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d.docs.live.net/7bd8c08c8472f441/Desktop/CW2/"/>
    </mc:Choice>
  </mc:AlternateContent>
  <xr:revisionPtr revIDLastSave="401" documentId="13_ncr:1_{A8B84F1C-9E84-4206-9AFE-99244484592A}" xr6:coauthVersionLast="47" xr6:coauthVersionMax="47" xr10:uidLastSave="{95A931DB-4290-4583-A06C-AA9136227D9D}"/>
  <bookViews>
    <workbookView xWindow="-108" yWindow="-108" windowWidth="23256" windowHeight="12456" tabRatio="906" activeTab="6" xr2:uid="{00000000-000D-0000-FFFF-FFFF00000000}"/>
  </bookViews>
  <sheets>
    <sheet name="Specifications (CW1)" sheetId="1" r:id="rId1"/>
    <sheet name="CW1" sheetId="13" r:id="rId2"/>
    <sheet name="CW1FC1" sheetId="15" r:id="rId3"/>
    <sheet name="CW1 Data" sheetId="14" r:id="rId4"/>
    <sheet name="Hybrid Specifications  " sheetId="18" r:id="rId5"/>
    <sheet name="CW2" sheetId="20" r:id="rId6"/>
    <sheet name="CW2 Hybrid Fuel consumption" sheetId="16" r:id="rId7"/>
    <sheet name="CW2 Data" sheetId="17" r:id="rId8"/>
  </sheets>
  <externalReferences>
    <externalReference r:id="rId9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6" l="1"/>
  <c r="B5" i="16"/>
  <c r="B6" i="16"/>
  <c r="B7" i="16"/>
  <c r="B8" i="16"/>
  <c r="B9" i="16"/>
  <c r="B10" i="16"/>
  <c r="B11" i="16"/>
  <c r="T11" i="16" s="1"/>
  <c r="U11" i="16" s="1"/>
  <c r="B12" i="16"/>
  <c r="B13" i="16"/>
  <c r="B14" i="16"/>
  <c r="B15" i="16"/>
  <c r="B16" i="16"/>
  <c r="B17" i="16"/>
  <c r="B18" i="16"/>
  <c r="B19" i="16"/>
  <c r="T19" i="16" s="1"/>
  <c r="U19" i="16" s="1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T35" i="16" s="1"/>
  <c r="U35" i="16" s="1"/>
  <c r="B36" i="16"/>
  <c r="B37" i="16"/>
  <c r="B38" i="16"/>
  <c r="B39" i="16"/>
  <c r="B40" i="16"/>
  <c r="B41" i="16"/>
  <c r="B42" i="16"/>
  <c r="B43" i="16"/>
  <c r="I43" i="16" s="1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65" i="16"/>
  <c r="B66" i="16"/>
  <c r="B67" i="16"/>
  <c r="I67" i="16" s="1"/>
  <c r="B68" i="16"/>
  <c r="B69" i="16"/>
  <c r="B70" i="16"/>
  <c r="B71" i="16"/>
  <c r="B72" i="16"/>
  <c r="B73" i="16"/>
  <c r="B74" i="16"/>
  <c r="B75" i="16"/>
  <c r="B76" i="16"/>
  <c r="B77" i="16"/>
  <c r="B78" i="16"/>
  <c r="B79" i="16"/>
  <c r="B80" i="16"/>
  <c r="B81" i="16"/>
  <c r="B82" i="16"/>
  <c r="B83" i="16"/>
  <c r="B84" i="16"/>
  <c r="B85" i="16"/>
  <c r="B86" i="16"/>
  <c r="B87" i="16"/>
  <c r="B88" i="16"/>
  <c r="B89" i="16"/>
  <c r="B90" i="16"/>
  <c r="B91" i="16"/>
  <c r="T91" i="16" s="1"/>
  <c r="U91" i="16" s="1"/>
  <c r="X91" i="16" s="1"/>
  <c r="B92" i="16"/>
  <c r="B93" i="16"/>
  <c r="B94" i="16"/>
  <c r="B95" i="16"/>
  <c r="B96" i="16"/>
  <c r="B97" i="16"/>
  <c r="B98" i="16"/>
  <c r="B99" i="16"/>
  <c r="T99" i="16" s="1"/>
  <c r="U99" i="16" s="1"/>
  <c r="X99" i="16" s="1"/>
  <c r="B100" i="16"/>
  <c r="B101" i="16"/>
  <c r="B102" i="16"/>
  <c r="B103" i="16"/>
  <c r="B104" i="16"/>
  <c r="B105" i="16"/>
  <c r="B106" i="16"/>
  <c r="B107" i="16"/>
  <c r="T107" i="16" s="1"/>
  <c r="U107" i="16" s="1"/>
  <c r="X107" i="16" s="1"/>
  <c r="B108" i="16"/>
  <c r="B109" i="16"/>
  <c r="B110" i="16"/>
  <c r="B111" i="16"/>
  <c r="B112" i="16"/>
  <c r="B113" i="16"/>
  <c r="B114" i="16"/>
  <c r="B115" i="16"/>
  <c r="T115" i="16" s="1"/>
  <c r="U115" i="16" s="1"/>
  <c r="X115" i="16" s="1"/>
  <c r="B116" i="16"/>
  <c r="B117" i="16"/>
  <c r="B118" i="16"/>
  <c r="B119" i="16"/>
  <c r="B120" i="16"/>
  <c r="B121" i="16"/>
  <c r="B122" i="16"/>
  <c r="B123" i="16"/>
  <c r="B124" i="16"/>
  <c r="B125" i="16"/>
  <c r="B126" i="16"/>
  <c r="B127" i="16"/>
  <c r="B128" i="16"/>
  <c r="B129" i="16"/>
  <c r="B130" i="16"/>
  <c r="B131" i="16"/>
  <c r="B132" i="16"/>
  <c r="B133" i="16"/>
  <c r="B134" i="16"/>
  <c r="B135" i="16"/>
  <c r="B136" i="16"/>
  <c r="B137" i="16"/>
  <c r="B138" i="16"/>
  <c r="B139" i="16"/>
  <c r="T139" i="16" s="1"/>
  <c r="U139" i="16" s="1"/>
  <c r="B140" i="16"/>
  <c r="B141" i="16"/>
  <c r="B142" i="16"/>
  <c r="B143" i="16"/>
  <c r="B144" i="16"/>
  <c r="B145" i="16"/>
  <c r="B146" i="16"/>
  <c r="B147" i="16"/>
  <c r="B148" i="16"/>
  <c r="B149" i="16"/>
  <c r="B150" i="16"/>
  <c r="B151" i="16"/>
  <c r="B152" i="16"/>
  <c r="B153" i="16"/>
  <c r="B154" i="16"/>
  <c r="B155" i="16"/>
  <c r="B156" i="16"/>
  <c r="B157" i="16"/>
  <c r="B158" i="16"/>
  <c r="B159" i="16"/>
  <c r="B160" i="16"/>
  <c r="B161" i="16"/>
  <c r="B162" i="16"/>
  <c r="B163" i="16"/>
  <c r="T163" i="16" s="1"/>
  <c r="U163" i="16" s="1"/>
  <c r="B164" i="16"/>
  <c r="B165" i="16"/>
  <c r="B166" i="16"/>
  <c r="B167" i="16"/>
  <c r="B168" i="16"/>
  <c r="B169" i="16"/>
  <c r="B170" i="16"/>
  <c r="B171" i="16"/>
  <c r="T171" i="16" s="1"/>
  <c r="U171" i="16" s="1"/>
  <c r="B172" i="16"/>
  <c r="B173" i="16"/>
  <c r="B174" i="16"/>
  <c r="B175" i="16"/>
  <c r="B176" i="16"/>
  <c r="B177" i="16"/>
  <c r="B178" i="16"/>
  <c r="B179" i="16"/>
  <c r="T179" i="16" s="1"/>
  <c r="U179" i="16" s="1"/>
  <c r="X179" i="16" s="1"/>
  <c r="B180" i="16"/>
  <c r="B181" i="16"/>
  <c r="B182" i="16"/>
  <c r="B183" i="16"/>
  <c r="B184" i="16"/>
  <c r="B185" i="16"/>
  <c r="B186" i="16"/>
  <c r="B187" i="16"/>
  <c r="T187" i="16" s="1"/>
  <c r="U187" i="16" s="1"/>
  <c r="X187" i="16" s="1"/>
  <c r="B188" i="16"/>
  <c r="B189" i="16"/>
  <c r="B190" i="16"/>
  <c r="B191" i="16"/>
  <c r="B192" i="16"/>
  <c r="B193" i="16"/>
  <c r="B194" i="16"/>
  <c r="B195" i="16"/>
  <c r="T195" i="16" s="1"/>
  <c r="U195" i="16" s="1"/>
  <c r="X195" i="16" s="1"/>
  <c r="B196" i="16"/>
  <c r="B197" i="16"/>
  <c r="B198" i="16"/>
  <c r="B199" i="16"/>
  <c r="B200" i="16"/>
  <c r="B201" i="16"/>
  <c r="B202" i="16"/>
  <c r="B203" i="16"/>
  <c r="T203" i="16" s="1"/>
  <c r="U203" i="16" s="1"/>
  <c r="X203" i="16" s="1"/>
  <c r="B204" i="16"/>
  <c r="B205" i="16"/>
  <c r="B206" i="16"/>
  <c r="B207" i="16"/>
  <c r="B208" i="16"/>
  <c r="B209" i="16"/>
  <c r="B210" i="16"/>
  <c r="B211" i="16"/>
  <c r="I211" i="16" s="1"/>
  <c r="B212" i="16"/>
  <c r="B213" i="16"/>
  <c r="B214" i="16"/>
  <c r="B215" i="16"/>
  <c r="B216" i="16"/>
  <c r="B217" i="16"/>
  <c r="B218" i="16"/>
  <c r="B219" i="16"/>
  <c r="B220" i="16"/>
  <c r="B221" i="16"/>
  <c r="B222" i="16"/>
  <c r="B223" i="16"/>
  <c r="B224" i="16"/>
  <c r="B225" i="16"/>
  <c r="B226" i="16"/>
  <c r="B227" i="16"/>
  <c r="B228" i="16"/>
  <c r="B229" i="16"/>
  <c r="B230" i="16"/>
  <c r="B231" i="16"/>
  <c r="B232" i="16"/>
  <c r="B233" i="16"/>
  <c r="B234" i="16"/>
  <c r="B235" i="16"/>
  <c r="T235" i="16" s="1"/>
  <c r="U235" i="16" s="1"/>
  <c r="X235" i="16" s="1"/>
  <c r="B236" i="16"/>
  <c r="B237" i="16"/>
  <c r="B238" i="16"/>
  <c r="B239" i="16"/>
  <c r="B240" i="16"/>
  <c r="B241" i="16"/>
  <c r="B242" i="16"/>
  <c r="B243" i="16"/>
  <c r="B244" i="16"/>
  <c r="B245" i="16"/>
  <c r="B246" i="16"/>
  <c r="B247" i="16"/>
  <c r="B248" i="16"/>
  <c r="B249" i="16"/>
  <c r="B250" i="16"/>
  <c r="B251" i="16"/>
  <c r="B252" i="16"/>
  <c r="B253" i="16"/>
  <c r="B254" i="16"/>
  <c r="B255" i="16"/>
  <c r="B256" i="16"/>
  <c r="B257" i="16"/>
  <c r="B258" i="16"/>
  <c r="B259" i="16"/>
  <c r="B260" i="16"/>
  <c r="B261" i="16"/>
  <c r="B262" i="16"/>
  <c r="B263" i="16"/>
  <c r="B264" i="16"/>
  <c r="B265" i="16"/>
  <c r="B266" i="16"/>
  <c r="B267" i="16"/>
  <c r="B268" i="16"/>
  <c r="B269" i="16"/>
  <c r="B270" i="16"/>
  <c r="B271" i="16"/>
  <c r="B272" i="16"/>
  <c r="B273" i="16"/>
  <c r="B274" i="16"/>
  <c r="B275" i="16"/>
  <c r="B276" i="16"/>
  <c r="B277" i="16"/>
  <c r="B278" i="16"/>
  <c r="B279" i="16"/>
  <c r="B280" i="16"/>
  <c r="B281" i="16"/>
  <c r="B282" i="16"/>
  <c r="B283" i="16"/>
  <c r="T283" i="16" s="1"/>
  <c r="U283" i="16" s="1"/>
  <c r="B284" i="16"/>
  <c r="B285" i="16"/>
  <c r="B286" i="16"/>
  <c r="B287" i="16"/>
  <c r="B288" i="16"/>
  <c r="B289" i="16"/>
  <c r="B290" i="16"/>
  <c r="B291" i="16"/>
  <c r="T291" i="16" s="1"/>
  <c r="U291" i="16" s="1"/>
  <c r="B292" i="16"/>
  <c r="B293" i="16"/>
  <c r="B294" i="16"/>
  <c r="B295" i="16"/>
  <c r="B296" i="16"/>
  <c r="B297" i="16"/>
  <c r="T297" i="16" s="1"/>
  <c r="U297" i="16" s="1"/>
  <c r="B298" i="16"/>
  <c r="B299" i="16"/>
  <c r="T299" i="16" s="1"/>
  <c r="U299" i="16" s="1"/>
  <c r="B300" i="16"/>
  <c r="B301" i="16"/>
  <c r="B302" i="16"/>
  <c r="B303" i="16"/>
  <c r="B304" i="16"/>
  <c r="B305" i="16"/>
  <c r="T305" i="16" s="1"/>
  <c r="U305" i="16" s="1"/>
  <c r="B306" i="16"/>
  <c r="B307" i="16"/>
  <c r="T307" i="16" s="1"/>
  <c r="U307" i="16" s="1"/>
  <c r="B308" i="16"/>
  <c r="B309" i="16"/>
  <c r="B310" i="16"/>
  <c r="B311" i="16"/>
  <c r="B312" i="16"/>
  <c r="B313" i="16"/>
  <c r="B314" i="16"/>
  <c r="B315" i="16"/>
  <c r="B316" i="16"/>
  <c r="B317" i="16"/>
  <c r="B318" i="16"/>
  <c r="B319" i="16"/>
  <c r="B320" i="16"/>
  <c r="B321" i="16"/>
  <c r="B322" i="16"/>
  <c r="B323" i="16"/>
  <c r="T323" i="16" s="1"/>
  <c r="U323" i="16" s="1"/>
  <c r="B324" i="16"/>
  <c r="B325" i="16"/>
  <c r="B326" i="16"/>
  <c r="B327" i="16"/>
  <c r="B328" i="16"/>
  <c r="B329" i="16"/>
  <c r="B330" i="16"/>
  <c r="B331" i="16"/>
  <c r="B332" i="16"/>
  <c r="B333" i="16"/>
  <c r="B334" i="16"/>
  <c r="B335" i="16"/>
  <c r="B336" i="16"/>
  <c r="B337" i="16"/>
  <c r="G337" i="16" s="1"/>
  <c r="H337" i="16" s="1"/>
  <c r="B338" i="16"/>
  <c r="B339" i="16"/>
  <c r="T339" i="16" s="1"/>
  <c r="U339" i="16" s="1"/>
  <c r="X339" i="16" s="1"/>
  <c r="B340" i="16"/>
  <c r="B341" i="16"/>
  <c r="B342" i="16"/>
  <c r="B343" i="16"/>
  <c r="B344" i="16"/>
  <c r="B345" i="16"/>
  <c r="B346" i="16"/>
  <c r="B347" i="16"/>
  <c r="T347" i="16" s="1"/>
  <c r="U347" i="16" s="1"/>
  <c r="X347" i="16" s="1"/>
  <c r="B348" i="16"/>
  <c r="B349" i="16"/>
  <c r="B350" i="16"/>
  <c r="B351" i="16"/>
  <c r="B352" i="16"/>
  <c r="B353" i="16"/>
  <c r="B354" i="16"/>
  <c r="B355" i="16"/>
  <c r="T355" i="16" s="1"/>
  <c r="U355" i="16" s="1"/>
  <c r="B356" i="16"/>
  <c r="B357" i="16"/>
  <c r="B358" i="16"/>
  <c r="B359" i="16"/>
  <c r="B360" i="16"/>
  <c r="B361" i="16"/>
  <c r="B362" i="16"/>
  <c r="B363" i="16"/>
  <c r="T363" i="16" s="1"/>
  <c r="U363" i="16" s="1"/>
  <c r="B364" i="16"/>
  <c r="B365" i="16"/>
  <c r="B366" i="16"/>
  <c r="B367" i="16"/>
  <c r="B368" i="16"/>
  <c r="B369" i="16"/>
  <c r="B370" i="16"/>
  <c r="B371" i="16"/>
  <c r="B372" i="16"/>
  <c r="B373" i="16"/>
  <c r="B374" i="16"/>
  <c r="B375" i="16"/>
  <c r="B376" i="16"/>
  <c r="B377" i="16"/>
  <c r="B378" i="16"/>
  <c r="B379" i="16"/>
  <c r="T379" i="16" s="1"/>
  <c r="U379" i="16" s="1"/>
  <c r="B380" i="16"/>
  <c r="B381" i="16"/>
  <c r="B382" i="16"/>
  <c r="B383" i="16"/>
  <c r="B384" i="16"/>
  <c r="B385" i="16"/>
  <c r="I385" i="16" s="1"/>
  <c r="B386" i="16"/>
  <c r="B387" i="16"/>
  <c r="T387" i="16" s="1"/>
  <c r="U387" i="16" s="1"/>
  <c r="B388" i="16"/>
  <c r="B389" i="16"/>
  <c r="B390" i="16"/>
  <c r="B391" i="16"/>
  <c r="B392" i="16"/>
  <c r="B393" i="16"/>
  <c r="B394" i="16"/>
  <c r="B395" i="16"/>
  <c r="T395" i="16" s="1"/>
  <c r="U395" i="16" s="1"/>
  <c r="B396" i="16"/>
  <c r="B397" i="16"/>
  <c r="B398" i="16"/>
  <c r="B399" i="16"/>
  <c r="B400" i="16"/>
  <c r="B401" i="16"/>
  <c r="B402" i="16"/>
  <c r="B403" i="16"/>
  <c r="T403" i="16" s="1"/>
  <c r="U403" i="16" s="1"/>
  <c r="X403" i="16" s="1"/>
  <c r="B404" i="16"/>
  <c r="B405" i="16"/>
  <c r="B406" i="16"/>
  <c r="B407" i="16"/>
  <c r="B408" i="16"/>
  <c r="B409" i="16"/>
  <c r="B410" i="16"/>
  <c r="B411" i="16"/>
  <c r="B412" i="16"/>
  <c r="B413" i="16"/>
  <c r="B414" i="16"/>
  <c r="B415" i="16"/>
  <c r="B416" i="16"/>
  <c r="B417" i="16"/>
  <c r="B418" i="16"/>
  <c r="B419" i="16"/>
  <c r="B420" i="16"/>
  <c r="B421" i="16"/>
  <c r="B422" i="16"/>
  <c r="B423" i="16"/>
  <c r="B424" i="16"/>
  <c r="B425" i="16"/>
  <c r="B426" i="16"/>
  <c r="B427" i="16"/>
  <c r="B428" i="16"/>
  <c r="B429" i="16"/>
  <c r="B430" i="16"/>
  <c r="B431" i="16"/>
  <c r="B432" i="16"/>
  <c r="B433" i="16"/>
  <c r="G433" i="16" s="1"/>
  <c r="H433" i="16" s="1"/>
  <c r="B434" i="16"/>
  <c r="B435" i="16"/>
  <c r="B436" i="16"/>
  <c r="B437" i="16"/>
  <c r="B438" i="16"/>
  <c r="B439" i="16"/>
  <c r="B440" i="16"/>
  <c r="B441" i="16"/>
  <c r="B442" i="16"/>
  <c r="B443" i="16"/>
  <c r="T443" i="16" s="1"/>
  <c r="U443" i="16" s="1"/>
  <c r="B444" i="16"/>
  <c r="B445" i="16"/>
  <c r="B446" i="16"/>
  <c r="B447" i="16"/>
  <c r="B448" i="16"/>
  <c r="B449" i="16"/>
  <c r="B450" i="16"/>
  <c r="B451" i="16"/>
  <c r="B452" i="16"/>
  <c r="B453" i="16"/>
  <c r="B454" i="16"/>
  <c r="B455" i="16"/>
  <c r="B456" i="16"/>
  <c r="B457" i="16"/>
  <c r="B458" i="16"/>
  <c r="B459" i="16"/>
  <c r="T459" i="16" s="1"/>
  <c r="U459" i="16" s="1"/>
  <c r="X459" i="16" s="1"/>
  <c r="B460" i="16"/>
  <c r="B461" i="16"/>
  <c r="B462" i="16"/>
  <c r="B463" i="16"/>
  <c r="B464" i="16"/>
  <c r="B465" i="16"/>
  <c r="B466" i="16"/>
  <c r="B467" i="16"/>
  <c r="T467" i="16" s="1"/>
  <c r="U467" i="16" s="1"/>
  <c r="X467" i="16" s="1"/>
  <c r="B468" i="16"/>
  <c r="B469" i="16"/>
  <c r="B470" i="16"/>
  <c r="B471" i="16"/>
  <c r="B472" i="16"/>
  <c r="B473" i="16"/>
  <c r="B474" i="16"/>
  <c r="B475" i="16"/>
  <c r="B476" i="16"/>
  <c r="B477" i="16"/>
  <c r="B478" i="16"/>
  <c r="B479" i="16"/>
  <c r="B480" i="16"/>
  <c r="B481" i="16"/>
  <c r="B482" i="16"/>
  <c r="B483" i="16"/>
  <c r="B484" i="16"/>
  <c r="B485" i="16"/>
  <c r="B486" i="16"/>
  <c r="B487" i="16"/>
  <c r="B488" i="16"/>
  <c r="B489" i="16"/>
  <c r="B490" i="16"/>
  <c r="B491" i="16"/>
  <c r="B492" i="16"/>
  <c r="B493" i="16"/>
  <c r="B494" i="16"/>
  <c r="B495" i="16"/>
  <c r="B496" i="16"/>
  <c r="B497" i="16"/>
  <c r="I497" i="16" s="1"/>
  <c r="B498" i="16"/>
  <c r="B499" i="16"/>
  <c r="B500" i="16"/>
  <c r="B501" i="16"/>
  <c r="B502" i="16"/>
  <c r="B503" i="16"/>
  <c r="B504" i="16"/>
  <c r="B505" i="16"/>
  <c r="I505" i="16" s="1"/>
  <c r="B506" i="16"/>
  <c r="B507" i="16"/>
  <c r="T507" i="16" s="1"/>
  <c r="U507" i="16" s="1"/>
  <c r="B508" i="16"/>
  <c r="B509" i="16"/>
  <c r="B510" i="16"/>
  <c r="B511" i="16"/>
  <c r="B512" i="16"/>
  <c r="B513" i="16"/>
  <c r="B514" i="16"/>
  <c r="B515" i="16"/>
  <c r="B516" i="16"/>
  <c r="B517" i="16"/>
  <c r="B518" i="16"/>
  <c r="B519" i="16"/>
  <c r="B520" i="16"/>
  <c r="B521" i="16"/>
  <c r="B522" i="16"/>
  <c r="B523" i="16"/>
  <c r="B524" i="16"/>
  <c r="B525" i="16"/>
  <c r="B526" i="16"/>
  <c r="B527" i="16"/>
  <c r="B528" i="16"/>
  <c r="B529" i="16"/>
  <c r="B530" i="16"/>
  <c r="B531" i="16"/>
  <c r="B532" i="16"/>
  <c r="B533" i="16"/>
  <c r="B534" i="16"/>
  <c r="B535" i="16"/>
  <c r="B536" i="16"/>
  <c r="B537" i="16"/>
  <c r="G537" i="16" s="1"/>
  <c r="H537" i="16" s="1"/>
  <c r="B538" i="16"/>
  <c r="B539" i="16"/>
  <c r="T539" i="16" s="1"/>
  <c r="U539" i="16" s="1"/>
  <c r="X539" i="16" s="1"/>
  <c r="B540" i="16"/>
  <c r="B541" i="16"/>
  <c r="B542" i="16"/>
  <c r="B543" i="16"/>
  <c r="B544" i="16"/>
  <c r="B545" i="16"/>
  <c r="B546" i="16"/>
  <c r="B547" i="16"/>
  <c r="T547" i="16" s="1"/>
  <c r="U547" i="16" s="1"/>
  <c r="X547" i="16" s="1"/>
  <c r="B548" i="16"/>
  <c r="B549" i="16"/>
  <c r="B550" i="16"/>
  <c r="B551" i="16"/>
  <c r="B552" i="16"/>
  <c r="B553" i="16"/>
  <c r="B554" i="16"/>
  <c r="B555" i="16"/>
  <c r="B556" i="16"/>
  <c r="B557" i="16"/>
  <c r="B558" i="16"/>
  <c r="B559" i="16"/>
  <c r="B560" i="16"/>
  <c r="B561" i="16"/>
  <c r="T561" i="16" s="1"/>
  <c r="U561" i="16" s="1"/>
  <c r="B562" i="16"/>
  <c r="B563" i="16"/>
  <c r="T563" i="16" s="1"/>
  <c r="U563" i="16" s="1"/>
  <c r="B564" i="16"/>
  <c r="B565" i="16"/>
  <c r="B566" i="16"/>
  <c r="B567" i="16"/>
  <c r="B568" i="16"/>
  <c r="B569" i="16"/>
  <c r="T569" i="16" s="1"/>
  <c r="U569" i="16" s="1"/>
  <c r="B570" i="16"/>
  <c r="B571" i="16"/>
  <c r="T571" i="16" s="1"/>
  <c r="U571" i="16" s="1"/>
  <c r="B572" i="16"/>
  <c r="B573" i="16"/>
  <c r="B574" i="16"/>
  <c r="B575" i="16"/>
  <c r="B576" i="16"/>
  <c r="B577" i="16"/>
  <c r="B578" i="16"/>
  <c r="B579" i="16"/>
  <c r="B580" i="16"/>
  <c r="B581" i="16"/>
  <c r="B582" i="16"/>
  <c r="B583" i="16"/>
  <c r="B584" i="16"/>
  <c r="B585" i="16"/>
  <c r="B586" i="16"/>
  <c r="B587" i="16"/>
  <c r="B588" i="16"/>
  <c r="B589" i="16"/>
  <c r="B590" i="16"/>
  <c r="B591" i="16"/>
  <c r="B592" i="16"/>
  <c r="B593" i="16"/>
  <c r="B594" i="16"/>
  <c r="B595" i="16"/>
  <c r="B596" i="16"/>
  <c r="B597" i="16"/>
  <c r="B598" i="16"/>
  <c r="B599" i="16"/>
  <c r="B600" i="16"/>
  <c r="B601" i="16"/>
  <c r="B602" i="16"/>
  <c r="B603" i="16"/>
  <c r="T603" i="16" s="1"/>
  <c r="U603" i="16" s="1"/>
  <c r="X603" i="16" s="1"/>
  <c r="B604" i="16"/>
  <c r="B605" i="16"/>
  <c r="B606" i="16"/>
  <c r="B607" i="16"/>
  <c r="B608" i="16"/>
  <c r="B609" i="16"/>
  <c r="B610" i="16"/>
  <c r="B611" i="16"/>
  <c r="T611" i="16" s="1"/>
  <c r="U611" i="16" s="1"/>
  <c r="X611" i="16" s="1"/>
  <c r="B612" i="16"/>
  <c r="B613" i="16"/>
  <c r="B614" i="16"/>
  <c r="B615" i="16"/>
  <c r="B616" i="16"/>
  <c r="B617" i="16"/>
  <c r="T617" i="16" s="1"/>
  <c r="U617" i="16" s="1"/>
  <c r="X617" i="16" s="1"/>
  <c r="B618" i="16"/>
  <c r="B619" i="16"/>
  <c r="B620" i="16"/>
  <c r="B621" i="16"/>
  <c r="B622" i="16"/>
  <c r="B623" i="16"/>
  <c r="B624" i="16"/>
  <c r="B625" i="16"/>
  <c r="T625" i="16" s="1"/>
  <c r="U625" i="16" s="1"/>
  <c r="X625" i="16" s="1"/>
  <c r="B626" i="16"/>
  <c r="B627" i="16"/>
  <c r="T627" i="16" s="1"/>
  <c r="U627" i="16" s="1"/>
  <c r="X627" i="16" s="1"/>
  <c r="B628" i="16"/>
  <c r="B629" i="16"/>
  <c r="B630" i="16"/>
  <c r="B631" i="16"/>
  <c r="B632" i="16"/>
  <c r="B633" i="16"/>
  <c r="T27" i="16"/>
  <c r="U27" i="16" s="1"/>
  <c r="T147" i="16"/>
  <c r="U147" i="16" s="1"/>
  <c r="T251" i="16"/>
  <c r="U251" i="16" s="1"/>
  <c r="T371" i="16"/>
  <c r="U371" i="16" s="1"/>
  <c r="T515" i="16"/>
  <c r="U515" i="16" s="1"/>
  <c r="G577" i="16"/>
  <c r="H577" i="16" s="1"/>
  <c r="T619" i="16"/>
  <c r="U619" i="16" s="1"/>
  <c r="X619" i="16" s="1"/>
  <c r="J3" i="16"/>
  <c r="K3" i="16" s="1"/>
  <c r="T12" i="16"/>
  <c r="U12" i="16" s="1"/>
  <c r="T20" i="16"/>
  <c r="U20" i="16" s="1"/>
  <c r="T28" i="16"/>
  <c r="U28" i="16" s="1"/>
  <c r="T36" i="16"/>
  <c r="U36" i="16" s="1"/>
  <c r="T100" i="16"/>
  <c r="U100" i="16" s="1"/>
  <c r="X100" i="16" s="1"/>
  <c r="T108" i="16"/>
  <c r="U108" i="16" s="1"/>
  <c r="X108" i="16" s="1"/>
  <c r="T116" i="16"/>
  <c r="U116" i="16" s="1"/>
  <c r="X116" i="16" s="1"/>
  <c r="T164" i="16"/>
  <c r="U164" i="16" s="1"/>
  <c r="T172" i="16"/>
  <c r="U172" i="16" s="1"/>
  <c r="T188" i="16"/>
  <c r="U188" i="16" s="1"/>
  <c r="X188" i="16" s="1"/>
  <c r="T196" i="16"/>
  <c r="U196" i="16" s="1"/>
  <c r="X196" i="16" s="1"/>
  <c r="T204" i="16"/>
  <c r="U204" i="16" s="1"/>
  <c r="X204" i="16" s="1"/>
  <c r="T228" i="16"/>
  <c r="U228" i="16" s="1"/>
  <c r="T236" i="16"/>
  <c r="U236" i="16" s="1"/>
  <c r="X236" i="16" s="1"/>
  <c r="T284" i="16"/>
  <c r="U284" i="16" s="1"/>
  <c r="T292" i="16"/>
  <c r="U292" i="16" s="1"/>
  <c r="T308" i="16"/>
  <c r="U308" i="16" s="1"/>
  <c r="T324" i="16"/>
  <c r="U324" i="16" s="1"/>
  <c r="T348" i="16"/>
  <c r="U348" i="16" s="1"/>
  <c r="X348" i="16" s="1"/>
  <c r="T356" i="16"/>
  <c r="U356" i="16" s="1"/>
  <c r="T364" i="16"/>
  <c r="U364" i="16" s="1"/>
  <c r="T380" i="16"/>
  <c r="U380" i="16" s="1"/>
  <c r="T388" i="16"/>
  <c r="U388" i="16" s="1"/>
  <c r="T396" i="16"/>
  <c r="U396" i="16" s="1"/>
  <c r="T404" i="16"/>
  <c r="U404" i="16" s="1"/>
  <c r="X404" i="16" s="1"/>
  <c r="T460" i="16"/>
  <c r="U460" i="16" s="1"/>
  <c r="X460" i="16" s="1"/>
  <c r="T540" i="16"/>
  <c r="U540" i="16" s="1"/>
  <c r="X540" i="16" s="1"/>
  <c r="G556" i="16"/>
  <c r="H556" i="16" s="1"/>
  <c r="T564" i="16"/>
  <c r="U564" i="16" s="1"/>
  <c r="T572" i="16"/>
  <c r="U572" i="16" s="1"/>
  <c r="G580" i="16"/>
  <c r="H580" i="16" s="1"/>
  <c r="G596" i="16"/>
  <c r="H596" i="16" s="1"/>
  <c r="T604" i="16"/>
  <c r="U604" i="16" s="1"/>
  <c r="X604" i="16" s="1"/>
  <c r="T612" i="16"/>
  <c r="U612" i="16" s="1"/>
  <c r="X612" i="16" s="1"/>
  <c r="T628" i="16"/>
  <c r="U628" i="16" s="1"/>
  <c r="X628" i="16" s="1"/>
  <c r="T25" i="16"/>
  <c r="U25" i="16" s="1"/>
  <c r="T89" i="16"/>
  <c r="U89" i="16" s="1"/>
  <c r="X89" i="16" s="1"/>
  <c r="T92" i="16"/>
  <c r="U92" i="16" s="1"/>
  <c r="X92" i="16" s="1"/>
  <c r="T113" i="16"/>
  <c r="U113" i="16" s="1"/>
  <c r="X113" i="16" s="1"/>
  <c r="T121" i="16"/>
  <c r="U121" i="16" s="1"/>
  <c r="T140" i="16"/>
  <c r="U140" i="16" s="1"/>
  <c r="T161" i="16"/>
  <c r="U161" i="16" s="1"/>
  <c r="T177" i="16"/>
  <c r="U177" i="16" s="1"/>
  <c r="T180" i="16"/>
  <c r="U180" i="16" s="1"/>
  <c r="X180" i="16" s="1"/>
  <c r="T185" i="16"/>
  <c r="U185" i="16" s="1"/>
  <c r="X185" i="16" s="1"/>
  <c r="T281" i="16"/>
  <c r="U281" i="16" s="1"/>
  <c r="T300" i="16"/>
  <c r="U300" i="16" s="1"/>
  <c r="T329" i="16"/>
  <c r="U329" i="16" s="1"/>
  <c r="T340" i="16"/>
  <c r="U340" i="16" s="1"/>
  <c r="X340" i="16" s="1"/>
  <c r="T361" i="16"/>
  <c r="U361" i="16" s="1"/>
  <c r="I369" i="16"/>
  <c r="T372" i="16"/>
  <c r="U372" i="16" s="1"/>
  <c r="T377" i="16"/>
  <c r="U377" i="16" s="1"/>
  <c r="T393" i="16"/>
  <c r="U393" i="16" s="1"/>
  <c r="G441" i="16"/>
  <c r="H441" i="16" s="1"/>
  <c r="G449" i="16"/>
  <c r="H449" i="16" s="1"/>
  <c r="T468" i="16"/>
  <c r="U468" i="16" s="1"/>
  <c r="X468" i="16" s="1"/>
  <c r="G513" i="16"/>
  <c r="H513" i="16" s="1"/>
  <c r="T545" i="16"/>
  <c r="U545" i="16" s="1"/>
  <c r="X545" i="16" s="1"/>
  <c r="T546" i="16"/>
  <c r="U546" i="16" s="1"/>
  <c r="X546" i="16" s="1"/>
  <c r="G548" i="16"/>
  <c r="H548" i="16" s="1"/>
  <c r="G585" i="16"/>
  <c r="H585" i="16" s="1"/>
  <c r="G588" i="16"/>
  <c r="H588" i="16" s="1"/>
  <c r="T618" i="16"/>
  <c r="U618" i="16" s="1"/>
  <c r="X618" i="16" s="1"/>
  <c r="T620" i="16"/>
  <c r="U620" i="16" s="1"/>
  <c r="X620" i="16" s="1"/>
  <c r="T626" i="16"/>
  <c r="U626" i="16" s="1"/>
  <c r="X626" i="16" s="1"/>
  <c r="T9" i="16"/>
  <c r="U9" i="16" s="1"/>
  <c r="T17" i="16"/>
  <c r="U17" i="16" s="1"/>
  <c r="T18" i="16"/>
  <c r="U18" i="16" s="1"/>
  <c r="T26" i="16"/>
  <c r="U26" i="16" s="1"/>
  <c r="T33" i="16"/>
  <c r="U33" i="16" s="1"/>
  <c r="T34" i="16"/>
  <c r="U34" i="16" s="1"/>
  <c r="T90" i="16"/>
  <c r="U90" i="16" s="1"/>
  <c r="X90" i="16" s="1"/>
  <c r="T97" i="16"/>
  <c r="U97" i="16" s="1"/>
  <c r="X97" i="16" s="1"/>
  <c r="T98" i="16"/>
  <c r="U98" i="16" s="1"/>
  <c r="X98" i="16" s="1"/>
  <c r="T105" i="16"/>
  <c r="U105" i="16" s="1"/>
  <c r="X105" i="16" s="1"/>
  <c r="T106" i="16"/>
  <c r="U106" i="16" s="1"/>
  <c r="X106" i="16" s="1"/>
  <c r="T114" i="16"/>
  <c r="U114" i="16" s="1"/>
  <c r="X114" i="16" s="1"/>
  <c r="T137" i="16"/>
  <c r="U137" i="16" s="1"/>
  <c r="T145" i="16"/>
  <c r="U145" i="16" s="1"/>
  <c r="T146" i="16"/>
  <c r="U146" i="16" s="1"/>
  <c r="T162" i="16"/>
  <c r="U162" i="16" s="1"/>
  <c r="T169" i="16"/>
  <c r="U169" i="16" s="1"/>
  <c r="T170" i="16"/>
  <c r="U170" i="16" s="1"/>
  <c r="T178" i="16"/>
  <c r="U178" i="16" s="1"/>
  <c r="X178" i="16" s="1"/>
  <c r="T186" i="16"/>
  <c r="U186" i="16" s="1"/>
  <c r="X186" i="16" s="1"/>
  <c r="T194" i="16"/>
  <c r="U194" i="16" s="1"/>
  <c r="X194" i="16" s="1"/>
  <c r="T202" i="16"/>
  <c r="U202" i="16" s="1"/>
  <c r="X202" i="16" s="1"/>
  <c r="T233" i="16"/>
  <c r="U233" i="16" s="1"/>
  <c r="X233" i="16" s="1"/>
  <c r="T234" i="16"/>
  <c r="U234" i="16" s="1"/>
  <c r="X234" i="16" s="1"/>
  <c r="G265" i="16"/>
  <c r="H265" i="16" s="1"/>
  <c r="G273" i="16"/>
  <c r="H273" i="16" s="1"/>
  <c r="T289" i="16"/>
  <c r="U289" i="16" s="1"/>
  <c r="T290" i="16"/>
  <c r="U290" i="16" s="1"/>
  <c r="T298" i="16"/>
  <c r="U298" i="16" s="1"/>
  <c r="T306" i="16"/>
  <c r="U306" i="16" s="1"/>
  <c r="T345" i="16"/>
  <c r="U345" i="16" s="1"/>
  <c r="X345" i="16" s="1"/>
  <c r="T346" i="16"/>
  <c r="U346" i="16" s="1"/>
  <c r="X346" i="16" s="1"/>
  <c r="T353" i="16"/>
  <c r="U353" i="16" s="1"/>
  <c r="T354" i="16"/>
  <c r="U354" i="16" s="1"/>
  <c r="T362" i="16"/>
  <c r="U362" i="16" s="1"/>
  <c r="T394" i="16"/>
  <c r="U394" i="16" s="1"/>
  <c r="T402" i="16"/>
  <c r="U402" i="16" s="1"/>
  <c r="X402" i="16" s="1"/>
  <c r="T409" i="16"/>
  <c r="U409" i="16" s="1"/>
  <c r="G425" i="16"/>
  <c r="H425" i="16" s="1"/>
  <c r="T457" i="16"/>
  <c r="U457" i="16" s="1"/>
  <c r="X457" i="16" s="1"/>
  <c r="T458" i="16"/>
  <c r="U458" i="16" s="1"/>
  <c r="X458" i="16" s="1"/>
  <c r="T466" i="16"/>
  <c r="U466" i="16" s="1"/>
  <c r="X466" i="16" s="1"/>
  <c r="G521" i="16"/>
  <c r="H521" i="16" s="1"/>
  <c r="G529" i="16"/>
  <c r="H529" i="16" s="1"/>
  <c r="T538" i="16"/>
  <c r="U538" i="16" s="1"/>
  <c r="X538" i="16" s="1"/>
  <c r="G553" i="16"/>
  <c r="H553" i="16" s="1"/>
  <c r="T562" i="16"/>
  <c r="U562" i="16" s="1"/>
  <c r="G593" i="16"/>
  <c r="H593" i="16" s="1"/>
  <c r="T602" i="16"/>
  <c r="U602" i="16" s="1"/>
  <c r="X602" i="16" s="1"/>
  <c r="T609" i="16"/>
  <c r="U609" i="16" s="1"/>
  <c r="X609" i="16" s="1"/>
  <c r="T610" i="16"/>
  <c r="U610" i="16" s="1"/>
  <c r="X610" i="16" s="1"/>
  <c r="T633" i="16"/>
  <c r="U633" i="16" s="1"/>
  <c r="X633" i="16" s="1"/>
  <c r="T10" i="16"/>
  <c r="U10" i="16" s="1"/>
  <c r="T138" i="16"/>
  <c r="U138" i="16" s="1"/>
  <c r="T282" i="16"/>
  <c r="U282" i="16" s="1"/>
  <c r="T338" i="16"/>
  <c r="U338" i="16" s="1"/>
  <c r="X338" i="16" s="1"/>
  <c r="T473" i="16"/>
  <c r="U473" i="16" s="1"/>
  <c r="X473" i="16" s="1"/>
  <c r="T570" i="16"/>
  <c r="U570" i="16" s="1"/>
  <c r="T129" i="16"/>
  <c r="U129" i="16" s="1"/>
  <c r="T193" i="16"/>
  <c r="U193" i="16" s="1"/>
  <c r="X193" i="16" s="1"/>
  <c r="I209" i="16"/>
  <c r="I313" i="16"/>
  <c r="T321" i="16"/>
  <c r="U321" i="16" s="1"/>
  <c r="T322" i="16"/>
  <c r="U322" i="16" s="1"/>
  <c r="G481" i="16"/>
  <c r="H481" i="16" s="1"/>
  <c r="I489" i="16"/>
  <c r="T601" i="16"/>
  <c r="U601" i="16" s="1"/>
  <c r="X601" i="16" s="1"/>
  <c r="T201" i="16"/>
  <c r="U201" i="16" s="1"/>
  <c r="X201" i="16" s="1"/>
  <c r="T417" i="16"/>
  <c r="U417" i="16" s="1"/>
  <c r="T418" i="16"/>
  <c r="U418" i="16" s="1"/>
  <c r="T465" i="16"/>
  <c r="U465" i="16" s="1"/>
  <c r="X465" i="16" s="1"/>
  <c r="B3" i="16"/>
  <c r="I3" i="16" s="1"/>
  <c r="N372" i="20"/>
  <c r="N373" i="20"/>
  <c r="N374" i="20"/>
  <c r="N375" i="20"/>
  <c r="N376" i="20"/>
  <c r="N377" i="20"/>
  <c r="N378" i="20"/>
  <c r="N379" i="20"/>
  <c r="N380" i="20"/>
  <c r="N381" i="20"/>
  <c r="N382" i="20"/>
  <c r="N383" i="20"/>
  <c r="N384" i="20"/>
  <c r="N385" i="20"/>
  <c r="N386" i="20"/>
  <c r="N387" i="20"/>
  <c r="N388" i="20"/>
  <c r="N389" i="20"/>
  <c r="N390" i="20"/>
  <c r="N371" i="20"/>
  <c r="N272" i="20"/>
  <c r="N273" i="20"/>
  <c r="N274" i="20"/>
  <c r="N275" i="20"/>
  <c r="N276" i="20"/>
  <c r="N277" i="20"/>
  <c r="N278" i="20"/>
  <c r="N279" i="20"/>
  <c r="N280" i="20"/>
  <c r="N271" i="20"/>
  <c r="N222" i="20"/>
  <c r="N223" i="20"/>
  <c r="N224" i="20"/>
  <c r="N225" i="20"/>
  <c r="N226" i="20"/>
  <c r="N227" i="20"/>
  <c r="N228" i="20"/>
  <c r="N229" i="20"/>
  <c r="N230" i="20"/>
  <c r="N221" i="20"/>
  <c r="M7" i="20"/>
  <c r="M8" i="20"/>
  <c r="M9" i="20"/>
  <c r="M10" i="20"/>
  <c r="M11" i="20"/>
  <c r="M12" i="20"/>
  <c r="M13" i="20"/>
  <c r="M14" i="20"/>
  <c r="M15" i="20"/>
  <c r="M16" i="20"/>
  <c r="M17" i="20"/>
  <c r="M18" i="20"/>
  <c r="M19" i="20"/>
  <c r="M20" i="20"/>
  <c r="M21" i="20"/>
  <c r="M22" i="20"/>
  <c r="M23" i="20"/>
  <c r="M24" i="20"/>
  <c r="M25" i="20"/>
  <c r="M26" i="20"/>
  <c r="M27" i="20"/>
  <c r="M28" i="20"/>
  <c r="M29" i="20"/>
  <c r="M30" i="20"/>
  <c r="M31" i="20"/>
  <c r="M32" i="20"/>
  <c r="M33" i="20"/>
  <c r="M34" i="20"/>
  <c r="M35" i="20"/>
  <c r="M36" i="20"/>
  <c r="M37" i="20"/>
  <c r="M38" i="20"/>
  <c r="M39" i="20"/>
  <c r="M40" i="20"/>
  <c r="M41" i="20"/>
  <c r="M42" i="20"/>
  <c r="M43" i="20"/>
  <c r="M44" i="20"/>
  <c r="M45" i="20"/>
  <c r="M46" i="20"/>
  <c r="M47" i="20"/>
  <c r="M48" i="20"/>
  <c r="M49" i="20"/>
  <c r="M50" i="20"/>
  <c r="M51" i="20"/>
  <c r="M52" i="20"/>
  <c r="M53" i="20"/>
  <c r="M54" i="20"/>
  <c r="M55" i="20"/>
  <c r="M56" i="20"/>
  <c r="M57" i="20"/>
  <c r="M58" i="20"/>
  <c r="M59" i="20"/>
  <c r="M60" i="20"/>
  <c r="M61" i="20"/>
  <c r="M62" i="20"/>
  <c r="M63" i="20"/>
  <c r="M64" i="20"/>
  <c r="M65" i="20"/>
  <c r="M66" i="20"/>
  <c r="M67" i="20"/>
  <c r="M68" i="20"/>
  <c r="M69" i="20"/>
  <c r="M70" i="20"/>
  <c r="M71" i="20"/>
  <c r="M72" i="20"/>
  <c r="M73" i="20"/>
  <c r="M74" i="20"/>
  <c r="M75" i="20"/>
  <c r="M76" i="20"/>
  <c r="M77" i="20"/>
  <c r="M78" i="20"/>
  <c r="M79" i="20"/>
  <c r="M80" i="20"/>
  <c r="M81" i="20"/>
  <c r="M82" i="20"/>
  <c r="M83" i="20"/>
  <c r="M84" i="20"/>
  <c r="M85" i="20"/>
  <c r="M86" i="20"/>
  <c r="M87" i="20"/>
  <c r="M88" i="20"/>
  <c r="M89" i="20"/>
  <c r="M90" i="20"/>
  <c r="M91" i="20"/>
  <c r="M92" i="20"/>
  <c r="M93" i="20"/>
  <c r="M94" i="20"/>
  <c r="M95" i="20"/>
  <c r="M96" i="20"/>
  <c r="M97" i="20"/>
  <c r="M98" i="20"/>
  <c r="M99" i="20"/>
  <c r="M100" i="20"/>
  <c r="M101" i="20"/>
  <c r="M102" i="20"/>
  <c r="M103" i="20"/>
  <c r="M104" i="20"/>
  <c r="M105" i="20"/>
  <c r="M106" i="20"/>
  <c r="M107" i="20"/>
  <c r="M108" i="20"/>
  <c r="M109" i="20"/>
  <c r="M110" i="20"/>
  <c r="M111" i="20"/>
  <c r="M112" i="20"/>
  <c r="M113" i="20"/>
  <c r="M114" i="20"/>
  <c r="M115" i="20"/>
  <c r="M116" i="20"/>
  <c r="M117" i="20"/>
  <c r="M118" i="20"/>
  <c r="M119" i="20"/>
  <c r="M120" i="20"/>
  <c r="M121" i="20"/>
  <c r="M122" i="20"/>
  <c r="M123" i="20"/>
  <c r="M124" i="20"/>
  <c r="M125" i="20"/>
  <c r="M126" i="20"/>
  <c r="M127" i="20"/>
  <c r="M128" i="20"/>
  <c r="M129" i="20"/>
  <c r="M130" i="20"/>
  <c r="M131" i="20"/>
  <c r="M132" i="20"/>
  <c r="M133" i="20"/>
  <c r="M134" i="20"/>
  <c r="M135" i="20"/>
  <c r="M136" i="20"/>
  <c r="M137" i="20"/>
  <c r="M138" i="20"/>
  <c r="M139" i="20"/>
  <c r="M140" i="20"/>
  <c r="M141" i="20"/>
  <c r="M142" i="20"/>
  <c r="M143" i="20"/>
  <c r="M144" i="20"/>
  <c r="M145" i="20"/>
  <c r="M146" i="20"/>
  <c r="M147" i="20"/>
  <c r="M148" i="20"/>
  <c r="M149" i="20"/>
  <c r="M150" i="20"/>
  <c r="M151" i="20"/>
  <c r="M152" i="20"/>
  <c r="M153" i="20"/>
  <c r="M154" i="20"/>
  <c r="M155" i="20"/>
  <c r="M156" i="20"/>
  <c r="M157" i="20"/>
  <c r="M158" i="20"/>
  <c r="M159" i="20"/>
  <c r="M160" i="20"/>
  <c r="M161" i="20"/>
  <c r="M162" i="20"/>
  <c r="M163" i="20"/>
  <c r="M164" i="20"/>
  <c r="M165" i="20"/>
  <c r="M166" i="20"/>
  <c r="M167" i="20"/>
  <c r="M168" i="20"/>
  <c r="M169" i="20"/>
  <c r="M170" i="20"/>
  <c r="M171" i="20"/>
  <c r="M172" i="20"/>
  <c r="M173" i="20"/>
  <c r="M174" i="20"/>
  <c r="M175" i="20"/>
  <c r="M176" i="20"/>
  <c r="M177" i="20"/>
  <c r="M178" i="20"/>
  <c r="M179" i="20"/>
  <c r="M180" i="20"/>
  <c r="M181" i="20"/>
  <c r="M182" i="20"/>
  <c r="M183" i="20"/>
  <c r="M184" i="20"/>
  <c r="M185" i="20"/>
  <c r="M186" i="20"/>
  <c r="M187" i="20"/>
  <c r="M188" i="20"/>
  <c r="M189" i="20"/>
  <c r="M190" i="20"/>
  <c r="M191" i="20"/>
  <c r="M192" i="20"/>
  <c r="M193" i="20"/>
  <c r="M194" i="20"/>
  <c r="M195" i="20"/>
  <c r="M196" i="20"/>
  <c r="M197" i="20"/>
  <c r="M198" i="20"/>
  <c r="M199" i="20"/>
  <c r="M200" i="20"/>
  <c r="M201" i="20"/>
  <c r="M202" i="20"/>
  <c r="M203" i="20"/>
  <c r="M204" i="20"/>
  <c r="M205" i="20"/>
  <c r="M206" i="20"/>
  <c r="M207" i="20"/>
  <c r="M208" i="20"/>
  <c r="M209" i="20"/>
  <c r="M210" i="20"/>
  <c r="M211" i="20"/>
  <c r="M212" i="20"/>
  <c r="M213" i="20"/>
  <c r="M214" i="20"/>
  <c r="M215" i="20"/>
  <c r="M216" i="20"/>
  <c r="M217" i="20"/>
  <c r="M218" i="20"/>
  <c r="M219" i="20"/>
  <c r="M220" i="20"/>
  <c r="M221" i="20"/>
  <c r="M222" i="20"/>
  <c r="M223" i="20"/>
  <c r="M224" i="20"/>
  <c r="M225" i="20"/>
  <c r="M226" i="20"/>
  <c r="M227" i="20"/>
  <c r="M228" i="20"/>
  <c r="M229" i="20"/>
  <c r="M230" i="20"/>
  <c r="M231" i="20"/>
  <c r="M232" i="20"/>
  <c r="M233" i="20"/>
  <c r="M234" i="20"/>
  <c r="M235" i="20"/>
  <c r="M236" i="20"/>
  <c r="M237" i="20"/>
  <c r="M238" i="20"/>
  <c r="M239" i="20"/>
  <c r="M240" i="20"/>
  <c r="M241" i="20"/>
  <c r="M242" i="20"/>
  <c r="M243" i="20"/>
  <c r="M244" i="20"/>
  <c r="M245" i="20"/>
  <c r="M246" i="20"/>
  <c r="M247" i="20"/>
  <c r="M248" i="20"/>
  <c r="M249" i="20"/>
  <c r="M250" i="20"/>
  <c r="M251" i="20"/>
  <c r="M252" i="20"/>
  <c r="M253" i="20"/>
  <c r="M254" i="20"/>
  <c r="M255" i="20"/>
  <c r="M256" i="20"/>
  <c r="M257" i="20"/>
  <c r="M258" i="20"/>
  <c r="M259" i="20"/>
  <c r="M260" i="20"/>
  <c r="M261" i="20"/>
  <c r="M262" i="20"/>
  <c r="M263" i="20"/>
  <c r="M264" i="20"/>
  <c r="M265" i="20"/>
  <c r="M266" i="20"/>
  <c r="M267" i="20"/>
  <c r="M268" i="20"/>
  <c r="M269" i="20"/>
  <c r="M270" i="20"/>
  <c r="M271" i="20"/>
  <c r="M272" i="20"/>
  <c r="M273" i="20"/>
  <c r="M274" i="20"/>
  <c r="M275" i="20"/>
  <c r="M276" i="20"/>
  <c r="M277" i="20"/>
  <c r="M278" i="20"/>
  <c r="M279" i="20"/>
  <c r="M280" i="20"/>
  <c r="M281" i="20"/>
  <c r="M282" i="20"/>
  <c r="M283" i="20"/>
  <c r="M284" i="20"/>
  <c r="M285" i="20"/>
  <c r="M286" i="20"/>
  <c r="M287" i="20"/>
  <c r="M288" i="20"/>
  <c r="M289" i="20"/>
  <c r="M290" i="20"/>
  <c r="M291" i="20"/>
  <c r="M292" i="20"/>
  <c r="M293" i="20"/>
  <c r="M294" i="20"/>
  <c r="M295" i="20"/>
  <c r="M296" i="20"/>
  <c r="M297" i="20"/>
  <c r="M298" i="20"/>
  <c r="M299" i="20"/>
  <c r="M300" i="20"/>
  <c r="M301" i="20"/>
  <c r="M302" i="20"/>
  <c r="M303" i="20"/>
  <c r="M304" i="20"/>
  <c r="M305" i="20"/>
  <c r="M306" i="20"/>
  <c r="M307" i="20"/>
  <c r="M308" i="20"/>
  <c r="M309" i="20"/>
  <c r="M310" i="20"/>
  <c r="M311" i="20"/>
  <c r="M312" i="20"/>
  <c r="M313" i="20"/>
  <c r="M314" i="20"/>
  <c r="M315" i="20"/>
  <c r="M316" i="20"/>
  <c r="M317" i="20"/>
  <c r="M318" i="20"/>
  <c r="M319" i="20"/>
  <c r="M320" i="20"/>
  <c r="M321" i="20"/>
  <c r="M322" i="20"/>
  <c r="M323" i="20"/>
  <c r="M324" i="20"/>
  <c r="M325" i="20"/>
  <c r="M326" i="20"/>
  <c r="M327" i="20"/>
  <c r="M328" i="20"/>
  <c r="M329" i="20"/>
  <c r="M330" i="20"/>
  <c r="M331" i="20"/>
  <c r="M332" i="20"/>
  <c r="M333" i="20"/>
  <c r="M334" i="20"/>
  <c r="M335" i="20"/>
  <c r="M336" i="20"/>
  <c r="M337" i="20"/>
  <c r="M338" i="20"/>
  <c r="M339" i="20"/>
  <c r="M340" i="20"/>
  <c r="M341" i="20"/>
  <c r="M342" i="20"/>
  <c r="M343" i="20"/>
  <c r="M344" i="20"/>
  <c r="M345" i="20"/>
  <c r="M346" i="20"/>
  <c r="M347" i="20"/>
  <c r="M348" i="20"/>
  <c r="M349" i="20"/>
  <c r="M350" i="20"/>
  <c r="M351" i="20"/>
  <c r="M352" i="20"/>
  <c r="M353" i="20"/>
  <c r="M354" i="20"/>
  <c r="M355" i="20"/>
  <c r="M356" i="20"/>
  <c r="M357" i="20"/>
  <c r="M358" i="20"/>
  <c r="M359" i="20"/>
  <c r="M360" i="20"/>
  <c r="M361" i="20"/>
  <c r="M362" i="20"/>
  <c r="M363" i="20"/>
  <c r="M364" i="20"/>
  <c r="M365" i="20"/>
  <c r="M366" i="20"/>
  <c r="M367" i="20"/>
  <c r="M368" i="20"/>
  <c r="M369" i="20"/>
  <c r="M370" i="20"/>
  <c r="M371" i="20"/>
  <c r="M372" i="20"/>
  <c r="M373" i="20"/>
  <c r="M374" i="20"/>
  <c r="M375" i="20"/>
  <c r="M376" i="20"/>
  <c r="M377" i="20"/>
  <c r="M378" i="20"/>
  <c r="M379" i="20"/>
  <c r="M380" i="20"/>
  <c r="M381" i="20"/>
  <c r="M382" i="20"/>
  <c r="M383" i="20"/>
  <c r="M384" i="20"/>
  <c r="M385" i="20"/>
  <c r="M386" i="20"/>
  <c r="M387" i="20"/>
  <c r="M388" i="20"/>
  <c r="M389" i="20"/>
  <c r="M390" i="20"/>
  <c r="M391" i="20"/>
  <c r="M392" i="20"/>
  <c r="M393" i="20"/>
  <c r="M394" i="20"/>
  <c r="M395" i="20"/>
  <c r="M396" i="20"/>
  <c r="M397" i="20"/>
  <c r="M398" i="20"/>
  <c r="M399" i="20"/>
  <c r="M400" i="20"/>
  <c r="M401" i="20"/>
  <c r="M402" i="20"/>
  <c r="M403" i="20"/>
  <c r="M404" i="20"/>
  <c r="M405" i="20"/>
  <c r="M406" i="20"/>
  <c r="M407" i="20"/>
  <c r="M408" i="20"/>
  <c r="M409" i="20"/>
  <c r="M410" i="20"/>
  <c r="M411" i="20"/>
  <c r="M412" i="20"/>
  <c r="M413" i="20"/>
  <c r="M414" i="20"/>
  <c r="M415" i="20"/>
  <c r="M416" i="20"/>
  <c r="M417" i="20"/>
  <c r="M418" i="20"/>
  <c r="M419" i="20"/>
  <c r="M420" i="20"/>
  <c r="M421" i="20"/>
  <c r="M422" i="20"/>
  <c r="M423" i="20"/>
  <c r="M424" i="20"/>
  <c r="M425" i="20"/>
  <c r="M426" i="20"/>
  <c r="M427" i="20"/>
  <c r="M428" i="20"/>
  <c r="M429" i="20"/>
  <c r="M430" i="20"/>
  <c r="M431" i="20"/>
  <c r="M432" i="20"/>
  <c r="M433" i="20"/>
  <c r="M434" i="20"/>
  <c r="M435" i="20"/>
  <c r="M436" i="20"/>
  <c r="M437" i="20"/>
  <c r="M438" i="20"/>
  <c r="M439" i="20"/>
  <c r="M440" i="20"/>
  <c r="M441" i="20"/>
  <c r="M442" i="20"/>
  <c r="M443" i="20"/>
  <c r="M444" i="20"/>
  <c r="M445" i="20"/>
  <c r="M446" i="20"/>
  <c r="M447" i="20"/>
  <c r="M448" i="20"/>
  <c r="M449" i="20"/>
  <c r="M450" i="20"/>
  <c r="M451" i="20"/>
  <c r="M452" i="20"/>
  <c r="M453" i="20"/>
  <c r="M454" i="20"/>
  <c r="M455" i="20"/>
  <c r="M456" i="20"/>
  <c r="M457" i="20"/>
  <c r="M458" i="20"/>
  <c r="M459" i="20"/>
  <c r="M460" i="20"/>
  <c r="M461" i="20"/>
  <c r="M462" i="20"/>
  <c r="M463" i="20"/>
  <c r="M464" i="20"/>
  <c r="M465" i="20"/>
  <c r="M466" i="20"/>
  <c r="M467" i="20"/>
  <c r="M468" i="20"/>
  <c r="M469" i="20"/>
  <c r="M470" i="20"/>
  <c r="M471" i="20"/>
  <c r="M472" i="20"/>
  <c r="M473" i="20"/>
  <c r="M474" i="20"/>
  <c r="M475" i="20"/>
  <c r="M476" i="20"/>
  <c r="M477" i="20"/>
  <c r="M478" i="20"/>
  <c r="M479" i="20"/>
  <c r="M480" i="20"/>
  <c r="M481" i="20"/>
  <c r="M482" i="20"/>
  <c r="M483" i="20"/>
  <c r="M484" i="20"/>
  <c r="M485" i="20"/>
  <c r="M486" i="20"/>
  <c r="M487" i="20"/>
  <c r="M488" i="20"/>
  <c r="M489" i="20"/>
  <c r="M490" i="20"/>
  <c r="M491" i="20"/>
  <c r="M492" i="20"/>
  <c r="M493" i="20"/>
  <c r="M494" i="20"/>
  <c r="M495" i="20"/>
  <c r="M496" i="20"/>
  <c r="M497" i="20"/>
  <c r="M498" i="20"/>
  <c r="M499" i="20"/>
  <c r="M500" i="20"/>
  <c r="M501" i="20"/>
  <c r="M502" i="20"/>
  <c r="M503" i="20"/>
  <c r="M504" i="20"/>
  <c r="M505" i="20"/>
  <c r="M506" i="20"/>
  <c r="M507" i="20"/>
  <c r="M508" i="20"/>
  <c r="M509" i="20"/>
  <c r="M510" i="20"/>
  <c r="M511" i="20"/>
  <c r="M512" i="20"/>
  <c r="M513" i="20"/>
  <c r="M514" i="20"/>
  <c r="M515" i="20"/>
  <c r="M516" i="20"/>
  <c r="M517" i="20"/>
  <c r="M518" i="20"/>
  <c r="M519" i="20"/>
  <c r="M520" i="20"/>
  <c r="M521" i="20"/>
  <c r="M522" i="20"/>
  <c r="M523" i="20"/>
  <c r="M524" i="20"/>
  <c r="M525" i="20"/>
  <c r="M526" i="20"/>
  <c r="M527" i="20"/>
  <c r="M528" i="20"/>
  <c r="M529" i="20"/>
  <c r="M530" i="20"/>
  <c r="M531" i="20"/>
  <c r="M532" i="20"/>
  <c r="M533" i="20"/>
  <c r="M534" i="20"/>
  <c r="M535" i="20"/>
  <c r="M536" i="20"/>
  <c r="M537" i="20"/>
  <c r="M538" i="20"/>
  <c r="M539" i="20"/>
  <c r="M540" i="20"/>
  <c r="M541" i="20"/>
  <c r="M542" i="20"/>
  <c r="M543" i="20"/>
  <c r="M544" i="20"/>
  <c r="M545" i="20"/>
  <c r="M546" i="20"/>
  <c r="M547" i="20"/>
  <c r="M548" i="20"/>
  <c r="M549" i="20"/>
  <c r="M550" i="20"/>
  <c r="M551" i="20"/>
  <c r="M552" i="20"/>
  <c r="M553" i="20"/>
  <c r="M554" i="20"/>
  <c r="M555" i="20"/>
  <c r="M556" i="20"/>
  <c r="M557" i="20"/>
  <c r="M558" i="20"/>
  <c r="M559" i="20"/>
  <c r="M560" i="20"/>
  <c r="M561" i="20"/>
  <c r="M562" i="20"/>
  <c r="M563" i="20"/>
  <c r="M564" i="20"/>
  <c r="M565" i="20"/>
  <c r="M566" i="20"/>
  <c r="M567" i="20"/>
  <c r="M568" i="20"/>
  <c r="M569" i="20"/>
  <c r="M570" i="20"/>
  <c r="M571" i="20"/>
  <c r="M572" i="20"/>
  <c r="M573" i="20"/>
  <c r="M574" i="20"/>
  <c r="M575" i="20"/>
  <c r="M576" i="20"/>
  <c r="M577" i="20"/>
  <c r="M578" i="20"/>
  <c r="M579" i="20"/>
  <c r="M580" i="20"/>
  <c r="M581" i="20"/>
  <c r="M582" i="20"/>
  <c r="M583" i="20"/>
  <c r="M584" i="20"/>
  <c r="M585" i="20"/>
  <c r="M586" i="20"/>
  <c r="M587" i="20"/>
  <c r="M588" i="20"/>
  <c r="M589" i="20"/>
  <c r="M590" i="20"/>
  <c r="M591" i="20"/>
  <c r="M592" i="20"/>
  <c r="M593" i="20"/>
  <c r="M594" i="20"/>
  <c r="M595" i="20"/>
  <c r="M596" i="20"/>
  <c r="M597" i="20"/>
  <c r="M598" i="20"/>
  <c r="M599" i="20"/>
  <c r="M600" i="20"/>
  <c r="M601" i="20"/>
  <c r="M602" i="20"/>
  <c r="M603" i="20"/>
  <c r="M604" i="20"/>
  <c r="M605" i="20"/>
  <c r="M606" i="20"/>
  <c r="M607" i="20"/>
  <c r="M608" i="20"/>
  <c r="M609" i="20"/>
  <c r="M610" i="20"/>
  <c r="M611" i="20"/>
  <c r="M612" i="20"/>
  <c r="M613" i="20"/>
  <c r="M614" i="20"/>
  <c r="M615" i="20"/>
  <c r="M616" i="20"/>
  <c r="M617" i="20"/>
  <c r="M618" i="20"/>
  <c r="M619" i="20"/>
  <c r="M620" i="20"/>
  <c r="M621" i="20"/>
  <c r="M622" i="20"/>
  <c r="M623" i="20"/>
  <c r="M624" i="20"/>
  <c r="M625" i="20"/>
  <c r="M626" i="20"/>
  <c r="M627" i="20"/>
  <c r="M628" i="20"/>
  <c r="M629" i="20"/>
  <c r="M630" i="20"/>
  <c r="M631" i="20"/>
  <c r="M632" i="20"/>
  <c r="M633" i="20"/>
  <c r="M634" i="20"/>
  <c r="M635" i="20"/>
  <c r="M636" i="20"/>
  <c r="M6" i="20"/>
  <c r="AI68" i="20"/>
  <c r="AE68" i="20"/>
  <c r="AC68" i="20"/>
  <c r="AA68" i="20"/>
  <c r="AI67" i="20"/>
  <c r="AE67" i="20"/>
  <c r="AC67" i="20"/>
  <c r="AA67" i="20"/>
  <c r="AI66" i="20"/>
  <c r="AE66" i="20"/>
  <c r="AC66" i="20"/>
  <c r="AA66" i="20"/>
  <c r="AI65" i="20"/>
  <c r="AE65" i="20"/>
  <c r="AC65" i="20"/>
  <c r="AA65" i="20"/>
  <c r="AI64" i="20"/>
  <c r="AE64" i="20"/>
  <c r="AC64" i="20"/>
  <c r="AA64" i="20"/>
  <c r="AI63" i="20"/>
  <c r="AE63" i="20"/>
  <c r="AC63" i="20"/>
  <c r="AA63" i="20"/>
  <c r="AI62" i="20"/>
  <c r="AE62" i="20"/>
  <c r="AC62" i="20"/>
  <c r="AA62" i="20"/>
  <c r="AI61" i="20"/>
  <c r="AE61" i="20"/>
  <c r="AC61" i="20"/>
  <c r="AA61" i="20"/>
  <c r="AI60" i="20"/>
  <c r="AE60" i="20"/>
  <c r="AC60" i="20"/>
  <c r="AA60" i="20"/>
  <c r="AI59" i="20"/>
  <c r="AE59" i="20"/>
  <c r="AC59" i="20"/>
  <c r="AA59" i="20"/>
  <c r="AI58" i="20"/>
  <c r="AE58" i="20"/>
  <c r="AC58" i="20"/>
  <c r="AA58" i="20"/>
  <c r="AI57" i="20"/>
  <c r="AE57" i="20"/>
  <c r="AC57" i="20"/>
  <c r="AA57" i="20"/>
  <c r="AI56" i="20"/>
  <c r="AE56" i="20"/>
  <c r="AC56" i="20"/>
  <c r="AA56" i="20"/>
  <c r="AI55" i="20"/>
  <c r="AE55" i="20"/>
  <c r="AC55" i="20"/>
  <c r="AA55" i="20"/>
  <c r="AI54" i="20"/>
  <c r="AE54" i="20"/>
  <c r="AC54" i="20"/>
  <c r="AA54" i="20"/>
  <c r="AI53" i="20"/>
  <c r="AE53" i="20"/>
  <c r="AC53" i="20"/>
  <c r="AA53" i="20"/>
  <c r="AI52" i="20"/>
  <c r="AE52" i="20"/>
  <c r="AC52" i="20"/>
  <c r="AA52" i="20"/>
  <c r="AI51" i="20"/>
  <c r="AE51" i="20"/>
  <c r="AC51" i="20"/>
  <c r="AA51" i="20"/>
  <c r="AI50" i="20"/>
  <c r="AE50" i="20"/>
  <c r="AC50" i="20"/>
  <c r="AA50" i="20"/>
  <c r="AI49" i="20"/>
  <c r="AE49" i="20"/>
  <c r="AC49" i="20"/>
  <c r="AA49" i="20"/>
  <c r="AI48" i="20"/>
  <c r="AE48" i="20"/>
  <c r="AC48" i="20"/>
  <c r="AA48" i="20"/>
  <c r="AI47" i="20"/>
  <c r="AE47" i="20"/>
  <c r="AC47" i="20"/>
  <c r="AA47" i="20"/>
  <c r="AI46" i="20"/>
  <c r="AE46" i="20"/>
  <c r="AC46" i="20"/>
  <c r="AA46" i="20"/>
  <c r="AI45" i="20"/>
  <c r="AE45" i="20"/>
  <c r="AC45" i="20"/>
  <c r="AA45" i="20"/>
  <c r="AI44" i="20"/>
  <c r="AE44" i="20"/>
  <c r="AC44" i="20"/>
  <c r="AA44" i="20"/>
  <c r="AI43" i="20"/>
  <c r="AE43" i="20"/>
  <c r="AC43" i="20"/>
  <c r="AA43" i="20"/>
  <c r="AI42" i="20"/>
  <c r="AE42" i="20"/>
  <c r="AC42" i="20"/>
  <c r="AA42" i="20"/>
  <c r="AI41" i="20"/>
  <c r="AE41" i="20"/>
  <c r="AC41" i="20"/>
  <c r="AA41" i="20"/>
  <c r="AI40" i="20"/>
  <c r="AE40" i="20"/>
  <c r="AC40" i="20"/>
  <c r="AA40" i="20"/>
  <c r="AI39" i="20"/>
  <c r="AE39" i="20"/>
  <c r="AC39" i="20"/>
  <c r="AA39" i="20"/>
  <c r="AI38" i="20"/>
  <c r="AE38" i="20"/>
  <c r="AC38" i="20"/>
  <c r="AA38" i="20"/>
  <c r="AI37" i="20"/>
  <c r="AE37" i="20"/>
  <c r="AC37" i="20"/>
  <c r="AA37" i="20"/>
  <c r="AI36" i="20"/>
  <c r="AE36" i="20"/>
  <c r="AC36" i="20"/>
  <c r="AA36" i="20"/>
  <c r="AI35" i="20"/>
  <c r="AE35" i="20"/>
  <c r="AC35" i="20"/>
  <c r="AA35" i="20"/>
  <c r="AI34" i="20"/>
  <c r="AE34" i="20"/>
  <c r="AC34" i="20"/>
  <c r="AA34" i="20"/>
  <c r="AI33" i="20"/>
  <c r="AE33" i="20"/>
  <c r="AC33" i="20"/>
  <c r="AA33" i="20"/>
  <c r="AI32" i="20"/>
  <c r="AE32" i="20"/>
  <c r="AC32" i="20"/>
  <c r="AA32" i="20"/>
  <c r="AI31" i="20"/>
  <c r="AE31" i="20"/>
  <c r="AC31" i="20"/>
  <c r="AA31" i="20"/>
  <c r="AI30" i="20"/>
  <c r="AE30" i="20"/>
  <c r="AC30" i="20"/>
  <c r="AA30" i="20"/>
  <c r="AI29" i="20"/>
  <c r="AE29" i="20"/>
  <c r="AC29" i="20"/>
  <c r="AA29" i="20"/>
  <c r="AI28" i="20"/>
  <c r="AE28" i="20"/>
  <c r="AC28" i="20"/>
  <c r="AA28" i="20"/>
  <c r="AI27" i="20"/>
  <c r="AE27" i="20"/>
  <c r="AC27" i="20"/>
  <c r="AA27" i="20"/>
  <c r="AI26" i="20"/>
  <c r="AE26" i="20"/>
  <c r="AC26" i="20"/>
  <c r="AA26" i="20"/>
  <c r="AI25" i="20"/>
  <c r="AE25" i="20"/>
  <c r="AC25" i="20"/>
  <c r="AA25" i="20"/>
  <c r="AI24" i="20"/>
  <c r="AE24" i="20"/>
  <c r="AC24" i="20"/>
  <c r="AA24" i="20"/>
  <c r="AI23" i="20"/>
  <c r="AE23" i="20"/>
  <c r="AC23" i="20"/>
  <c r="AA23" i="20"/>
  <c r="AI22" i="20"/>
  <c r="AE22" i="20"/>
  <c r="AC22" i="20"/>
  <c r="AA22" i="20"/>
  <c r="AI21" i="20"/>
  <c r="AE21" i="20"/>
  <c r="AC21" i="20"/>
  <c r="AA21" i="20"/>
  <c r="AI20" i="20"/>
  <c r="AE20" i="20"/>
  <c r="AC20" i="20"/>
  <c r="AA20" i="20"/>
  <c r="J20" i="20"/>
  <c r="AI19" i="20"/>
  <c r="AE19" i="20"/>
  <c r="AC19" i="20"/>
  <c r="AA19" i="20"/>
  <c r="J19" i="20"/>
  <c r="AI18" i="20"/>
  <c r="AE18" i="20"/>
  <c r="AC18" i="20"/>
  <c r="AA18" i="20"/>
  <c r="J18" i="20"/>
  <c r="AI17" i="20"/>
  <c r="AE17" i="20"/>
  <c r="AC17" i="20"/>
  <c r="AA17" i="20"/>
  <c r="J17" i="20"/>
  <c r="AI16" i="20"/>
  <c r="AE16" i="20"/>
  <c r="AC16" i="20"/>
  <c r="AA16" i="20"/>
  <c r="J16" i="20"/>
  <c r="AI15" i="20"/>
  <c r="AE15" i="20"/>
  <c r="AC15" i="20"/>
  <c r="AA15" i="20"/>
  <c r="J15" i="20"/>
  <c r="AI14" i="20"/>
  <c r="AE14" i="20"/>
  <c r="AC14" i="20"/>
  <c r="AA14" i="20"/>
  <c r="J14" i="20"/>
  <c r="AI13" i="20"/>
  <c r="AE13" i="20"/>
  <c r="AC13" i="20"/>
  <c r="AA13" i="20"/>
  <c r="J13" i="20"/>
  <c r="AI12" i="20"/>
  <c r="AE12" i="20"/>
  <c r="AC12" i="20"/>
  <c r="AA12" i="20"/>
  <c r="J12" i="20"/>
  <c r="AI11" i="20"/>
  <c r="AE11" i="20"/>
  <c r="AC11" i="20"/>
  <c r="AA11" i="20"/>
  <c r="J11" i="20"/>
  <c r="AI10" i="20"/>
  <c r="AE10" i="20"/>
  <c r="AC10" i="20"/>
  <c r="AA10" i="20"/>
  <c r="J10" i="20"/>
  <c r="AI9" i="20"/>
  <c r="AE9" i="20"/>
  <c r="AC9" i="20"/>
  <c r="AA9" i="20"/>
  <c r="J9" i="20"/>
  <c r="F9" i="20"/>
  <c r="F10" i="20" s="1"/>
  <c r="F11" i="20" s="1"/>
  <c r="F12" i="20" s="1"/>
  <c r="F13" i="20" s="1"/>
  <c r="F14" i="20" s="1"/>
  <c r="F15" i="20" s="1"/>
  <c r="F16" i="20" s="1"/>
  <c r="F17" i="20" s="1"/>
  <c r="F18" i="20" s="1"/>
  <c r="F19" i="20" s="1"/>
  <c r="F20" i="20" s="1"/>
  <c r="F21" i="20" s="1"/>
  <c r="F22" i="20" s="1"/>
  <c r="F23" i="20" s="1"/>
  <c r="F24" i="20" s="1"/>
  <c r="F25" i="20" s="1"/>
  <c r="F26" i="20" s="1"/>
  <c r="F27" i="20" s="1"/>
  <c r="F28" i="20" s="1"/>
  <c r="F29" i="20" s="1"/>
  <c r="F30" i="20" s="1"/>
  <c r="F31" i="20" s="1"/>
  <c r="F32" i="20" s="1"/>
  <c r="F33" i="20" s="1"/>
  <c r="F34" i="20" s="1"/>
  <c r="F35" i="20" s="1"/>
  <c r="F36" i="20" s="1"/>
  <c r="F37" i="20" s="1"/>
  <c r="F38" i="20" s="1"/>
  <c r="F39" i="20" s="1"/>
  <c r="F40" i="20" s="1"/>
  <c r="F41" i="20" s="1"/>
  <c r="F42" i="20" s="1"/>
  <c r="F43" i="20" s="1"/>
  <c r="F44" i="20" s="1"/>
  <c r="F45" i="20" s="1"/>
  <c r="F46" i="20" s="1"/>
  <c r="F47" i="20" s="1"/>
  <c r="F48" i="20" s="1"/>
  <c r="F49" i="20" s="1"/>
  <c r="F50" i="20" s="1"/>
  <c r="F51" i="20" s="1"/>
  <c r="F52" i="20" s="1"/>
  <c r="F53" i="20" s="1"/>
  <c r="F54" i="20" s="1"/>
  <c r="F55" i="20" s="1"/>
  <c r="F56" i="20" s="1"/>
  <c r="F57" i="20" s="1"/>
  <c r="F58" i="20" s="1"/>
  <c r="F59" i="20" s="1"/>
  <c r="F60" i="20" s="1"/>
  <c r="F61" i="20" s="1"/>
  <c r="F62" i="20" s="1"/>
  <c r="F63" i="20" s="1"/>
  <c r="F64" i="20" s="1"/>
  <c r="F65" i="20" s="1"/>
  <c r="F66" i="20" s="1"/>
  <c r="F67" i="20" s="1"/>
  <c r="F68" i="20" s="1"/>
  <c r="F69" i="20" s="1"/>
  <c r="F70" i="20" s="1"/>
  <c r="F71" i="20" s="1"/>
  <c r="F72" i="20" s="1"/>
  <c r="F73" i="20" s="1"/>
  <c r="F74" i="20" s="1"/>
  <c r="F75" i="20" s="1"/>
  <c r="F76" i="20" s="1"/>
  <c r="F77" i="20" s="1"/>
  <c r="F78" i="20" s="1"/>
  <c r="F79" i="20" s="1"/>
  <c r="F80" i="20" s="1"/>
  <c r="F81" i="20" s="1"/>
  <c r="F82" i="20" s="1"/>
  <c r="F83" i="20" s="1"/>
  <c r="F84" i="20" s="1"/>
  <c r="F85" i="20" s="1"/>
  <c r="F86" i="20" s="1"/>
  <c r="F87" i="20" s="1"/>
  <c r="F88" i="20" s="1"/>
  <c r="F89" i="20" s="1"/>
  <c r="F90" i="20" s="1"/>
  <c r="F91" i="20" s="1"/>
  <c r="F92" i="20" s="1"/>
  <c r="F93" i="20" s="1"/>
  <c r="F94" i="20" s="1"/>
  <c r="F95" i="20" s="1"/>
  <c r="F96" i="20" s="1"/>
  <c r="F97" i="20" s="1"/>
  <c r="F98" i="20" s="1"/>
  <c r="F99" i="20" s="1"/>
  <c r="F100" i="20" s="1"/>
  <c r="F101" i="20" s="1"/>
  <c r="F102" i="20" s="1"/>
  <c r="F103" i="20" s="1"/>
  <c r="F104" i="20" s="1"/>
  <c r="F105" i="20" s="1"/>
  <c r="F106" i="20" s="1"/>
  <c r="F107" i="20" s="1"/>
  <c r="F108" i="20" s="1"/>
  <c r="F109" i="20" s="1"/>
  <c r="F110" i="20" s="1"/>
  <c r="F111" i="20" s="1"/>
  <c r="F112" i="20" s="1"/>
  <c r="F113" i="20" s="1"/>
  <c r="F114" i="20" s="1"/>
  <c r="F115" i="20" s="1"/>
  <c r="F116" i="20" s="1"/>
  <c r="F117" i="20" s="1"/>
  <c r="F118" i="20" s="1"/>
  <c r="F119" i="20" s="1"/>
  <c r="F120" i="20" s="1"/>
  <c r="F121" i="20" s="1"/>
  <c r="F122" i="20" s="1"/>
  <c r="F123" i="20" s="1"/>
  <c r="F124" i="20" s="1"/>
  <c r="F125" i="20" s="1"/>
  <c r="F126" i="20" s="1"/>
  <c r="F127" i="20" s="1"/>
  <c r="F128" i="20" s="1"/>
  <c r="F129" i="20" s="1"/>
  <c r="F130" i="20" s="1"/>
  <c r="F131" i="20" s="1"/>
  <c r="F132" i="20" s="1"/>
  <c r="F133" i="20" s="1"/>
  <c r="F134" i="20" s="1"/>
  <c r="F135" i="20" s="1"/>
  <c r="F136" i="20" s="1"/>
  <c r="F137" i="20" s="1"/>
  <c r="F138" i="20" s="1"/>
  <c r="F139" i="20" s="1"/>
  <c r="F140" i="20" s="1"/>
  <c r="F141" i="20" s="1"/>
  <c r="F142" i="20" s="1"/>
  <c r="F143" i="20" s="1"/>
  <c r="F144" i="20" s="1"/>
  <c r="F145" i="20" s="1"/>
  <c r="F146" i="20" s="1"/>
  <c r="F147" i="20" s="1"/>
  <c r="F148" i="20" s="1"/>
  <c r="F149" i="20" s="1"/>
  <c r="F150" i="20" s="1"/>
  <c r="F151" i="20" s="1"/>
  <c r="F152" i="20" s="1"/>
  <c r="F153" i="20" s="1"/>
  <c r="F154" i="20" s="1"/>
  <c r="F155" i="20" s="1"/>
  <c r="F156" i="20" s="1"/>
  <c r="F157" i="20" s="1"/>
  <c r="F158" i="20" s="1"/>
  <c r="F159" i="20" s="1"/>
  <c r="F160" i="20" s="1"/>
  <c r="F161" i="20" s="1"/>
  <c r="F162" i="20" s="1"/>
  <c r="F163" i="20" s="1"/>
  <c r="F164" i="20" s="1"/>
  <c r="F165" i="20" s="1"/>
  <c r="F166" i="20" s="1"/>
  <c r="F167" i="20" s="1"/>
  <c r="F168" i="20" s="1"/>
  <c r="F169" i="20" s="1"/>
  <c r="F170" i="20" s="1"/>
  <c r="F171" i="20" s="1"/>
  <c r="F172" i="20" s="1"/>
  <c r="F173" i="20" s="1"/>
  <c r="F174" i="20" s="1"/>
  <c r="F175" i="20" s="1"/>
  <c r="F176" i="20" s="1"/>
  <c r="F177" i="20" s="1"/>
  <c r="F178" i="20" s="1"/>
  <c r="F179" i="20" s="1"/>
  <c r="F180" i="20" s="1"/>
  <c r="F181" i="20" s="1"/>
  <c r="F182" i="20" s="1"/>
  <c r="F183" i="20" s="1"/>
  <c r="F184" i="20" s="1"/>
  <c r="F185" i="20" s="1"/>
  <c r="F186" i="20" s="1"/>
  <c r="F187" i="20" s="1"/>
  <c r="F188" i="20" s="1"/>
  <c r="F189" i="20" s="1"/>
  <c r="F190" i="20" s="1"/>
  <c r="F191" i="20" s="1"/>
  <c r="F192" i="20" s="1"/>
  <c r="F193" i="20" s="1"/>
  <c r="F194" i="20" s="1"/>
  <c r="F195" i="20" s="1"/>
  <c r="F196" i="20" s="1"/>
  <c r="F197" i="20" s="1"/>
  <c r="F198" i="20" s="1"/>
  <c r="F199" i="20" s="1"/>
  <c r="F200" i="20" s="1"/>
  <c r="F201" i="20" s="1"/>
  <c r="F202" i="20" s="1"/>
  <c r="F203" i="20" s="1"/>
  <c r="F204" i="20" s="1"/>
  <c r="F205" i="20" s="1"/>
  <c r="F206" i="20" s="1"/>
  <c r="F207" i="20" s="1"/>
  <c r="F208" i="20" s="1"/>
  <c r="F209" i="20" s="1"/>
  <c r="F210" i="20" s="1"/>
  <c r="F211" i="20" s="1"/>
  <c r="F212" i="20" s="1"/>
  <c r="F213" i="20" s="1"/>
  <c r="F214" i="20" s="1"/>
  <c r="F215" i="20" s="1"/>
  <c r="F216" i="20" s="1"/>
  <c r="F217" i="20" s="1"/>
  <c r="F218" i="20" s="1"/>
  <c r="F219" i="20" s="1"/>
  <c r="F220" i="20" s="1"/>
  <c r="F221" i="20" s="1"/>
  <c r="F222" i="20" s="1"/>
  <c r="F223" i="20" s="1"/>
  <c r="F224" i="20" s="1"/>
  <c r="F225" i="20" s="1"/>
  <c r="F226" i="20" s="1"/>
  <c r="F227" i="20" s="1"/>
  <c r="F228" i="20" s="1"/>
  <c r="F229" i="20" s="1"/>
  <c r="F230" i="20" s="1"/>
  <c r="F231" i="20" s="1"/>
  <c r="F232" i="20" s="1"/>
  <c r="F233" i="20" s="1"/>
  <c r="F234" i="20" s="1"/>
  <c r="F235" i="20" s="1"/>
  <c r="F236" i="20" s="1"/>
  <c r="F237" i="20" s="1"/>
  <c r="F238" i="20" s="1"/>
  <c r="F239" i="20" s="1"/>
  <c r="F240" i="20" s="1"/>
  <c r="F241" i="20" s="1"/>
  <c r="F242" i="20" s="1"/>
  <c r="F243" i="20" s="1"/>
  <c r="F244" i="20" s="1"/>
  <c r="F245" i="20" s="1"/>
  <c r="F246" i="20" s="1"/>
  <c r="F247" i="20" s="1"/>
  <c r="F248" i="20" s="1"/>
  <c r="F249" i="20" s="1"/>
  <c r="F250" i="20" s="1"/>
  <c r="F251" i="20" s="1"/>
  <c r="F252" i="20" s="1"/>
  <c r="F253" i="20" s="1"/>
  <c r="F254" i="20" s="1"/>
  <c r="F255" i="20" s="1"/>
  <c r="F256" i="20" s="1"/>
  <c r="F257" i="20" s="1"/>
  <c r="F258" i="20" s="1"/>
  <c r="F259" i="20" s="1"/>
  <c r="F260" i="20" s="1"/>
  <c r="F261" i="20" s="1"/>
  <c r="F262" i="20" s="1"/>
  <c r="F263" i="20" s="1"/>
  <c r="F264" i="20" s="1"/>
  <c r="F265" i="20" s="1"/>
  <c r="F266" i="20" s="1"/>
  <c r="F267" i="20" s="1"/>
  <c r="F268" i="20" s="1"/>
  <c r="F269" i="20" s="1"/>
  <c r="F270" i="20" s="1"/>
  <c r="F271" i="20" s="1"/>
  <c r="F272" i="20" s="1"/>
  <c r="F273" i="20" s="1"/>
  <c r="F274" i="20" s="1"/>
  <c r="F275" i="20" s="1"/>
  <c r="F276" i="20" s="1"/>
  <c r="F277" i="20" s="1"/>
  <c r="F278" i="20" s="1"/>
  <c r="F279" i="20" s="1"/>
  <c r="F280" i="20" s="1"/>
  <c r="F281" i="20" s="1"/>
  <c r="F282" i="20" s="1"/>
  <c r="F283" i="20" s="1"/>
  <c r="F284" i="20" s="1"/>
  <c r="F285" i="20" s="1"/>
  <c r="F286" i="20" s="1"/>
  <c r="F287" i="20" s="1"/>
  <c r="F288" i="20" s="1"/>
  <c r="F289" i="20" s="1"/>
  <c r="F290" i="20" s="1"/>
  <c r="F291" i="20" s="1"/>
  <c r="F292" i="20" s="1"/>
  <c r="F293" i="20" s="1"/>
  <c r="F294" i="20" s="1"/>
  <c r="F295" i="20" s="1"/>
  <c r="F296" i="20" s="1"/>
  <c r="F297" i="20" s="1"/>
  <c r="F298" i="20" s="1"/>
  <c r="F299" i="20" s="1"/>
  <c r="F300" i="20" s="1"/>
  <c r="F301" i="20" s="1"/>
  <c r="F302" i="20" s="1"/>
  <c r="F303" i="20" s="1"/>
  <c r="F304" i="20" s="1"/>
  <c r="F305" i="20" s="1"/>
  <c r="F306" i="20" s="1"/>
  <c r="F307" i="20" s="1"/>
  <c r="F308" i="20" s="1"/>
  <c r="F309" i="20" s="1"/>
  <c r="F310" i="20" s="1"/>
  <c r="F311" i="20" s="1"/>
  <c r="F312" i="20" s="1"/>
  <c r="F313" i="20" s="1"/>
  <c r="F314" i="20" s="1"/>
  <c r="F315" i="20" s="1"/>
  <c r="F316" i="20" s="1"/>
  <c r="F317" i="20" s="1"/>
  <c r="F318" i="20" s="1"/>
  <c r="F319" i="20" s="1"/>
  <c r="F320" i="20" s="1"/>
  <c r="F321" i="20" s="1"/>
  <c r="F322" i="20" s="1"/>
  <c r="F323" i="20" s="1"/>
  <c r="F324" i="20" s="1"/>
  <c r="F325" i="20" s="1"/>
  <c r="F326" i="20" s="1"/>
  <c r="F327" i="20" s="1"/>
  <c r="F328" i="20" s="1"/>
  <c r="F329" i="20" s="1"/>
  <c r="F330" i="20" s="1"/>
  <c r="F331" i="20" s="1"/>
  <c r="F332" i="20" s="1"/>
  <c r="F333" i="20" s="1"/>
  <c r="F334" i="20" s="1"/>
  <c r="F335" i="20" s="1"/>
  <c r="F336" i="20" s="1"/>
  <c r="F337" i="20" s="1"/>
  <c r="F338" i="20" s="1"/>
  <c r="F339" i="20" s="1"/>
  <c r="F340" i="20" s="1"/>
  <c r="F341" i="20" s="1"/>
  <c r="F342" i="20" s="1"/>
  <c r="F343" i="20" s="1"/>
  <c r="F344" i="20" s="1"/>
  <c r="F345" i="20" s="1"/>
  <c r="F346" i="20" s="1"/>
  <c r="F347" i="20" s="1"/>
  <c r="F348" i="20" s="1"/>
  <c r="F349" i="20" s="1"/>
  <c r="F350" i="20" s="1"/>
  <c r="F351" i="20" s="1"/>
  <c r="F352" i="20" s="1"/>
  <c r="F353" i="20" s="1"/>
  <c r="F354" i="20" s="1"/>
  <c r="F355" i="20" s="1"/>
  <c r="F356" i="20" s="1"/>
  <c r="F357" i="20" s="1"/>
  <c r="F358" i="20" s="1"/>
  <c r="F359" i="20" s="1"/>
  <c r="F360" i="20" s="1"/>
  <c r="F361" i="20" s="1"/>
  <c r="F362" i="20" s="1"/>
  <c r="F363" i="20" s="1"/>
  <c r="F364" i="20" s="1"/>
  <c r="F365" i="20" s="1"/>
  <c r="F366" i="20" s="1"/>
  <c r="F367" i="20" s="1"/>
  <c r="F368" i="20" s="1"/>
  <c r="F369" i="20" s="1"/>
  <c r="F370" i="20" s="1"/>
  <c r="F371" i="20" s="1"/>
  <c r="F372" i="20" s="1"/>
  <c r="F373" i="20" s="1"/>
  <c r="F374" i="20" s="1"/>
  <c r="F375" i="20" s="1"/>
  <c r="F376" i="20" s="1"/>
  <c r="F377" i="20" s="1"/>
  <c r="F378" i="20" s="1"/>
  <c r="F379" i="20" s="1"/>
  <c r="F380" i="20" s="1"/>
  <c r="F381" i="20" s="1"/>
  <c r="F382" i="20" s="1"/>
  <c r="F383" i="20" s="1"/>
  <c r="F384" i="20" s="1"/>
  <c r="F385" i="20" s="1"/>
  <c r="F386" i="20" s="1"/>
  <c r="F387" i="20" s="1"/>
  <c r="F388" i="20" s="1"/>
  <c r="F389" i="20" s="1"/>
  <c r="F390" i="20" s="1"/>
  <c r="F391" i="20" s="1"/>
  <c r="F392" i="20" s="1"/>
  <c r="F393" i="20" s="1"/>
  <c r="F394" i="20" s="1"/>
  <c r="F395" i="20" s="1"/>
  <c r="F396" i="20" s="1"/>
  <c r="F397" i="20" s="1"/>
  <c r="F398" i="20" s="1"/>
  <c r="F399" i="20" s="1"/>
  <c r="F400" i="20" s="1"/>
  <c r="F401" i="20" s="1"/>
  <c r="F402" i="20" s="1"/>
  <c r="F403" i="20" s="1"/>
  <c r="F404" i="20" s="1"/>
  <c r="F405" i="20" s="1"/>
  <c r="F406" i="20" s="1"/>
  <c r="F407" i="20" s="1"/>
  <c r="F408" i="20" s="1"/>
  <c r="F409" i="20" s="1"/>
  <c r="F410" i="20" s="1"/>
  <c r="F411" i="20" s="1"/>
  <c r="F412" i="20" s="1"/>
  <c r="F413" i="20" s="1"/>
  <c r="F414" i="20" s="1"/>
  <c r="F415" i="20" s="1"/>
  <c r="F416" i="20" s="1"/>
  <c r="F417" i="20" s="1"/>
  <c r="F418" i="20" s="1"/>
  <c r="F419" i="20" s="1"/>
  <c r="F420" i="20" s="1"/>
  <c r="F421" i="20" s="1"/>
  <c r="F422" i="20" s="1"/>
  <c r="F423" i="20" s="1"/>
  <c r="F424" i="20" s="1"/>
  <c r="F425" i="20" s="1"/>
  <c r="F426" i="20" s="1"/>
  <c r="F427" i="20" s="1"/>
  <c r="F428" i="20" s="1"/>
  <c r="F429" i="20" s="1"/>
  <c r="F430" i="20" s="1"/>
  <c r="F431" i="20" s="1"/>
  <c r="F432" i="20" s="1"/>
  <c r="F433" i="20" s="1"/>
  <c r="F434" i="20" s="1"/>
  <c r="F435" i="20" s="1"/>
  <c r="F436" i="20" s="1"/>
  <c r="F437" i="20" s="1"/>
  <c r="F438" i="20" s="1"/>
  <c r="F439" i="20" s="1"/>
  <c r="F440" i="20" s="1"/>
  <c r="F441" i="20" s="1"/>
  <c r="F442" i="20" s="1"/>
  <c r="F443" i="20" s="1"/>
  <c r="F444" i="20" s="1"/>
  <c r="F445" i="20" s="1"/>
  <c r="F446" i="20" s="1"/>
  <c r="F447" i="20" s="1"/>
  <c r="F448" i="20" s="1"/>
  <c r="F449" i="20" s="1"/>
  <c r="F450" i="20" s="1"/>
  <c r="F451" i="20" s="1"/>
  <c r="F452" i="20" s="1"/>
  <c r="F453" i="20" s="1"/>
  <c r="F454" i="20" s="1"/>
  <c r="F455" i="20" s="1"/>
  <c r="F456" i="20" s="1"/>
  <c r="F457" i="20" s="1"/>
  <c r="F458" i="20" s="1"/>
  <c r="F459" i="20" s="1"/>
  <c r="F460" i="20" s="1"/>
  <c r="F461" i="20" s="1"/>
  <c r="F462" i="20" s="1"/>
  <c r="F463" i="20" s="1"/>
  <c r="F464" i="20" s="1"/>
  <c r="F465" i="20" s="1"/>
  <c r="F466" i="20" s="1"/>
  <c r="F467" i="20" s="1"/>
  <c r="F468" i="20" s="1"/>
  <c r="F469" i="20" s="1"/>
  <c r="F470" i="20" s="1"/>
  <c r="F471" i="20" s="1"/>
  <c r="F472" i="20" s="1"/>
  <c r="F473" i="20" s="1"/>
  <c r="F474" i="20" s="1"/>
  <c r="F475" i="20" s="1"/>
  <c r="F476" i="20" s="1"/>
  <c r="F477" i="20" s="1"/>
  <c r="F478" i="20" s="1"/>
  <c r="F479" i="20" s="1"/>
  <c r="F480" i="20" s="1"/>
  <c r="F481" i="20" s="1"/>
  <c r="F482" i="20" s="1"/>
  <c r="F483" i="20" s="1"/>
  <c r="F484" i="20" s="1"/>
  <c r="F485" i="20" s="1"/>
  <c r="F486" i="20" s="1"/>
  <c r="F487" i="20" s="1"/>
  <c r="F488" i="20" s="1"/>
  <c r="F489" i="20" s="1"/>
  <c r="F490" i="20" s="1"/>
  <c r="F491" i="20" s="1"/>
  <c r="F492" i="20" s="1"/>
  <c r="F493" i="20" s="1"/>
  <c r="F494" i="20" s="1"/>
  <c r="F495" i="20" s="1"/>
  <c r="F496" i="20" s="1"/>
  <c r="F497" i="20" s="1"/>
  <c r="F498" i="20" s="1"/>
  <c r="F499" i="20" s="1"/>
  <c r="F500" i="20" s="1"/>
  <c r="F501" i="20" s="1"/>
  <c r="F502" i="20" s="1"/>
  <c r="F503" i="20" s="1"/>
  <c r="F504" i="20" s="1"/>
  <c r="F505" i="20" s="1"/>
  <c r="F506" i="20" s="1"/>
  <c r="F507" i="20" s="1"/>
  <c r="F508" i="20" s="1"/>
  <c r="F509" i="20" s="1"/>
  <c r="F510" i="20" s="1"/>
  <c r="F511" i="20" s="1"/>
  <c r="F512" i="20" s="1"/>
  <c r="F513" i="20" s="1"/>
  <c r="F514" i="20" s="1"/>
  <c r="F515" i="20" s="1"/>
  <c r="F516" i="20" s="1"/>
  <c r="F517" i="20" s="1"/>
  <c r="F518" i="20" s="1"/>
  <c r="F519" i="20" s="1"/>
  <c r="F520" i="20" s="1"/>
  <c r="F521" i="20" s="1"/>
  <c r="F522" i="20" s="1"/>
  <c r="F523" i="20" s="1"/>
  <c r="F524" i="20" s="1"/>
  <c r="F525" i="20" s="1"/>
  <c r="F526" i="20" s="1"/>
  <c r="F527" i="20" s="1"/>
  <c r="F528" i="20" s="1"/>
  <c r="F529" i="20" s="1"/>
  <c r="F530" i="20" s="1"/>
  <c r="F531" i="20" s="1"/>
  <c r="F532" i="20" s="1"/>
  <c r="F533" i="20" s="1"/>
  <c r="F534" i="20" s="1"/>
  <c r="F535" i="20" s="1"/>
  <c r="F536" i="20" s="1"/>
  <c r="F537" i="20" s="1"/>
  <c r="F538" i="20" s="1"/>
  <c r="F539" i="20" s="1"/>
  <c r="F540" i="20" s="1"/>
  <c r="F541" i="20" s="1"/>
  <c r="F542" i="20" s="1"/>
  <c r="F543" i="20" s="1"/>
  <c r="F544" i="20" s="1"/>
  <c r="F545" i="20" s="1"/>
  <c r="F546" i="20" s="1"/>
  <c r="F547" i="20" s="1"/>
  <c r="F548" i="20" s="1"/>
  <c r="F549" i="20" s="1"/>
  <c r="F550" i="20" s="1"/>
  <c r="F551" i="20" s="1"/>
  <c r="F552" i="20" s="1"/>
  <c r="F553" i="20" s="1"/>
  <c r="F554" i="20" s="1"/>
  <c r="F555" i="20" s="1"/>
  <c r="F556" i="20" s="1"/>
  <c r="F557" i="20" s="1"/>
  <c r="F558" i="20" s="1"/>
  <c r="F559" i="20" s="1"/>
  <c r="F560" i="20" s="1"/>
  <c r="F561" i="20" s="1"/>
  <c r="F562" i="20" s="1"/>
  <c r="F563" i="20" s="1"/>
  <c r="F564" i="20" s="1"/>
  <c r="F565" i="20" s="1"/>
  <c r="F566" i="20" s="1"/>
  <c r="F567" i="20" s="1"/>
  <c r="F568" i="20" s="1"/>
  <c r="F569" i="20" s="1"/>
  <c r="F570" i="20" s="1"/>
  <c r="F571" i="20" s="1"/>
  <c r="F572" i="20" s="1"/>
  <c r="F573" i="20" s="1"/>
  <c r="F574" i="20" s="1"/>
  <c r="F575" i="20" s="1"/>
  <c r="F576" i="20" s="1"/>
  <c r="F577" i="20" s="1"/>
  <c r="F578" i="20" s="1"/>
  <c r="F579" i="20" s="1"/>
  <c r="F580" i="20" s="1"/>
  <c r="F581" i="20" s="1"/>
  <c r="F582" i="20" s="1"/>
  <c r="F583" i="20" s="1"/>
  <c r="F584" i="20" s="1"/>
  <c r="F585" i="20" s="1"/>
  <c r="F586" i="20" s="1"/>
  <c r="F587" i="20" s="1"/>
  <c r="F588" i="20" s="1"/>
  <c r="F589" i="20" s="1"/>
  <c r="F590" i="20" s="1"/>
  <c r="F591" i="20" s="1"/>
  <c r="F592" i="20" s="1"/>
  <c r="F593" i="20" s="1"/>
  <c r="F594" i="20" s="1"/>
  <c r="F595" i="20" s="1"/>
  <c r="F596" i="20" s="1"/>
  <c r="F597" i="20" s="1"/>
  <c r="F598" i="20" s="1"/>
  <c r="F599" i="20" s="1"/>
  <c r="F600" i="20" s="1"/>
  <c r="F601" i="20" s="1"/>
  <c r="F602" i="20" s="1"/>
  <c r="F603" i="20" s="1"/>
  <c r="F604" i="20" s="1"/>
  <c r="F605" i="20" s="1"/>
  <c r="F606" i="20" s="1"/>
  <c r="F607" i="20" s="1"/>
  <c r="F608" i="20" s="1"/>
  <c r="F609" i="20" s="1"/>
  <c r="F610" i="20" s="1"/>
  <c r="F611" i="20" s="1"/>
  <c r="F612" i="20" s="1"/>
  <c r="F613" i="20" s="1"/>
  <c r="F614" i="20" s="1"/>
  <c r="F615" i="20" s="1"/>
  <c r="F616" i="20" s="1"/>
  <c r="F617" i="20" s="1"/>
  <c r="F618" i="20" s="1"/>
  <c r="F619" i="20" s="1"/>
  <c r="F620" i="20" s="1"/>
  <c r="F621" i="20" s="1"/>
  <c r="F622" i="20" s="1"/>
  <c r="F623" i="20" s="1"/>
  <c r="F624" i="20" s="1"/>
  <c r="F625" i="20" s="1"/>
  <c r="F626" i="20" s="1"/>
  <c r="F627" i="20" s="1"/>
  <c r="F628" i="20" s="1"/>
  <c r="F629" i="20" s="1"/>
  <c r="F630" i="20" s="1"/>
  <c r="F631" i="20" s="1"/>
  <c r="F632" i="20" s="1"/>
  <c r="F633" i="20" s="1"/>
  <c r="F634" i="20" s="1"/>
  <c r="F635" i="20" s="1"/>
  <c r="F636" i="20" s="1"/>
  <c r="AI8" i="20"/>
  <c r="AE8" i="20"/>
  <c r="AC8" i="20"/>
  <c r="AA8" i="20"/>
  <c r="J8" i="20"/>
  <c r="F8" i="20"/>
  <c r="J7" i="20"/>
  <c r="V6" i="20"/>
  <c r="Q6" i="20"/>
  <c r="U6" i="20" s="1"/>
  <c r="K6" i="20"/>
  <c r="J6" i="20"/>
  <c r="I7" i="20" s="1"/>
  <c r="J15" i="18"/>
  <c r="I15" i="18"/>
  <c r="F13" i="1"/>
  <c r="H23" i="18"/>
  <c r="I23" i="18" s="1"/>
  <c r="H24" i="18"/>
  <c r="I24" i="18" s="1"/>
  <c r="H25" i="18"/>
  <c r="I25" i="18" s="1"/>
  <c r="H26" i="18"/>
  <c r="I26" i="18" s="1"/>
  <c r="H27" i="18"/>
  <c r="I27" i="18" s="1"/>
  <c r="H22" i="18"/>
  <c r="I22" i="18" s="1"/>
  <c r="L27" i="18"/>
  <c r="M27" i="18" s="1"/>
  <c r="L26" i="18"/>
  <c r="M26" i="18" s="1"/>
  <c r="L23" i="18"/>
  <c r="M23" i="18" s="1"/>
  <c r="L24" i="18"/>
  <c r="M24" i="18" s="1"/>
  <c r="L25" i="18"/>
  <c r="M25" i="18" s="1"/>
  <c r="L22" i="18"/>
  <c r="M22" i="18" s="1"/>
  <c r="Y3" i="16"/>
  <c r="F3" i="15"/>
  <c r="W3" i="16"/>
  <c r="C88" i="15"/>
  <c r="C89" i="15"/>
  <c r="C90" i="15"/>
  <c r="C91" i="15"/>
  <c r="C92" i="15"/>
  <c r="C93" i="15"/>
  <c r="C94" i="15"/>
  <c r="C95" i="15"/>
  <c r="C96" i="15"/>
  <c r="C97" i="15"/>
  <c r="C98" i="15"/>
  <c r="C99" i="15"/>
  <c r="C100" i="15"/>
  <c r="C101" i="15"/>
  <c r="C102" i="15"/>
  <c r="C103" i="15"/>
  <c r="C104" i="15"/>
  <c r="C105" i="15"/>
  <c r="C106" i="15"/>
  <c r="C107" i="15"/>
  <c r="C108" i="15"/>
  <c r="C109" i="15"/>
  <c r="C110" i="15"/>
  <c r="C111" i="15"/>
  <c r="C112" i="15"/>
  <c r="C113" i="15"/>
  <c r="C114" i="15"/>
  <c r="C115" i="15"/>
  <c r="C116" i="15"/>
  <c r="C117" i="15"/>
  <c r="C178" i="15"/>
  <c r="C179" i="15"/>
  <c r="C180" i="15"/>
  <c r="C181" i="15"/>
  <c r="C182" i="15"/>
  <c r="C183" i="15"/>
  <c r="C184" i="15"/>
  <c r="C185" i="15"/>
  <c r="C186" i="15"/>
  <c r="C187" i="15"/>
  <c r="C188" i="15"/>
  <c r="C189" i="15"/>
  <c r="C190" i="15"/>
  <c r="C191" i="15"/>
  <c r="C192" i="15"/>
  <c r="C193" i="15"/>
  <c r="C194" i="15"/>
  <c r="C195" i="15"/>
  <c r="C196" i="15"/>
  <c r="C197" i="15"/>
  <c r="C198" i="15"/>
  <c r="C199" i="15"/>
  <c r="C200" i="15"/>
  <c r="C201" i="15"/>
  <c r="C202" i="15"/>
  <c r="C203" i="15"/>
  <c r="C204" i="15"/>
  <c r="C205" i="15"/>
  <c r="C206" i="15"/>
  <c r="C207" i="15"/>
  <c r="C229" i="15"/>
  <c r="C230" i="15"/>
  <c r="C231" i="15"/>
  <c r="C232" i="15"/>
  <c r="C233" i="15"/>
  <c r="C234" i="15"/>
  <c r="C235" i="15"/>
  <c r="C236" i="15"/>
  <c r="C237" i="15"/>
  <c r="C338" i="15"/>
  <c r="C339" i="15"/>
  <c r="C340" i="15"/>
  <c r="C341" i="15"/>
  <c r="C342" i="15"/>
  <c r="C343" i="15"/>
  <c r="C344" i="15"/>
  <c r="C345" i="15"/>
  <c r="C346" i="15"/>
  <c r="C347" i="15"/>
  <c r="C348" i="15"/>
  <c r="C349" i="15"/>
  <c r="C350" i="15"/>
  <c r="C351" i="15"/>
  <c r="C352" i="15"/>
  <c r="C368" i="15"/>
  <c r="C369" i="15"/>
  <c r="C370" i="15"/>
  <c r="C371" i="15"/>
  <c r="C372" i="15"/>
  <c r="C373" i="15"/>
  <c r="C374" i="15"/>
  <c r="C375" i="15"/>
  <c r="C376" i="15"/>
  <c r="C377" i="15"/>
  <c r="C378" i="15"/>
  <c r="C379" i="15"/>
  <c r="C380" i="15"/>
  <c r="C381" i="15"/>
  <c r="C382" i="15"/>
  <c r="C383" i="15"/>
  <c r="C384" i="15"/>
  <c r="C385" i="15"/>
  <c r="C386" i="15"/>
  <c r="C387" i="15"/>
  <c r="C398" i="15"/>
  <c r="C399" i="15"/>
  <c r="C400" i="15"/>
  <c r="C401" i="15"/>
  <c r="C402" i="15"/>
  <c r="C403" i="15"/>
  <c r="C404" i="15"/>
  <c r="C405" i="15"/>
  <c r="C406" i="15"/>
  <c r="C407" i="15"/>
  <c r="C453" i="15"/>
  <c r="C454" i="15"/>
  <c r="C455" i="15"/>
  <c r="C456" i="15"/>
  <c r="C457" i="15"/>
  <c r="C458" i="15"/>
  <c r="C459" i="15"/>
  <c r="C460" i="15"/>
  <c r="C461" i="15"/>
  <c r="C462" i="15"/>
  <c r="C463" i="15"/>
  <c r="C464" i="15"/>
  <c r="C465" i="15"/>
  <c r="C466" i="15"/>
  <c r="C467" i="15"/>
  <c r="C468" i="15"/>
  <c r="C469" i="15"/>
  <c r="C470" i="15"/>
  <c r="C471" i="15"/>
  <c r="C472" i="15"/>
  <c r="C473" i="15"/>
  <c r="C498" i="15"/>
  <c r="C499" i="15"/>
  <c r="C500" i="15"/>
  <c r="C501" i="15"/>
  <c r="C502" i="15"/>
  <c r="C503" i="15"/>
  <c r="C504" i="15"/>
  <c r="C505" i="15"/>
  <c r="C506" i="15"/>
  <c r="C507" i="15"/>
  <c r="C508" i="15"/>
  <c r="C509" i="15"/>
  <c r="C538" i="15"/>
  <c r="C539" i="15"/>
  <c r="C540" i="15"/>
  <c r="C541" i="15"/>
  <c r="C542" i="15"/>
  <c r="C543" i="15"/>
  <c r="C544" i="15"/>
  <c r="C545" i="15"/>
  <c r="C546" i="15"/>
  <c r="C547" i="15"/>
  <c r="C598" i="15"/>
  <c r="C599" i="15"/>
  <c r="C600" i="15"/>
  <c r="C601" i="15"/>
  <c r="C602" i="15"/>
  <c r="C603" i="15"/>
  <c r="C604" i="15"/>
  <c r="C605" i="15"/>
  <c r="C606" i="15"/>
  <c r="C607" i="15"/>
  <c r="C608" i="15"/>
  <c r="C609" i="15"/>
  <c r="C610" i="15"/>
  <c r="C611" i="15"/>
  <c r="C612" i="15"/>
  <c r="C613" i="15"/>
  <c r="C614" i="15"/>
  <c r="C615" i="15"/>
  <c r="C616" i="15"/>
  <c r="C617" i="15"/>
  <c r="C618" i="15"/>
  <c r="C619" i="15"/>
  <c r="C620" i="15"/>
  <c r="C621" i="15"/>
  <c r="C622" i="15"/>
  <c r="C623" i="15"/>
  <c r="C624" i="15"/>
  <c r="C625" i="15"/>
  <c r="C626" i="15"/>
  <c r="C627" i="15"/>
  <c r="C628" i="15"/>
  <c r="C629" i="15"/>
  <c r="C630" i="15"/>
  <c r="C631" i="15"/>
  <c r="C632" i="15"/>
  <c r="C633" i="15"/>
  <c r="Y7" i="13"/>
  <c r="Y8" i="13"/>
  <c r="Y9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Y40" i="13"/>
  <c r="Y41" i="13"/>
  <c r="Y42" i="13"/>
  <c r="Y43" i="13"/>
  <c r="Y44" i="13"/>
  <c r="Y45" i="13"/>
  <c r="Y46" i="13"/>
  <c r="Y47" i="13"/>
  <c r="Y48" i="13"/>
  <c r="Y49" i="13"/>
  <c r="Y50" i="13"/>
  <c r="Y51" i="13"/>
  <c r="Y52" i="13"/>
  <c r="Y53" i="13"/>
  <c r="Y54" i="13"/>
  <c r="Y55" i="13"/>
  <c r="Y56" i="13"/>
  <c r="Y57" i="13"/>
  <c r="Y58" i="13"/>
  <c r="Y59" i="13"/>
  <c r="Y60" i="13"/>
  <c r="Y61" i="13"/>
  <c r="Y62" i="13"/>
  <c r="Y63" i="13"/>
  <c r="Y64" i="13"/>
  <c r="Y65" i="13"/>
  <c r="Y66" i="13"/>
  <c r="Y67" i="13"/>
  <c r="Y68" i="13"/>
  <c r="Y69" i="13"/>
  <c r="Y70" i="13"/>
  <c r="Y71" i="13"/>
  <c r="Y72" i="13"/>
  <c r="Y73" i="13"/>
  <c r="Y74" i="13"/>
  <c r="Y75" i="13"/>
  <c r="Y76" i="13"/>
  <c r="Y77" i="13"/>
  <c r="Y78" i="13"/>
  <c r="Y79" i="13"/>
  <c r="Y80" i="13"/>
  <c r="Y81" i="13"/>
  <c r="Y82" i="13"/>
  <c r="Y83" i="13"/>
  <c r="Y84" i="13"/>
  <c r="Y85" i="13"/>
  <c r="Y86" i="13"/>
  <c r="Y87" i="13"/>
  <c r="Y88" i="13"/>
  <c r="Y89" i="13"/>
  <c r="Y90" i="13"/>
  <c r="Y91" i="13"/>
  <c r="Y92" i="13"/>
  <c r="Y93" i="13"/>
  <c r="Y94" i="13"/>
  <c r="Y95" i="13"/>
  <c r="Y96" i="13"/>
  <c r="Y97" i="13"/>
  <c r="Y98" i="13"/>
  <c r="Y99" i="13"/>
  <c r="Y100" i="13"/>
  <c r="Y101" i="13"/>
  <c r="Y102" i="13"/>
  <c r="Y103" i="13"/>
  <c r="Y104" i="13"/>
  <c r="Y105" i="13"/>
  <c r="Y106" i="13"/>
  <c r="Y107" i="13"/>
  <c r="Y108" i="13"/>
  <c r="Y109" i="13"/>
  <c r="Y110" i="13"/>
  <c r="Y111" i="13"/>
  <c r="Y112" i="13"/>
  <c r="Y113" i="13"/>
  <c r="Y114" i="13"/>
  <c r="Y115" i="13"/>
  <c r="Y116" i="13"/>
  <c r="Y117" i="13"/>
  <c r="Y118" i="13"/>
  <c r="Y119" i="13"/>
  <c r="Y120" i="13"/>
  <c r="Y121" i="13"/>
  <c r="Y122" i="13"/>
  <c r="Y123" i="13"/>
  <c r="Y124" i="13"/>
  <c r="Y125" i="13"/>
  <c r="Y126" i="13"/>
  <c r="Y127" i="13"/>
  <c r="Y128" i="13"/>
  <c r="Y129" i="13"/>
  <c r="Y130" i="13"/>
  <c r="Y131" i="13"/>
  <c r="Y132" i="13"/>
  <c r="Y133" i="13"/>
  <c r="Y134" i="13"/>
  <c r="Y135" i="13"/>
  <c r="Y136" i="13"/>
  <c r="Y137" i="13"/>
  <c r="Y138" i="13"/>
  <c r="Y139" i="13"/>
  <c r="Y140" i="13"/>
  <c r="Y141" i="13"/>
  <c r="Y142" i="13"/>
  <c r="Y143" i="13"/>
  <c r="Y144" i="13"/>
  <c r="Y145" i="13"/>
  <c r="Y146" i="13"/>
  <c r="Y147" i="13"/>
  <c r="Y148" i="13"/>
  <c r="Y149" i="13"/>
  <c r="Y150" i="13"/>
  <c r="Y151" i="13"/>
  <c r="Y152" i="13"/>
  <c r="Y153" i="13"/>
  <c r="Y154" i="13"/>
  <c r="Y155" i="13"/>
  <c r="Y156" i="13"/>
  <c r="Y157" i="13"/>
  <c r="Y158" i="13"/>
  <c r="Y159" i="13"/>
  <c r="Y160" i="13"/>
  <c r="Y161" i="13"/>
  <c r="Y162" i="13"/>
  <c r="Y163" i="13"/>
  <c r="Y164" i="13"/>
  <c r="Y165" i="13"/>
  <c r="Y166" i="13"/>
  <c r="Y167" i="13"/>
  <c r="Y168" i="13"/>
  <c r="Y169" i="13"/>
  <c r="Y170" i="13"/>
  <c r="Y171" i="13"/>
  <c r="Y172" i="13"/>
  <c r="Y173" i="13"/>
  <c r="Y174" i="13"/>
  <c r="Y175" i="13"/>
  <c r="Y176" i="13"/>
  <c r="Y177" i="13"/>
  <c r="Y178" i="13"/>
  <c r="Y179" i="13"/>
  <c r="Y180" i="13"/>
  <c r="Y181" i="13"/>
  <c r="Y182" i="13"/>
  <c r="Y183" i="13"/>
  <c r="Y184" i="13"/>
  <c r="Y185" i="13"/>
  <c r="Y186" i="13"/>
  <c r="Y187" i="13"/>
  <c r="Y188" i="13"/>
  <c r="Y189" i="13"/>
  <c r="Y190" i="13"/>
  <c r="Y191" i="13"/>
  <c r="Y192" i="13"/>
  <c r="Y193" i="13"/>
  <c r="Y194" i="13"/>
  <c r="Y195" i="13"/>
  <c r="Y196" i="13"/>
  <c r="Y197" i="13"/>
  <c r="Y198" i="13"/>
  <c r="Y199" i="13"/>
  <c r="Y200" i="13"/>
  <c r="Y201" i="13"/>
  <c r="Y202" i="13"/>
  <c r="Y203" i="13"/>
  <c r="Y204" i="13"/>
  <c r="Y205" i="13"/>
  <c r="Y206" i="13"/>
  <c r="Y207" i="13"/>
  <c r="Y208" i="13"/>
  <c r="Y209" i="13"/>
  <c r="Y210" i="13"/>
  <c r="Y211" i="13"/>
  <c r="Y212" i="13"/>
  <c r="Y213" i="13"/>
  <c r="Y214" i="13"/>
  <c r="Y215" i="13"/>
  <c r="Y216" i="13"/>
  <c r="Y217" i="13"/>
  <c r="Y218" i="13"/>
  <c r="Y219" i="13"/>
  <c r="Y220" i="13"/>
  <c r="Y221" i="13"/>
  <c r="Y222" i="13"/>
  <c r="Y223" i="13"/>
  <c r="Y224" i="13"/>
  <c r="Y225" i="13"/>
  <c r="Y226" i="13"/>
  <c r="Y227" i="13"/>
  <c r="Y228" i="13"/>
  <c r="Y229" i="13"/>
  <c r="Y230" i="13"/>
  <c r="Y231" i="13"/>
  <c r="Y232" i="13"/>
  <c r="Y233" i="13"/>
  <c r="Y234" i="13"/>
  <c r="Y235" i="13"/>
  <c r="Y236" i="13"/>
  <c r="Y237" i="13"/>
  <c r="Y238" i="13"/>
  <c r="Y239" i="13"/>
  <c r="Y240" i="13"/>
  <c r="Y241" i="13"/>
  <c r="Y242" i="13"/>
  <c r="Y243" i="13"/>
  <c r="Y244" i="13"/>
  <c r="Y245" i="13"/>
  <c r="Y246" i="13"/>
  <c r="Y247" i="13"/>
  <c r="Y248" i="13"/>
  <c r="Y249" i="13"/>
  <c r="Y250" i="13"/>
  <c r="Y251" i="13"/>
  <c r="Y252" i="13"/>
  <c r="Y253" i="13"/>
  <c r="Y254" i="13"/>
  <c r="Y255" i="13"/>
  <c r="Y256" i="13"/>
  <c r="Y257" i="13"/>
  <c r="Y258" i="13"/>
  <c r="Y259" i="13"/>
  <c r="Y260" i="13"/>
  <c r="Y261" i="13"/>
  <c r="Y262" i="13"/>
  <c r="Y263" i="13"/>
  <c r="Y264" i="13"/>
  <c r="Y265" i="13"/>
  <c r="Y266" i="13"/>
  <c r="Y267" i="13"/>
  <c r="Y268" i="13"/>
  <c r="Y269" i="13"/>
  <c r="Y270" i="13"/>
  <c r="Y271" i="13"/>
  <c r="Y272" i="13"/>
  <c r="Y273" i="13"/>
  <c r="Y274" i="13"/>
  <c r="Y275" i="13"/>
  <c r="Y276" i="13"/>
  <c r="Y277" i="13"/>
  <c r="Y278" i="13"/>
  <c r="Y279" i="13"/>
  <c r="Y280" i="13"/>
  <c r="Y281" i="13"/>
  <c r="Y282" i="13"/>
  <c r="Y283" i="13"/>
  <c r="Y284" i="13"/>
  <c r="Y285" i="13"/>
  <c r="Y286" i="13"/>
  <c r="Y287" i="13"/>
  <c r="Y288" i="13"/>
  <c r="Y289" i="13"/>
  <c r="Y290" i="13"/>
  <c r="Y291" i="13"/>
  <c r="Y292" i="13"/>
  <c r="Y293" i="13"/>
  <c r="Y294" i="13"/>
  <c r="Y295" i="13"/>
  <c r="Y296" i="13"/>
  <c r="Y297" i="13"/>
  <c r="Y298" i="13"/>
  <c r="Y299" i="13"/>
  <c r="Y300" i="13"/>
  <c r="Y301" i="13"/>
  <c r="Y302" i="13"/>
  <c r="Y303" i="13"/>
  <c r="Y304" i="13"/>
  <c r="Y305" i="13"/>
  <c r="Y306" i="13"/>
  <c r="Y307" i="13"/>
  <c r="Y308" i="13"/>
  <c r="Y309" i="13"/>
  <c r="Y310" i="13"/>
  <c r="Y311" i="13"/>
  <c r="Y312" i="13"/>
  <c r="Y313" i="13"/>
  <c r="Y314" i="13"/>
  <c r="Y315" i="13"/>
  <c r="Y316" i="13"/>
  <c r="Y317" i="13"/>
  <c r="Y318" i="13"/>
  <c r="Y319" i="13"/>
  <c r="Y320" i="13"/>
  <c r="Y321" i="13"/>
  <c r="Y322" i="13"/>
  <c r="Y323" i="13"/>
  <c r="Y324" i="13"/>
  <c r="Y325" i="13"/>
  <c r="Y326" i="13"/>
  <c r="Y327" i="13"/>
  <c r="Y328" i="13"/>
  <c r="Y329" i="13"/>
  <c r="Y330" i="13"/>
  <c r="Y331" i="13"/>
  <c r="Y332" i="13"/>
  <c r="Y333" i="13"/>
  <c r="Y334" i="13"/>
  <c r="Y335" i="13"/>
  <c r="Y336" i="13"/>
  <c r="Y337" i="13"/>
  <c r="Y338" i="13"/>
  <c r="Y339" i="13"/>
  <c r="Y340" i="13"/>
  <c r="Y341" i="13"/>
  <c r="Y342" i="13"/>
  <c r="Y343" i="13"/>
  <c r="Y344" i="13"/>
  <c r="Y345" i="13"/>
  <c r="Y346" i="13"/>
  <c r="Y347" i="13"/>
  <c r="Y348" i="13"/>
  <c r="Y349" i="13"/>
  <c r="Y350" i="13"/>
  <c r="Y351" i="13"/>
  <c r="Y352" i="13"/>
  <c r="Y353" i="13"/>
  <c r="Y354" i="13"/>
  <c r="Y355" i="13"/>
  <c r="Y356" i="13"/>
  <c r="Y357" i="13"/>
  <c r="Y358" i="13"/>
  <c r="Y359" i="13"/>
  <c r="Y360" i="13"/>
  <c r="Y361" i="13"/>
  <c r="Y362" i="13"/>
  <c r="Y363" i="13"/>
  <c r="Y364" i="13"/>
  <c r="Y365" i="13"/>
  <c r="Y366" i="13"/>
  <c r="Y367" i="13"/>
  <c r="Y368" i="13"/>
  <c r="Y369" i="13"/>
  <c r="Y370" i="13"/>
  <c r="Y371" i="13"/>
  <c r="Y372" i="13"/>
  <c r="Y373" i="13"/>
  <c r="Y374" i="13"/>
  <c r="Y375" i="13"/>
  <c r="Y376" i="13"/>
  <c r="Y377" i="13"/>
  <c r="Y378" i="13"/>
  <c r="Y379" i="13"/>
  <c r="Y380" i="13"/>
  <c r="Y381" i="13"/>
  <c r="Y382" i="13"/>
  <c r="Y383" i="13"/>
  <c r="Y384" i="13"/>
  <c r="Y385" i="13"/>
  <c r="Y386" i="13"/>
  <c r="Y387" i="13"/>
  <c r="Y388" i="13"/>
  <c r="Y389" i="13"/>
  <c r="Y390" i="13"/>
  <c r="Y391" i="13"/>
  <c r="Y392" i="13"/>
  <c r="Y393" i="13"/>
  <c r="Y394" i="13"/>
  <c r="Y395" i="13"/>
  <c r="Y396" i="13"/>
  <c r="Y397" i="13"/>
  <c r="Y398" i="13"/>
  <c r="Y399" i="13"/>
  <c r="Y400" i="13"/>
  <c r="Y401" i="13"/>
  <c r="Y402" i="13"/>
  <c r="Y403" i="13"/>
  <c r="Y404" i="13"/>
  <c r="Y405" i="13"/>
  <c r="Y406" i="13"/>
  <c r="Y407" i="13"/>
  <c r="Y408" i="13"/>
  <c r="Y409" i="13"/>
  <c r="Y410" i="13"/>
  <c r="Y411" i="13"/>
  <c r="Y412" i="13"/>
  <c r="Y413" i="13"/>
  <c r="Y414" i="13"/>
  <c r="Y415" i="13"/>
  <c r="Y416" i="13"/>
  <c r="Y417" i="13"/>
  <c r="Y418" i="13"/>
  <c r="Y419" i="13"/>
  <c r="Y420" i="13"/>
  <c r="Y421" i="13"/>
  <c r="Y422" i="13"/>
  <c r="Y423" i="13"/>
  <c r="Y424" i="13"/>
  <c r="Y425" i="13"/>
  <c r="Y426" i="13"/>
  <c r="Y427" i="13"/>
  <c r="Y428" i="13"/>
  <c r="Y429" i="13"/>
  <c r="Y430" i="13"/>
  <c r="Y431" i="13"/>
  <c r="Y432" i="13"/>
  <c r="Y433" i="13"/>
  <c r="Y434" i="13"/>
  <c r="Y435" i="13"/>
  <c r="Y436" i="13"/>
  <c r="Y437" i="13"/>
  <c r="Y438" i="13"/>
  <c r="Y439" i="13"/>
  <c r="Y440" i="13"/>
  <c r="Y441" i="13"/>
  <c r="Y442" i="13"/>
  <c r="Y443" i="13"/>
  <c r="Y444" i="13"/>
  <c r="Y445" i="13"/>
  <c r="Y446" i="13"/>
  <c r="Y447" i="13"/>
  <c r="Y448" i="13"/>
  <c r="Y449" i="13"/>
  <c r="Y450" i="13"/>
  <c r="Y451" i="13"/>
  <c r="Y452" i="13"/>
  <c r="Y453" i="13"/>
  <c r="Y454" i="13"/>
  <c r="Y455" i="13"/>
  <c r="Y456" i="13"/>
  <c r="Y457" i="13"/>
  <c r="Y458" i="13"/>
  <c r="Y459" i="13"/>
  <c r="Y460" i="13"/>
  <c r="Y461" i="13"/>
  <c r="Y462" i="13"/>
  <c r="Y463" i="13"/>
  <c r="Y464" i="13"/>
  <c r="Y465" i="13"/>
  <c r="Y466" i="13"/>
  <c r="Y467" i="13"/>
  <c r="Y468" i="13"/>
  <c r="Y469" i="13"/>
  <c r="Y470" i="13"/>
  <c r="Y471" i="13"/>
  <c r="Y472" i="13"/>
  <c r="Y473" i="13"/>
  <c r="Y474" i="13"/>
  <c r="Y475" i="13"/>
  <c r="Y476" i="13"/>
  <c r="Y477" i="13"/>
  <c r="Y478" i="13"/>
  <c r="Y479" i="13"/>
  <c r="Y480" i="13"/>
  <c r="Y481" i="13"/>
  <c r="Y482" i="13"/>
  <c r="Y483" i="13"/>
  <c r="Y484" i="13"/>
  <c r="Y485" i="13"/>
  <c r="Y486" i="13"/>
  <c r="Y487" i="13"/>
  <c r="Y488" i="13"/>
  <c r="Y489" i="13"/>
  <c r="Y490" i="13"/>
  <c r="Y491" i="13"/>
  <c r="Y492" i="13"/>
  <c r="Y493" i="13"/>
  <c r="Y494" i="13"/>
  <c r="Y495" i="13"/>
  <c r="Y496" i="13"/>
  <c r="Y497" i="13"/>
  <c r="Y498" i="13"/>
  <c r="Y499" i="13"/>
  <c r="Y500" i="13"/>
  <c r="Y501" i="13"/>
  <c r="Y502" i="13"/>
  <c r="Y503" i="13"/>
  <c r="Y504" i="13"/>
  <c r="Y505" i="13"/>
  <c r="Y506" i="13"/>
  <c r="Y507" i="13"/>
  <c r="Y508" i="13"/>
  <c r="Y509" i="13"/>
  <c r="Y510" i="13"/>
  <c r="Y511" i="13"/>
  <c r="Y512" i="13"/>
  <c r="Y513" i="13"/>
  <c r="Y514" i="13"/>
  <c r="Y515" i="13"/>
  <c r="Y516" i="13"/>
  <c r="Y517" i="13"/>
  <c r="Y518" i="13"/>
  <c r="Y519" i="13"/>
  <c r="Y520" i="13"/>
  <c r="Y521" i="13"/>
  <c r="Y522" i="13"/>
  <c r="Y523" i="13"/>
  <c r="Y524" i="13"/>
  <c r="Y525" i="13"/>
  <c r="Y526" i="13"/>
  <c r="Y527" i="13"/>
  <c r="Y528" i="13"/>
  <c r="Y529" i="13"/>
  <c r="Y530" i="13"/>
  <c r="Y531" i="13"/>
  <c r="Y532" i="13"/>
  <c r="Y533" i="13"/>
  <c r="Y534" i="13"/>
  <c r="Y535" i="13"/>
  <c r="Y536" i="13"/>
  <c r="Y537" i="13"/>
  <c r="Y538" i="13"/>
  <c r="Y539" i="13"/>
  <c r="Y540" i="13"/>
  <c r="Y541" i="13"/>
  <c r="Y542" i="13"/>
  <c r="Y543" i="13"/>
  <c r="Y544" i="13"/>
  <c r="Y545" i="13"/>
  <c r="Y546" i="13"/>
  <c r="Y547" i="13"/>
  <c r="Y548" i="13"/>
  <c r="Y549" i="13"/>
  <c r="Y550" i="13"/>
  <c r="Y551" i="13"/>
  <c r="Y552" i="13"/>
  <c r="Y553" i="13"/>
  <c r="Y554" i="13"/>
  <c r="Y555" i="13"/>
  <c r="Y556" i="13"/>
  <c r="Y557" i="13"/>
  <c r="Y558" i="13"/>
  <c r="Y559" i="13"/>
  <c r="Y560" i="13"/>
  <c r="Y561" i="13"/>
  <c r="Y562" i="13"/>
  <c r="Y563" i="13"/>
  <c r="Y564" i="13"/>
  <c r="Y565" i="13"/>
  <c r="Y566" i="13"/>
  <c r="Y567" i="13"/>
  <c r="Y568" i="13"/>
  <c r="Y569" i="13"/>
  <c r="Y570" i="13"/>
  <c r="Y571" i="13"/>
  <c r="Y572" i="13"/>
  <c r="Y573" i="13"/>
  <c r="Y574" i="13"/>
  <c r="Y575" i="13"/>
  <c r="Y576" i="13"/>
  <c r="Y577" i="13"/>
  <c r="Y578" i="13"/>
  <c r="Y579" i="13"/>
  <c r="Y580" i="13"/>
  <c r="Y581" i="13"/>
  <c r="Y582" i="13"/>
  <c r="Y583" i="13"/>
  <c r="Y584" i="13"/>
  <c r="Y585" i="13"/>
  <c r="Y586" i="13"/>
  <c r="Y587" i="13"/>
  <c r="Y588" i="13"/>
  <c r="Y589" i="13"/>
  <c r="Y590" i="13"/>
  <c r="Y591" i="13"/>
  <c r="Y592" i="13"/>
  <c r="Y593" i="13"/>
  <c r="Y594" i="13"/>
  <c r="Y595" i="13"/>
  <c r="Y596" i="13"/>
  <c r="Y597" i="13"/>
  <c r="Y598" i="13"/>
  <c r="Y599" i="13"/>
  <c r="Y600" i="13"/>
  <c r="Y601" i="13"/>
  <c r="Y602" i="13"/>
  <c r="Y603" i="13"/>
  <c r="Y604" i="13"/>
  <c r="Y605" i="13"/>
  <c r="Y606" i="13"/>
  <c r="Y607" i="13"/>
  <c r="Y608" i="13"/>
  <c r="Y609" i="13"/>
  <c r="Y610" i="13"/>
  <c r="Y611" i="13"/>
  <c r="Y612" i="13"/>
  <c r="Y613" i="13"/>
  <c r="Y614" i="13"/>
  <c r="Y615" i="13"/>
  <c r="Y616" i="13"/>
  <c r="Y617" i="13"/>
  <c r="Y618" i="13"/>
  <c r="Y619" i="13"/>
  <c r="Y620" i="13"/>
  <c r="Y621" i="13"/>
  <c r="Y622" i="13"/>
  <c r="Y623" i="13"/>
  <c r="Y624" i="13"/>
  <c r="Y625" i="13"/>
  <c r="Y626" i="13"/>
  <c r="Y627" i="13"/>
  <c r="Y628" i="13"/>
  <c r="Y629" i="13"/>
  <c r="Y630" i="13"/>
  <c r="Y631" i="13"/>
  <c r="Y632" i="13"/>
  <c r="Y633" i="13"/>
  <c r="Y634" i="13"/>
  <c r="Y635" i="13"/>
  <c r="Y636" i="13"/>
  <c r="Y6" i="13"/>
  <c r="U3" i="16"/>
  <c r="T634" i="16"/>
  <c r="U634" i="16" s="1"/>
  <c r="X634" i="16" s="1"/>
  <c r="L634" i="16"/>
  <c r="L574" i="16"/>
  <c r="L575" i="16"/>
  <c r="L576" i="16"/>
  <c r="O576" i="16" s="1"/>
  <c r="P576" i="16" s="1"/>
  <c r="Q576" i="16" s="1"/>
  <c r="L577" i="16"/>
  <c r="O577" i="16" s="1"/>
  <c r="P577" i="16" s="1"/>
  <c r="Q577" i="16" s="1"/>
  <c r="L578" i="16"/>
  <c r="O578" i="16" s="1"/>
  <c r="P578" i="16" s="1"/>
  <c r="Q578" i="16" s="1"/>
  <c r="L579" i="16"/>
  <c r="O579" i="16" s="1"/>
  <c r="P579" i="16" s="1"/>
  <c r="Q579" i="16" s="1"/>
  <c r="L580" i="16"/>
  <c r="O580" i="16" s="1"/>
  <c r="P580" i="16" s="1"/>
  <c r="Q580" i="16" s="1"/>
  <c r="L581" i="16"/>
  <c r="L582" i="16"/>
  <c r="L583" i="16"/>
  <c r="L584" i="16"/>
  <c r="O584" i="16" s="1"/>
  <c r="P584" i="16" s="1"/>
  <c r="Q584" i="16" s="1"/>
  <c r="L585" i="16"/>
  <c r="O585" i="16" s="1"/>
  <c r="P585" i="16" s="1"/>
  <c r="Q585" i="16" s="1"/>
  <c r="L586" i="16"/>
  <c r="O586" i="16" s="1"/>
  <c r="P586" i="16" s="1"/>
  <c r="Q586" i="16" s="1"/>
  <c r="L587" i="16"/>
  <c r="O587" i="16" s="1"/>
  <c r="P587" i="16" s="1"/>
  <c r="Q587" i="16" s="1"/>
  <c r="L588" i="16"/>
  <c r="O588" i="16" s="1"/>
  <c r="P588" i="16" s="1"/>
  <c r="Q588" i="16" s="1"/>
  <c r="L589" i="16"/>
  <c r="L590" i="16"/>
  <c r="L591" i="16"/>
  <c r="M591" i="16" s="1"/>
  <c r="L592" i="16"/>
  <c r="O592" i="16" s="1"/>
  <c r="P592" i="16" s="1"/>
  <c r="Q592" i="16" s="1"/>
  <c r="L593" i="16"/>
  <c r="O593" i="16" s="1"/>
  <c r="P593" i="16" s="1"/>
  <c r="Q593" i="16" s="1"/>
  <c r="L594" i="16"/>
  <c r="O594" i="16" s="1"/>
  <c r="P594" i="16" s="1"/>
  <c r="Q594" i="16" s="1"/>
  <c r="L595" i="16"/>
  <c r="O595" i="16" s="1"/>
  <c r="P595" i="16" s="1"/>
  <c r="Q595" i="16" s="1"/>
  <c r="L596" i="16"/>
  <c r="O596" i="16" s="1"/>
  <c r="P596" i="16" s="1"/>
  <c r="Q596" i="16" s="1"/>
  <c r="L597" i="16"/>
  <c r="O597" i="16" s="1"/>
  <c r="P597" i="16" s="1"/>
  <c r="Q597" i="16" s="1"/>
  <c r="L573" i="16"/>
  <c r="L549" i="16"/>
  <c r="O549" i="16" s="1"/>
  <c r="P549" i="16" s="1"/>
  <c r="Q549" i="16" s="1"/>
  <c r="L550" i="16"/>
  <c r="L551" i="16"/>
  <c r="M551" i="16" s="1"/>
  <c r="L552" i="16"/>
  <c r="O552" i="16" s="1"/>
  <c r="P552" i="16" s="1"/>
  <c r="Q552" i="16" s="1"/>
  <c r="L553" i="16"/>
  <c r="O553" i="16" s="1"/>
  <c r="P553" i="16" s="1"/>
  <c r="Q553" i="16" s="1"/>
  <c r="L554" i="16"/>
  <c r="O554" i="16" s="1"/>
  <c r="P554" i="16" s="1"/>
  <c r="Q554" i="16" s="1"/>
  <c r="L555" i="16"/>
  <c r="L556" i="16"/>
  <c r="L557" i="16"/>
  <c r="L558" i="16"/>
  <c r="M558" i="16" s="1"/>
  <c r="L548" i="16"/>
  <c r="O548" i="16" s="1"/>
  <c r="P548" i="16" s="1"/>
  <c r="Q548" i="16" s="1"/>
  <c r="L511" i="16"/>
  <c r="L512" i="16"/>
  <c r="L513" i="16"/>
  <c r="O513" i="16" s="1"/>
  <c r="P513" i="16" s="1"/>
  <c r="Q513" i="16" s="1"/>
  <c r="L514" i="16"/>
  <c r="O514" i="16" s="1"/>
  <c r="P514" i="16" s="1"/>
  <c r="Q514" i="16" s="1"/>
  <c r="L515" i="16"/>
  <c r="O515" i="16" s="1"/>
  <c r="P515" i="16" s="1"/>
  <c r="Q515" i="16" s="1"/>
  <c r="L516" i="16"/>
  <c r="L517" i="16"/>
  <c r="M517" i="16" s="1"/>
  <c r="L518" i="16"/>
  <c r="L519" i="16"/>
  <c r="M519" i="16" s="1"/>
  <c r="L520" i="16"/>
  <c r="L521" i="16"/>
  <c r="O521" i="16" s="1"/>
  <c r="P521" i="16" s="1"/>
  <c r="Q521" i="16" s="1"/>
  <c r="L522" i="16"/>
  <c r="L523" i="16"/>
  <c r="L524" i="16"/>
  <c r="O524" i="16" s="1"/>
  <c r="P524" i="16" s="1"/>
  <c r="Q524" i="16" s="1"/>
  <c r="L525" i="16"/>
  <c r="O525" i="16" s="1"/>
  <c r="P525" i="16" s="1"/>
  <c r="Q525" i="16" s="1"/>
  <c r="L526" i="16"/>
  <c r="M526" i="16" s="1"/>
  <c r="L527" i="16"/>
  <c r="M527" i="16" s="1"/>
  <c r="L528" i="16"/>
  <c r="M528" i="16" s="1"/>
  <c r="L529" i="16"/>
  <c r="O529" i="16" s="1"/>
  <c r="P529" i="16" s="1"/>
  <c r="Q529" i="16" s="1"/>
  <c r="L530" i="16"/>
  <c r="L531" i="16"/>
  <c r="L532" i="16"/>
  <c r="L533" i="16"/>
  <c r="M533" i="16" s="1"/>
  <c r="L534" i="16"/>
  <c r="M534" i="16" s="1"/>
  <c r="R534" i="16" s="1"/>
  <c r="L535" i="16"/>
  <c r="L536" i="16"/>
  <c r="L537" i="16"/>
  <c r="O537" i="16" s="1"/>
  <c r="P537" i="16" s="1"/>
  <c r="Q537" i="16" s="1"/>
  <c r="L510" i="16"/>
  <c r="L475" i="16"/>
  <c r="O475" i="16" s="1"/>
  <c r="P475" i="16" s="1"/>
  <c r="Q475" i="16" s="1"/>
  <c r="L476" i="16"/>
  <c r="O476" i="16" s="1"/>
  <c r="P476" i="16" s="1"/>
  <c r="Q476" i="16" s="1"/>
  <c r="L477" i="16"/>
  <c r="O477" i="16" s="1"/>
  <c r="P477" i="16" s="1"/>
  <c r="Q477" i="16" s="1"/>
  <c r="L478" i="16"/>
  <c r="M478" i="16" s="1"/>
  <c r="L479" i="16"/>
  <c r="M479" i="16" s="1"/>
  <c r="L480" i="16"/>
  <c r="M480" i="16" s="1"/>
  <c r="L481" i="16"/>
  <c r="O481" i="16" s="1"/>
  <c r="P481" i="16" s="1"/>
  <c r="Q481" i="16" s="1"/>
  <c r="L482" i="16"/>
  <c r="L483" i="16"/>
  <c r="L484" i="16"/>
  <c r="L485" i="16"/>
  <c r="O485" i="16" s="1"/>
  <c r="P485" i="16" s="1"/>
  <c r="Q485" i="16" s="1"/>
  <c r="L486" i="16"/>
  <c r="M486" i="16" s="1"/>
  <c r="L487" i="16"/>
  <c r="M487" i="16" s="1"/>
  <c r="L474" i="16"/>
  <c r="O474" i="16" s="1"/>
  <c r="P474" i="16" s="1"/>
  <c r="Q474" i="16" s="1"/>
  <c r="L425" i="16"/>
  <c r="O425" i="16" s="1"/>
  <c r="P425" i="16" s="1"/>
  <c r="Q425" i="16" s="1"/>
  <c r="L426" i="16"/>
  <c r="O426" i="16" s="1"/>
  <c r="P426" i="16" s="1"/>
  <c r="Q426" i="16" s="1"/>
  <c r="L427" i="16"/>
  <c r="L428" i="16"/>
  <c r="L429" i="16"/>
  <c r="O429" i="16" s="1"/>
  <c r="P429" i="16" s="1"/>
  <c r="Q429" i="16" s="1"/>
  <c r="L430" i="16"/>
  <c r="M430" i="16" s="1"/>
  <c r="L431" i="16"/>
  <c r="M431" i="16" s="1"/>
  <c r="L432" i="16"/>
  <c r="M432" i="16" s="1"/>
  <c r="L433" i="16"/>
  <c r="O433" i="16" s="1"/>
  <c r="P433" i="16" s="1"/>
  <c r="Q433" i="16" s="1"/>
  <c r="L434" i="16"/>
  <c r="L435" i="16"/>
  <c r="O435" i="16" s="1"/>
  <c r="P435" i="16" s="1"/>
  <c r="Q435" i="16" s="1"/>
  <c r="L436" i="16"/>
  <c r="O436" i="16" s="1"/>
  <c r="P436" i="16" s="1"/>
  <c r="Q436" i="16" s="1"/>
  <c r="L437" i="16"/>
  <c r="M437" i="16" s="1"/>
  <c r="L438" i="16"/>
  <c r="M438" i="16" s="1"/>
  <c r="R438" i="16" s="1"/>
  <c r="L439" i="16"/>
  <c r="L440" i="16"/>
  <c r="L441" i="16"/>
  <c r="O441" i="16" s="1"/>
  <c r="P441" i="16" s="1"/>
  <c r="Q441" i="16" s="1"/>
  <c r="L442" i="16"/>
  <c r="L443" i="16"/>
  <c r="L444" i="16"/>
  <c r="L445" i="16"/>
  <c r="O445" i="16" s="1"/>
  <c r="P445" i="16" s="1"/>
  <c r="Q445" i="16" s="1"/>
  <c r="L446" i="16"/>
  <c r="M446" i="16" s="1"/>
  <c r="L447" i="16"/>
  <c r="L448" i="16"/>
  <c r="M448" i="16" s="1"/>
  <c r="L449" i="16"/>
  <c r="O449" i="16" s="1"/>
  <c r="P449" i="16" s="1"/>
  <c r="Q449" i="16" s="1"/>
  <c r="L450" i="16"/>
  <c r="O450" i="16" s="1"/>
  <c r="P450" i="16" s="1"/>
  <c r="Q450" i="16" s="1"/>
  <c r="L451" i="16"/>
  <c r="O451" i="16" s="1"/>
  <c r="P451" i="16" s="1"/>
  <c r="Q451" i="16" s="1"/>
  <c r="L452" i="16"/>
  <c r="L424" i="16"/>
  <c r="O424" i="16" s="1"/>
  <c r="P424" i="16" s="1"/>
  <c r="Q424" i="16" s="1"/>
  <c r="L333" i="16"/>
  <c r="O333" i="16" s="1"/>
  <c r="P333" i="16" s="1"/>
  <c r="Q333" i="16" s="1"/>
  <c r="L334" i="16"/>
  <c r="M334" i="16" s="1"/>
  <c r="R334" i="16" s="1"/>
  <c r="L335" i="16"/>
  <c r="M335" i="16" s="1"/>
  <c r="L336" i="16"/>
  <c r="M336" i="16" s="1"/>
  <c r="L337" i="16"/>
  <c r="O337" i="16" s="1"/>
  <c r="P337" i="16" s="1"/>
  <c r="Q337" i="16" s="1"/>
  <c r="L332" i="16"/>
  <c r="O332" i="16" s="1"/>
  <c r="P332" i="16" s="1"/>
  <c r="Q332" i="16" s="1"/>
  <c r="L244" i="16"/>
  <c r="O244" i="16" s="1"/>
  <c r="P244" i="16" s="1"/>
  <c r="Q244" i="16" s="1"/>
  <c r="L245" i="16"/>
  <c r="O245" i="16" s="1"/>
  <c r="P245" i="16" s="1"/>
  <c r="Q245" i="16" s="1"/>
  <c r="L246" i="16"/>
  <c r="L247" i="16"/>
  <c r="M247" i="16" s="1"/>
  <c r="L248" i="16"/>
  <c r="L249" i="16"/>
  <c r="O249" i="16" s="1"/>
  <c r="P249" i="16" s="1"/>
  <c r="Q249" i="16" s="1"/>
  <c r="L250" i="16"/>
  <c r="L251" i="16"/>
  <c r="L252" i="16"/>
  <c r="L253" i="16"/>
  <c r="O253" i="16" s="1"/>
  <c r="P253" i="16" s="1"/>
  <c r="Q253" i="16" s="1"/>
  <c r="L254" i="16"/>
  <c r="M254" i="16" s="1"/>
  <c r="L255" i="16"/>
  <c r="L256" i="16"/>
  <c r="M256" i="16" s="1"/>
  <c r="L257" i="16"/>
  <c r="O257" i="16" s="1"/>
  <c r="P257" i="16" s="1"/>
  <c r="Q257" i="16" s="1"/>
  <c r="L258" i="16"/>
  <c r="O258" i="16" s="1"/>
  <c r="P258" i="16" s="1"/>
  <c r="Q258" i="16" s="1"/>
  <c r="L259" i="16"/>
  <c r="O259" i="16" s="1"/>
  <c r="P259" i="16" s="1"/>
  <c r="Q259" i="16" s="1"/>
  <c r="L260" i="16"/>
  <c r="L261" i="16"/>
  <c r="O261" i="16" s="1"/>
  <c r="P261" i="16" s="1"/>
  <c r="Q261" i="16" s="1"/>
  <c r="L262" i="16"/>
  <c r="M262" i="16" s="1"/>
  <c r="L263" i="16"/>
  <c r="M263" i="16" s="1"/>
  <c r="L264" i="16"/>
  <c r="L265" i="16"/>
  <c r="O265" i="16" s="1"/>
  <c r="P265" i="16" s="1"/>
  <c r="Q265" i="16" s="1"/>
  <c r="L266" i="16"/>
  <c r="L267" i="16"/>
  <c r="L268" i="16"/>
  <c r="O268" i="16" s="1"/>
  <c r="P268" i="16" s="1"/>
  <c r="Q268" i="16" s="1"/>
  <c r="L269" i="16"/>
  <c r="O269" i="16" s="1"/>
  <c r="P269" i="16" s="1"/>
  <c r="Q269" i="16" s="1"/>
  <c r="L270" i="16"/>
  <c r="M270" i="16" s="1"/>
  <c r="L271" i="16"/>
  <c r="L272" i="16"/>
  <c r="M272" i="16" s="1"/>
  <c r="L273" i="16"/>
  <c r="O273" i="16" s="1"/>
  <c r="P273" i="16" s="1"/>
  <c r="Q273" i="16" s="1"/>
  <c r="L274" i="16"/>
  <c r="L275" i="16"/>
  <c r="L276" i="16"/>
  <c r="L277" i="16"/>
  <c r="O277" i="16" s="1"/>
  <c r="P277" i="16" s="1"/>
  <c r="Q277" i="16" s="1"/>
  <c r="L243" i="16"/>
  <c r="O243" i="16" s="1"/>
  <c r="P243" i="16" s="1"/>
  <c r="Q243" i="16" s="1"/>
  <c r="L219" i="16"/>
  <c r="O219" i="16" s="1"/>
  <c r="P219" i="16" s="1"/>
  <c r="Q219" i="16" s="1"/>
  <c r="L220" i="16"/>
  <c r="O220" i="16" s="1"/>
  <c r="P220" i="16" s="1"/>
  <c r="Q220" i="16" s="1"/>
  <c r="L221" i="16"/>
  <c r="O221" i="16" s="1"/>
  <c r="P221" i="16" s="1"/>
  <c r="Q221" i="16" s="1"/>
  <c r="L222" i="16"/>
  <c r="L223" i="16"/>
  <c r="L224" i="16"/>
  <c r="L225" i="16"/>
  <c r="O225" i="16" s="1"/>
  <c r="P225" i="16" s="1"/>
  <c r="Q225" i="16" s="1"/>
  <c r="L226" i="16"/>
  <c r="O226" i="16" s="1"/>
  <c r="P226" i="16" s="1"/>
  <c r="Q226" i="16" s="1"/>
  <c r="L227" i="16"/>
  <c r="O227" i="16" s="1"/>
  <c r="P227" i="16" s="1"/>
  <c r="Q227" i="16" s="1"/>
  <c r="L228" i="16"/>
  <c r="O228" i="16" s="1"/>
  <c r="P228" i="16" s="1"/>
  <c r="Q228" i="16" s="1"/>
  <c r="L218" i="16"/>
  <c r="O218" i="16" s="1"/>
  <c r="P218" i="16" s="1"/>
  <c r="Q218" i="16" s="1"/>
  <c r="L149" i="16"/>
  <c r="L150" i="16"/>
  <c r="L151" i="16"/>
  <c r="M151" i="16" s="1"/>
  <c r="L152" i="16"/>
  <c r="O152" i="16" s="1"/>
  <c r="P152" i="16" s="1"/>
  <c r="Q152" i="16" s="1"/>
  <c r="L153" i="16"/>
  <c r="O153" i="16" s="1"/>
  <c r="P153" i="16" s="1"/>
  <c r="Q153" i="16" s="1"/>
  <c r="L154" i="16"/>
  <c r="O154" i="16" s="1"/>
  <c r="P154" i="16" s="1"/>
  <c r="Q154" i="16" s="1"/>
  <c r="L155" i="16"/>
  <c r="O155" i="16" s="1"/>
  <c r="P155" i="16" s="1"/>
  <c r="Q155" i="16" s="1"/>
  <c r="L156" i="16"/>
  <c r="O156" i="16" s="1"/>
  <c r="P156" i="16" s="1"/>
  <c r="Q156" i="16" s="1"/>
  <c r="L157" i="16"/>
  <c r="L148" i="16"/>
  <c r="L82" i="16"/>
  <c r="L83" i="16"/>
  <c r="L84" i="16"/>
  <c r="O84" i="16" s="1"/>
  <c r="P84" i="16" s="1"/>
  <c r="Q84" i="16" s="1"/>
  <c r="L85" i="16"/>
  <c r="M85" i="16" s="1"/>
  <c r="L86" i="16"/>
  <c r="M86" i="16" s="1"/>
  <c r="L87" i="16"/>
  <c r="L81" i="16"/>
  <c r="O81" i="16" s="1"/>
  <c r="P81" i="16" s="1"/>
  <c r="Q81" i="16" s="1"/>
  <c r="L88" i="16"/>
  <c r="L89" i="16"/>
  <c r="L90" i="16"/>
  <c r="O90" i="16" s="1"/>
  <c r="P90" i="16" s="1"/>
  <c r="Q90" i="16" s="1"/>
  <c r="L91" i="16"/>
  <c r="O91" i="16" s="1"/>
  <c r="P91" i="16" s="1"/>
  <c r="Q91" i="16" s="1"/>
  <c r="L92" i="16"/>
  <c r="O92" i="16" s="1"/>
  <c r="P92" i="16" s="1"/>
  <c r="Q92" i="16" s="1"/>
  <c r="L93" i="16"/>
  <c r="O93" i="16" s="1"/>
  <c r="P93" i="16" s="1"/>
  <c r="Q93" i="16" s="1"/>
  <c r="L94" i="16"/>
  <c r="L95" i="16"/>
  <c r="L96" i="16"/>
  <c r="L97" i="16"/>
  <c r="L98" i="16"/>
  <c r="L99" i="16"/>
  <c r="O99" i="16" s="1"/>
  <c r="P99" i="16" s="1"/>
  <c r="Q99" i="16" s="1"/>
  <c r="L100" i="16"/>
  <c r="L101" i="16"/>
  <c r="O101" i="16" s="1"/>
  <c r="P101" i="16" s="1"/>
  <c r="Q101" i="16" s="1"/>
  <c r="L102" i="16"/>
  <c r="M102" i="16" s="1"/>
  <c r="L103" i="16"/>
  <c r="M103" i="16" s="1"/>
  <c r="L104" i="16"/>
  <c r="L105" i="16"/>
  <c r="O105" i="16" s="1"/>
  <c r="P105" i="16" s="1"/>
  <c r="Q105" i="16" s="1"/>
  <c r="L106" i="16"/>
  <c r="O106" i="16" s="1"/>
  <c r="P106" i="16" s="1"/>
  <c r="Q106" i="16" s="1"/>
  <c r="L107" i="16"/>
  <c r="O107" i="16" s="1"/>
  <c r="P107" i="16" s="1"/>
  <c r="Q107" i="16" s="1"/>
  <c r="L108" i="16"/>
  <c r="O108" i="16" s="1"/>
  <c r="P108" i="16" s="1"/>
  <c r="Q108" i="16" s="1"/>
  <c r="L109" i="16"/>
  <c r="O109" i="16" s="1"/>
  <c r="P109" i="16" s="1"/>
  <c r="Q109" i="16" s="1"/>
  <c r="L110" i="16"/>
  <c r="L111" i="16"/>
  <c r="M111" i="16" s="1"/>
  <c r="L112" i="16"/>
  <c r="L113" i="16"/>
  <c r="L114" i="16"/>
  <c r="O114" i="16" s="1"/>
  <c r="P114" i="16" s="1"/>
  <c r="Q114" i="16" s="1"/>
  <c r="L115" i="16"/>
  <c r="L116" i="16"/>
  <c r="O116" i="16" s="1"/>
  <c r="P116" i="16" s="1"/>
  <c r="Q116" i="16" s="1"/>
  <c r="L117" i="16"/>
  <c r="L118" i="16"/>
  <c r="L119" i="16"/>
  <c r="L120" i="16"/>
  <c r="L121" i="16"/>
  <c r="L122" i="16"/>
  <c r="O122" i="16" s="1"/>
  <c r="P122" i="16" s="1"/>
  <c r="Q122" i="16" s="1"/>
  <c r="L123" i="16"/>
  <c r="O123" i="16" s="1"/>
  <c r="P123" i="16" s="1"/>
  <c r="Q123" i="16" s="1"/>
  <c r="L124" i="16"/>
  <c r="O124" i="16" s="1"/>
  <c r="P124" i="16" s="1"/>
  <c r="Q124" i="16" s="1"/>
  <c r="L125" i="16"/>
  <c r="O125" i="16" s="1"/>
  <c r="P125" i="16" s="1"/>
  <c r="Q125" i="16" s="1"/>
  <c r="L126" i="16"/>
  <c r="L127" i="16"/>
  <c r="L128" i="16"/>
  <c r="M128" i="16" s="1"/>
  <c r="L129" i="16"/>
  <c r="O129" i="16" s="1"/>
  <c r="P129" i="16" s="1"/>
  <c r="Q129" i="16" s="1"/>
  <c r="L130" i="16"/>
  <c r="O130" i="16" s="1"/>
  <c r="P130" i="16" s="1"/>
  <c r="Q130" i="16" s="1"/>
  <c r="L131" i="16"/>
  <c r="L132" i="16"/>
  <c r="O132" i="16" s="1"/>
  <c r="P132" i="16" s="1"/>
  <c r="Q132" i="16" s="1"/>
  <c r="L133" i="16"/>
  <c r="M133" i="16" s="1"/>
  <c r="L134" i="16"/>
  <c r="M134" i="16" s="1"/>
  <c r="L135" i="16"/>
  <c r="L136" i="16"/>
  <c r="L137" i="16"/>
  <c r="L138" i="16"/>
  <c r="O138" i="16" s="1"/>
  <c r="P138" i="16" s="1"/>
  <c r="Q138" i="16" s="1"/>
  <c r="L139" i="16"/>
  <c r="O139" i="16" s="1"/>
  <c r="P139" i="16" s="1"/>
  <c r="Q139" i="16" s="1"/>
  <c r="L140" i="16"/>
  <c r="O140" i="16" s="1"/>
  <c r="P140" i="16" s="1"/>
  <c r="Q140" i="16" s="1"/>
  <c r="L141" i="16"/>
  <c r="O141" i="16" s="1"/>
  <c r="P141" i="16" s="1"/>
  <c r="Q141" i="16" s="1"/>
  <c r="L142" i="16"/>
  <c r="L143" i="16"/>
  <c r="L144" i="16"/>
  <c r="L145" i="16"/>
  <c r="O145" i="16" s="1"/>
  <c r="P145" i="16" s="1"/>
  <c r="Q145" i="16" s="1"/>
  <c r="L146" i="16"/>
  <c r="O146" i="16" s="1"/>
  <c r="P146" i="16" s="1"/>
  <c r="Q146" i="16" s="1"/>
  <c r="L147" i="16"/>
  <c r="O147" i="16" s="1"/>
  <c r="P147" i="16" s="1"/>
  <c r="Q147" i="16" s="1"/>
  <c r="L158" i="16"/>
  <c r="L159" i="16"/>
  <c r="M159" i="16" s="1"/>
  <c r="L160" i="16"/>
  <c r="M160" i="16" s="1"/>
  <c r="L161" i="16"/>
  <c r="L162" i="16"/>
  <c r="L163" i="16"/>
  <c r="L164" i="16"/>
  <c r="O164" i="16" s="1"/>
  <c r="P164" i="16" s="1"/>
  <c r="Q164" i="16" s="1"/>
  <c r="L165" i="16"/>
  <c r="O165" i="16" s="1"/>
  <c r="P165" i="16" s="1"/>
  <c r="Q165" i="16" s="1"/>
  <c r="L166" i="16"/>
  <c r="M166" i="16" s="1"/>
  <c r="L167" i="16"/>
  <c r="M167" i="16" s="1"/>
  <c r="L168" i="16"/>
  <c r="L169" i="16"/>
  <c r="O169" i="16" s="1"/>
  <c r="P169" i="16" s="1"/>
  <c r="Q169" i="16" s="1"/>
  <c r="L170" i="16"/>
  <c r="O170" i="16" s="1"/>
  <c r="P170" i="16" s="1"/>
  <c r="Q170" i="16" s="1"/>
  <c r="L171" i="16"/>
  <c r="L172" i="16"/>
  <c r="O172" i="16" s="1"/>
  <c r="P172" i="16" s="1"/>
  <c r="Q172" i="16" s="1"/>
  <c r="L173" i="16"/>
  <c r="O173" i="16" s="1"/>
  <c r="P173" i="16" s="1"/>
  <c r="Q173" i="16" s="1"/>
  <c r="L174" i="16"/>
  <c r="L175" i="16"/>
  <c r="M175" i="16" s="1"/>
  <c r="L176" i="16"/>
  <c r="L177" i="16"/>
  <c r="L178" i="16"/>
  <c r="L179" i="16"/>
  <c r="O179" i="16" s="1"/>
  <c r="P179" i="16" s="1"/>
  <c r="Q179" i="16" s="1"/>
  <c r="L180" i="16"/>
  <c r="O180" i="16" s="1"/>
  <c r="P180" i="16" s="1"/>
  <c r="Q180" i="16" s="1"/>
  <c r="L181" i="16"/>
  <c r="O181" i="16" s="1"/>
  <c r="P181" i="16" s="1"/>
  <c r="Q181" i="16" s="1"/>
  <c r="L182" i="16"/>
  <c r="L183" i="16"/>
  <c r="M183" i="16" s="1"/>
  <c r="L184" i="16"/>
  <c r="L185" i="16"/>
  <c r="L186" i="16"/>
  <c r="L187" i="16"/>
  <c r="L188" i="16"/>
  <c r="O188" i="16" s="1"/>
  <c r="P188" i="16" s="1"/>
  <c r="Q188" i="16" s="1"/>
  <c r="L189" i="16"/>
  <c r="O189" i="16" s="1"/>
  <c r="P189" i="16" s="1"/>
  <c r="Q189" i="16" s="1"/>
  <c r="L190" i="16"/>
  <c r="L191" i="16"/>
  <c r="M191" i="16" s="1"/>
  <c r="L192" i="16"/>
  <c r="L193" i="16"/>
  <c r="O193" i="16" s="1"/>
  <c r="P193" i="16" s="1"/>
  <c r="Q193" i="16" s="1"/>
  <c r="L194" i="16"/>
  <c r="O194" i="16" s="1"/>
  <c r="P194" i="16" s="1"/>
  <c r="Q194" i="16" s="1"/>
  <c r="L195" i="16"/>
  <c r="O195" i="16" s="1"/>
  <c r="P195" i="16" s="1"/>
  <c r="Q195" i="16" s="1"/>
  <c r="L196" i="16"/>
  <c r="O196" i="16" s="1"/>
  <c r="P196" i="16" s="1"/>
  <c r="Q196" i="16" s="1"/>
  <c r="L197" i="16"/>
  <c r="M197" i="16" s="1"/>
  <c r="L198" i="16"/>
  <c r="M198" i="16" s="1"/>
  <c r="R198" i="16" s="1"/>
  <c r="L199" i="16"/>
  <c r="M199" i="16" s="1"/>
  <c r="L200" i="16"/>
  <c r="L201" i="16"/>
  <c r="L202" i="16"/>
  <c r="L203" i="16"/>
  <c r="L204" i="16"/>
  <c r="O204" i="16" s="1"/>
  <c r="P204" i="16" s="1"/>
  <c r="Q204" i="16" s="1"/>
  <c r="L205" i="16"/>
  <c r="O205" i="16" s="1"/>
  <c r="P205" i="16" s="1"/>
  <c r="Q205" i="16" s="1"/>
  <c r="L206" i="16"/>
  <c r="L207" i="16"/>
  <c r="L208" i="16"/>
  <c r="M208" i="16" s="1"/>
  <c r="L209" i="16"/>
  <c r="O209" i="16" s="1"/>
  <c r="P209" i="16" s="1"/>
  <c r="Q209" i="16" s="1"/>
  <c r="L210" i="16"/>
  <c r="L211" i="16"/>
  <c r="L212" i="16"/>
  <c r="O212" i="16" s="1"/>
  <c r="P212" i="16" s="1"/>
  <c r="Q212" i="16" s="1"/>
  <c r="L213" i="16"/>
  <c r="M213" i="16" s="1"/>
  <c r="L214" i="16"/>
  <c r="M214" i="16" s="1"/>
  <c r="L215" i="16"/>
  <c r="M215" i="16" s="1"/>
  <c r="L216" i="16"/>
  <c r="L217" i="16"/>
  <c r="L229" i="16"/>
  <c r="O229" i="16" s="1"/>
  <c r="P229" i="16" s="1"/>
  <c r="Q229" i="16" s="1"/>
  <c r="L230" i="16"/>
  <c r="M230" i="16" s="1"/>
  <c r="L231" i="16"/>
  <c r="M231" i="16" s="1"/>
  <c r="L232" i="16"/>
  <c r="L233" i="16"/>
  <c r="O233" i="16" s="1"/>
  <c r="P233" i="16" s="1"/>
  <c r="Q233" i="16" s="1"/>
  <c r="L234" i="16"/>
  <c r="O234" i="16" s="1"/>
  <c r="P234" i="16" s="1"/>
  <c r="Q234" i="16" s="1"/>
  <c r="L235" i="16"/>
  <c r="L236" i="16"/>
  <c r="L237" i="16"/>
  <c r="L238" i="16"/>
  <c r="L239" i="16"/>
  <c r="M239" i="16" s="1"/>
  <c r="L240" i="16"/>
  <c r="M240" i="16" s="1"/>
  <c r="R240" i="16" s="1"/>
  <c r="L241" i="16"/>
  <c r="O241" i="16" s="1"/>
  <c r="P241" i="16" s="1"/>
  <c r="Q241" i="16" s="1"/>
  <c r="L242" i="16"/>
  <c r="O242" i="16" s="1"/>
  <c r="P242" i="16" s="1"/>
  <c r="Q242" i="16" s="1"/>
  <c r="L278" i="16"/>
  <c r="L279" i="16"/>
  <c r="M279" i="16" s="1"/>
  <c r="L280" i="16"/>
  <c r="L281" i="16"/>
  <c r="L282" i="16"/>
  <c r="O282" i="16" s="1"/>
  <c r="P282" i="16" s="1"/>
  <c r="Q282" i="16" s="1"/>
  <c r="L283" i="16"/>
  <c r="O283" i="16" s="1"/>
  <c r="P283" i="16" s="1"/>
  <c r="Q283" i="16" s="1"/>
  <c r="L284" i="16"/>
  <c r="O284" i="16" s="1"/>
  <c r="P284" i="16" s="1"/>
  <c r="Q284" i="16" s="1"/>
  <c r="L285" i="16"/>
  <c r="O285" i="16" s="1"/>
  <c r="P285" i="16" s="1"/>
  <c r="Q285" i="16" s="1"/>
  <c r="L286" i="16"/>
  <c r="L287" i="16"/>
  <c r="M287" i="16" s="1"/>
  <c r="L288" i="16"/>
  <c r="M288" i="16" s="1"/>
  <c r="L289" i="16"/>
  <c r="L290" i="16"/>
  <c r="O290" i="16" s="1"/>
  <c r="P290" i="16" s="1"/>
  <c r="Q290" i="16" s="1"/>
  <c r="L291" i="16"/>
  <c r="O291" i="16" s="1"/>
  <c r="P291" i="16" s="1"/>
  <c r="Q291" i="16" s="1"/>
  <c r="L292" i="16"/>
  <c r="O292" i="16" s="1"/>
  <c r="P292" i="16" s="1"/>
  <c r="Q292" i="16" s="1"/>
  <c r="L293" i="16"/>
  <c r="O293" i="16" s="1"/>
  <c r="P293" i="16" s="1"/>
  <c r="Q293" i="16" s="1"/>
  <c r="L294" i="16"/>
  <c r="L295" i="16"/>
  <c r="L296" i="16"/>
  <c r="L297" i="16"/>
  <c r="O297" i="16" s="1"/>
  <c r="P297" i="16" s="1"/>
  <c r="Q297" i="16" s="1"/>
  <c r="L298" i="16"/>
  <c r="O298" i="16" s="1"/>
  <c r="P298" i="16" s="1"/>
  <c r="Q298" i="16" s="1"/>
  <c r="L299" i="16"/>
  <c r="O299" i="16" s="1"/>
  <c r="P299" i="16" s="1"/>
  <c r="Q299" i="16" s="1"/>
  <c r="L300" i="16"/>
  <c r="O300" i="16" s="1"/>
  <c r="P300" i="16" s="1"/>
  <c r="Q300" i="16" s="1"/>
  <c r="L301" i="16"/>
  <c r="O301" i="16" s="1"/>
  <c r="P301" i="16" s="1"/>
  <c r="Q301" i="16" s="1"/>
  <c r="L302" i="16"/>
  <c r="L303" i="16"/>
  <c r="L304" i="16"/>
  <c r="L305" i="16"/>
  <c r="L306" i="16"/>
  <c r="O306" i="16" s="1"/>
  <c r="P306" i="16" s="1"/>
  <c r="Q306" i="16" s="1"/>
  <c r="L307" i="16"/>
  <c r="O307" i="16" s="1"/>
  <c r="P307" i="16" s="1"/>
  <c r="Q307" i="16" s="1"/>
  <c r="L308" i="16"/>
  <c r="O308" i="16" s="1"/>
  <c r="P308" i="16" s="1"/>
  <c r="Q308" i="16" s="1"/>
  <c r="L309" i="16"/>
  <c r="O309" i="16" s="1"/>
  <c r="P309" i="16" s="1"/>
  <c r="Q309" i="16" s="1"/>
  <c r="L310" i="16"/>
  <c r="M310" i="16" s="1"/>
  <c r="R310" i="16" s="1"/>
  <c r="L311" i="16"/>
  <c r="M311" i="16" s="1"/>
  <c r="L312" i="16"/>
  <c r="L313" i="16"/>
  <c r="L314" i="16"/>
  <c r="O314" i="16" s="1"/>
  <c r="P314" i="16" s="1"/>
  <c r="Q314" i="16" s="1"/>
  <c r="L315" i="16"/>
  <c r="O315" i="16" s="1"/>
  <c r="P315" i="16" s="1"/>
  <c r="Q315" i="16" s="1"/>
  <c r="L316" i="16"/>
  <c r="O316" i="16" s="1"/>
  <c r="P316" i="16" s="1"/>
  <c r="Q316" i="16" s="1"/>
  <c r="L317" i="16"/>
  <c r="O317" i="16" s="1"/>
  <c r="P317" i="16" s="1"/>
  <c r="Q317" i="16" s="1"/>
  <c r="L318" i="16"/>
  <c r="L319" i="16"/>
  <c r="L320" i="16"/>
  <c r="L321" i="16"/>
  <c r="O321" i="16" s="1"/>
  <c r="P321" i="16" s="1"/>
  <c r="Q321" i="16" s="1"/>
  <c r="L322" i="16"/>
  <c r="O322" i="16" s="1"/>
  <c r="P322" i="16" s="1"/>
  <c r="Q322" i="16" s="1"/>
  <c r="L323" i="16"/>
  <c r="O323" i="16" s="1"/>
  <c r="P323" i="16" s="1"/>
  <c r="Q323" i="16" s="1"/>
  <c r="L324" i="16"/>
  <c r="O324" i="16" s="1"/>
  <c r="P324" i="16" s="1"/>
  <c r="Q324" i="16" s="1"/>
  <c r="L325" i="16"/>
  <c r="M325" i="16" s="1"/>
  <c r="L326" i="16"/>
  <c r="L327" i="16"/>
  <c r="L328" i="16"/>
  <c r="L329" i="16"/>
  <c r="L330" i="16"/>
  <c r="O330" i="16" s="1"/>
  <c r="P330" i="16" s="1"/>
  <c r="Q330" i="16" s="1"/>
  <c r="L331" i="16"/>
  <c r="O331" i="16" s="1"/>
  <c r="P331" i="16" s="1"/>
  <c r="Q331" i="16" s="1"/>
  <c r="L338" i="16"/>
  <c r="O338" i="16" s="1"/>
  <c r="P338" i="16" s="1"/>
  <c r="Q338" i="16" s="1"/>
  <c r="L339" i="16"/>
  <c r="O339" i="16" s="1"/>
  <c r="P339" i="16" s="1"/>
  <c r="Q339" i="16" s="1"/>
  <c r="L340" i="16"/>
  <c r="L341" i="16"/>
  <c r="M341" i="16" s="1"/>
  <c r="L342" i="16"/>
  <c r="L343" i="16"/>
  <c r="L344" i="16"/>
  <c r="L345" i="16"/>
  <c r="O345" i="16" s="1"/>
  <c r="P345" i="16" s="1"/>
  <c r="Q345" i="16" s="1"/>
  <c r="L346" i="16"/>
  <c r="O346" i="16" s="1"/>
  <c r="P346" i="16" s="1"/>
  <c r="Q346" i="16" s="1"/>
  <c r="L347" i="16"/>
  <c r="O347" i="16" s="1"/>
  <c r="P347" i="16" s="1"/>
  <c r="Q347" i="16" s="1"/>
  <c r="L348" i="16"/>
  <c r="O348" i="16" s="1"/>
  <c r="P348" i="16" s="1"/>
  <c r="Q348" i="16" s="1"/>
  <c r="L349" i="16"/>
  <c r="L350" i="16"/>
  <c r="L351" i="16"/>
  <c r="L352" i="16"/>
  <c r="M352" i="16" s="1"/>
  <c r="L353" i="16"/>
  <c r="O353" i="16" s="1"/>
  <c r="P353" i="16" s="1"/>
  <c r="Q353" i="16" s="1"/>
  <c r="L354" i="16"/>
  <c r="L355" i="16"/>
  <c r="O355" i="16" s="1"/>
  <c r="P355" i="16" s="1"/>
  <c r="Q355" i="16" s="1"/>
  <c r="L356" i="16"/>
  <c r="L357" i="16"/>
  <c r="O357" i="16" s="1"/>
  <c r="P357" i="16" s="1"/>
  <c r="Q357" i="16" s="1"/>
  <c r="L358" i="16"/>
  <c r="M358" i="16" s="1"/>
  <c r="L359" i="16"/>
  <c r="M359" i="16" s="1"/>
  <c r="L360" i="16"/>
  <c r="L361" i="16"/>
  <c r="O361" i="16" s="1"/>
  <c r="P361" i="16" s="1"/>
  <c r="Q361" i="16" s="1"/>
  <c r="L362" i="16"/>
  <c r="O362" i="16" s="1"/>
  <c r="P362" i="16" s="1"/>
  <c r="Q362" i="16" s="1"/>
  <c r="L363" i="16"/>
  <c r="O363" i="16" s="1"/>
  <c r="P363" i="16" s="1"/>
  <c r="Q363" i="16" s="1"/>
  <c r="L364" i="16"/>
  <c r="L365" i="16"/>
  <c r="L366" i="16"/>
  <c r="L367" i="16"/>
  <c r="L368" i="16"/>
  <c r="M368" i="16" s="1"/>
  <c r="R368" i="16" s="1"/>
  <c r="L369" i="16"/>
  <c r="O369" i="16" s="1"/>
  <c r="P369" i="16" s="1"/>
  <c r="Q369" i="16" s="1"/>
  <c r="L370" i="16"/>
  <c r="L371" i="16"/>
  <c r="O371" i="16" s="1"/>
  <c r="P371" i="16" s="1"/>
  <c r="Q371" i="16" s="1"/>
  <c r="L372" i="16"/>
  <c r="O372" i="16" s="1"/>
  <c r="P372" i="16" s="1"/>
  <c r="Q372" i="16" s="1"/>
  <c r="L373" i="16"/>
  <c r="O373" i="16" s="1"/>
  <c r="P373" i="16" s="1"/>
  <c r="Q373" i="16" s="1"/>
  <c r="L374" i="16"/>
  <c r="L375" i="16"/>
  <c r="L376" i="16"/>
  <c r="L377" i="16"/>
  <c r="O377" i="16" s="1"/>
  <c r="P377" i="16" s="1"/>
  <c r="Q377" i="16" s="1"/>
  <c r="L378" i="16"/>
  <c r="L379" i="16"/>
  <c r="O379" i="16" s="1"/>
  <c r="P379" i="16" s="1"/>
  <c r="Q379" i="16" s="1"/>
  <c r="L380" i="16"/>
  <c r="L381" i="16"/>
  <c r="L382" i="16"/>
  <c r="L383" i="16"/>
  <c r="L384" i="16"/>
  <c r="L385" i="16"/>
  <c r="O385" i="16" s="1"/>
  <c r="P385" i="16" s="1"/>
  <c r="Q385" i="16" s="1"/>
  <c r="L386" i="16"/>
  <c r="O386" i="16" s="1"/>
  <c r="P386" i="16" s="1"/>
  <c r="Q386" i="16" s="1"/>
  <c r="L387" i="16"/>
  <c r="O387" i="16" s="1"/>
  <c r="P387" i="16" s="1"/>
  <c r="Q387" i="16" s="1"/>
  <c r="L388" i="16"/>
  <c r="L389" i="16"/>
  <c r="M389" i="16" s="1"/>
  <c r="R389" i="16" s="1"/>
  <c r="L390" i="16"/>
  <c r="M390" i="16" s="1"/>
  <c r="L391" i="16"/>
  <c r="L392" i="16"/>
  <c r="L393" i="16"/>
  <c r="O393" i="16" s="1"/>
  <c r="P393" i="16" s="1"/>
  <c r="Q393" i="16" s="1"/>
  <c r="L394" i="16"/>
  <c r="L395" i="16"/>
  <c r="O395" i="16" s="1"/>
  <c r="P395" i="16" s="1"/>
  <c r="Q395" i="16" s="1"/>
  <c r="L396" i="16"/>
  <c r="O396" i="16" s="1"/>
  <c r="P396" i="16" s="1"/>
  <c r="Q396" i="16" s="1"/>
  <c r="L397" i="16"/>
  <c r="O397" i="16" s="1"/>
  <c r="P397" i="16" s="1"/>
  <c r="Q397" i="16" s="1"/>
  <c r="L398" i="16"/>
  <c r="L399" i="16"/>
  <c r="L400" i="16"/>
  <c r="M400" i="16" s="1"/>
  <c r="L401" i="16"/>
  <c r="O401" i="16" s="1"/>
  <c r="P401" i="16" s="1"/>
  <c r="Q401" i="16" s="1"/>
  <c r="L402" i="16"/>
  <c r="L403" i="16"/>
  <c r="O403" i="16" s="1"/>
  <c r="P403" i="16" s="1"/>
  <c r="Q403" i="16" s="1"/>
  <c r="L404" i="16"/>
  <c r="L405" i="16"/>
  <c r="L406" i="16"/>
  <c r="L407" i="16"/>
  <c r="M407" i="16" s="1"/>
  <c r="L408" i="16"/>
  <c r="L409" i="16"/>
  <c r="O409" i="16" s="1"/>
  <c r="P409" i="16" s="1"/>
  <c r="Q409" i="16" s="1"/>
  <c r="L410" i="16"/>
  <c r="O410" i="16" s="1"/>
  <c r="P410" i="16" s="1"/>
  <c r="Q410" i="16" s="1"/>
  <c r="L411" i="16"/>
  <c r="O411" i="16" s="1"/>
  <c r="P411" i="16" s="1"/>
  <c r="Q411" i="16" s="1"/>
  <c r="L412" i="16"/>
  <c r="O412" i="16" s="1"/>
  <c r="P412" i="16" s="1"/>
  <c r="Q412" i="16" s="1"/>
  <c r="L413" i="16"/>
  <c r="L414" i="16"/>
  <c r="L415" i="16"/>
  <c r="M415" i="16" s="1"/>
  <c r="L416" i="16"/>
  <c r="L417" i="16"/>
  <c r="O417" i="16" s="1"/>
  <c r="P417" i="16" s="1"/>
  <c r="Q417" i="16" s="1"/>
  <c r="L418" i="16"/>
  <c r="L419" i="16"/>
  <c r="O419" i="16" s="1"/>
  <c r="P419" i="16" s="1"/>
  <c r="Q419" i="16" s="1"/>
  <c r="L420" i="16"/>
  <c r="L421" i="16"/>
  <c r="O421" i="16" s="1"/>
  <c r="P421" i="16" s="1"/>
  <c r="Q421" i="16" s="1"/>
  <c r="L422" i="16"/>
  <c r="L423" i="16"/>
  <c r="L453" i="16"/>
  <c r="M453" i="16" s="1"/>
  <c r="L454" i="16"/>
  <c r="M454" i="16" s="1"/>
  <c r="R454" i="16" s="1"/>
  <c r="L455" i="16"/>
  <c r="L456" i="16"/>
  <c r="L457" i="16"/>
  <c r="L458" i="16"/>
  <c r="L459" i="16"/>
  <c r="L460" i="16"/>
  <c r="O460" i="16" s="1"/>
  <c r="P460" i="16" s="1"/>
  <c r="Q460" i="16" s="1"/>
  <c r="L461" i="16"/>
  <c r="O461" i="16" s="1"/>
  <c r="P461" i="16" s="1"/>
  <c r="Q461" i="16" s="1"/>
  <c r="L462" i="16"/>
  <c r="L463" i="16"/>
  <c r="M463" i="16" s="1"/>
  <c r="L464" i="16"/>
  <c r="M464" i="16" s="1"/>
  <c r="L465" i="16"/>
  <c r="O465" i="16" s="1"/>
  <c r="P465" i="16" s="1"/>
  <c r="Q465" i="16" s="1"/>
  <c r="L466" i="16"/>
  <c r="L467" i="16"/>
  <c r="L468" i="16"/>
  <c r="L469" i="16"/>
  <c r="L470" i="16"/>
  <c r="M470" i="16" s="1"/>
  <c r="R470" i="16" s="1"/>
  <c r="L471" i="16"/>
  <c r="L472" i="16"/>
  <c r="L473" i="16"/>
  <c r="L488" i="16"/>
  <c r="L489" i="16"/>
  <c r="O489" i="16" s="1"/>
  <c r="P489" i="16" s="1"/>
  <c r="Q489" i="16" s="1"/>
  <c r="L490" i="16"/>
  <c r="O490" i="16" s="1"/>
  <c r="P490" i="16" s="1"/>
  <c r="Q490" i="16" s="1"/>
  <c r="L491" i="16"/>
  <c r="O491" i="16" s="1"/>
  <c r="P491" i="16" s="1"/>
  <c r="Q491" i="16" s="1"/>
  <c r="L492" i="16"/>
  <c r="O492" i="16" s="1"/>
  <c r="P492" i="16" s="1"/>
  <c r="Q492" i="16" s="1"/>
  <c r="L493" i="16"/>
  <c r="L494" i="16"/>
  <c r="L495" i="16"/>
  <c r="M495" i="16" s="1"/>
  <c r="L496" i="16"/>
  <c r="L497" i="16"/>
  <c r="L498" i="16"/>
  <c r="L499" i="16"/>
  <c r="O499" i="16" s="1"/>
  <c r="P499" i="16" s="1"/>
  <c r="Q499" i="16" s="1"/>
  <c r="L500" i="16"/>
  <c r="O500" i="16" s="1"/>
  <c r="P500" i="16" s="1"/>
  <c r="Q500" i="16" s="1"/>
  <c r="L501" i="16"/>
  <c r="O501" i="16" s="1"/>
  <c r="P501" i="16" s="1"/>
  <c r="Q501" i="16" s="1"/>
  <c r="L502" i="16"/>
  <c r="M502" i="16" s="1"/>
  <c r="R502" i="16" s="1"/>
  <c r="L503" i="16"/>
  <c r="L504" i="16"/>
  <c r="L505" i="16"/>
  <c r="L506" i="16"/>
  <c r="L507" i="16"/>
  <c r="O507" i="16" s="1"/>
  <c r="P507" i="16" s="1"/>
  <c r="Q507" i="16" s="1"/>
  <c r="L508" i="16"/>
  <c r="O508" i="16" s="1"/>
  <c r="P508" i="16" s="1"/>
  <c r="Q508" i="16" s="1"/>
  <c r="L509" i="16"/>
  <c r="L538" i="16"/>
  <c r="O538" i="16" s="1"/>
  <c r="P538" i="16" s="1"/>
  <c r="Q538" i="16" s="1"/>
  <c r="L539" i="16"/>
  <c r="O539" i="16" s="1"/>
  <c r="P539" i="16" s="1"/>
  <c r="Q539" i="16" s="1"/>
  <c r="L540" i="16"/>
  <c r="O540" i="16" s="1"/>
  <c r="P540" i="16" s="1"/>
  <c r="Q540" i="16" s="1"/>
  <c r="L541" i="16"/>
  <c r="L542" i="16"/>
  <c r="L543" i="16"/>
  <c r="L544" i="16"/>
  <c r="M544" i="16" s="1"/>
  <c r="L545" i="16"/>
  <c r="L546" i="16"/>
  <c r="O546" i="16" s="1"/>
  <c r="P546" i="16" s="1"/>
  <c r="Q546" i="16" s="1"/>
  <c r="L547" i="16"/>
  <c r="L559" i="16"/>
  <c r="L560" i="16"/>
  <c r="L561" i="16"/>
  <c r="L562" i="16"/>
  <c r="O562" i="16" s="1"/>
  <c r="P562" i="16" s="1"/>
  <c r="Q562" i="16" s="1"/>
  <c r="L563" i="16"/>
  <c r="O563" i="16" s="1"/>
  <c r="P563" i="16" s="1"/>
  <c r="Q563" i="16" s="1"/>
  <c r="L564" i="16"/>
  <c r="O564" i="16" s="1"/>
  <c r="P564" i="16" s="1"/>
  <c r="Q564" i="16" s="1"/>
  <c r="L565" i="16"/>
  <c r="O565" i="16" s="1"/>
  <c r="P565" i="16" s="1"/>
  <c r="Q565" i="16" s="1"/>
  <c r="L566" i="16"/>
  <c r="M566" i="16" s="1"/>
  <c r="L567" i="16"/>
  <c r="M567" i="16" s="1"/>
  <c r="L568" i="16"/>
  <c r="L569" i="16"/>
  <c r="L570" i="16"/>
  <c r="O570" i="16" s="1"/>
  <c r="P570" i="16" s="1"/>
  <c r="Q570" i="16" s="1"/>
  <c r="L571" i="16"/>
  <c r="O571" i="16" s="1"/>
  <c r="P571" i="16" s="1"/>
  <c r="Q571" i="16" s="1"/>
  <c r="L572" i="16"/>
  <c r="L598" i="16"/>
  <c r="M598" i="16" s="1"/>
  <c r="R598" i="16" s="1"/>
  <c r="L599" i="16"/>
  <c r="L600" i="16"/>
  <c r="L601" i="16"/>
  <c r="O601" i="16" s="1"/>
  <c r="P601" i="16" s="1"/>
  <c r="Q601" i="16" s="1"/>
  <c r="L602" i="16"/>
  <c r="L603" i="16"/>
  <c r="O603" i="16" s="1"/>
  <c r="P603" i="16" s="1"/>
  <c r="Q603" i="16" s="1"/>
  <c r="L604" i="16"/>
  <c r="O604" i="16" s="1"/>
  <c r="P604" i="16" s="1"/>
  <c r="Q604" i="16" s="1"/>
  <c r="L605" i="16"/>
  <c r="L606" i="16"/>
  <c r="L607" i="16"/>
  <c r="L608" i="16"/>
  <c r="L609" i="16"/>
  <c r="L610" i="16"/>
  <c r="O610" i="16" s="1"/>
  <c r="P610" i="16" s="1"/>
  <c r="Q610" i="16" s="1"/>
  <c r="L611" i="16"/>
  <c r="O611" i="16" s="1"/>
  <c r="P611" i="16" s="1"/>
  <c r="Q611" i="16" s="1"/>
  <c r="L612" i="16"/>
  <c r="O612" i="16" s="1"/>
  <c r="P612" i="16" s="1"/>
  <c r="Q612" i="16" s="1"/>
  <c r="L613" i="16"/>
  <c r="L614" i="16"/>
  <c r="M614" i="16" s="1"/>
  <c r="R614" i="16" s="1"/>
  <c r="L615" i="16"/>
  <c r="M615" i="16" s="1"/>
  <c r="L616" i="16"/>
  <c r="L617" i="16"/>
  <c r="L618" i="16"/>
  <c r="L619" i="16"/>
  <c r="O619" i="16" s="1"/>
  <c r="P619" i="16" s="1"/>
  <c r="Q619" i="16" s="1"/>
  <c r="L620" i="16"/>
  <c r="O620" i="16" s="1"/>
  <c r="P620" i="16" s="1"/>
  <c r="Q620" i="16" s="1"/>
  <c r="L621" i="16"/>
  <c r="O621" i="16" s="1"/>
  <c r="P621" i="16" s="1"/>
  <c r="Q621" i="16" s="1"/>
  <c r="L622" i="16"/>
  <c r="L623" i="16"/>
  <c r="M623" i="16" s="1"/>
  <c r="L624" i="16"/>
  <c r="L625" i="16"/>
  <c r="O625" i="16" s="1"/>
  <c r="P625" i="16" s="1"/>
  <c r="Q625" i="16" s="1"/>
  <c r="L626" i="16"/>
  <c r="O626" i="16" s="1"/>
  <c r="P626" i="16" s="1"/>
  <c r="Q626" i="16" s="1"/>
  <c r="L627" i="16"/>
  <c r="O627" i="16" s="1"/>
  <c r="P627" i="16" s="1"/>
  <c r="Q627" i="16" s="1"/>
  <c r="L628" i="16"/>
  <c r="O628" i="16" s="1"/>
  <c r="P628" i="16" s="1"/>
  <c r="Q628" i="16" s="1"/>
  <c r="L629" i="16"/>
  <c r="L630" i="16"/>
  <c r="M630" i="16" s="1"/>
  <c r="R630" i="16" s="1"/>
  <c r="L631" i="16"/>
  <c r="L632" i="16"/>
  <c r="L633" i="16"/>
  <c r="L40" i="16"/>
  <c r="L41" i="16"/>
  <c r="O41" i="16" s="1"/>
  <c r="P41" i="16" s="1"/>
  <c r="Q41" i="16" s="1"/>
  <c r="L42" i="16"/>
  <c r="L43" i="16"/>
  <c r="L44" i="16"/>
  <c r="L45" i="16"/>
  <c r="L46" i="16"/>
  <c r="L47" i="16"/>
  <c r="L48" i="16"/>
  <c r="L49" i="16"/>
  <c r="O49" i="16" s="1"/>
  <c r="P49" i="16" s="1"/>
  <c r="Q49" i="16" s="1"/>
  <c r="L50" i="16"/>
  <c r="O50" i="16" s="1"/>
  <c r="P50" i="16" s="1"/>
  <c r="Q50" i="16" s="1"/>
  <c r="L51" i="16"/>
  <c r="O51" i="16" s="1"/>
  <c r="P51" i="16" s="1"/>
  <c r="Q51" i="16" s="1"/>
  <c r="L52" i="16"/>
  <c r="O52" i="16" s="1"/>
  <c r="P52" i="16" s="1"/>
  <c r="Q52" i="16" s="1"/>
  <c r="L53" i="16"/>
  <c r="O53" i="16" s="1"/>
  <c r="P53" i="16" s="1"/>
  <c r="Q53" i="16" s="1"/>
  <c r="L54" i="16"/>
  <c r="M54" i="16" s="1"/>
  <c r="R54" i="16" s="1"/>
  <c r="L55" i="16"/>
  <c r="L56" i="16"/>
  <c r="L57" i="16"/>
  <c r="O57" i="16" s="1"/>
  <c r="P57" i="16" s="1"/>
  <c r="Q57" i="16" s="1"/>
  <c r="L58" i="16"/>
  <c r="O58" i="16" s="1"/>
  <c r="P58" i="16" s="1"/>
  <c r="Q58" i="16" s="1"/>
  <c r="L59" i="16"/>
  <c r="L60" i="16"/>
  <c r="O60" i="16" s="1"/>
  <c r="P60" i="16" s="1"/>
  <c r="Q60" i="16" s="1"/>
  <c r="L61" i="16"/>
  <c r="L62" i="16"/>
  <c r="L63" i="16"/>
  <c r="L64" i="16"/>
  <c r="L65" i="16"/>
  <c r="O65" i="16" s="1"/>
  <c r="P65" i="16" s="1"/>
  <c r="Q65" i="16" s="1"/>
  <c r="L66" i="16"/>
  <c r="L67" i="16"/>
  <c r="L68" i="16"/>
  <c r="O68" i="16" s="1"/>
  <c r="P68" i="16" s="1"/>
  <c r="Q68" i="16" s="1"/>
  <c r="L69" i="16"/>
  <c r="L70" i="16"/>
  <c r="L71" i="16"/>
  <c r="L72" i="16"/>
  <c r="L73" i="16"/>
  <c r="O73" i="16" s="1"/>
  <c r="P73" i="16" s="1"/>
  <c r="Q73" i="16" s="1"/>
  <c r="L74" i="16"/>
  <c r="O74" i="16" s="1"/>
  <c r="P74" i="16" s="1"/>
  <c r="Q74" i="16" s="1"/>
  <c r="L75" i="16"/>
  <c r="L76" i="16"/>
  <c r="O76" i="16" s="1"/>
  <c r="P76" i="16" s="1"/>
  <c r="Q76" i="16" s="1"/>
  <c r="L77" i="16"/>
  <c r="O77" i="16" s="1"/>
  <c r="P77" i="16" s="1"/>
  <c r="Q77" i="16" s="1"/>
  <c r="L78" i="16"/>
  <c r="L79" i="16"/>
  <c r="M79" i="16" s="1"/>
  <c r="L80" i="16"/>
  <c r="L34" i="16"/>
  <c r="L35" i="16"/>
  <c r="L36" i="16"/>
  <c r="L37" i="16"/>
  <c r="M37" i="16" s="1"/>
  <c r="L38" i="16"/>
  <c r="O38" i="16" s="1"/>
  <c r="P38" i="16" s="1"/>
  <c r="Q38" i="16" s="1"/>
  <c r="L39" i="16"/>
  <c r="O39" i="16" s="1"/>
  <c r="P39" i="16" s="1"/>
  <c r="Q39" i="16" s="1"/>
  <c r="L33" i="16"/>
  <c r="L32" i="16"/>
  <c r="M32" i="16" s="1"/>
  <c r="L31" i="16"/>
  <c r="O31" i="16" s="1"/>
  <c r="P31" i="16" s="1"/>
  <c r="Q31" i="16" s="1"/>
  <c r="L30" i="16"/>
  <c r="O30" i="16" s="1"/>
  <c r="P30" i="16" s="1"/>
  <c r="Q30" i="16" s="1"/>
  <c r="L4" i="16"/>
  <c r="L5" i="16"/>
  <c r="M5" i="16" s="1"/>
  <c r="L6" i="16"/>
  <c r="M6" i="16" s="1"/>
  <c r="L7" i="16"/>
  <c r="L8" i="16"/>
  <c r="L9" i="16"/>
  <c r="L10" i="16"/>
  <c r="L11" i="16"/>
  <c r="L12" i="16"/>
  <c r="L13" i="16"/>
  <c r="O13" i="16" s="1"/>
  <c r="P13" i="16" s="1"/>
  <c r="Q13" i="16" s="1"/>
  <c r="L14" i="16"/>
  <c r="O14" i="16" s="1"/>
  <c r="P14" i="16" s="1"/>
  <c r="Q14" i="16" s="1"/>
  <c r="L15" i="16"/>
  <c r="L16" i="16"/>
  <c r="L17" i="16"/>
  <c r="L18" i="16"/>
  <c r="L19" i="16"/>
  <c r="L20" i="16"/>
  <c r="L21" i="16"/>
  <c r="M21" i="16" s="1"/>
  <c r="L22" i="16"/>
  <c r="L23" i="16"/>
  <c r="M23" i="16" s="1"/>
  <c r="L24" i="16"/>
  <c r="L25" i="16"/>
  <c r="L26" i="16"/>
  <c r="L27" i="16"/>
  <c r="L28" i="16"/>
  <c r="L29" i="16"/>
  <c r="O29" i="16" s="1"/>
  <c r="P29" i="16" s="1"/>
  <c r="Q29" i="16" s="1"/>
  <c r="L3" i="16"/>
  <c r="O3" i="16" s="1"/>
  <c r="P3" i="16" s="1"/>
  <c r="Q3" i="16" s="1"/>
  <c r="H598" i="16"/>
  <c r="H599" i="16"/>
  <c r="H600" i="16"/>
  <c r="H601" i="16"/>
  <c r="H602" i="16"/>
  <c r="H603" i="16"/>
  <c r="H604" i="16"/>
  <c r="H605" i="16"/>
  <c r="H606" i="16"/>
  <c r="H607" i="16"/>
  <c r="H608" i="16"/>
  <c r="H609" i="16"/>
  <c r="H610" i="16"/>
  <c r="H611" i="16"/>
  <c r="H612" i="16"/>
  <c r="H613" i="16"/>
  <c r="H614" i="16"/>
  <c r="H615" i="16"/>
  <c r="H616" i="16"/>
  <c r="H617" i="16"/>
  <c r="H618" i="16"/>
  <c r="H619" i="16"/>
  <c r="H620" i="16"/>
  <c r="H621" i="16"/>
  <c r="H622" i="16"/>
  <c r="H623" i="16"/>
  <c r="H624" i="16"/>
  <c r="H625" i="16"/>
  <c r="H626" i="16"/>
  <c r="H627" i="16"/>
  <c r="H628" i="16"/>
  <c r="H629" i="16"/>
  <c r="H630" i="16"/>
  <c r="H631" i="16"/>
  <c r="H632" i="16"/>
  <c r="H633" i="16"/>
  <c r="H559" i="16"/>
  <c r="H560" i="16"/>
  <c r="H561" i="16"/>
  <c r="H562" i="16"/>
  <c r="H563" i="16"/>
  <c r="H564" i="16"/>
  <c r="H565" i="16"/>
  <c r="H566" i="16"/>
  <c r="H567" i="16"/>
  <c r="H568" i="16"/>
  <c r="H569" i="16"/>
  <c r="H570" i="16"/>
  <c r="H571" i="16"/>
  <c r="H572" i="16"/>
  <c r="H538" i="16"/>
  <c r="H539" i="16"/>
  <c r="H540" i="16"/>
  <c r="H541" i="16"/>
  <c r="H542" i="16"/>
  <c r="H543" i="16"/>
  <c r="H544" i="16"/>
  <c r="H545" i="16"/>
  <c r="H546" i="16"/>
  <c r="H547" i="16"/>
  <c r="H488" i="16"/>
  <c r="H489" i="16"/>
  <c r="H490" i="16"/>
  <c r="H491" i="16"/>
  <c r="H492" i="16"/>
  <c r="H493" i="16"/>
  <c r="H494" i="16"/>
  <c r="H495" i="16"/>
  <c r="H496" i="16"/>
  <c r="H497" i="16"/>
  <c r="H498" i="16"/>
  <c r="H499" i="16"/>
  <c r="H500" i="16"/>
  <c r="H501" i="16"/>
  <c r="H502" i="16"/>
  <c r="H503" i="16"/>
  <c r="H504" i="16"/>
  <c r="H505" i="16"/>
  <c r="H506" i="16"/>
  <c r="H507" i="16"/>
  <c r="H508" i="16"/>
  <c r="H509" i="16"/>
  <c r="H453" i="16"/>
  <c r="H454" i="16"/>
  <c r="H455" i="16"/>
  <c r="H456" i="16"/>
  <c r="H457" i="16"/>
  <c r="H458" i="16"/>
  <c r="H459" i="16"/>
  <c r="H460" i="16"/>
  <c r="H461" i="16"/>
  <c r="H462" i="16"/>
  <c r="H463" i="16"/>
  <c r="H464" i="16"/>
  <c r="H465" i="16"/>
  <c r="H466" i="16"/>
  <c r="H467" i="16"/>
  <c r="H468" i="16"/>
  <c r="H469" i="16"/>
  <c r="H470" i="16"/>
  <c r="H471" i="16"/>
  <c r="H472" i="16"/>
  <c r="H473" i="16"/>
  <c r="H388" i="16"/>
  <c r="H389" i="16"/>
  <c r="H390" i="16"/>
  <c r="H391" i="16"/>
  <c r="H392" i="16"/>
  <c r="H393" i="16"/>
  <c r="H394" i="16"/>
  <c r="H395" i="16"/>
  <c r="H396" i="16"/>
  <c r="H397" i="16"/>
  <c r="H398" i="16"/>
  <c r="H399" i="16"/>
  <c r="H400" i="16"/>
  <c r="H401" i="16"/>
  <c r="H402" i="16"/>
  <c r="H403" i="16"/>
  <c r="H404" i="16"/>
  <c r="H405" i="16"/>
  <c r="H406" i="16"/>
  <c r="H407" i="16"/>
  <c r="H408" i="16"/>
  <c r="H409" i="16"/>
  <c r="H410" i="16"/>
  <c r="H411" i="16"/>
  <c r="H412" i="16"/>
  <c r="H413" i="16"/>
  <c r="H414" i="16"/>
  <c r="H415" i="16"/>
  <c r="H416" i="16"/>
  <c r="H417" i="16"/>
  <c r="H418" i="16"/>
  <c r="H419" i="16"/>
  <c r="H420" i="16"/>
  <c r="H421" i="16"/>
  <c r="H422" i="16"/>
  <c r="H423" i="16"/>
  <c r="H338" i="16"/>
  <c r="H339" i="16"/>
  <c r="H340" i="16"/>
  <c r="H341" i="16"/>
  <c r="H342" i="16"/>
  <c r="H343" i="16"/>
  <c r="H344" i="16"/>
  <c r="H345" i="16"/>
  <c r="H346" i="16"/>
  <c r="H347" i="16"/>
  <c r="H348" i="16"/>
  <c r="H349" i="16"/>
  <c r="H350" i="16"/>
  <c r="H351" i="16"/>
  <c r="H352" i="16"/>
  <c r="H353" i="16"/>
  <c r="H354" i="16"/>
  <c r="H355" i="16"/>
  <c r="H356" i="16"/>
  <c r="H357" i="16"/>
  <c r="H358" i="16"/>
  <c r="H359" i="16"/>
  <c r="H360" i="16"/>
  <c r="H361" i="16"/>
  <c r="H362" i="16"/>
  <c r="H363" i="16"/>
  <c r="H364" i="16"/>
  <c r="H365" i="16"/>
  <c r="H366" i="16"/>
  <c r="H367" i="16"/>
  <c r="H278" i="16"/>
  <c r="H279" i="16"/>
  <c r="H280" i="16"/>
  <c r="H281" i="16"/>
  <c r="H282" i="16"/>
  <c r="H283" i="16"/>
  <c r="H284" i="16"/>
  <c r="H285" i="16"/>
  <c r="H286" i="16"/>
  <c r="H287" i="16"/>
  <c r="H288" i="16"/>
  <c r="H289" i="16"/>
  <c r="H290" i="16"/>
  <c r="H291" i="16"/>
  <c r="H292" i="16"/>
  <c r="H293" i="16"/>
  <c r="H294" i="16"/>
  <c r="H295" i="16"/>
  <c r="H296" i="16"/>
  <c r="H297" i="16"/>
  <c r="H298" i="16"/>
  <c r="H299" i="16"/>
  <c r="H300" i="16"/>
  <c r="H301" i="16"/>
  <c r="H302" i="16"/>
  <c r="H303" i="16"/>
  <c r="H304" i="16"/>
  <c r="H305" i="16"/>
  <c r="H306" i="16"/>
  <c r="H307" i="16"/>
  <c r="H308" i="16"/>
  <c r="H309" i="16"/>
  <c r="H310" i="16"/>
  <c r="H311" i="16"/>
  <c r="H312" i="16"/>
  <c r="H313" i="16"/>
  <c r="H314" i="16"/>
  <c r="H315" i="16"/>
  <c r="H316" i="16"/>
  <c r="H317" i="16"/>
  <c r="H318" i="16"/>
  <c r="H319" i="16"/>
  <c r="H320" i="16"/>
  <c r="H321" i="16"/>
  <c r="H322" i="16"/>
  <c r="H323" i="16"/>
  <c r="H324" i="16"/>
  <c r="H325" i="16"/>
  <c r="H326" i="16"/>
  <c r="H327" i="16"/>
  <c r="H328" i="16"/>
  <c r="H329" i="16"/>
  <c r="H330" i="16"/>
  <c r="H331" i="16"/>
  <c r="H228" i="16"/>
  <c r="H229" i="16"/>
  <c r="H230" i="16"/>
  <c r="H231" i="16"/>
  <c r="H232" i="16"/>
  <c r="H233" i="16"/>
  <c r="H234" i="16"/>
  <c r="H235" i="16"/>
  <c r="H236" i="16"/>
  <c r="H237" i="16"/>
  <c r="H238" i="16"/>
  <c r="H239" i="16"/>
  <c r="H240" i="16"/>
  <c r="H241" i="16"/>
  <c r="H242" i="16"/>
  <c r="H158" i="16"/>
  <c r="H159" i="16"/>
  <c r="H160" i="16"/>
  <c r="H161" i="16"/>
  <c r="H162" i="16"/>
  <c r="H163" i="16"/>
  <c r="H164" i="16"/>
  <c r="H165" i="16"/>
  <c r="H166" i="16"/>
  <c r="H167" i="16"/>
  <c r="H168" i="16"/>
  <c r="H169" i="16"/>
  <c r="H170" i="16"/>
  <c r="H171" i="16"/>
  <c r="H172" i="16"/>
  <c r="H173" i="16"/>
  <c r="H174" i="16"/>
  <c r="H175" i="16"/>
  <c r="H176" i="16"/>
  <c r="H177" i="16"/>
  <c r="H178" i="16"/>
  <c r="H179" i="16"/>
  <c r="H180" i="16"/>
  <c r="H181" i="16"/>
  <c r="H182" i="16"/>
  <c r="H183" i="16"/>
  <c r="H184" i="16"/>
  <c r="H185" i="16"/>
  <c r="H186" i="16"/>
  <c r="H187" i="16"/>
  <c r="H188" i="16"/>
  <c r="H189" i="16"/>
  <c r="H190" i="16"/>
  <c r="H191" i="16"/>
  <c r="H192" i="16"/>
  <c r="H193" i="16"/>
  <c r="H194" i="16"/>
  <c r="H195" i="16"/>
  <c r="H196" i="16"/>
  <c r="H197" i="16"/>
  <c r="H198" i="16"/>
  <c r="H199" i="16"/>
  <c r="H200" i="16"/>
  <c r="H201" i="16"/>
  <c r="H202" i="16"/>
  <c r="H203" i="16"/>
  <c r="H204" i="16"/>
  <c r="H205" i="16"/>
  <c r="H206" i="16"/>
  <c r="H207" i="16"/>
  <c r="H208" i="16"/>
  <c r="H209" i="16"/>
  <c r="H210" i="16"/>
  <c r="H211" i="16"/>
  <c r="H212" i="16"/>
  <c r="H213" i="16"/>
  <c r="H214" i="16"/>
  <c r="H215" i="16"/>
  <c r="H216" i="16"/>
  <c r="H217" i="16"/>
  <c r="H88" i="16"/>
  <c r="H89" i="16"/>
  <c r="H90" i="16"/>
  <c r="H91" i="16"/>
  <c r="H92" i="16"/>
  <c r="H93" i="16"/>
  <c r="H94" i="16"/>
  <c r="H95" i="16"/>
  <c r="H96" i="16"/>
  <c r="H97" i="16"/>
  <c r="H98" i="16"/>
  <c r="H99" i="16"/>
  <c r="H100" i="16"/>
  <c r="H101" i="16"/>
  <c r="H102" i="16"/>
  <c r="H103" i="16"/>
  <c r="H104" i="16"/>
  <c r="H105" i="16"/>
  <c r="H106" i="16"/>
  <c r="H107" i="16"/>
  <c r="H108" i="16"/>
  <c r="H109" i="16"/>
  <c r="H110" i="16"/>
  <c r="H111" i="16"/>
  <c r="H112" i="16"/>
  <c r="H113" i="16"/>
  <c r="H114" i="16"/>
  <c r="H115" i="16"/>
  <c r="H116" i="16"/>
  <c r="H117" i="16"/>
  <c r="H118" i="16"/>
  <c r="H119" i="16"/>
  <c r="H120" i="16"/>
  <c r="H121" i="16"/>
  <c r="H122" i="16"/>
  <c r="H123" i="16"/>
  <c r="H124" i="16"/>
  <c r="H125" i="16"/>
  <c r="H126" i="16"/>
  <c r="H127" i="16"/>
  <c r="H128" i="16"/>
  <c r="H129" i="16"/>
  <c r="H130" i="16"/>
  <c r="H131" i="16"/>
  <c r="H132" i="16"/>
  <c r="H133" i="16"/>
  <c r="H134" i="16"/>
  <c r="H135" i="16"/>
  <c r="H136" i="16"/>
  <c r="H137" i="16"/>
  <c r="H138" i="16"/>
  <c r="H139" i="16"/>
  <c r="H140" i="16"/>
  <c r="H141" i="16"/>
  <c r="H142" i="16"/>
  <c r="H143" i="16"/>
  <c r="H144" i="16"/>
  <c r="H145" i="16"/>
  <c r="H146" i="16"/>
  <c r="H147" i="16"/>
  <c r="H369" i="16"/>
  <c r="H377" i="16"/>
  <c r="H385" i="16"/>
  <c r="H373" i="16"/>
  <c r="H381" i="16"/>
  <c r="T4" i="16"/>
  <c r="U4" i="16" s="1"/>
  <c r="T5" i="16"/>
  <c r="U5" i="16" s="1"/>
  <c r="T6" i="16"/>
  <c r="U6" i="16" s="1"/>
  <c r="T7" i="16"/>
  <c r="U7" i="16" s="1"/>
  <c r="T8" i="16"/>
  <c r="U8" i="16" s="1"/>
  <c r="T13" i="16"/>
  <c r="U13" i="16" s="1"/>
  <c r="T14" i="16"/>
  <c r="U14" i="16" s="1"/>
  <c r="T15" i="16"/>
  <c r="U15" i="16" s="1"/>
  <c r="T16" i="16"/>
  <c r="U16" i="16" s="1"/>
  <c r="T21" i="16"/>
  <c r="U21" i="16" s="1"/>
  <c r="T22" i="16"/>
  <c r="U22" i="16" s="1"/>
  <c r="T23" i="16"/>
  <c r="U23" i="16" s="1"/>
  <c r="T24" i="16"/>
  <c r="U24" i="16" s="1"/>
  <c r="T29" i="16"/>
  <c r="U29" i="16" s="1"/>
  <c r="T30" i="16"/>
  <c r="U30" i="16" s="1"/>
  <c r="T31" i="16"/>
  <c r="U31" i="16" s="1"/>
  <c r="T32" i="16"/>
  <c r="U32" i="16" s="1"/>
  <c r="T37" i="16"/>
  <c r="U37" i="16" s="1"/>
  <c r="I40" i="16"/>
  <c r="T45" i="16"/>
  <c r="U45" i="16" s="1"/>
  <c r="T46" i="16"/>
  <c r="U46" i="16" s="1"/>
  <c r="T47" i="16"/>
  <c r="U47" i="16" s="1"/>
  <c r="T54" i="16"/>
  <c r="U54" i="16" s="1"/>
  <c r="T55" i="16"/>
  <c r="U55" i="16" s="1"/>
  <c r="T56" i="16"/>
  <c r="U56" i="16" s="1"/>
  <c r="T63" i="16"/>
  <c r="U63" i="16" s="1"/>
  <c r="I69" i="16"/>
  <c r="T70" i="16"/>
  <c r="U70" i="16" s="1"/>
  <c r="T71" i="16"/>
  <c r="U71" i="16" s="1"/>
  <c r="T79" i="16"/>
  <c r="U79" i="16" s="1"/>
  <c r="T80" i="16"/>
  <c r="U80" i="16" s="1"/>
  <c r="T87" i="16"/>
  <c r="U87" i="16" s="1"/>
  <c r="T88" i="16"/>
  <c r="U88" i="16" s="1"/>
  <c r="X88" i="16" s="1"/>
  <c r="T93" i="16"/>
  <c r="U93" i="16" s="1"/>
  <c r="X93" i="16" s="1"/>
  <c r="T94" i="16"/>
  <c r="U94" i="16" s="1"/>
  <c r="X94" i="16" s="1"/>
  <c r="T95" i="16"/>
  <c r="U95" i="16" s="1"/>
  <c r="X95" i="16" s="1"/>
  <c r="T96" i="16"/>
  <c r="U96" i="16" s="1"/>
  <c r="X96" i="16" s="1"/>
  <c r="T101" i="16"/>
  <c r="U101" i="16" s="1"/>
  <c r="X101" i="16" s="1"/>
  <c r="T102" i="16"/>
  <c r="U102" i="16" s="1"/>
  <c r="X102" i="16" s="1"/>
  <c r="T103" i="16"/>
  <c r="U103" i="16" s="1"/>
  <c r="X103" i="16" s="1"/>
  <c r="T104" i="16"/>
  <c r="U104" i="16" s="1"/>
  <c r="X104" i="16" s="1"/>
  <c r="T109" i="16"/>
  <c r="U109" i="16" s="1"/>
  <c r="X109" i="16" s="1"/>
  <c r="T110" i="16"/>
  <c r="U110" i="16" s="1"/>
  <c r="X110" i="16" s="1"/>
  <c r="T111" i="16"/>
  <c r="U111" i="16" s="1"/>
  <c r="X111" i="16" s="1"/>
  <c r="T112" i="16"/>
  <c r="U112" i="16" s="1"/>
  <c r="X112" i="16" s="1"/>
  <c r="T117" i="16"/>
  <c r="U117" i="16" s="1"/>
  <c r="X117" i="16" s="1"/>
  <c r="T118" i="16"/>
  <c r="U118" i="16" s="1"/>
  <c r="T119" i="16"/>
  <c r="U119" i="16" s="1"/>
  <c r="I125" i="16"/>
  <c r="T126" i="16"/>
  <c r="U126" i="16" s="1"/>
  <c r="T127" i="16"/>
  <c r="U127" i="16" s="1"/>
  <c r="T128" i="16"/>
  <c r="U128" i="16" s="1"/>
  <c r="T135" i="16"/>
  <c r="U135" i="16" s="1"/>
  <c r="T136" i="16"/>
  <c r="U136" i="16" s="1"/>
  <c r="T141" i="16"/>
  <c r="U141" i="16" s="1"/>
  <c r="T142" i="16"/>
  <c r="U142" i="16" s="1"/>
  <c r="T143" i="16"/>
  <c r="U143" i="16" s="1"/>
  <c r="T144" i="16"/>
  <c r="U144" i="16" s="1"/>
  <c r="T151" i="16"/>
  <c r="U151" i="16" s="1"/>
  <c r="G157" i="16"/>
  <c r="H157" i="16" s="1"/>
  <c r="T158" i="16"/>
  <c r="U158" i="16" s="1"/>
  <c r="T159" i="16"/>
  <c r="U159" i="16" s="1"/>
  <c r="T160" i="16"/>
  <c r="U160" i="16" s="1"/>
  <c r="T165" i="16"/>
  <c r="U165" i="16" s="1"/>
  <c r="T166" i="16"/>
  <c r="U166" i="16" s="1"/>
  <c r="T167" i="16"/>
  <c r="U167" i="16" s="1"/>
  <c r="T168" i="16"/>
  <c r="U168" i="16" s="1"/>
  <c r="T173" i="16"/>
  <c r="U173" i="16" s="1"/>
  <c r="T174" i="16"/>
  <c r="U174" i="16" s="1"/>
  <c r="T175" i="16"/>
  <c r="U175" i="16" s="1"/>
  <c r="T176" i="16"/>
  <c r="U176" i="16" s="1"/>
  <c r="T181" i="16"/>
  <c r="U181" i="16" s="1"/>
  <c r="X181" i="16" s="1"/>
  <c r="T182" i="16"/>
  <c r="U182" i="16" s="1"/>
  <c r="X182" i="16" s="1"/>
  <c r="T183" i="16"/>
  <c r="U183" i="16" s="1"/>
  <c r="X183" i="16" s="1"/>
  <c r="T184" i="16"/>
  <c r="U184" i="16" s="1"/>
  <c r="X184" i="16" s="1"/>
  <c r="T189" i="16"/>
  <c r="U189" i="16" s="1"/>
  <c r="X189" i="16" s="1"/>
  <c r="T190" i="16"/>
  <c r="U190" i="16" s="1"/>
  <c r="X190" i="16" s="1"/>
  <c r="T191" i="16"/>
  <c r="U191" i="16" s="1"/>
  <c r="X191" i="16" s="1"/>
  <c r="T192" i="16"/>
  <c r="U192" i="16" s="1"/>
  <c r="X192" i="16" s="1"/>
  <c r="T197" i="16"/>
  <c r="U197" i="16" s="1"/>
  <c r="X197" i="16" s="1"/>
  <c r="T198" i="16"/>
  <c r="U198" i="16" s="1"/>
  <c r="X198" i="16" s="1"/>
  <c r="T199" i="16"/>
  <c r="U199" i="16" s="1"/>
  <c r="X199" i="16" s="1"/>
  <c r="T200" i="16"/>
  <c r="U200" i="16" s="1"/>
  <c r="X200" i="16" s="1"/>
  <c r="T205" i="16"/>
  <c r="U205" i="16" s="1"/>
  <c r="X205" i="16" s="1"/>
  <c r="T206" i="16"/>
  <c r="U206" i="16" s="1"/>
  <c r="X206" i="16" s="1"/>
  <c r="T207" i="16"/>
  <c r="U207" i="16" s="1"/>
  <c r="X207" i="16" s="1"/>
  <c r="T208" i="16"/>
  <c r="U208" i="16" s="1"/>
  <c r="T216" i="16"/>
  <c r="U216" i="16" s="1"/>
  <c r="G221" i="16"/>
  <c r="H221" i="16" s="1"/>
  <c r="G222" i="16"/>
  <c r="H222" i="16" s="1"/>
  <c r="T229" i="16"/>
  <c r="U229" i="16" s="1"/>
  <c r="X229" i="16" s="1"/>
  <c r="T230" i="16"/>
  <c r="U230" i="16" s="1"/>
  <c r="X230" i="16" s="1"/>
  <c r="T231" i="16"/>
  <c r="U231" i="16" s="1"/>
  <c r="X231" i="16" s="1"/>
  <c r="T232" i="16"/>
  <c r="U232" i="16" s="1"/>
  <c r="X232" i="16" s="1"/>
  <c r="T237" i="16"/>
  <c r="U237" i="16" s="1"/>
  <c r="X237" i="16" s="1"/>
  <c r="I238" i="16"/>
  <c r="I239" i="16"/>
  <c r="G246" i="16"/>
  <c r="H246" i="16" s="1"/>
  <c r="T247" i="16"/>
  <c r="U247" i="16" s="1"/>
  <c r="T248" i="16"/>
  <c r="U248" i="16" s="1"/>
  <c r="G254" i="16"/>
  <c r="H254" i="16" s="1"/>
  <c r="T255" i="16"/>
  <c r="U255" i="16" s="1"/>
  <c r="G262" i="16"/>
  <c r="H262" i="16" s="1"/>
  <c r="T263" i="16"/>
  <c r="U263" i="16" s="1"/>
  <c r="G270" i="16"/>
  <c r="H270" i="16" s="1"/>
  <c r="T271" i="16"/>
  <c r="U271" i="16" s="1"/>
  <c r="G272" i="16"/>
  <c r="H272" i="16" s="1"/>
  <c r="T278" i="16"/>
  <c r="U278" i="16" s="1"/>
  <c r="T279" i="16"/>
  <c r="U279" i="16" s="1"/>
  <c r="T280" i="16"/>
  <c r="U280" i="16" s="1"/>
  <c r="T285" i="16"/>
  <c r="U285" i="16" s="1"/>
  <c r="T286" i="16"/>
  <c r="U286" i="16" s="1"/>
  <c r="T287" i="16"/>
  <c r="U287" i="16" s="1"/>
  <c r="T288" i="16"/>
  <c r="U288" i="16" s="1"/>
  <c r="T293" i="16"/>
  <c r="U293" i="16" s="1"/>
  <c r="T294" i="16"/>
  <c r="U294" i="16" s="1"/>
  <c r="T295" i="16"/>
  <c r="U295" i="16" s="1"/>
  <c r="T296" i="16"/>
  <c r="U296" i="16" s="1"/>
  <c r="T301" i="16"/>
  <c r="U301" i="16" s="1"/>
  <c r="T302" i="16"/>
  <c r="U302" i="16" s="1"/>
  <c r="T303" i="16"/>
  <c r="U303" i="16" s="1"/>
  <c r="T304" i="16"/>
  <c r="U304" i="16" s="1"/>
  <c r="T309" i="16"/>
  <c r="U309" i="16" s="1"/>
  <c r="T310" i="16"/>
  <c r="U310" i="16" s="1"/>
  <c r="T311" i="16"/>
  <c r="U311" i="16" s="1"/>
  <c r="I312" i="16"/>
  <c r="T318" i="16"/>
  <c r="U318" i="16" s="1"/>
  <c r="T319" i="16"/>
  <c r="U319" i="16" s="1"/>
  <c r="T320" i="16"/>
  <c r="U320" i="16" s="1"/>
  <c r="T325" i="16"/>
  <c r="U325" i="16" s="1"/>
  <c r="T326" i="16"/>
  <c r="U326" i="16" s="1"/>
  <c r="T327" i="16"/>
  <c r="U327" i="16" s="1"/>
  <c r="I328" i="16"/>
  <c r="G334" i="16"/>
  <c r="H334" i="16" s="1"/>
  <c r="T335" i="16"/>
  <c r="U335" i="16" s="1"/>
  <c r="G336" i="16"/>
  <c r="H336" i="16" s="1"/>
  <c r="T341" i="16"/>
  <c r="U341" i="16" s="1"/>
  <c r="X341" i="16" s="1"/>
  <c r="T342" i="16"/>
  <c r="U342" i="16" s="1"/>
  <c r="X342" i="16" s="1"/>
  <c r="T343" i="16"/>
  <c r="U343" i="16" s="1"/>
  <c r="X343" i="16" s="1"/>
  <c r="T344" i="16"/>
  <c r="U344" i="16" s="1"/>
  <c r="X344" i="16" s="1"/>
  <c r="T349" i="16"/>
  <c r="U349" i="16" s="1"/>
  <c r="X349" i="16" s="1"/>
  <c r="T350" i="16"/>
  <c r="U350" i="16" s="1"/>
  <c r="X350" i="16" s="1"/>
  <c r="T351" i="16"/>
  <c r="U351" i="16" s="1"/>
  <c r="X351" i="16" s="1"/>
  <c r="T352" i="16"/>
  <c r="U352" i="16" s="1"/>
  <c r="X352" i="16" s="1"/>
  <c r="T357" i="16"/>
  <c r="U357" i="16" s="1"/>
  <c r="T358" i="16"/>
  <c r="U358" i="16" s="1"/>
  <c r="T359" i="16"/>
  <c r="U359" i="16" s="1"/>
  <c r="T360" i="16"/>
  <c r="U360" i="16" s="1"/>
  <c r="T365" i="16"/>
  <c r="U365" i="16" s="1"/>
  <c r="T366" i="16"/>
  <c r="U366" i="16" s="1"/>
  <c r="T367" i="16"/>
  <c r="U367" i="16" s="1"/>
  <c r="T368" i="16"/>
  <c r="U368" i="16" s="1"/>
  <c r="T374" i="16"/>
  <c r="U374" i="16" s="1"/>
  <c r="H375" i="16"/>
  <c r="H376" i="16"/>
  <c r="T382" i="16"/>
  <c r="U382" i="16" s="1"/>
  <c r="H383" i="16"/>
  <c r="H384" i="16"/>
  <c r="T389" i="16"/>
  <c r="U389" i="16" s="1"/>
  <c r="T390" i="16"/>
  <c r="U390" i="16" s="1"/>
  <c r="T391" i="16"/>
  <c r="U391" i="16" s="1"/>
  <c r="T392" i="16"/>
  <c r="U392" i="16" s="1"/>
  <c r="T397" i="16"/>
  <c r="U397" i="16" s="1"/>
  <c r="T398" i="16"/>
  <c r="U398" i="16" s="1"/>
  <c r="X398" i="16" s="1"/>
  <c r="T399" i="16"/>
  <c r="U399" i="16" s="1"/>
  <c r="X399" i="16" s="1"/>
  <c r="T400" i="16"/>
  <c r="U400" i="16" s="1"/>
  <c r="X400" i="16" s="1"/>
  <c r="T401" i="16"/>
  <c r="U401" i="16" s="1"/>
  <c r="X401" i="16" s="1"/>
  <c r="T405" i="16"/>
  <c r="U405" i="16" s="1"/>
  <c r="X405" i="16" s="1"/>
  <c r="T406" i="16"/>
  <c r="U406" i="16" s="1"/>
  <c r="X406" i="16" s="1"/>
  <c r="T407" i="16"/>
  <c r="U407" i="16" s="1"/>
  <c r="X407" i="16" s="1"/>
  <c r="I408" i="16"/>
  <c r="I414" i="16"/>
  <c r="T415" i="16"/>
  <c r="U415" i="16" s="1"/>
  <c r="T416" i="16"/>
  <c r="U416" i="16" s="1"/>
  <c r="I422" i="16"/>
  <c r="I423" i="16"/>
  <c r="G424" i="16"/>
  <c r="H424" i="16" s="1"/>
  <c r="G430" i="16"/>
  <c r="H430" i="16" s="1"/>
  <c r="G431" i="16"/>
  <c r="H431" i="16" s="1"/>
  <c r="G432" i="16"/>
  <c r="H432" i="16" s="1"/>
  <c r="G438" i="16"/>
  <c r="H438" i="16" s="1"/>
  <c r="T439" i="16"/>
  <c r="U439" i="16" s="1"/>
  <c r="T440" i="16"/>
  <c r="U440" i="16" s="1"/>
  <c r="G446" i="16"/>
  <c r="H446" i="16" s="1"/>
  <c r="G447" i="16"/>
  <c r="H447" i="16" s="1"/>
  <c r="G448" i="16"/>
  <c r="H448" i="16" s="1"/>
  <c r="T453" i="16"/>
  <c r="U453" i="16" s="1"/>
  <c r="X453" i="16" s="1"/>
  <c r="T454" i="16"/>
  <c r="U454" i="16" s="1"/>
  <c r="X454" i="16" s="1"/>
  <c r="T455" i="16"/>
  <c r="U455" i="16" s="1"/>
  <c r="X455" i="16" s="1"/>
  <c r="T456" i="16"/>
  <c r="U456" i="16" s="1"/>
  <c r="X456" i="16" s="1"/>
  <c r="T461" i="16"/>
  <c r="U461" i="16" s="1"/>
  <c r="X461" i="16" s="1"/>
  <c r="T462" i="16"/>
  <c r="U462" i="16" s="1"/>
  <c r="X462" i="16" s="1"/>
  <c r="T463" i="16"/>
  <c r="U463" i="16" s="1"/>
  <c r="X463" i="16" s="1"/>
  <c r="T464" i="16"/>
  <c r="U464" i="16" s="1"/>
  <c r="X464" i="16" s="1"/>
  <c r="T469" i="16"/>
  <c r="U469" i="16" s="1"/>
  <c r="X469" i="16" s="1"/>
  <c r="T470" i="16"/>
  <c r="U470" i="16" s="1"/>
  <c r="X470" i="16" s="1"/>
  <c r="T471" i="16"/>
  <c r="U471" i="16" s="1"/>
  <c r="X471" i="16" s="1"/>
  <c r="T472" i="16"/>
  <c r="U472" i="16" s="1"/>
  <c r="X472" i="16" s="1"/>
  <c r="G478" i="16"/>
  <c r="H478" i="16" s="1"/>
  <c r="T479" i="16"/>
  <c r="U479" i="16" s="1"/>
  <c r="G480" i="16"/>
  <c r="H480" i="16" s="1"/>
  <c r="G486" i="16"/>
  <c r="H486" i="16" s="1"/>
  <c r="G487" i="16"/>
  <c r="H487" i="16" s="1"/>
  <c r="I488" i="16"/>
  <c r="T494" i="16"/>
  <c r="U494" i="16" s="1"/>
  <c r="I495" i="16"/>
  <c r="I496" i="16"/>
  <c r="I502" i="16"/>
  <c r="T503" i="16"/>
  <c r="U503" i="16" s="1"/>
  <c r="T504" i="16"/>
  <c r="U504" i="16" s="1"/>
  <c r="G510" i="16"/>
  <c r="H510" i="16" s="1"/>
  <c r="G511" i="16"/>
  <c r="H511" i="16" s="1"/>
  <c r="G512" i="16"/>
  <c r="H512" i="16" s="1"/>
  <c r="G518" i="16"/>
  <c r="H518" i="16" s="1"/>
  <c r="T519" i="16"/>
  <c r="U519" i="16" s="1"/>
  <c r="G520" i="16"/>
  <c r="H520" i="16" s="1"/>
  <c r="G526" i="16"/>
  <c r="H526" i="16" s="1"/>
  <c r="T527" i="16"/>
  <c r="U527" i="16" s="1"/>
  <c r="G528" i="16"/>
  <c r="H528" i="16" s="1"/>
  <c r="G534" i="16"/>
  <c r="H534" i="16" s="1"/>
  <c r="G535" i="16"/>
  <c r="H535" i="16" s="1"/>
  <c r="G536" i="16"/>
  <c r="H536" i="16" s="1"/>
  <c r="T541" i="16"/>
  <c r="U541" i="16" s="1"/>
  <c r="X541" i="16" s="1"/>
  <c r="T542" i="16"/>
  <c r="U542" i="16" s="1"/>
  <c r="X542" i="16" s="1"/>
  <c r="T543" i="16"/>
  <c r="U543" i="16" s="1"/>
  <c r="X543" i="16" s="1"/>
  <c r="T544" i="16"/>
  <c r="U544" i="16" s="1"/>
  <c r="X544" i="16" s="1"/>
  <c r="G550" i="16"/>
  <c r="H550" i="16" s="1"/>
  <c r="G551" i="16"/>
  <c r="H551" i="16" s="1"/>
  <c r="G552" i="16"/>
  <c r="H552" i="16" s="1"/>
  <c r="G558" i="16"/>
  <c r="H558" i="16" s="1"/>
  <c r="T559" i="16"/>
  <c r="U559" i="16" s="1"/>
  <c r="T560" i="16"/>
  <c r="U560" i="16" s="1"/>
  <c r="T565" i="16"/>
  <c r="U565" i="16" s="1"/>
  <c r="T566" i="16"/>
  <c r="U566" i="16" s="1"/>
  <c r="T567" i="16"/>
  <c r="U567" i="16" s="1"/>
  <c r="T568" i="16"/>
  <c r="U568" i="16" s="1"/>
  <c r="G574" i="16"/>
  <c r="H574" i="16" s="1"/>
  <c r="G575" i="16"/>
  <c r="H575" i="16" s="1"/>
  <c r="G576" i="16"/>
  <c r="H576" i="16" s="1"/>
  <c r="G582" i="16"/>
  <c r="H582" i="16" s="1"/>
  <c r="G583" i="16"/>
  <c r="H583" i="16" s="1"/>
  <c r="G584" i="16"/>
  <c r="H584" i="16" s="1"/>
  <c r="G590" i="16"/>
  <c r="H590" i="16" s="1"/>
  <c r="G591" i="16"/>
  <c r="H591" i="16" s="1"/>
  <c r="G592" i="16"/>
  <c r="H592" i="16" s="1"/>
  <c r="T598" i="16"/>
  <c r="U598" i="16" s="1"/>
  <c r="X598" i="16" s="1"/>
  <c r="T599" i="16"/>
  <c r="U599" i="16" s="1"/>
  <c r="X599" i="16" s="1"/>
  <c r="T600" i="16"/>
  <c r="U600" i="16" s="1"/>
  <c r="X600" i="16" s="1"/>
  <c r="T605" i="16"/>
  <c r="U605" i="16" s="1"/>
  <c r="X605" i="16" s="1"/>
  <c r="T606" i="16"/>
  <c r="U606" i="16" s="1"/>
  <c r="X606" i="16" s="1"/>
  <c r="T607" i="16"/>
  <c r="U607" i="16" s="1"/>
  <c r="X607" i="16" s="1"/>
  <c r="T608" i="16"/>
  <c r="U608" i="16" s="1"/>
  <c r="X608" i="16" s="1"/>
  <c r="T613" i="16"/>
  <c r="U613" i="16" s="1"/>
  <c r="X613" i="16" s="1"/>
  <c r="T614" i="16"/>
  <c r="U614" i="16" s="1"/>
  <c r="X614" i="16" s="1"/>
  <c r="T615" i="16"/>
  <c r="U615" i="16" s="1"/>
  <c r="X615" i="16" s="1"/>
  <c r="T616" i="16"/>
  <c r="U616" i="16" s="1"/>
  <c r="X616" i="16" s="1"/>
  <c r="T621" i="16"/>
  <c r="U621" i="16" s="1"/>
  <c r="X621" i="16" s="1"/>
  <c r="T622" i="16"/>
  <c r="U622" i="16" s="1"/>
  <c r="X622" i="16" s="1"/>
  <c r="T623" i="16"/>
  <c r="U623" i="16" s="1"/>
  <c r="X623" i="16" s="1"/>
  <c r="T624" i="16"/>
  <c r="U624" i="16" s="1"/>
  <c r="X624" i="16" s="1"/>
  <c r="T629" i="16"/>
  <c r="U629" i="16" s="1"/>
  <c r="X629" i="16" s="1"/>
  <c r="T630" i="16"/>
  <c r="U630" i="16" s="1"/>
  <c r="X630" i="16" s="1"/>
  <c r="T631" i="16"/>
  <c r="U631" i="16" s="1"/>
  <c r="X631" i="16" s="1"/>
  <c r="T632" i="16"/>
  <c r="U632" i="16" s="1"/>
  <c r="X632" i="16" s="1"/>
  <c r="C4" i="16"/>
  <c r="C5" i="16"/>
  <c r="C6" i="16"/>
  <c r="C7" i="16"/>
  <c r="C8" i="16"/>
  <c r="C9" i="16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3" i="16"/>
  <c r="C54" i="16"/>
  <c r="C55" i="16"/>
  <c r="C56" i="16"/>
  <c r="C57" i="16"/>
  <c r="C58" i="16"/>
  <c r="C59" i="16"/>
  <c r="C60" i="16"/>
  <c r="C61" i="16"/>
  <c r="C62" i="16"/>
  <c r="C63" i="16"/>
  <c r="C64" i="16"/>
  <c r="C65" i="16"/>
  <c r="C66" i="16"/>
  <c r="C67" i="16"/>
  <c r="C68" i="16"/>
  <c r="C69" i="16"/>
  <c r="C70" i="16"/>
  <c r="C71" i="16"/>
  <c r="C72" i="16"/>
  <c r="C73" i="16"/>
  <c r="C74" i="16"/>
  <c r="C75" i="16"/>
  <c r="C76" i="16"/>
  <c r="C77" i="16"/>
  <c r="C78" i="16"/>
  <c r="C79" i="16"/>
  <c r="C80" i="16"/>
  <c r="C81" i="16"/>
  <c r="C82" i="16"/>
  <c r="C83" i="16"/>
  <c r="C84" i="16"/>
  <c r="C85" i="16"/>
  <c r="C86" i="16"/>
  <c r="C87" i="16"/>
  <c r="C88" i="16"/>
  <c r="C89" i="16"/>
  <c r="C90" i="16"/>
  <c r="C91" i="16"/>
  <c r="C92" i="16"/>
  <c r="C93" i="16"/>
  <c r="C94" i="16"/>
  <c r="C95" i="16"/>
  <c r="C96" i="16"/>
  <c r="C97" i="16"/>
  <c r="C98" i="16"/>
  <c r="C99" i="16"/>
  <c r="C100" i="16"/>
  <c r="C101" i="16"/>
  <c r="C102" i="16"/>
  <c r="C103" i="16"/>
  <c r="C104" i="16"/>
  <c r="C105" i="16"/>
  <c r="C106" i="16"/>
  <c r="C107" i="16"/>
  <c r="C108" i="16"/>
  <c r="C109" i="16"/>
  <c r="C110" i="16"/>
  <c r="C111" i="16"/>
  <c r="C112" i="16"/>
  <c r="C113" i="16"/>
  <c r="C114" i="16"/>
  <c r="C115" i="16"/>
  <c r="C116" i="16"/>
  <c r="C117" i="16"/>
  <c r="C118" i="16"/>
  <c r="C119" i="16"/>
  <c r="C120" i="16"/>
  <c r="C121" i="16"/>
  <c r="C122" i="16"/>
  <c r="C123" i="16"/>
  <c r="C124" i="16"/>
  <c r="C125" i="16"/>
  <c r="C126" i="16"/>
  <c r="C127" i="16"/>
  <c r="C128" i="16"/>
  <c r="C129" i="16"/>
  <c r="C130" i="16"/>
  <c r="C131" i="16"/>
  <c r="C132" i="16"/>
  <c r="C133" i="16"/>
  <c r="C134" i="16"/>
  <c r="C135" i="16"/>
  <c r="C136" i="16"/>
  <c r="C137" i="16"/>
  <c r="C138" i="16"/>
  <c r="C139" i="16"/>
  <c r="C140" i="16"/>
  <c r="C141" i="16"/>
  <c r="C142" i="16"/>
  <c r="C143" i="16"/>
  <c r="C144" i="16"/>
  <c r="C145" i="16"/>
  <c r="C146" i="16"/>
  <c r="C147" i="16"/>
  <c r="C148" i="16"/>
  <c r="C149" i="16"/>
  <c r="C150" i="16"/>
  <c r="C151" i="16"/>
  <c r="C152" i="16"/>
  <c r="C153" i="16"/>
  <c r="C154" i="16"/>
  <c r="C155" i="16"/>
  <c r="C156" i="16"/>
  <c r="C157" i="16"/>
  <c r="C158" i="16"/>
  <c r="C159" i="16"/>
  <c r="C160" i="16"/>
  <c r="C161" i="16"/>
  <c r="C162" i="16"/>
  <c r="C163" i="16"/>
  <c r="C164" i="16"/>
  <c r="C165" i="16"/>
  <c r="C166" i="16"/>
  <c r="C167" i="16"/>
  <c r="C168" i="16"/>
  <c r="C169" i="16"/>
  <c r="C170" i="16"/>
  <c r="C171" i="16"/>
  <c r="C172" i="16"/>
  <c r="C173" i="16"/>
  <c r="C174" i="16"/>
  <c r="C175" i="16"/>
  <c r="C176" i="16"/>
  <c r="C177" i="16"/>
  <c r="C178" i="16"/>
  <c r="C179" i="16"/>
  <c r="C180" i="16"/>
  <c r="C181" i="16"/>
  <c r="C182" i="16"/>
  <c r="C183" i="16"/>
  <c r="C184" i="16"/>
  <c r="C185" i="16"/>
  <c r="C186" i="16"/>
  <c r="C187" i="16"/>
  <c r="C188" i="16"/>
  <c r="C189" i="16"/>
  <c r="C190" i="16"/>
  <c r="C191" i="16"/>
  <c r="C192" i="16"/>
  <c r="C193" i="16"/>
  <c r="C194" i="16"/>
  <c r="C195" i="16"/>
  <c r="C196" i="16"/>
  <c r="C197" i="16"/>
  <c r="C198" i="16"/>
  <c r="C199" i="16"/>
  <c r="C200" i="16"/>
  <c r="C201" i="16"/>
  <c r="C202" i="16"/>
  <c r="C203" i="16"/>
  <c r="C204" i="16"/>
  <c r="C205" i="16"/>
  <c r="C206" i="16"/>
  <c r="C207" i="16"/>
  <c r="C208" i="16"/>
  <c r="C209" i="16"/>
  <c r="C210" i="16"/>
  <c r="C211" i="16"/>
  <c r="C212" i="16"/>
  <c r="C213" i="16"/>
  <c r="C214" i="16"/>
  <c r="C215" i="16"/>
  <c r="C216" i="16"/>
  <c r="C217" i="16"/>
  <c r="C218" i="16"/>
  <c r="C219" i="16"/>
  <c r="C220" i="16"/>
  <c r="C221" i="16"/>
  <c r="C222" i="16"/>
  <c r="C223" i="16"/>
  <c r="C224" i="16"/>
  <c r="C225" i="16"/>
  <c r="C226" i="16"/>
  <c r="C227" i="16"/>
  <c r="C228" i="16"/>
  <c r="C229" i="16"/>
  <c r="C230" i="16"/>
  <c r="C231" i="16"/>
  <c r="C232" i="16"/>
  <c r="C233" i="16"/>
  <c r="C234" i="16"/>
  <c r="C235" i="16"/>
  <c r="C236" i="16"/>
  <c r="C237" i="16"/>
  <c r="C238" i="16"/>
  <c r="C239" i="16"/>
  <c r="C240" i="16"/>
  <c r="C241" i="16"/>
  <c r="C242" i="16"/>
  <c r="C243" i="16"/>
  <c r="C244" i="16"/>
  <c r="C245" i="16"/>
  <c r="C246" i="16"/>
  <c r="C247" i="16"/>
  <c r="C248" i="16"/>
  <c r="C249" i="16"/>
  <c r="C250" i="16"/>
  <c r="C251" i="16"/>
  <c r="C252" i="16"/>
  <c r="C253" i="16"/>
  <c r="C254" i="16"/>
  <c r="C255" i="16"/>
  <c r="C256" i="16"/>
  <c r="C257" i="16"/>
  <c r="C258" i="16"/>
  <c r="C259" i="16"/>
  <c r="C260" i="16"/>
  <c r="C261" i="16"/>
  <c r="C262" i="16"/>
  <c r="C263" i="16"/>
  <c r="C264" i="16"/>
  <c r="C265" i="16"/>
  <c r="C266" i="16"/>
  <c r="C267" i="16"/>
  <c r="C268" i="16"/>
  <c r="C269" i="16"/>
  <c r="C270" i="16"/>
  <c r="C271" i="16"/>
  <c r="C272" i="16"/>
  <c r="C273" i="16"/>
  <c r="C274" i="16"/>
  <c r="C275" i="16"/>
  <c r="C276" i="16"/>
  <c r="C277" i="16"/>
  <c r="C278" i="16"/>
  <c r="C279" i="16"/>
  <c r="C280" i="16"/>
  <c r="C281" i="16"/>
  <c r="C282" i="16"/>
  <c r="C283" i="16"/>
  <c r="C284" i="16"/>
  <c r="C285" i="16"/>
  <c r="C286" i="16"/>
  <c r="C287" i="16"/>
  <c r="C288" i="16"/>
  <c r="C289" i="16"/>
  <c r="C290" i="16"/>
  <c r="C291" i="16"/>
  <c r="C292" i="16"/>
  <c r="C293" i="16"/>
  <c r="C294" i="16"/>
  <c r="C295" i="16"/>
  <c r="C296" i="16"/>
  <c r="C297" i="16"/>
  <c r="C298" i="16"/>
  <c r="C299" i="16"/>
  <c r="C300" i="16"/>
  <c r="C301" i="16"/>
  <c r="C302" i="16"/>
  <c r="C303" i="16"/>
  <c r="C304" i="16"/>
  <c r="C305" i="16"/>
  <c r="C306" i="16"/>
  <c r="C307" i="16"/>
  <c r="C308" i="16"/>
  <c r="C309" i="16"/>
  <c r="C310" i="16"/>
  <c r="C311" i="16"/>
  <c r="C312" i="16"/>
  <c r="C313" i="16"/>
  <c r="C314" i="16"/>
  <c r="C315" i="16"/>
  <c r="C316" i="16"/>
  <c r="C317" i="16"/>
  <c r="C318" i="16"/>
  <c r="C319" i="16"/>
  <c r="C320" i="16"/>
  <c r="C321" i="16"/>
  <c r="C322" i="16"/>
  <c r="C323" i="16"/>
  <c r="C324" i="16"/>
  <c r="C325" i="16"/>
  <c r="C326" i="16"/>
  <c r="C327" i="16"/>
  <c r="C328" i="16"/>
  <c r="C329" i="16"/>
  <c r="C330" i="16"/>
  <c r="C331" i="16"/>
  <c r="C332" i="16"/>
  <c r="C333" i="16"/>
  <c r="C334" i="16"/>
  <c r="C335" i="16"/>
  <c r="C336" i="16"/>
  <c r="C337" i="16"/>
  <c r="C338" i="16"/>
  <c r="C339" i="16"/>
  <c r="C340" i="16"/>
  <c r="C341" i="16"/>
  <c r="C342" i="16"/>
  <c r="C343" i="16"/>
  <c r="C344" i="16"/>
  <c r="C345" i="16"/>
  <c r="C346" i="16"/>
  <c r="C347" i="16"/>
  <c r="C348" i="16"/>
  <c r="C349" i="16"/>
  <c r="C350" i="16"/>
  <c r="C351" i="16"/>
  <c r="C352" i="16"/>
  <c r="C353" i="16"/>
  <c r="C354" i="16"/>
  <c r="C355" i="16"/>
  <c r="C356" i="16"/>
  <c r="C357" i="16"/>
  <c r="C358" i="16"/>
  <c r="C359" i="16"/>
  <c r="C360" i="16"/>
  <c r="C361" i="16"/>
  <c r="C362" i="16"/>
  <c r="C363" i="16"/>
  <c r="C364" i="16"/>
  <c r="C365" i="16"/>
  <c r="C366" i="16"/>
  <c r="C367" i="16"/>
  <c r="C368" i="16"/>
  <c r="C369" i="16"/>
  <c r="C370" i="16"/>
  <c r="C371" i="16"/>
  <c r="C372" i="16"/>
  <c r="C373" i="16"/>
  <c r="C374" i="16"/>
  <c r="C375" i="16"/>
  <c r="C376" i="16"/>
  <c r="C377" i="16"/>
  <c r="C378" i="16"/>
  <c r="C379" i="16"/>
  <c r="C380" i="16"/>
  <c r="C381" i="16"/>
  <c r="C382" i="16"/>
  <c r="C383" i="16"/>
  <c r="C384" i="16"/>
  <c r="C385" i="16"/>
  <c r="C386" i="16"/>
  <c r="C387" i="16"/>
  <c r="C388" i="16"/>
  <c r="C389" i="16"/>
  <c r="C390" i="16"/>
  <c r="C391" i="16"/>
  <c r="C392" i="16"/>
  <c r="C393" i="16"/>
  <c r="C394" i="16"/>
  <c r="C395" i="16"/>
  <c r="C396" i="16"/>
  <c r="C397" i="16"/>
  <c r="C398" i="16"/>
  <c r="C399" i="16"/>
  <c r="C400" i="16"/>
  <c r="C401" i="16"/>
  <c r="C402" i="16"/>
  <c r="C403" i="16"/>
  <c r="C404" i="16"/>
  <c r="C405" i="16"/>
  <c r="C406" i="16"/>
  <c r="C407" i="16"/>
  <c r="C408" i="16"/>
  <c r="C409" i="16"/>
  <c r="C410" i="16"/>
  <c r="C411" i="16"/>
  <c r="C412" i="16"/>
  <c r="C413" i="16"/>
  <c r="C414" i="16"/>
  <c r="C415" i="16"/>
  <c r="C416" i="16"/>
  <c r="C417" i="16"/>
  <c r="C418" i="16"/>
  <c r="C419" i="16"/>
  <c r="C420" i="16"/>
  <c r="C421" i="16"/>
  <c r="C422" i="16"/>
  <c r="C423" i="16"/>
  <c r="C424" i="16"/>
  <c r="C425" i="16"/>
  <c r="C426" i="16"/>
  <c r="C427" i="16"/>
  <c r="C428" i="16"/>
  <c r="C429" i="16"/>
  <c r="C430" i="16"/>
  <c r="C431" i="16"/>
  <c r="C432" i="16"/>
  <c r="C433" i="16"/>
  <c r="C434" i="16"/>
  <c r="C435" i="16"/>
  <c r="C436" i="16"/>
  <c r="C437" i="16"/>
  <c r="C438" i="16"/>
  <c r="C439" i="16"/>
  <c r="C440" i="16"/>
  <c r="C441" i="16"/>
  <c r="C442" i="16"/>
  <c r="C443" i="16"/>
  <c r="C444" i="16"/>
  <c r="C445" i="16"/>
  <c r="C446" i="16"/>
  <c r="C447" i="16"/>
  <c r="C448" i="16"/>
  <c r="C449" i="16"/>
  <c r="C450" i="16"/>
  <c r="C451" i="16"/>
  <c r="C452" i="16"/>
  <c r="C453" i="16"/>
  <c r="C454" i="16"/>
  <c r="C455" i="16"/>
  <c r="C456" i="16"/>
  <c r="C457" i="16"/>
  <c r="C458" i="16"/>
  <c r="C459" i="16"/>
  <c r="C460" i="16"/>
  <c r="C461" i="16"/>
  <c r="C462" i="16"/>
  <c r="C463" i="16"/>
  <c r="C464" i="16"/>
  <c r="C465" i="16"/>
  <c r="C466" i="16"/>
  <c r="C467" i="16"/>
  <c r="C468" i="16"/>
  <c r="C469" i="16"/>
  <c r="C470" i="16"/>
  <c r="C471" i="16"/>
  <c r="C472" i="16"/>
  <c r="C473" i="16"/>
  <c r="C474" i="16"/>
  <c r="C475" i="16"/>
  <c r="C476" i="16"/>
  <c r="C477" i="16"/>
  <c r="C478" i="16"/>
  <c r="C479" i="16"/>
  <c r="C480" i="16"/>
  <c r="C481" i="16"/>
  <c r="C482" i="16"/>
  <c r="C483" i="16"/>
  <c r="C484" i="16"/>
  <c r="C485" i="16"/>
  <c r="C486" i="16"/>
  <c r="C487" i="16"/>
  <c r="C488" i="16"/>
  <c r="C489" i="16"/>
  <c r="C490" i="16"/>
  <c r="C491" i="16"/>
  <c r="C492" i="16"/>
  <c r="C493" i="16"/>
  <c r="C494" i="16"/>
  <c r="C495" i="16"/>
  <c r="C496" i="16"/>
  <c r="C497" i="16"/>
  <c r="C498" i="16"/>
  <c r="C499" i="16"/>
  <c r="C500" i="16"/>
  <c r="C501" i="16"/>
  <c r="C502" i="16"/>
  <c r="C503" i="16"/>
  <c r="C504" i="16"/>
  <c r="C505" i="16"/>
  <c r="C506" i="16"/>
  <c r="C507" i="16"/>
  <c r="C508" i="16"/>
  <c r="C509" i="16"/>
  <c r="C510" i="16"/>
  <c r="C511" i="16"/>
  <c r="C512" i="16"/>
  <c r="C513" i="16"/>
  <c r="C514" i="16"/>
  <c r="C515" i="16"/>
  <c r="C516" i="16"/>
  <c r="C517" i="16"/>
  <c r="C518" i="16"/>
  <c r="C519" i="16"/>
  <c r="C520" i="16"/>
  <c r="C521" i="16"/>
  <c r="C522" i="16"/>
  <c r="C523" i="16"/>
  <c r="C524" i="16"/>
  <c r="C525" i="16"/>
  <c r="C526" i="16"/>
  <c r="C527" i="16"/>
  <c r="C528" i="16"/>
  <c r="C529" i="16"/>
  <c r="C530" i="16"/>
  <c r="C531" i="16"/>
  <c r="C532" i="16"/>
  <c r="C533" i="16"/>
  <c r="C534" i="16"/>
  <c r="C535" i="16"/>
  <c r="C536" i="16"/>
  <c r="C537" i="16"/>
  <c r="C538" i="16"/>
  <c r="C539" i="16"/>
  <c r="C540" i="16"/>
  <c r="C541" i="16"/>
  <c r="C542" i="16"/>
  <c r="C543" i="16"/>
  <c r="C544" i="16"/>
  <c r="C545" i="16"/>
  <c r="C546" i="16"/>
  <c r="C547" i="16"/>
  <c r="C548" i="16"/>
  <c r="C549" i="16"/>
  <c r="C550" i="16"/>
  <c r="C551" i="16"/>
  <c r="C552" i="16"/>
  <c r="C553" i="16"/>
  <c r="C554" i="16"/>
  <c r="C555" i="16"/>
  <c r="C556" i="16"/>
  <c r="C557" i="16"/>
  <c r="C558" i="16"/>
  <c r="C559" i="16"/>
  <c r="C560" i="16"/>
  <c r="C561" i="16"/>
  <c r="C562" i="16"/>
  <c r="C563" i="16"/>
  <c r="C564" i="16"/>
  <c r="C565" i="16"/>
  <c r="C566" i="16"/>
  <c r="C567" i="16"/>
  <c r="C568" i="16"/>
  <c r="C569" i="16"/>
  <c r="C570" i="16"/>
  <c r="C571" i="16"/>
  <c r="C572" i="16"/>
  <c r="C573" i="16"/>
  <c r="C574" i="16"/>
  <c r="C575" i="16"/>
  <c r="C576" i="16"/>
  <c r="C577" i="16"/>
  <c r="C578" i="16"/>
  <c r="C579" i="16"/>
  <c r="C580" i="16"/>
  <c r="C581" i="16"/>
  <c r="C582" i="16"/>
  <c r="C583" i="16"/>
  <c r="C584" i="16"/>
  <c r="C585" i="16"/>
  <c r="C586" i="16"/>
  <c r="C587" i="16"/>
  <c r="C588" i="16"/>
  <c r="C589" i="16"/>
  <c r="C590" i="16"/>
  <c r="C591" i="16"/>
  <c r="C592" i="16"/>
  <c r="C593" i="16"/>
  <c r="C594" i="16"/>
  <c r="C595" i="16"/>
  <c r="C596" i="16"/>
  <c r="C597" i="16"/>
  <c r="C598" i="16"/>
  <c r="C599" i="16"/>
  <c r="C600" i="16"/>
  <c r="C601" i="16"/>
  <c r="C602" i="16"/>
  <c r="C603" i="16"/>
  <c r="C604" i="16"/>
  <c r="C605" i="16"/>
  <c r="C606" i="16"/>
  <c r="C607" i="16"/>
  <c r="C608" i="16"/>
  <c r="C609" i="16"/>
  <c r="C610" i="16"/>
  <c r="C611" i="16"/>
  <c r="C612" i="16"/>
  <c r="C613" i="16"/>
  <c r="C614" i="16"/>
  <c r="C615" i="16"/>
  <c r="C616" i="16"/>
  <c r="C617" i="16"/>
  <c r="C618" i="16"/>
  <c r="C619" i="16"/>
  <c r="C620" i="16"/>
  <c r="C621" i="16"/>
  <c r="C622" i="16"/>
  <c r="C623" i="16"/>
  <c r="C624" i="16"/>
  <c r="C625" i="16"/>
  <c r="C626" i="16"/>
  <c r="C627" i="16"/>
  <c r="C628" i="16"/>
  <c r="C629" i="16"/>
  <c r="C630" i="16"/>
  <c r="C631" i="16"/>
  <c r="C632" i="16"/>
  <c r="C633" i="16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501" i="15"/>
  <c r="B502" i="15"/>
  <c r="B503" i="15"/>
  <c r="B504" i="15"/>
  <c r="B505" i="15"/>
  <c r="B506" i="15"/>
  <c r="B507" i="15"/>
  <c r="B508" i="15"/>
  <c r="B509" i="15"/>
  <c r="B510" i="15"/>
  <c r="B511" i="15"/>
  <c r="B512" i="15"/>
  <c r="B513" i="15"/>
  <c r="B514" i="15"/>
  <c r="B515" i="15"/>
  <c r="B516" i="15"/>
  <c r="B517" i="15"/>
  <c r="B518" i="15"/>
  <c r="B519" i="15"/>
  <c r="B520" i="15"/>
  <c r="B521" i="15"/>
  <c r="B522" i="15"/>
  <c r="B523" i="15"/>
  <c r="B524" i="15"/>
  <c r="B525" i="15"/>
  <c r="B526" i="15"/>
  <c r="B527" i="15"/>
  <c r="B528" i="15"/>
  <c r="B529" i="15"/>
  <c r="B530" i="15"/>
  <c r="B531" i="15"/>
  <c r="B532" i="15"/>
  <c r="B533" i="15"/>
  <c r="B534" i="15"/>
  <c r="B535" i="15"/>
  <c r="B536" i="15"/>
  <c r="B537" i="15"/>
  <c r="B538" i="15"/>
  <c r="B539" i="15"/>
  <c r="B540" i="15"/>
  <c r="B541" i="15"/>
  <c r="B542" i="15"/>
  <c r="B543" i="15"/>
  <c r="B544" i="15"/>
  <c r="B545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4" i="15"/>
  <c r="I8" i="20" l="1"/>
  <c r="K7" i="20"/>
  <c r="O7" i="20" s="1"/>
  <c r="P7" i="20" s="1"/>
  <c r="H7" i="20"/>
  <c r="Q7" i="20" s="1"/>
  <c r="G7" i="20"/>
  <c r="O6" i="20"/>
  <c r="P6" i="20" s="1"/>
  <c r="R6" i="20"/>
  <c r="Y6" i="20" s="1"/>
  <c r="G271" i="16"/>
  <c r="H271" i="16" s="1"/>
  <c r="I126" i="16"/>
  <c r="I311" i="16"/>
  <c r="G248" i="16"/>
  <c r="H248" i="16" s="1"/>
  <c r="I71" i="16"/>
  <c r="I55" i="16"/>
  <c r="I54" i="16"/>
  <c r="M577" i="16"/>
  <c r="N577" i="16" s="1"/>
  <c r="I70" i="16"/>
  <c r="I310" i="16"/>
  <c r="I377" i="16"/>
  <c r="G479" i="16"/>
  <c r="H479" i="16" s="1"/>
  <c r="I46" i="16"/>
  <c r="I418" i="16"/>
  <c r="I45" i="16"/>
  <c r="I417" i="16"/>
  <c r="I118" i="16"/>
  <c r="I494" i="16"/>
  <c r="M584" i="16"/>
  <c r="N584" i="16" s="1"/>
  <c r="I127" i="16"/>
  <c r="M578" i="16"/>
  <c r="X572" i="16"/>
  <c r="V572" i="16"/>
  <c r="X147" i="16"/>
  <c r="V147" i="16"/>
  <c r="X393" i="16"/>
  <c r="V393" i="16"/>
  <c r="V361" i="16"/>
  <c r="X361" i="16"/>
  <c r="V353" i="16"/>
  <c r="X353" i="16"/>
  <c r="X321" i="16"/>
  <c r="V321" i="16"/>
  <c r="X305" i="16"/>
  <c r="V305" i="16"/>
  <c r="X297" i="16"/>
  <c r="V297" i="16"/>
  <c r="X289" i="16"/>
  <c r="V289" i="16"/>
  <c r="X281" i="16"/>
  <c r="V281" i="16"/>
  <c r="X177" i="16"/>
  <c r="V177" i="16"/>
  <c r="V145" i="16"/>
  <c r="X145" i="16"/>
  <c r="X564" i="16"/>
  <c r="V564" i="16"/>
  <c r="X569" i="16"/>
  <c r="V569" i="16"/>
  <c r="X561" i="16"/>
  <c r="V561" i="16"/>
  <c r="X568" i="16"/>
  <c r="V568" i="16"/>
  <c r="X560" i="16"/>
  <c r="V560" i="16"/>
  <c r="X392" i="16"/>
  <c r="V392" i="16"/>
  <c r="V360" i="16"/>
  <c r="X360" i="16"/>
  <c r="V320" i="16"/>
  <c r="X320" i="16"/>
  <c r="V304" i="16"/>
  <c r="X304" i="16"/>
  <c r="V296" i="16"/>
  <c r="X296" i="16"/>
  <c r="V288" i="16"/>
  <c r="X288" i="16"/>
  <c r="V280" i="16"/>
  <c r="X280" i="16"/>
  <c r="V168" i="16"/>
  <c r="X168" i="16"/>
  <c r="X136" i="16"/>
  <c r="V136" i="16"/>
  <c r="X567" i="16"/>
  <c r="V567" i="16"/>
  <c r="X559" i="16"/>
  <c r="V559" i="16"/>
  <c r="X391" i="16"/>
  <c r="V391" i="16"/>
  <c r="V367" i="16"/>
  <c r="X367" i="16"/>
  <c r="V359" i="16"/>
  <c r="X359" i="16"/>
  <c r="V327" i="16"/>
  <c r="X327" i="16"/>
  <c r="V319" i="16"/>
  <c r="X319" i="16"/>
  <c r="V303" i="16"/>
  <c r="X303" i="16"/>
  <c r="V295" i="16"/>
  <c r="X295" i="16"/>
  <c r="V287" i="16"/>
  <c r="X287" i="16"/>
  <c r="V279" i="16"/>
  <c r="X279" i="16"/>
  <c r="X167" i="16"/>
  <c r="V167" i="16"/>
  <c r="X135" i="16"/>
  <c r="V135" i="16"/>
  <c r="V566" i="16"/>
  <c r="X566" i="16"/>
  <c r="V390" i="16"/>
  <c r="X390" i="16"/>
  <c r="X366" i="16"/>
  <c r="V366" i="16"/>
  <c r="X358" i="16"/>
  <c r="V358" i="16"/>
  <c r="X326" i="16"/>
  <c r="V326" i="16"/>
  <c r="X318" i="16"/>
  <c r="V318" i="16"/>
  <c r="X302" i="16"/>
  <c r="V302" i="16"/>
  <c r="X294" i="16"/>
  <c r="V294" i="16"/>
  <c r="X286" i="16"/>
  <c r="V286" i="16"/>
  <c r="X278" i="16"/>
  <c r="V278" i="16"/>
  <c r="X158" i="16"/>
  <c r="V158" i="16"/>
  <c r="G524" i="16"/>
  <c r="H524" i="16" s="1"/>
  <c r="T524" i="16"/>
  <c r="U524" i="16" s="1"/>
  <c r="G484" i="16"/>
  <c r="H484" i="16" s="1"/>
  <c r="T484" i="16"/>
  <c r="U484" i="16" s="1"/>
  <c r="G428" i="16"/>
  <c r="H428" i="16" s="1"/>
  <c r="T428" i="16"/>
  <c r="U428" i="16" s="1"/>
  <c r="G276" i="16"/>
  <c r="H276" i="16" s="1"/>
  <c r="T276" i="16"/>
  <c r="U276" i="16" s="1"/>
  <c r="M626" i="16"/>
  <c r="R626" i="16" s="1"/>
  <c r="M594" i="16"/>
  <c r="N594" i="16" s="1"/>
  <c r="M549" i="16"/>
  <c r="R549" i="16" s="1"/>
  <c r="S549" i="16" s="1"/>
  <c r="M513" i="16"/>
  <c r="R513" i="16" s="1"/>
  <c r="S513" i="16" s="1"/>
  <c r="M475" i="16"/>
  <c r="R475" i="16" s="1"/>
  <c r="S475" i="16" s="1"/>
  <c r="M425" i="16"/>
  <c r="R425" i="16" s="1"/>
  <c r="S425" i="16" s="1"/>
  <c r="M371" i="16"/>
  <c r="R371" i="16" s="1"/>
  <c r="S371" i="16" s="1"/>
  <c r="X371" i="16" s="1"/>
  <c r="M323" i="16"/>
  <c r="M297" i="16"/>
  <c r="R297" i="16" s="1"/>
  <c r="M269" i="16"/>
  <c r="N269" i="16" s="1"/>
  <c r="M234" i="16"/>
  <c r="R234" i="16" s="1"/>
  <c r="M218" i="16"/>
  <c r="N218" i="16" s="1"/>
  <c r="M170" i="16"/>
  <c r="R170" i="16" s="1"/>
  <c r="M141" i="16"/>
  <c r="R141" i="16" s="1"/>
  <c r="M122" i="16"/>
  <c r="R122" i="16" s="1"/>
  <c r="S122" i="16" s="1"/>
  <c r="M92" i="16"/>
  <c r="M31" i="16"/>
  <c r="R31" i="16" s="1"/>
  <c r="O534" i="16"/>
  <c r="P534" i="16" s="1"/>
  <c r="Q534" i="16" s="1"/>
  <c r="S534" i="16" s="1"/>
  <c r="O479" i="16"/>
  <c r="P479" i="16" s="1"/>
  <c r="Q479" i="16" s="1"/>
  <c r="O358" i="16"/>
  <c r="P358" i="16" s="1"/>
  <c r="Q358" i="16" s="1"/>
  <c r="O247" i="16"/>
  <c r="P247" i="16" s="1"/>
  <c r="Q247" i="16" s="1"/>
  <c r="O133" i="16"/>
  <c r="P133" i="16" s="1"/>
  <c r="Q133" i="16" s="1"/>
  <c r="N454" i="16"/>
  <c r="T584" i="16"/>
  <c r="U584" i="16" s="1"/>
  <c r="T529" i="16"/>
  <c r="U529" i="16" s="1"/>
  <c r="T513" i="16"/>
  <c r="U513" i="16" s="1"/>
  <c r="T497" i="16"/>
  <c r="U497" i="16" s="1"/>
  <c r="T481" i="16"/>
  <c r="U481" i="16" s="1"/>
  <c r="T449" i="16"/>
  <c r="U449" i="16" s="1"/>
  <c r="T433" i="16"/>
  <c r="U433" i="16" s="1"/>
  <c r="T385" i="16"/>
  <c r="U385" i="16" s="1"/>
  <c r="T369" i="16"/>
  <c r="U369" i="16" s="1"/>
  <c r="T337" i="16"/>
  <c r="U337" i="16" s="1"/>
  <c r="T273" i="16"/>
  <c r="U273" i="16" s="1"/>
  <c r="T254" i="16"/>
  <c r="U254" i="16" s="1"/>
  <c r="T221" i="16"/>
  <c r="U221" i="16" s="1"/>
  <c r="T40" i="16"/>
  <c r="U40" i="16" s="1"/>
  <c r="I500" i="16"/>
  <c r="T500" i="16"/>
  <c r="U500" i="16" s="1"/>
  <c r="G444" i="16"/>
  <c r="H444" i="16" s="1"/>
  <c r="T444" i="16"/>
  <c r="U444" i="16" s="1"/>
  <c r="I420" i="16"/>
  <c r="T420" i="16"/>
  <c r="U420" i="16" s="1"/>
  <c r="V396" i="16"/>
  <c r="X396" i="16"/>
  <c r="X324" i="16"/>
  <c r="V324" i="16"/>
  <c r="X292" i="16"/>
  <c r="V292" i="16"/>
  <c r="G260" i="16"/>
  <c r="H260" i="16" s="1"/>
  <c r="T260" i="16"/>
  <c r="U260" i="16" s="1"/>
  <c r="G252" i="16"/>
  <c r="H252" i="16" s="1"/>
  <c r="T252" i="16"/>
  <c r="U252" i="16" s="1"/>
  <c r="G220" i="16"/>
  <c r="H220" i="16" s="1"/>
  <c r="T220" i="16"/>
  <c r="U220" i="16" s="1"/>
  <c r="X164" i="16"/>
  <c r="V164" i="16"/>
  <c r="G156" i="16"/>
  <c r="H156" i="16" s="1"/>
  <c r="T156" i="16"/>
  <c r="U156" i="16" s="1"/>
  <c r="I124" i="16"/>
  <c r="T124" i="16"/>
  <c r="U124" i="16" s="1"/>
  <c r="I76" i="16"/>
  <c r="T76" i="16"/>
  <c r="U76" i="16" s="1"/>
  <c r="I60" i="16"/>
  <c r="T60" i="16"/>
  <c r="U60" i="16" s="1"/>
  <c r="I52" i="16"/>
  <c r="T52" i="16"/>
  <c r="U52" i="16" s="1"/>
  <c r="G587" i="16"/>
  <c r="H587" i="16" s="1"/>
  <c r="T587" i="16"/>
  <c r="U587" i="16" s="1"/>
  <c r="G579" i="16"/>
  <c r="H579" i="16" s="1"/>
  <c r="T579" i="16"/>
  <c r="U579" i="16" s="1"/>
  <c r="V563" i="16"/>
  <c r="X563" i="16"/>
  <c r="G555" i="16"/>
  <c r="H555" i="16" s="1"/>
  <c r="T555" i="16"/>
  <c r="U555" i="16" s="1"/>
  <c r="G531" i="16"/>
  <c r="H531" i="16" s="1"/>
  <c r="T531" i="16"/>
  <c r="U531" i="16" s="1"/>
  <c r="G523" i="16"/>
  <c r="H523" i="16" s="1"/>
  <c r="T523" i="16"/>
  <c r="U523" i="16" s="1"/>
  <c r="I499" i="16"/>
  <c r="T499" i="16"/>
  <c r="U499" i="16" s="1"/>
  <c r="I491" i="16"/>
  <c r="T491" i="16"/>
  <c r="U491" i="16" s="1"/>
  <c r="G483" i="16"/>
  <c r="H483" i="16" s="1"/>
  <c r="T483" i="16"/>
  <c r="U483" i="16" s="1"/>
  <c r="G475" i="16"/>
  <c r="H475" i="16" s="1"/>
  <c r="T475" i="16"/>
  <c r="U475" i="16" s="1"/>
  <c r="G451" i="16"/>
  <c r="H451" i="16" s="1"/>
  <c r="T451" i="16"/>
  <c r="U451" i="16" s="1"/>
  <c r="G435" i="16"/>
  <c r="H435" i="16" s="1"/>
  <c r="T435" i="16"/>
  <c r="U435" i="16" s="1"/>
  <c r="G427" i="16"/>
  <c r="H427" i="16" s="1"/>
  <c r="T427" i="16"/>
  <c r="U427" i="16" s="1"/>
  <c r="I419" i="16"/>
  <c r="T419" i="16"/>
  <c r="U419" i="16" s="1"/>
  <c r="I411" i="16"/>
  <c r="T411" i="16"/>
  <c r="U411" i="16" s="1"/>
  <c r="V395" i="16"/>
  <c r="X395" i="16"/>
  <c r="X363" i="16"/>
  <c r="V363" i="16"/>
  <c r="X355" i="16"/>
  <c r="V355" i="16"/>
  <c r="I331" i="16"/>
  <c r="T331" i="16"/>
  <c r="U331" i="16" s="1"/>
  <c r="X323" i="16"/>
  <c r="V323" i="16"/>
  <c r="I315" i="16"/>
  <c r="T315" i="16"/>
  <c r="U315" i="16" s="1"/>
  <c r="X307" i="16"/>
  <c r="V307" i="16"/>
  <c r="X299" i="16"/>
  <c r="V299" i="16"/>
  <c r="X291" i="16"/>
  <c r="V291" i="16"/>
  <c r="X283" i="16"/>
  <c r="V283" i="16"/>
  <c r="G275" i="16"/>
  <c r="H275" i="16" s="1"/>
  <c r="T275" i="16"/>
  <c r="U275" i="16" s="1"/>
  <c r="G267" i="16"/>
  <c r="H267" i="16" s="1"/>
  <c r="T267" i="16"/>
  <c r="U267" i="16" s="1"/>
  <c r="G259" i="16"/>
  <c r="H259" i="16" s="1"/>
  <c r="T259" i="16"/>
  <c r="U259" i="16" s="1"/>
  <c r="G243" i="16"/>
  <c r="H243" i="16" s="1"/>
  <c r="T243" i="16"/>
  <c r="U243" i="16" s="1"/>
  <c r="G227" i="16"/>
  <c r="H227" i="16" s="1"/>
  <c r="T227" i="16"/>
  <c r="U227" i="16" s="1"/>
  <c r="G219" i="16"/>
  <c r="H219" i="16" s="1"/>
  <c r="T219" i="16"/>
  <c r="U219" i="16" s="1"/>
  <c r="V171" i="16"/>
  <c r="X171" i="16"/>
  <c r="V163" i="16"/>
  <c r="X163" i="16"/>
  <c r="G155" i="16"/>
  <c r="H155" i="16" s="1"/>
  <c r="T155" i="16"/>
  <c r="U155" i="16" s="1"/>
  <c r="X139" i="16"/>
  <c r="V139" i="16"/>
  <c r="I131" i="16"/>
  <c r="T131" i="16"/>
  <c r="U131" i="16" s="1"/>
  <c r="I123" i="16"/>
  <c r="T123" i="16"/>
  <c r="U123" i="16" s="1"/>
  <c r="G83" i="16"/>
  <c r="H83" i="16" s="1"/>
  <c r="T83" i="16"/>
  <c r="U83" i="16" s="1"/>
  <c r="I75" i="16"/>
  <c r="T75" i="16"/>
  <c r="U75" i="16" s="1"/>
  <c r="I59" i="16"/>
  <c r="T59" i="16"/>
  <c r="U59" i="16" s="1"/>
  <c r="I51" i="16"/>
  <c r="T51" i="16"/>
  <c r="U51" i="16" s="1"/>
  <c r="V35" i="16"/>
  <c r="X35" i="16"/>
  <c r="G87" i="16"/>
  <c r="H87" i="16" s="1"/>
  <c r="G247" i="16"/>
  <c r="H247" i="16" s="1"/>
  <c r="G527" i="16"/>
  <c r="H527" i="16" s="1"/>
  <c r="I80" i="16"/>
  <c r="I329" i="16"/>
  <c r="I416" i="16"/>
  <c r="M625" i="16"/>
  <c r="R625" i="16" s="1"/>
  <c r="M593" i="16"/>
  <c r="R593" i="16" s="1"/>
  <c r="S593" i="16" s="1"/>
  <c r="M548" i="16"/>
  <c r="M501" i="16"/>
  <c r="R501" i="16" s="1"/>
  <c r="S501" i="16" s="1"/>
  <c r="M474" i="16"/>
  <c r="R474" i="16" s="1"/>
  <c r="S474" i="16" s="1"/>
  <c r="M421" i="16"/>
  <c r="R421" i="16" s="1"/>
  <c r="S421" i="16" s="1"/>
  <c r="M361" i="16"/>
  <c r="R361" i="16" s="1"/>
  <c r="M322" i="16"/>
  <c r="R322" i="16" s="1"/>
  <c r="M293" i="16"/>
  <c r="R293" i="16" s="1"/>
  <c r="M261" i="16"/>
  <c r="N261" i="16" s="1"/>
  <c r="M233" i="16"/>
  <c r="M205" i="16"/>
  <c r="R205" i="16" s="1"/>
  <c r="M165" i="16"/>
  <c r="R165" i="16" s="1"/>
  <c r="M140" i="16"/>
  <c r="M116" i="16"/>
  <c r="R116" i="16" s="1"/>
  <c r="M91" i="16"/>
  <c r="R91" i="16" s="1"/>
  <c r="M13" i="16"/>
  <c r="R13" i="16" s="1"/>
  <c r="S13" i="16" s="1"/>
  <c r="O533" i="16"/>
  <c r="P533" i="16" s="1"/>
  <c r="Q533" i="16" s="1"/>
  <c r="O464" i="16"/>
  <c r="P464" i="16" s="1"/>
  <c r="Q464" i="16" s="1"/>
  <c r="O336" i="16"/>
  <c r="P336" i="16" s="1"/>
  <c r="Q336" i="16" s="1"/>
  <c r="O239" i="16"/>
  <c r="P239" i="16" s="1"/>
  <c r="Q239" i="16" s="1"/>
  <c r="O128" i="16"/>
  <c r="P128" i="16" s="1"/>
  <c r="Q128" i="16" s="1"/>
  <c r="T596" i="16"/>
  <c r="U596" i="16" s="1"/>
  <c r="T583" i="16"/>
  <c r="U583" i="16" s="1"/>
  <c r="T558" i="16"/>
  <c r="U558" i="16" s="1"/>
  <c r="T528" i="16"/>
  <c r="U528" i="16" s="1"/>
  <c r="T512" i="16"/>
  <c r="U512" i="16" s="1"/>
  <c r="T496" i="16"/>
  <c r="U496" i="16" s="1"/>
  <c r="T480" i="16"/>
  <c r="U480" i="16" s="1"/>
  <c r="T448" i="16"/>
  <c r="U448" i="16" s="1"/>
  <c r="T432" i="16"/>
  <c r="U432" i="16" s="1"/>
  <c r="T384" i="16"/>
  <c r="U384" i="16" s="1"/>
  <c r="T336" i="16"/>
  <c r="U336" i="16" s="1"/>
  <c r="T272" i="16"/>
  <c r="U272" i="16" s="1"/>
  <c r="T211" i="16"/>
  <c r="U211" i="16" s="1"/>
  <c r="G532" i="16"/>
  <c r="H532" i="16" s="1"/>
  <c r="T532" i="16"/>
  <c r="U532" i="16" s="1"/>
  <c r="G436" i="16"/>
  <c r="H436" i="16" s="1"/>
  <c r="T436" i="16"/>
  <c r="U436" i="16" s="1"/>
  <c r="V388" i="16"/>
  <c r="X388" i="16"/>
  <c r="X356" i="16"/>
  <c r="V356" i="16"/>
  <c r="X308" i="16"/>
  <c r="V308" i="16"/>
  <c r="X140" i="16"/>
  <c r="V140" i="16"/>
  <c r="I68" i="16"/>
  <c r="T68" i="16"/>
  <c r="U68" i="16" s="1"/>
  <c r="I44" i="16"/>
  <c r="T44" i="16"/>
  <c r="U44" i="16" s="1"/>
  <c r="G595" i="16"/>
  <c r="H595" i="16" s="1"/>
  <c r="T595" i="16"/>
  <c r="U595" i="16" s="1"/>
  <c r="V571" i="16"/>
  <c r="X571" i="16"/>
  <c r="G594" i="16"/>
  <c r="H594" i="16" s="1"/>
  <c r="T594" i="16"/>
  <c r="U594" i="16" s="1"/>
  <c r="G586" i="16"/>
  <c r="H586" i="16" s="1"/>
  <c r="T586" i="16"/>
  <c r="U586" i="16" s="1"/>
  <c r="G578" i="16"/>
  <c r="H578" i="16" s="1"/>
  <c r="T578" i="16"/>
  <c r="U578" i="16" s="1"/>
  <c r="X570" i="16"/>
  <c r="V570" i="16"/>
  <c r="X562" i="16"/>
  <c r="V562" i="16"/>
  <c r="G554" i="16"/>
  <c r="H554" i="16" s="1"/>
  <c r="T554" i="16"/>
  <c r="U554" i="16" s="1"/>
  <c r="G530" i="16"/>
  <c r="H530" i="16" s="1"/>
  <c r="T530" i="16"/>
  <c r="U530" i="16" s="1"/>
  <c r="G522" i="16"/>
  <c r="H522" i="16" s="1"/>
  <c r="T522" i="16"/>
  <c r="U522" i="16" s="1"/>
  <c r="G514" i="16"/>
  <c r="H514" i="16" s="1"/>
  <c r="T514" i="16"/>
  <c r="U514" i="16" s="1"/>
  <c r="I506" i="16"/>
  <c r="T506" i="16"/>
  <c r="U506" i="16" s="1"/>
  <c r="I498" i="16"/>
  <c r="T498" i="16"/>
  <c r="U498" i="16" s="1"/>
  <c r="I490" i="16"/>
  <c r="T490" i="16"/>
  <c r="U490" i="16" s="1"/>
  <c r="G482" i="16"/>
  <c r="H482" i="16" s="1"/>
  <c r="T482" i="16"/>
  <c r="U482" i="16" s="1"/>
  <c r="G474" i="16"/>
  <c r="H474" i="16" s="1"/>
  <c r="T474" i="16"/>
  <c r="U474" i="16" s="1"/>
  <c r="G450" i="16"/>
  <c r="H450" i="16" s="1"/>
  <c r="T450" i="16"/>
  <c r="U450" i="16" s="1"/>
  <c r="G442" i="16"/>
  <c r="H442" i="16" s="1"/>
  <c r="T442" i="16"/>
  <c r="U442" i="16" s="1"/>
  <c r="G434" i="16"/>
  <c r="H434" i="16" s="1"/>
  <c r="T434" i="16"/>
  <c r="U434" i="16" s="1"/>
  <c r="G426" i="16"/>
  <c r="H426" i="16" s="1"/>
  <c r="T426" i="16"/>
  <c r="U426" i="16" s="1"/>
  <c r="I410" i="16"/>
  <c r="T410" i="16"/>
  <c r="U410" i="16" s="1"/>
  <c r="X394" i="16"/>
  <c r="V394" i="16"/>
  <c r="H386" i="16"/>
  <c r="T386" i="16"/>
  <c r="U386" i="16" s="1"/>
  <c r="H378" i="16"/>
  <c r="T378" i="16"/>
  <c r="U378" i="16" s="1"/>
  <c r="H370" i="16"/>
  <c r="T370" i="16"/>
  <c r="U370" i="16" s="1"/>
  <c r="V362" i="16"/>
  <c r="X362" i="16"/>
  <c r="V354" i="16"/>
  <c r="X354" i="16"/>
  <c r="I330" i="16"/>
  <c r="T330" i="16"/>
  <c r="U330" i="16" s="1"/>
  <c r="X322" i="16"/>
  <c r="V322" i="16"/>
  <c r="I314" i="16"/>
  <c r="T314" i="16"/>
  <c r="U314" i="16" s="1"/>
  <c r="X306" i="16"/>
  <c r="V306" i="16"/>
  <c r="X298" i="16"/>
  <c r="V298" i="16"/>
  <c r="X290" i="16"/>
  <c r="V290" i="16"/>
  <c r="X282" i="16"/>
  <c r="V282" i="16"/>
  <c r="G274" i="16"/>
  <c r="H274" i="16" s="1"/>
  <c r="T274" i="16"/>
  <c r="U274" i="16" s="1"/>
  <c r="G266" i="16"/>
  <c r="H266" i="16" s="1"/>
  <c r="T266" i="16"/>
  <c r="U266" i="16" s="1"/>
  <c r="G258" i="16"/>
  <c r="H258" i="16" s="1"/>
  <c r="T258" i="16"/>
  <c r="U258" i="16" s="1"/>
  <c r="G250" i="16"/>
  <c r="H250" i="16" s="1"/>
  <c r="T250" i="16"/>
  <c r="U250" i="16" s="1"/>
  <c r="I242" i="16"/>
  <c r="T242" i="16"/>
  <c r="U242" i="16" s="1"/>
  <c r="G226" i="16"/>
  <c r="H226" i="16" s="1"/>
  <c r="T226" i="16"/>
  <c r="U226" i="16" s="1"/>
  <c r="G218" i="16"/>
  <c r="H218" i="16" s="1"/>
  <c r="T218" i="16"/>
  <c r="U218" i="16" s="1"/>
  <c r="I210" i="16"/>
  <c r="T210" i="16"/>
  <c r="U210" i="16" s="1"/>
  <c r="X170" i="16"/>
  <c r="V170" i="16"/>
  <c r="X162" i="16"/>
  <c r="V162" i="16"/>
  <c r="G154" i="16"/>
  <c r="H154" i="16" s="1"/>
  <c r="T154" i="16"/>
  <c r="U154" i="16" s="1"/>
  <c r="X146" i="16"/>
  <c r="V146" i="16"/>
  <c r="X138" i="16"/>
  <c r="V138" i="16"/>
  <c r="I130" i="16"/>
  <c r="T130" i="16"/>
  <c r="U130" i="16" s="1"/>
  <c r="I122" i="16"/>
  <c r="T122" i="16"/>
  <c r="U122" i="16" s="1"/>
  <c r="G82" i="16"/>
  <c r="H82" i="16" s="1"/>
  <c r="T82" i="16"/>
  <c r="U82" i="16" s="1"/>
  <c r="I74" i="16"/>
  <c r="T74" i="16"/>
  <c r="U74" i="16" s="1"/>
  <c r="I66" i="16"/>
  <c r="T66" i="16"/>
  <c r="U66" i="16" s="1"/>
  <c r="I58" i="16"/>
  <c r="T58" i="16"/>
  <c r="U58" i="16" s="1"/>
  <c r="I50" i="16"/>
  <c r="T50" i="16"/>
  <c r="U50" i="16" s="1"/>
  <c r="I42" i="16"/>
  <c r="T42" i="16"/>
  <c r="U42" i="16" s="1"/>
  <c r="V34" i="16"/>
  <c r="X34" i="16"/>
  <c r="G151" i="16"/>
  <c r="H151" i="16" s="1"/>
  <c r="G335" i="16"/>
  <c r="H335" i="16" s="1"/>
  <c r="G519" i="16"/>
  <c r="H519" i="16" s="1"/>
  <c r="I79" i="16"/>
  <c r="I47" i="16"/>
  <c r="I121" i="16"/>
  <c r="I386" i="16"/>
  <c r="I415" i="16"/>
  <c r="M207" i="16"/>
  <c r="R207" i="16" s="1"/>
  <c r="O207" i="16"/>
  <c r="P207" i="16" s="1"/>
  <c r="Q207" i="16" s="1"/>
  <c r="O117" i="16"/>
  <c r="P117" i="16" s="1"/>
  <c r="Q117" i="16" s="1"/>
  <c r="M117" i="16"/>
  <c r="R117" i="16" s="1"/>
  <c r="M512" i="16"/>
  <c r="R512" i="16" s="1"/>
  <c r="O512" i="16"/>
  <c r="P512" i="16" s="1"/>
  <c r="Q512" i="16" s="1"/>
  <c r="M620" i="16"/>
  <c r="R620" i="16" s="1"/>
  <c r="M592" i="16"/>
  <c r="M576" i="16"/>
  <c r="N576" i="16" s="1"/>
  <c r="M538" i="16"/>
  <c r="R538" i="16" s="1"/>
  <c r="M500" i="16"/>
  <c r="N500" i="16" s="1"/>
  <c r="M461" i="16"/>
  <c r="N461" i="16" s="1"/>
  <c r="M411" i="16"/>
  <c r="R411" i="16" s="1"/>
  <c r="S411" i="16" s="1"/>
  <c r="M357" i="16"/>
  <c r="M317" i="16"/>
  <c r="N317" i="16" s="1"/>
  <c r="M292" i="16"/>
  <c r="M257" i="16"/>
  <c r="N257" i="16" s="1"/>
  <c r="M228" i="16"/>
  <c r="N228" i="16" s="1"/>
  <c r="M204" i="16"/>
  <c r="R204" i="16" s="1"/>
  <c r="M164" i="16"/>
  <c r="N164" i="16" s="1"/>
  <c r="M139" i="16"/>
  <c r="R139" i="16" s="1"/>
  <c r="M114" i="16"/>
  <c r="R114" i="16" s="1"/>
  <c r="M90" i="16"/>
  <c r="R90" i="16" s="1"/>
  <c r="O614" i="16"/>
  <c r="P614" i="16" s="1"/>
  <c r="Q614" i="16" s="1"/>
  <c r="O527" i="16"/>
  <c r="P527" i="16" s="1"/>
  <c r="Q527" i="16" s="1"/>
  <c r="O438" i="16"/>
  <c r="P438" i="16" s="1"/>
  <c r="Q438" i="16" s="1"/>
  <c r="S438" i="16" s="1"/>
  <c r="O335" i="16"/>
  <c r="P335" i="16" s="1"/>
  <c r="Q335" i="16" s="1"/>
  <c r="O231" i="16"/>
  <c r="P231" i="16" s="1"/>
  <c r="Q231" i="16" s="1"/>
  <c r="O85" i="16"/>
  <c r="P85" i="16" s="1"/>
  <c r="Q85" i="16" s="1"/>
  <c r="N334" i="16"/>
  <c r="T593" i="16"/>
  <c r="U593" i="16" s="1"/>
  <c r="T582" i="16"/>
  <c r="U582" i="16" s="1"/>
  <c r="T556" i="16"/>
  <c r="U556" i="16" s="1"/>
  <c r="T511" i="16"/>
  <c r="U511" i="16" s="1"/>
  <c r="T495" i="16"/>
  <c r="U495" i="16" s="1"/>
  <c r="T447" i="16"/>
  <c r="U447" i="16" s="1"/>
  <c r="T431" i="16"/>
  <c r="U431" i="16" s="1"/>
  <c r="T383" i="16"/>
  <c r="U383" i="16" s="1"/>
  <c r="T246" i="16"/>
  <c r="U246" i="16" s="1"/>
  <c r="T209" i="16"/>
  <c r="U209" i="16" s="1"/>
  <c r="T125" i="16"/>
  <c r="U125" i="16" s="1"/>
  <c r="G257" i="16"/>
  <c r="H257" i="16" s="1"/>
  <c r="T257" i="16"/>
  <c r="U257" i="16" s="1"/>
  <c r="G249" i="16"/>
  <c r="H249" i="16" s="1"/>
  <c r="T249" i="16"/>
  <c r="U249" i="16" s="1"/>
  <c r="I241" i="16"/>
  <c r="T241" i="16"/>
  <c r="U241" i="16" s="1"/>
  <c r="G225" i="16"/>
  <c r="H225" i="16" s="1"/>
  <c r="T225" i="16"/>
  <c r="U225" i="16" s="1"/>
  <c r="I217" i="16"/>
  <c r="T217" i="16"/>
  <c r="U217" i="16" s="1"/>
  <c r="X169" i="16"/>
  <c r="V169" i="16"/>
  <c r="X161" i="16"/>
  <c r="V161" i="16"/>
  <c r="G153" i="16"/>
  <c r="H153" i="16" s="1"/>
  <c r="T153" i="16"/>
  <c r="U153" i="16" s="1"/>
  <c r="V137" i="16"/>
  <c r="X137" i="16"/>
  <c r="G81" i="16"/>
  <c r="H81" i="16" s="1"/>
  <c r="T81" i="16"/>
  <c r="U81" i="16" s="1"/>
  <c r="I73" i="16"/>
  <c r="T73" i="16"/>
  <c r="U73" i="16" s="1"/>
  <c r="I65" i="16"/>
  <c r="T65" i="16"/>
  <c r="U65" i="16" s="1"/>
  <c r="I57" i="16"/>
  <c r="T57" i="16"/>
  <c r="U57" i="16" s="1"/>
  <c r="I49" i="16"/>
  <c r="T49" i="16"/>
  <c r="U49" i="16" s="1"/>
  <c r="I41" i="16"/>
  <c r="T41" i="16"/>
  <c r="U41" i="16" s="1"/>
  <c r="V33" i="16"/>
  <c r="X33" i="16"/>
  <c r="G515" i="16"/>
  <c r="H515" i="16" s="1"/>
  <c r="I119" i="16"/>
  <c r="I409" i="16"/>
  <c r="O67" i="16"/>
  <c r="P67" i="16" s="1"/>
  <c r="Q67" i="16" s="1"/>
  <c r="M67" i="16"/>
  <c r="R67" i="16" s="1"/>
  <c r="M182" i="16"/>
  <c r="R182" i="16" s="1"/>
  <c r="O182" i="16"/>
  <c r="P182" i="16" s="1"/>
  <c r="Q182" i="16" s="1"/>
  <c r="O100" i="16"/>
  <c r="P100" i="16" s="1"/>
  <c r="Q100" i="16" s="1"/>
  <c r="M100" i="16"/>
  <c r="R100" i="16" s="1"/>
  <c r="M271" i="16"/>
  <c r="R271" i="16" s="1"/>
  <c r="O271" i="16"/>
  <c r="P271" i="16" s="1"/>
  <c r="Q271" i="16" s="1"/>
  <c r="M255" i="16"/>
  <c r="N255" i="16" s="1"/>
  <c r="O255" i="16"/>
  <c r="P255" i="16" s="1"/>
  <c r="Q255" i="16" s="1"/>
  <c r="M447" i="16"/>
  <c r="N447" i="16" s="1"/>
  <c r="O447" i="16"/>
  <c r="P447" i="16" s="1"/>
  <c r="Q447" i="16" s="1"/>
  <c r="M439" i="16"/>
  <c r="N439" i="16" s="1"/>
  <c r="O439" i="16"/>
  <c r="P439" i="16" s="1"/>
  <c r="Q439" i="16" s="1"/>
  <c r="M535" i="16"/>
  <c r="R535" i="16" s="1"/>
  <c r="O535" i="16"/>
  <c r="P535" i="16" s="1"/>
  <c r="Q535" i="16" s="1"/>
  <c r="M511" i="16"/>
  <c r="O511" i="16"/>
  <c r="P511" i="16" s="1"/>
  <c r="Q511" i="16" s="1"/>
  <c r="M612" i="16"/>
  <c r="R612" i="16" s="1"/>
  <c r="M588" i="16"/>
  <c r="N588" i="16" s="1"/>
  <c r="M565" i="16"/>
  <c r="N565" i="16" s="1"/>
  <c r="M499" i="16"/>
  <c r="N499" i="16" s="1"/>
  <c r="M449" i="16"/>
  <c r="R449" i="16" s="1"/>
  <c r="S449" i="16" s="1"/>
  <c r="M409" i="16"/>
  <c r="R409" i="16" s="1"/>
  <c r="S409" i="16" s="1"/>
  <c r="M347" i="16"/>
  <c r="R347" i="16" s="1"/>
  <c r="M309" i="16"/>
  <c r="N309" i="16" s="1"/>
  <c r="M284" i="16"/>
  <c r="R284" i="16" s="1"/>
  <c r="M253" i="16"/>
  <c r="N253" i="16" s="1"/>
  <c r="M227" i="16"/>
  <c r="N227" i="16" s="1"/>
  <c r="M195" i="16"/>
  <c r="R195" i="16" s="1"/>
  <c r="M156" i="16"/>
  <c r="R156" i="16" s="1"/>
  <c r="S156" i="16" s="1"/>
  <c r="M132" i="16"/>
  <c r="R132" i="16" s="1"/>
  <c r="S132" i="16" s="1"/>
  <c r="M108" i="16"/>
  <c r="N108" i="16" s="1"/>
  <c r="O591" i="16"/>
  <c r="P591" i="16" s="1"/>
  <c r="Q591" i="16" s="1"/>
  <c r="O519" i="16"/>
  <c r="P519" i="16" s="1"/>
  <c r="Q519" i="16" s="1"/>
  <c r="O437" i="16"/>
  <c r="P437" i="16" s="1"/>
  <c r="Q437" i="16" s="1"/>
  <c r="O288" i="16"/>
  <c r="P288" i="16" s="1"/>
  <c r="Q288" i="16" s="1"/>
  <c r="O230" i="16"/>
  <c r="P230" i="16" s="1"/>
  <c r="Q230" i="16" s="1"/>
  <c r="N240" i="16"/>
  <c r="T3" i="16"/>
  <c r="T592" i="16"/>
  <c r="U592" i="16" s="1"/>
  <c r="T580" i="16"/>
  <c r="U580" i="16" s="1"/>
  <c r="T553" i="16"/>
  <c r="U553" i="16" s="1"/>
  <c r="T526" i="16"/>
  <c r="U526" i="16" s="1"/>
  <c r="T510" i="16"/>
  <c r="U510" i="16" s="1"/>
  <c r="T478" i="16"/>
  <c r="U478" i="16" s="1"/>
  <c r="T446" i="16"/>
  <c r="U446" i="16" s="1"/>
  <c r="T430" i="16"/>
  <c r="U430" i="16" s="1"/>
  <c r="T414" i="16"/>
  <c r="U414" i="16" s="1"/>
  <c r="T334" i="16"/>
  <c r="U334" i="16" s="1"/>
  <c r="T270" i="16"/>
  <c r="U270" i="16" s="1"/>
  <c r="T239" i="16"/>
  <c r="U239" i="16" s="1"/>
  <c r="T69" i="16"/>
  <c r="U69" i="16" s="1"/>
  <c r="G264" i="16"/>
  <c r="H264" i="16" s="1"/>
  <c r="T264" i="16"/>
  <c r="U264" i="16" s="1"/>
  <c r="G256" i="16"/>
  <c r="H256" i="16" s="1"/>
  <c r="T256" i="16"/>
  <c r="U256" i="16" s="1"/>
  <c r="I240" i="16"/>
  <c r="T240" i="16"/>
  <c r="U240" i="16" s="1"/>
  <c r="G224" i="16"/>
  <c r="H224" i="16" s="1"/>
  <c r="T224" i="16"/>
  <c r="U224" i="16" s="1"/>
  <c r="V176" i="16"/>
  <c r="X176" i="16"/>
  <c r="V160" i="16"/>
  <c r="X160" i="16"/>
  <c r="G152" i="16"/>
  <c r="H152" i="16" s="1"/>
  <c r="T152" i="16"/>
  <c r="U152" i="16" s="1"/>
  <c r="X144" i="16"/>
  <c r="V144" i="16"/>
  <c r="I120" i="16"/>
  <c r="T120" i="16"/>
  <c r="U120" i="16" s="1"/>
  <c r="I72" i="16"/>
  <c r="T72" i="16"/>
  <c r="U72" i="16" s="1"/>
  <c r="I64" i="16"/>
  <c r="T64" i="16"/>
  <c r="U64" i="16" s="1"/>
  <c r="I48" i="16"/>
  <c r="T48" i="16"/>
  <c r="U48" i="16" s="1"/>
  <c r="V32" i="16"/>
  <c r="X32" i="16"/>
  <c r="G443" i="16"/>
  <c r="H443" i="16" s="1"/>
  <c r="I208" i="16"/>
  <c r="I507" i="16"/>
  <c r="O66" i="16"/>
  <c r="P66" i="16" s="1"/>
  <c r="Q66" i="16" s="1"/>
  <c r="M66" i="16"/>
  <c r="N66" i="16" s="1"/>
  <c r="O131" i="16"/>
  <c r="P131" i="16" s="1"/>
  <c r="Q131" i="16" s="1"/>
  <c r="M131" i="16"/>
  <c r="R131" i="16" s="1"/>
  <c r="O115" i="16"/>
  <c r="P115" i="16" s="1"/>
  <c r="Q115" i="16" s="1"/>
  <c r="M115" i="16"/>
  <c r="N115" i="16" s="1"/>
  <c r="M246" i="16"/>
  <c r="R246" i="16" s="1"/>
  <c r="O246" i="16"/>
  <c r="P246" i="16" s="1"/>
  <c r="Q246" i="16" s="1"/>
  <c r="R486" i="16"/>
  <c r="N486" i="16"/>
  <c r="M518" i="16"/>
  <c r="O518" i="16"/>
  <c r="P518" i="16" s="1"/>
  <c r="Q518" i="16" s="1"/>
  <c r="M611" i="16"/>
  <c r="N611" i="16" s="1"/>
  <c r="M587" i="16"/>
  <c r="M563" i="16"/>
  <c r="R563" i="16" s="1"/>
  <c r="M529" i="16"/>
  <c r="R529" i="16" s="1"/>
  <c r="S529" i="16" s="1"/>
  <c r="M490" i="16"/>
  <c r="N490" i="16" s="1"/>
  <c r="M445" i="16"/>
  <c r="R445" i="16" s="1"/>
  <c r="M401" i="16"/>
  <c r="R401" i="16" s="1"/>
  <c r="M346" i="16"/>
  <c r="M308" i="16"/>
  <c r="R308" i="16" s="1"/>
  <c r="M283" i="16"/>
  <c r="M245" i="16"/>
  <c r="R245" i="16" s="1"/>
  <c r="S245" i="16" s="1"/>
  <c r="M226" i="16"/>
  <c r="N226" i="16" s="1"/>
  <c r="M189" i="16"/>
  <c r="R189" i="16" s="1"/>
  <c r="M155" i="16"/>
  <c r="M130" i="16"/>
  <c r="N130" i="16" s="1"/>
  <c r="M107" i="16"/>
  <c r="R107" i="16" s="1"/>
  <c r="M84" i="16"/>
  <c r="R84" i="16" s="1"/>
  <c r="S84" i="16" s="1"/>
  <c r="O517" i="16"/>
  <c r="P517" i="16" s="1"/>
  <c r="Q517" i="16" s="1"/>
  <c r="O432" i="16"/>
  <c r="P432" i="16" s="1"/>
  <c r="Q432" i="16" s="1"/>
  <c r="O263" i="16"/>
  <c r="P263" i="16" s="1"/>
  <c r="Q263" i="16" s="1"/>
  <c r="O213" i="16"/>
  <c r="P213" i="16" s="1"/>
  <c r="Q213" i="16" s="1"/>
  <c r="S213" i="16" s="1"/>
  <c r="O5" i="16"/>
  <c r="P5" i="16" s="1"/>
  <c r="Q5" i="16" s="1"/>
  <c r="T591" i="16"/>
  <c r="U591" i="16" s="1"/>
  <c r="T577" i="16"/>
  <c r="U577" i="16" s="1"/>
  <c r="T552" i="16"/>
  <c r="U552" i="16" s="1"/>
  <c r="T537" i="16"/>
  <c r="U537" i="16" s="1"/>
  <c r="T521" i="16"/>
  <c r="U521" i="16" s="1"/>
  <c r="T505" i="16"/>
  <c r="U505" i="16" s="1"/>
  <c r="T489" i="16"/>
  <c r="U489" i="16" s="1"/>
  <c r="T441" i="16"/>
  <c r="U441" i="16" s="1"/>
  <c r="T425" i="16"/>
  <c r="U425" i="16" s="1"/>
  <c r="T313" i="16"/>
  <c r="U313" i="16" s="1"/>
  <c r="T265" i="16"/>
  <c r="U265" i="16" s="1"/>
  <c r="T238" i="16"/>
  <c r="U238" i="16" s="1"/>
  <c r="T157" i="16"/>
  <c r="U157" i="16" s="1"/>
  <c r="T67" i="16"/>
  <c r="U67" i="16" s="1"/>
  <c r="G223" i="16"/>
  <c r="H223" i="16" s="1"/>
  <c r="T223" i="16"/>
  <c r="U223" i="16" s="1"/>
  <c r="I215" i="16"/>
  <c r="T215" i="16"/>
  <c r="U215" i="16" s="1"/>
  <c r="X175" i="16"/>
  <c r="V175" i="16"/>
  <c r="X159" i="16"/>
  <c r="V159" i="16"/>
  <c r="X143" i="16"/>
  <c r="V143" i="16"/>
  <c r="I39" i="16"/>
  <c r="T39" i="16"/>
  <c r="U39" i="16" s="1"/>
  <c r="X31" i="16"/>
  <c r="V31" i="16"/>
  <c r="G263" i="16"/>
  <c r="H263" i="16" s="1"/>
  <c r="G440" i="16"/>
  <c r="H440" i="16" s="1"/>
  <c r="I216" i="16"/>
  <c r="I376" i="16"/>
  <c r="I504" i="16"/>
  <c r="M543" i="16"/>
  <c r="N543" i="16" s="1"/>
  <c r="O543" i="16"/>
  <c r="P543" i="16" s="1"/>
  <c r="Q543" i="16" s="1"/>
  <c r="M469" i="16"/>
  <c r="O469" i="16"/>
  <c r="P469" i="16" s="1"/>
  <c r="Q469" i="16" s="1"/>
  <c r="M416" i="16"/>
  <c r="R416" i="16" s="1"/>
  <c r="O416" i="16"/>
  <c r="P416" i="16" s="1"/>
  <c r="Q416" i="16" s="1"/>
  <c r="M384" i="16"/>
  <c r="R384" i="16" s="1"/>
  <c r="O384" i="16"/>
  <c r="P384" i="16" s="1"/>
  <c r="Q384" i="16" s="1"/>
  <c r="O98" i="16"/>
  <c r="P98" i="16" s="1"/>
  <c r="Q98" i="16" s="1"/>
  <c r="M98" i="16"/>
  <c r="R98" i="16" s="1"/>
  <c r="O83" i="16"/>
  <c r="P83" i="16" s="1"/>
  <c r="Q83" i="16" s="1"/>
  <c r="M83" i="16"/>
  <c r="R83" i="16" s="1"/>
  <c r="S83" i="16" s="1"/>
  <c r="M550" i="16"/>
  <c r="O550" i="16"/>
  <c r="P550" i="16" s="1"/>
  <c r="Q550" i="16" s="1"/>
  <c r="M597" i="16"/>
  <c r="R597" i="16" s="1"/>
  <c r="S597" i="16" s="1"/>
  <c r="M586" i="16"/>
  <c r="R586" i="16" s="1"/>
  <c r="S586" i="16" s="1"/>
  <c r="M562" i="16"/>
  <c r="R562" i="16" s="1"/>
  <c r="M525" i="16"/>
  <c r="N525" i="16" s="1"/>
  <c r="M485" i="16"/>
  <c r="M387" i="16"/>
  <c r="R387" i="16" s="1"/>
  <c r="S387" i="16" s="1"/>
  <c r="X387" i="16" s="1"/>
  <c r="M345" i="16"/>
  <c r="N345" i="16" s="1"/>
  <c r="M307" i="16"/>
  <c r="R307" i="16" s="1"/>
  <c r="M282" i="16"/>
  <c r="R282" i="16" s="1"/>
  <c r="M244" i="16"/>
  <c r="R244" i="16" s="1"/>
  <c r="S244" i="16" s="1"/>
  <c r="M225" i="16"/>
  <c r="R225" i="16" s="1"/>
  <c r="S225" i="16" s="1"/>
  <c r="M181" i="16"/>
  <c r="R181" i="16" s="1"/>
  <c r="M154" i="16"/>
  <c r="M129" i="16"/>
  <c r="R129" i="16" s="1"/>
  <c r="S129" i="16" s="1"/>
  <c r="M106" i="16"/>
  <c r="N106" i="16" s="1"/>
  <c r="M76" i="16"/>
  <c r="R76" i="16" s="1"/>
  <c r="S76" i="16" s="1"/>
  <c r="O487" i="16"/>
  <c r="P487" i="16" s="1"/>
  <c r="Q487" i="16" s="1"/>
  <c r="O431" i="16"/>
  <c r="P431" i="16" s="1"/>
  <c r="Q431" i="16" s="1"/>
  <c r="O262" i="16"/>
  <c r="P262" i="16" s="1"/>
  <c r="Q262" i="16" s="1"/>
  <c r="O183" i="16"/>
  <c r="P183" i="16" s="1"/>
  <c r="Q183" i="16" s="1"/>
  <c r="N630" i="16"/>
  <c r="T590" i="16"/>
  <c r="U590" i="16" s="1"/>
  <c r="T576" i="16"/>
  <c r="U576" i="16" s="1"/>
  <c r="T551" i="16"/>
  <c r="U551" i="16" s="1"/>
  <c r="T536" i="16"/>
  <c r="U536" i="16" s="1"/>
  <c r="T520" i="16"/>
  <c r="U520" i="16" s="1"/>
  <c r="T488" i="16"/>
  <c r="U488" i="16" s="1"/>
  <c r="T424" i="16"/>
  <c r="U424" i="16" s="1"/>
  <c r="T408" i="16"/>
  <c r="U408" i="16" s="1"/>
  <c r="T376" i="16"/>
  <c r="U376" i="16" s="1"/>
  <c r="T328" i="16"/>
  <c r="U328" i="16" s="1"/>
  <c r="T312" i="16"/>
  <c r="U312" i="16" s="1"/>
  <c r="G516" i="16"/>
  <c r="H516" i="16" s="1"/>
  <c r="T516" i="16"/>
  <c r="U516" i="16" s="1"/>
  <c r="G452" i="16"/>
  <c r="H452" i="16" s="1"/>
  <c r="T452" i="16"/>
  <c r="U452" i="16" s="1"/>
  <c r="I412" i="16"/>
  <c r="T412" i="16"/>
  <c r="U412" i="16" s="1"/>
  <c r="I316" i="16"/>
  <c r="T316" i="16"/>
  <c r="U316" i="16" s="1"/>
  <c r="X284" i="16"/>
  <c r="V284" i="16"/>
  <c r="X172" i="16"/>
  <c r="V172" i="16"/>
  <c r="G148" i="16"/>
  <c r="H148" i="16" s="1"/>
  <c r="T148" i="16"/>
  <c r="U148" i="16" s="1"/>
  <c r="G84" i="16"/>
  <c r="H84" i="16" s="1"/>
  <c r="T84" i="16"/>
  <c r="U84" i="16" s="1"/>
  <c r="X36" i="16"/>
  <c r="V36" i="16"/>
  <c r="I214" i="16"/>
  <c r="T214" i="16"/>
  <c r="U214" i="16" s="1"/>
  <c r="X174" i="16"/>
  <c r="V174" i="16"/>
  <c r="X166" i="16"/>
  <c r="V166" i="16"/>
  <c r="G150" i="16"/>
  <c r="H150" i="16" s="1"/>
  <c r="T150" i="16"/>
  <c r="U150" i="16" s="1"/>
  <c r="V142" i="16"/>
  <c r="X142" i="16"/>
  <c r="I134" i="16"/>
  <c r="T134" i="16"/>
  <c r="U134" i="16" s="1"/>
  <c r="G86" i="16"/>
  <c r="H86" i="16" s="1"/>
  <c r="T86" i="16"/>
  <c r="U86" i="16" s="1"/>
  <c r="I78" i="16"/>
  <c r="T78" i="16"/>
  <c r="U78" i="16" s="1"/>
  <c r="I62" i="16"/>
  <c r="T62" i="16"/>
  <c r="U62" i="16" s="1"/>
  <c r="I38" i="16"/>
  <c r="T38" i="16"/>
  <c r="U38" i="16" s="1"/>
  <c r="V30" i="16"/>
  <c r="X30" i="16"/>
  <c r="G255" i="16"/>
  <c r="H255" i="16" s="1"/>
  <c r="G439" i="16"/>
  <c r="H439" i="16" s="1"/>
  <c r="I63" i="16"/>
  <c r="I129" i="16"/>
  <c r="I375" i="16"/>
  <c r="I503" i="16"/>
  <c r="M80" i="16"/>
  <c r="N80" i="16" s="1"/>
  <c r="O80" i="16"/>
  <c r="P80" i="16" s="1"/>
  <c r="Q80" i="16" s="1"/>
  <c r="M367" i="16"/>
  <c r="R367" i="16" s="1"/>
  <c r="O367" i="16"/>
  <c r="P367" i="16" s="1"/>
  <c r="Q367" i="16" s="1"/>
  <c r="M596" i="16"/>
  <c r="R596" i="16" s="1"/>
  <c r="S596" i="16" s="1"/>
  <c r="M585" i="16"/>
  <c r="R585" i="16" s="1"/>
  <c r="S585" i="16" s="1"/>
  <c r="M554" i="16"/>
  <c r="N554" i="16" s="1"/>
  <c r="M524" i="16"/>
  <c r="R524" i="16" s="1"/>
  <c r="S524" i="16" s="1"/>
  <c r="M477" i="16"/>
  <c r="M435" i="16"/>
  <c r="N435" i="16" s="1"/>
  <c r="M386" i="16"/>
  <c r="R386" i="16" s="1"/>
  <c r="S386" i="16" s="1"/>
  <c r="M333" i="16"/>
  <c r="R333" i="16" s="1"/>
  <c r="S333" i="16" s="1"/>
  <c r="M306" i="16"/>
  <c r="N306" i="16" s="1"/>
  <c r="M277" i="16"/>
  <c r="N277" i="16" s="1"/>
  <c r="M243" i="16"/>
  <c r="N243" i="16" s="1"/>
  <c r="M220" i="16"/>
  <c r="R220" i="16" s="1"/>
  <c r="S220" i="16" s="1"/>
  <c r="M180" i="16"/>
  <c r="R180" i="16" s="1"/>
  <c r="M153" i="16"/>
  <c r="M125" i="16"/>
  <c r="R125" i="16" s="1"/>
  <c r="S125" i="16" s="1"/>
  <c r="M101" i="16"/>
  <c r="R101" i="16" s="1"/>
  <c r="M65" i="16"/>
  <c r="O551" i="16"/>
  <c r="P551" i="16" s="1"/>
  <c r="Q551" i="16" s="1"/>
  <c r="O486" i="16"/>
  <c r="P486" i="16" s="1"/>
  <c r="Q486" i="16" s="1"/>
  <c r="O407" i="16"/>
  <c r="P407" i="16" s="1"/>
  <c r="Q407" i="16" s="1"/>
  <c r="O159" i="16"/>
  <c r="P159" i="16" s="1"/>
  <c r="Q159" i="16" s="1"/>
  <c r="T588" i="16"/>
  <c r="U588" i="16" s="1"/>
  <c r="T575" i="16"/>
  <c r="U575" i="16" s="1"/>
  <c r="T550" i="16"/>
  <c r="U550" i="16" s="1"/>
  <c r="T535" i="16"/>
  <c r="U535" i="16" s="1"/>
  <c r="T487" i="16"/>
  <c r="U487" i="16" s="1"/>
  <c r="T423" i="16"/>
  <c r="U423" i="16" s="1"/>
  <c r="T375" i="16"/>
  <c r="U375" i="16" s="1"/>
  <c r="T262" i="16"/>
  <c r="U262" i="16" s="1"/>
  <c r="I508" i="16"/>
  <c r="T508" i="16"/>
  <c r="U508" i="16" s="1"/>
  <c r="I492" i="16"/>
  <c r="T492" i="16"/>
  <c r="U492" i="16" s="1"/>
  <c r="G476" i="16"/>
  <c r="H476" i="16" s="1"/>
  <c r="T476" i="16"/>
  <c r="U476" i="16" s="1"/>
  <c r="X364" i="16"/>
  <c r="V364" i="16"/>
  <c r="G332" i="16"/>
  <c r="H332" i="16" s="1"/>
  <c r="T332" i="16"/>
  <c r="U332" i="16" s="1"/>
  <c r="X300" i="16"/>
  <c r="V300" i="16"/>
  <c r="G268" i="16"/>
  <c r="H268" i="16" s="1"/>
  <c r="T268" i="16"/>
  <c r="U268" i="16" s="1"/>
  <c r="G244" i="16"/>
  <c r="H244" i="16" s="1"/>
  <c r="T244" i="16"/>
  <c r="U244" i="16" s="1"/>
  <c r="I212" i="16"/>
  <c r="T212" i="16"/>
  <c r="U212" i="16" s="1"/>
  <c r="I132" i="16"/>
  <c r="T132" i="16"/>
  <c r="U132" i="16" s="1"/>
  <c r="G597" i="16"/>
  <c r="H597" i="16" s="1"/>
  <c r="T597" i="16"/>
  <c r="U597" i="16" s="1"/>
  <c r="G589" i="16"/>
  <c r="H589" i="16" s="1"/>
  <c r="T589" i="16"/>
  <c r="U589" i="16" s="1"/>
  <c r="G581" i="16"/>
  <c r="H581" i="16" s="1"/>
  <c r="T581" i="16"/>
  <c r="U581" i="16" s="1"/>
  <c r="G573" i="16"/>
  <c r="H573" i="16" s="1"/>
  <c r="T573" i="16"/>
  <c r="U573" i="16" s="1"/>
  <c r="V565" i="16"/>
  <c r="X565" i="16"/>
  <c r="G557" i="16"/>
  <c r="H557" i="16" s="1"/>
  <c r="T557" i="16"/>
  <c r="U557" i="16" s="1"/>
  <c r="G549" i="16"/>
  <c r="H549" i="16" s="1"/>
  <c r="T549" i="16"/>
  <c r="U549" i="16" s="1"/>
  <c r="G533" i="16"/>
  <c r="H533" i="16" s="1"/>
  <c r="T533" i="16"/>
  <c r="U533" i="16" s="1"/>
  <c r="G525" i="16"/>
  <c r="H525" i="16" s="1"/>
  <c r="T525" i="16"/>
  <c r="U525" i="16" s="1"/>
  <c r="G517" i="16"/>
  <c r="H517" i="16" s="1"/>
  <c r="T517" i="16"/>
  <c r="U517" i="16" s="1"/>
  <c r="I509" i="16"/>
  <c r="T509" i="16"/>
  <c r="U509" i="16" s="1"/>
  <c r="I501" i="16"/>
  <c r="T501" i="16"/>
  <c r="U501" i="16" s="1"/>
  <c r="I493" i="16"/>
  <c r="T493" i="16"/>
  <c r="U493" i="16" s="1"/>
  <c r="G485" i="16"/>
  <c r="H485" i="16" s="1"/>
  <c r="T485" i="16"/>
  <c r="U485" i="16" s="1"/>
  <c r="G477" i="16"/>
  <c r="H477" i="16" s="1"/>
  <c r="T477" i="16"/>
  <c r="U477" i="16" s="1"/>
  <c r="G445" i="16"/>
  <c r="H445" i="16" s="1"/>
  <c r="T445" i="16"/>
  <c r="U445" i="16" s="1"/>
  <c r="G437" i="16"/>
  <c r="H437" i="16" s="1"/>
  <c r="T437" i="16"/>
  <c r="U437" i="16" s="1"/>
  <c r="G429" i="16"/>
  <c r="H429" i="16" s="1"/>
  <c r="T429" i="16"/>
  <c r="U429" i="16" s="1"/>
  <c r="I421" i="16"/>
  <c r="T421" i="16"/>
  <c r="U421" i="16" s="1"/>
  <c r="I413" i="16"/>
  <c r="T413" i="16"/>
  <c r="U413" i="16" s="1"/>
  <c r="V397" i="16"/>
  <c r="X397" i="16"/>
  <c r="V389" i="16"/>
  <c r="X389" i="16"/>
  <c r="I381" i="16"/>
  <c r="T381" i="16"/>
  <c r="U381" i="16" s="1"/>
  <c r="I373" i="16"/>
  <c r="T373" i="16"/>
  <c r="U373" i="16" s="1"/>
  <c r="X365" i="16"/>
  <c r="V365" i="16"/>
  <c r="X357" i="16"/>
  <c r="V357" i="16"/>
  <c r="G333" i="16"/>
  <c r="H333" i="16" s="1"/>
  <c r="T333" i="16"/>
  <c r="U333" i="16" s="1"/>
  <c r="V325" i="16"/>
  <c r="X325" i="16"/>
  <c r="I317" i="16"/>
  <c r="T317" i="16"/>
  <c r="U317" i="16" s="1"/>
  <c r="V309" i="16"/>
  <c r="X309" i="16"/>
  <c r="V301" i="16"/>
  <c r="X301" i="16"/>
  <c r="V293" i="16"/>
  <c r="X293" i="16"/>
  <c r="V285" i="16"/>
  <c r="X285" i="16"/>
  <c r="G277" i="16"/>
  <c r="H277" i="16" s="1"/>
  <c r="T277" i="16"/>
  <c r="U277" i="16" s="1"/>
  <c r="G269" i="16"/>
  <c r="H269" i="16" s="1"/>
  <c r="T269" i="16"/>
  <c r="U269" i="16" s="1"/>
  <c r="G261" i="16"/>
  <c r="H261" i="16" s="1"/>
  <c r="T261" i="16"/>
  <c r="U261" i="16" s="1"/>
  <c r="G253" i="16"/>
  <c r="H253" i="16" s="1"/>
  <c r="T253" i="16"/>
  <c r="U253" i="16" s="1"/>
  <c r="G245" i="16"/>
  <c r="H245" i="16" s="1"/>
  <c r="T245" i="16"/>
  <c r="U245" i="16" s="1"/>
  <c r="I213" i="16"/>
  <c r="T213" i="16"/>
  <c r="U213" i="16" s="1"/>
  <c r="X173" i="16"/>
  <c r="V173" i="16"/>
  <c r="X165" i="16"/>
  <c r="V165" i="16"/>
  <c r="G149" i="16"/>
  <c r="H149" i="16" s="1"/>
  <c r="T149" i="16"/>
  <c r="U149" i="16" s="1"/>
  <c r="X141" i="16"/>
  <c r="V141" i="16"/>
  <c r="I133" i="16"/>
  <c r="T133" i="16"/>
  <c r="U133" i="16" s="1"/>
  <c r="G85" i="16"/>
  <c r="H85" i="16" s="1"/>
  <c r="T85" i="16"/>
  <c r="U85" i="16" s="1"/>
  <c r="I77" i="16"/>
  <c r="T77" i="16"/>
  <c r="U77" i="16" s="1"/>
  <c r="I61" i="16"/>
  <c r="T61" i="16"/>
  <c r="U61" i="16" s="1"/>
  <c r="I53" i="16"/>
  <c r="T53" i="16"/>
  <c r="U53" i="16" s="1"/>
  <c r="V37" i="16"/>
  <c r="X37" i="16"/>
  <c r="G251" i="16"/>
  <c r="H251" i="16" s="1"/>
  <c r="I56" i="16"/>
  <c r="I128" i="16"/>
  <c r="O8" i="16"/>
  <c r="P8" i="16" s="1"/>
  <c r="Q8" i="16" s="1"/>
  <c r="M8" i="16"/>
  <c r="R8" i="16" s="1"/>
  <c r="M55" i="16"/>
  <c r="N55" i="16" s="1"/>
  <c r="O55" i="16"/>
  <c r="P55" i="16" s="1"/>
  <c r="Q55" i="16" s="1"/>
  <c r="M595" i="16"/>
  <c r="M553" i="16"/>
  <c r="R553" i="16" s="1"/>
  <c r="S553" i="16" s="1"/>
  <c r="M476" i="16"/>
  <c r="R476" i="16" s="1"/>
  <c r="S476" i="16" s="1"/>
  <c r="M429" i="16"/>
  <c r="R429" i="16" s="1"/>
  <c r="S429" i="16" s="1"/>
  <c r="M385" i="16"/>
  <c r="N385" i="16" s="1"/>
  <c r="M331" i="16"/>
  <c r="R331" i="16" s="1"/>
  <c r="S331" i="16" s="1"/>
  <c r="M298" i="16"/>
  <c r="R298" i="16" s="1"/>
  <c r="M273" i="16"/>
  <c r="R273" i="16" s="1"/>
  <c r="S273" i="16" s="1"/>
  <c r="M242" i="16"/>
  <c r="M219" i="16"/>
  <c r="R219" i="16" s="1"/>
  <c r="S219" i="16" s="1"/>
  <c r="M179" i="16"/>
  <c r="R179" i="16" s="1"/>
  <c r="M145" i="16"/>
  <c r="R145" i="16" s="1"/>
  <c r="M124" i="16"/>
  <c r="R124" i="16" s="1"/>
  <c r="S124" i="16" s="1"/>
  <c r="M99" i="16"/>
  <c r="R99" i="16" s="1"/>
  <c r="M52" i="16"/>
  <c r="R52" i="16" s="1"/>
  <c r="S52" i="16" s="1"/>
  <c r="O544" i="16"/>
  <c r="P544" i="16" s="1"/>
  <c r="Q544" i="16" s="1"/>
  <c r="O359" i="16"/>
  <c r="P359" i="16" s="1"/>
  <c r="Q359" i="16" s="1"/>
  <c r="O256" i="16"/>
  <c r="P256" i="16" s="1"/>
  <c r="Q256" i="16" s="1"/>
  <c r="O151" i="16"/>
  <c r="P151" i="16" s="1"/>
  <c r="Q151" i="16" s="1"/>
  <c r="T585" i="16"/>
  <c r="U585" i="16" s="1"/>
  <c r="T574" i="16"/>
  <c r="U574" i="16" s="1"/>
  <c r="T548" i="16"/>
  <c r="U548" i="16" s="1"/>
  <c r="T534" i="16"/>
  <c r="U534" i="16" s="1"/>
  <c r="V534" i="16" s="1"/>
  <c r="T518" i="16"/>
  <c r="U518" i="16" s="1"/>
  <c r="T502" i="16"/>
  <c r="U502" i="16" s="1"/>
  <c r="T486" i="16"/>
  <c r="U486" i="16" s="1"/>
  <c r="T438" i="16"/>
  <c r="U438" i="16" s="1"/>
  <c r="T422" i="16"/>
  <c r="U422" i="16" s="1"/>
  <c r="T222" i="16"/>
  <c r="U222" i="16" s="1"/>
  <c r="T43" i="16"/>
  <c r="U43" i="16" s="1"/>
  <c r="V3" i="16"/>
  <c r="X3" i="16"/>
  <c r="H372" i="16"/>
  <c r="I372" i="16"/>
  <c r="O420" i="16"/>
  <c r="P420" i="16" s="1"/>
  <c r="Q420" i="16" s="1"/>
  <c r="M420" i="16"/>
  <c r="M286" i="16"/>
  <c r="O286" i="16"/>
  <c r="P286" i="16" s="1"/>
  <c r="Q286" i="16" s="1"/>
  <c r="O235" i="16"/>
  <c r="P235" i="16" s="1"/>
  <c r="Q235" i="16" s="1"/>
  <c r="M235" i="16"/>
  <c r="O200" i="16"/>
  <c r="P200" i="16" s="1"/>
  <c r="Q200" i="16" s="1"/>
  <c r="M200" i="16"/>
  <c r="O184" i="16"/>
  <c r="P184" i="16" s="1"/>
  <c r="Q184" i="16" s="1"/>
  <c r="M184" i="16"/>
  <c r="O168" i="16"/>
  <c r="P168" i="16" s="1"/>
  <c r="Q168" i="16" s="1"/>
  <c r="M168" i="16"/>
  <c r="M142" i="16"/>
  <c r="O142" i="16"/>
  <c r="P142" i="16" s="1"/>
  <c r="Q142" i="16" s="1"/>
  <c r="R102" i="16"/>
  <c r="N102" i="16"/>
  <c r="R357" i="16"/>
  <c r="N357" i="16"/>
  <c r="N205" i="16"/>
  <c r="H371" i="16"/>
  <c r="I371" i="16"/>
  <c r="M412" i="16"/>
  <c r="R323" i="16"/>
  <c r="N323" i="16"/>
  <c r="I384" i="16"/>
  <c r="I370" i="16"/>
  <c r="O28" i="16"/>
  <c r="P28" i="16" s="1"/>
  <c r="Q28" i="16" s="1"/>
  <c r="M28" i="16"/>
  <c r="O20" i="16"/>
  <c r="P20" i="16" s="1"/>
  <c r="Q20" i="16" s="1"/>
  <c r="M20" i="16"/>
  <c r="O12" i="16"/>
  <c r="P12" i="16" s="1"/>
  <c r="Q12" i="16" s="1"/>
  <c r="M12" i="16"/>
  <c r="O4" i="16"/>
  <c r="P4" i="16" s="1"/>
  <c r="Q4" i="16" s="1"/>
  <c r="M4" i="16"/>
  <c r="O36" i="16"/>
  <c r="P36" i="16" s="1"/>
  <c r="Q36" i="16" s="1"/>
  <c r="M36" i="16"/>
  <c r="O75" i="16"/>
  <c r="P75" i="16" s="1"/>
  <c r="Q75" i="16" s="1"/>
  <c r="M75" i="16"/>
  <c r="O59" i="16"/>
  <c r="P59" i="16" s="1"/>
  <c r="Q59" i="16" s="1"/>
  <c r="M59" i="16"/>
  <c r="O43" i="16"/>
  <c r="P43" i="16" s="1"/>
  <c r="Q43" i="16" s="1"/>
  <c r="M43" i="16"/>
  <c r="O629" i="16"/>
  <c r="P629" i="16" s="1"/>
  <c r="Q629" i="16" s="1"/>
  <c r="M629" i="16"/>
  <c r="M613" i="16"/>
  <c r="O613" i="16"/>
  <c r="P613" i="16" s="1"/>
  <c r="Q613" i="16" s="1"/>
  <c r="O605" i="16"/>
  <c r="P605" i="16" s="1"/>
  <c r="Q605" i="16" s="1"/>
  <c r="M605" i="16"/>
  <c r="O572" i="16"/>
  <c r="P572" i="16" s="1"/>
  <c r="Q572" i="16" s="1"/>
  <c r="M572" i="16"/>
  <c r="O545" i="16"/>
  <c r="P545" i="16" s="1"/>
  <c r="Q545" i="16" s="1"/>
  <c r="M545" i="16"/>
  <c r="O509" i="16"/>
  <c r="P509" i="16" s="1"/>
  <c r="Q509" i="16" s="1"/>
  <c r="M509" i="16"/>
  <c r="O493" i="16"/>
  <c r="P493" i="16" s="1"/>
  <c r="Q493" i="16" s="1"/>
  <c r="M493" i="16"/>
  <c r="M471" i="16"/>
  <c r="O471" i="16"/>
  <c r="P471" i="16" s="1"/>
  <c r="Q471" i="16" s="1"/>
  <c r="R463" i="16"/>
  <c r="N463" i="16"/>
  <c r="M455" i="16"/>
  <c r="O455" i="16"/>
  <c r="P455" i="16" s="1"/>
  <c r="Q455" i="16" s="1"/>
  <c r="O418" i="16"/>
  <c r="P418" i="16" s="1"/>
  <c r="Q418" i="16" s="1"/>
  <c r="M418" i="16"/>
  <c r="O402" i="16"/>
  <c r="P402" i="16" s="1"/>
  <c r="Q402" i="16" s="1"/>
  <c r="M402" i="16"/>
  <c r="O394" i="16"/>
  <c r="P394" i="16" s="1"/>
  <c r="Q394" i="16" s="1"/>
  <c r="M394" i="16"/>
  <c r="O378" i="16"/>
  <c r="P378" i="16" s="1"/>
  <c r="Q378" i="16" s="1"/>
  <c r="M378" i="16"/>
  <c r="O370" i="16"/>
  <c r="P370" i="16" s="1"/>
  <c r="Q370" i="16" s="1"/>
  <c r="M370" i="16"/>
  <c r="O354" i="16"/>
  <c r="P354" i="16" s="1"/>
  <c r="Q354" i="16" s="1"/>
  <c r="M354" i="16"/>
  <c r="M621" i="16"/>
  <c r="R554" i="16"/>
  <c r="R500" i="16"/>
  <c r="S500" i="16" s="1"/>
  <c r="R437" i="16"/>
  <c r="N437" i="16"/>
  <c r="N322" i="16"/>
  <c r="M169" i="16"/>
  <c r="R66" i="16"/>
  <c r="M14" i="16"/>
  <c r="O287" i="16"/>
  <c r="P287" i="16" s="1"/>
  <c r="Q287" i="16" s="1"/>
  <c r="O208" i="16"/>
  <c r="P208" i="16" s="1"/>
  <c r="Q208" i="16" s="1"/>
  <c r="O134" i="16"/>
  <c r="P134" i="16" s="1"/>
  <c r="Q134" i="16" s="1"/>
  <c r="O6" i="16"/>
  <c r="P6" i="16" s="1"/>
  <c r="Q6" i="16" s="1"/>
  <c r="I383" i="16"/>
  <c r="R213" i="16"/>
  <c r="N213" i="16"/>
  <c r="R197" i="16"/>
  <c r="N197" i="16"/>
  <c r="R578" i="16"/>
  <c r="S578" i="16" s="1"/>
  <c r="N578" i="16"/>
  <c r="M465" i="16"/>
  <c r="M436" i="16"/>
  <c r="M410" i="16"/>
  <c r="M373" i="16"/>
  <c r="M321" i="16"/>
  <c r="M268" i="16"/>
  <c r="R243" i="16"/>
  <c r="S243" i="16" s="1"/>
  <c r="M194" i="16"/>
  <c r="R140" i="16"/>
  <c r="N140" i="16"/>
  <c r="M105" i="16"/>
  <c r="O463" i="16"/>
  <c r="P463" i="16" s="1"/>
  <c r="Q463" i="16" s="1"/>
  <c r="O415" i="16"/>
  <c r="P415" i="16" s="1"/>
  <c r="Q415" i="16" s="1"/>
  <c r="O341" i="16"/>
  <c r="P341" i="16" s="1"/>
  <c r="Q341" i="16" s="1"/>
  <c r="O279" i="16"/>
  <c r="P279" i="16" s="1"/>
  <c r="Q279" i="16" s="1"/>
  <c r="O79" i="16"/>
  <c r="P79" i="16" s="1"/>
  <c r="Q79" i="16" s="1"/>
  <c r="N310" i="16"/>
  <c r="M69" i="16"/>
  <c r="O69" i="16"/>
  <c r="P69" i="16" s="1"/>
  <c r="Q69" i="16" s="1"/>
  <c r="R623" i="16"/>
  <c r="N623" i="16"/>
  <c r="M607" i="16"/>
  <c r="O607" i="16"/>
  <c r="P607" i="16" s="1"/>
  <c r="Q607" i="16" s="1"/>
  <c r="M599" i="16"/>
  <c r="O599" i="16"/>
  <c r="P599" i="16" s="1"/>
  <c r="Q599" i="16" s="1"/>
  <c r="M503" i="16"/>
  <c r="O503" i="16"/>
  <c r="P503" i="16" s="1"/>
  <c r="Q503" i="16" s="1"/>
  <c r="R495" i="16"/>
  <c r="N495" i="16"/>
  <c r="O473" i="16"/>
  <c r="P473" i="16" s="1"/>
  <c r="Q473" i="16" s="1"/>
  <c r="M473" i="16"/>
  <c r="O388" i="16"/>
  <c r="P388" i="16" s="1"/>
  <c r="Q388" i="16" s="1"/>
  <c r="M388" i="16"/>
  <c r="O380" i="16"/>
  <c r="P380" i="16" s="1"/>
  <c r="Q380" i="16" s="1"/>
  <c r="M380" i="16"/>
  <c r="O364" i="16"/>
  <c r="P364" i="16" s="1"/>
  <c r="Q364" i="16" s="1"/>
  <c r="M364" i="16"/>
  <c r="O356" i="16"/>
  <c r="P356" i="16" s="1"/>
  <c r="Q356" i="16" s="1"/>
  <c r="M356" i="16"/>
  <c r="O340" i="16"/>
  <c r="P340" i="16" s="1"/>
  <c r="Q340" i="16" s="1"/>
  <c r="M340" i="16"/>
  <c r="M318" i="16"/>
  <c r="O318" i="16"/>
  <c r="P318" i="16" s="1"/>
  <c r="Q318" i="16" s="1"/>
  <c r="M302" i="16"/>
  <c r="O302" i="16"/>
  <c r="P302" i="16" s="1"/>
  <c r="Q302" i="16" s="1"/>
  <c r="M278" i="16"/>
  <c r="O278" i="16"/>
  <c r="P278" i="16" s="1"/>
  <c r="Q278" i="16" s="1"/>
  <c r="O216" i="16"/>
  <c r="P216" i="16" s="1"/>
  <c r="Q216" i="16" s="1"/>
  <c r="M216" i="16"/>
  <c r="M192" i="16"/>
  <c r="O192" i="16"/>
  <c r="P192" i="16" s="1"/>
  <c r="Q192" i="16" s="1"/>
  <c r="R160" i="16"/>
  <c r="N160" i="16"/>
  <c r="M126" i="16"/>
  <c r="O126" i="16"/>
  <c r="P126" i="16" s="1"/>
  <c r="Q126" i="16" s="1"/>
  <c r="M110" i="16"/>
  <c r="O110" i="16"/>
  <c r="P110" i="16" s="1"/>
  <c r="Q110" i="16" s="1"/>
  <c r="M94" i="16"/>
  <c r="O94" i="16"/>
  <c r="P94" i="16" s="1"/>
  <c r="Q94" i="16" s="1"/>
  <c r="M87" i="16"/>
  <c r="O87" i="16"/>
  <c r="P87" i="16" s="1"/>
  <c r="Q87" i="16" s="1"/>
  <c r="H379" i="16"/>
  <c r="I379" i="16"/>
  <c r="R325" i="16"/>
  <c r="N325" i="16"/>
  <c r="R133" i="16"/>
  <c r="N133" i="16"/>
  <c r="O23" i="16"/>
  <c r="P23" i="16" s="1"/>
  <c r="Q23" i="16" s="1"/>
  <c r="H368" i="16"/>
  <c r="I368" i="16"/>
  <c r="R453" i="16"/>
  <c r="N453" i="16"/>
  <c r="M372" i="16"/>
  <c r="M193" i="16"/>
  <c r="M53" i="16"/>
  <c r="O567" i="16"/>
  <c r="P567" i="16" s="1"/>
  <c r="Q567" i="16" s="1"/>
  <c r="O495" i="16"/>
  <c r="P495" i="16" s="1"/>
  <c r="Q495" i="16" s="1"/>
  <c r="I378" i="16"/>
  <c r="O25" i="16"/>
  <c r="P25" i="16" s="1"/>
  <c r="Q25" i="16" s="1"/>
  <c r="M25" i="16"/>
  <c r="O17" i="16"/>
  <c r="P17" i="16" s="1"/>
  <c r="Q17" i="16" s="1"/>
  <c r="M17" i="16"/>
  <c r="O9" i="16"/>
  <c r="P9" i="16" s="1"/>
  <c r="Q9" i="16" s="1"/>
  <c r="M9" i="16"/>
  <c r="R32" i="16"/>
  <c r="N32" i="16"/>
  <c r="O72" i="16"/>
  <c r="P72" i="16" s="1"/>
  <c r="Q72" i="16" s="1"/>
  <c r="M72" i="16"/>
  <c r="M64" i="16"/>
  <c r="O64" i="16"/>
  <c r="P64" i="16" s="1"/>
  <c r="Q64" i="16" s="1"/>
  <c r="O56" i="16"/>
  <c r="P56" i="16" s="1"/>
  <c r="Q56" i="16" s="1"/>
  <c r="M56" i="16"/>
  <c r="M48" i="16"/>
  <c r="O48" i="16"/>
  <c r="P48" i="16" s="1"/>
  <c r="Q48" i="16" s="1"/>
  <c r="O40" i="16"/>
  <c r="P40" i="16" s="1"/>
  <c r="Q40" i="16" s="1"/>
  <c r="M40" i="16"/>
  <c r="O618" i="16"/>
  <c r="P618" i="16" s="1"/>
  <c r="Q618" i="16" s="1"/>
  <c r="M618" i="16"/>
  <c r="O602" i="16"/>
  <c r="P602" i="16" s="1"/>
  <c r="Q602" i="16" s="1"/>
  <c r="M602" i="16"/>
  <c r="O569" i="16"/>
  <c r="P569" i="16" s="1"/>
  <c r="Q569" i="16" s="1"/>
  <c r="M569" i="16"/>
  <c r="O561" i="16"/>
  <c r="P561" i="16" s="1"/>
  <c r="Q561" i="16" s="1"/>
  <c r="M561" i="16"/>
  <c r="M542" i="16"/>
  <c r="O542" i="16"/>
  <c r="P542" i="16" s="1"/>
  <c r="Q542" i="16" s="1"/>
  <c r="O506" i="16"/>
  <c r="P506" i="16" s="1"/>
  <c r="Q506" i="16" s="1"/>
  <c r="M506" i="16"/>
  <c r="O498" i="16"/>
  <c r="P498" i="16" s="1"/>
  <c r="Q498" i="16" s="1"/>
  <c r="M498" i="16"/>
  <c r="O468" i="16"/>
  <c r="P468" i="16" s="1"/>
  <c r="Q468" i="16" s="1"/>
  <c r="M468" i="16"/>
  <c r="M423" i="16"/>
  <c r="O423" i="16"/>
  <c r="P423" i="16" s="1"/>
  <c r="Q423" i="16" s="1"/>
  <c r="R415" i="16"/>
  <c r="N415" i="16"/>
  <c r="R407" i="16"/>
  <c r="N407" i="16"/>
  <c r="M399" i="16"/>
  <c r="O399" i="16"/>
  <c r="P399" i="16" s="1"/>
  <c r="Q399" i="16" s="1"/>
  <c r="M391" i="16"/>
  <c r="O391" i="16"/>
  <c r="P391" i="16" s="1"/>
  <c r="Q391" i="16" s="1"/>
  <c r="M383" i="16"/>
  <c r="O383" i="16"/>
  <c r="P383" i="16" s="1"/>
  <c r="Q383" i="16" s="1"/>
  <c r="M375" i="16"/>
  <c r="O375" i="16"/>
  <c r="P375" i="16" s="1"/>
  <c r="Q375" i="16" s="1"/>
  <c r="R359" i="16"/>
  <c r="N359" i="16"/>
  <c r="M351" i="16"/>
  <c r="O351" i="16"/>
  <c r="P351" i="16" s="1"/>
  <c r="Q351" i="16" s="1"/>
  <c r="M343" i="16"/>
  <c r="O343" i="16"/>
  <c r="P343" i="16" s="1"/>
  <c r="Q343" i="16" s="1"/>
  <c r="O329" i="16"/>
  <c r="P329" i="16" s="1"/>
  <c r="Q329" i="16" s="1"/>
  <c r="M329" i="16"/>
  <c r="O313" i="16"/>
  <c r="P313" i="16" s="1"/>
  <c r="Q313" i="16" s="1"/>
  <c r="M313" i="16"/>
  <c r="O305" i="16"/>
  <c r="P305" i="16" s="1"/>
  <c r="Q305" i="16" s="1"/>
  <c r="M305" i="16"/>
  <c r="O289" i="16"/>
  <c r="P289" i="16" s="1"/>
  <c r="Q289" i="16" s="1"/>
  <c r="M289" i="16"/>
  <c r="O281" i="16"/>
  <c r="P281" i="16" s="1"/>
  <c r="Q281" i="16" s="1"/>
  <c r="M281" i="16"/>
  <c r="M238" i="16"/>
  <c r="O238" i="16"/>
  <c r="P238" i="16" s="1"/>
  <c r="Q238" i="16" s="1"/>
  <c r="R230" i="16"/>
  <c r="N230" i="16"/>
  <c r="O211" i="16"/>
  <c r="P211" i="16" s="1"/>
  <c r="Q211" i="16" s="1"/>
  <c r="M211" i="16"/>
  <c r="O203" i="16"/>
  <c r="P203" i="16" s="1"/>
  <c r="Q203" i="16" s="1"/>
  <c r="M203" i="16"/>
  <c r="O187" i="16"/>
  <c r="P187" i="16" s="1"/>
  <c r="Q187" i="16" s="1"/>
  <c r="M187" i="16"/>
  <c r="O171" i="16"/>
  <c r="P171" i="16" s="1"/>
  <c r="Q171" i="16" s="1"/>
  <c r="M171" i="16"/>
  <c r="O163" i="16"/>
  <c r="P163" i="16" s="1"/>
  <c r="Q163" i="16" s="1"/>
  <c r="M163" i="16"/>
  <c r="O137" i="16"/>
  <c r="P137" i="16" s="1"/>
  <c r="Q137" i="16" s="1"/>
  <c r="M137" i="16"/>
  <c r="O121" i="16"/>
  <c r="P121" i="16" s="1"/>
  <c r="Q121" i="16" s="1"/>
  <c r="M121" i="16"/>
  <c r="O113" i="16"/>
  <c r="P113" i="16" s="1"/>
  <c r="Q113" i="16" s="1"/>
  <c r="M113" i="16"/>
  <c r="O97" i="16"/>
  <c r="P97" i="16" s="1"/>
  <c r="Q97" i="16" s="1"/>
  <c r="M97" i="16"/>
  <c r="O89" i="16"/>
  <c r="P89" i="16" s="1"/>
  <c r="Q89" i="16" s="1"/>
  <c r="M89" i="16"/>
  <c r="O82" i="16"/>
  <c r="P82" i="16" s="1"/>
  <c r="Q82" i="16" s="1"/>
  <c r="M82" i="16"/>
  <c r="R151" i="16"/>
  <c r="N151" i="16"/>
  <c r="M224" i="16"/>
  <c r="O224" i="16"/>
  <c r="P224" i="16" s="1"/>
  <c r="Q224" i="16" s="1"/>
  <c r="O276" i="16"/>
  <c r="P276" i="16" s="1"/>
  <c r="Q276" i="16" s="1"/>
  <c r="M276" i="16"/>
  <c r="O260" i="16"/>
  <c r="P260" i="16" s="1"/>
  <c r="Q260" i="16" s="1"/>
  <c r="M260" i="16"/>
  <c r="O252" i="16"/>
  <c r="P252" i="16" s="1"/>
  <c r="Q252" i="16" s="1"/>
  <c r="M252" i="16"/>
  <c r="O452" i="16"/>
  <c r="P452" i="16" s="1"/>
  <c r="Q452" i="16" s="1"/>
  <c r="M452" i="16"/>
  <c r="O444" i="16"/>
  <c r="P444" i="16" s="1"/>
  <c r="Q444" i="16" s="1"/>
  <c r="M444" i="16"/>
  <c r="O428" i="16"/>
  <c r="P428" i="16" s="1"/>
  <c r="Q428" i="16" s="1"/>
  <c r="M428" i="16"/>
  <c r="O484" i="16"/>
  <c r="P484" i="16" s="1"/>
  <c r="Q484" i="16" s="1"/>
  <c r="M484" i="16"/>
  <c r="O532" i="16"/>
  <c r="P532" i="16" s="1"/>
  <c r="Q532" i="16" s="1"/>
  <c r="M532" i="16"/>
  <c r="O516" i="16"/>
  <c r="P516" i="16" s="1"/>
  <c r="Q516" i="16" s="1"/>
  <c r="M516" i="16"/>
  <c r="O557" i="16"/>
  <c r="P557" i="16" s="1"/>
  <c r="Q557" i="16" s="1"/>
  <c r="M557" i="16"/>
  <c r="R591" i="16"/>
  <c r="N591" i="16"/>
  <c r="M583" i="16"/>
  <c r="O583" i="16"/>
  <c r="P583" i="16" s="1"/>
  <c r="Q583" i="16" s="1"/>
  <c r="M575" i="16"/>
  <c r="O575" i="16"/>
  <c r="P575" i="16" s="1"/>
  <c r="Q575" i="16" s="1"/>
  <c r="M489" i="16"/>
  <c r="M460" i="16"/>
  <c r="M337" i="16"/>
  <c r="M259" i="16"/>
  <c r="O623" i="16"/>
  <c r="P623" i="16" s="1"/>
  <c r="Q623" i="16" s="1"/>
  <c r="O566" i="16"/>
  <c r="P566" i="16" s="1"/>
  <c r="Q566" i="16" s="1"/>
  <c r="O390" i="16"/>
  <c r="P390" i="16" s="1"/>
  <c r="Q390" i="16" s="1"/>
  <c r="O111" i="16"/>
  <c r="P111" i="16" s="1"/>
  <c r="Q111" i="16" s="1"/>
  <c r="O54" i="16"/>
  <c r="P54" i="16" s="1"/>
  <c r="Q54" i="16" s="1"/>
  <c r="S54" i="16" s="1"/>
  <c r="N389" i="16"/>
  <c r="N54" i="16"/>
  <c r="H380" i="16"/>
  <c r="I380" i="16"/>
  <c r="M22" i="16"/>
  <c r="O22" i="16"/>
  <c r="P22" i="16" s="1"/>
  <c r="Q22" i="16" s="1"/>
  <c r="R6" i="16"/>
  <c r="N6" i="16"/>
  <c r="O61" i="16"/>
  <c r="P61" i="16" s="1"/>
  <c r="Q61" i="16" s="1"/>
  <c r="M61" i="16"/>
  <c r="R615" i="16"/>
  <c r="N615" i="16"/>
  <c r="O547" i="16"/>
  <c r="P547" i="16" s="1"/>
  <c r="Q547" i="16" s="1"/>
  <c r="M547" i="16"/>
  <c r="O404" i="16"/>
  <c r="P404" i="16" s="1"/>
  <c r="Q404" i="16" s="1"/>
  <c r="M404" i="16"/>
  <c r="M326" i="16"/>
  <c r="O326" i="16"/>
  <c r="P326" i="16" s="1"/>
  <c r="Q326" i="16" s="1"/>
  <c r="M294" i="16"/>
  <c r="O294" i="16"/>
  <c r="P294" i="16" s="1"/>
  <c r="Q294" i="16" s="1"/>
  <c r="R208" i="16"/>
  <c r="N208" i="16"/>
  <c r="M176" i="16"/>
  <c r="O176" i="16"/>
  <c r="P176" i="16" s="1"/>
  <c r="Q176" i="16" s="1"/>
  <c r="R134" i="16"/>
  <c r="N134" i="16"/>
  <c r="M118" i="16"/>
  <c r="O118" i="16"/>
  <c r="P118" i="16" s="1"/>
  <c r="Q118" i="16" s="1"/>
  <c r="R92" i="16"/>
  <c r="N92" i="16"/>
  <c r="M38" i="16"/>
  <c r="H387" i="16"/>
  <c r="I387" i="16"/>
  <c r="M348" i="16"/>
  <c r="N273" i="16"/>
  <c r="R469" i="16"/>
  <c r="N469" i="16"/>
  <c r="H382" i="16"/>
  <c r="I382" i="16"/>
  <c r="H374" i="16"/>
  <c r="I374" i="16"/>
  <c r="O24" i="16"/>
  <c r="P24" i="16" s="1"/>
  <c r="Q24" i="16" s="1"/>
  <c r="M24" i="16"/>
  <c r="M16" i="16"/>
  <c r="O16" i="16"/>
  <c r="P16" i="16" s="1"/>
  <c r="Q16" i="16" s="1"/>
  <c r="O33" i="16"/>
  <c r="P33" i="16" s="1"/>
  <c r="Q33" i="16" s="1"/>
  <c r="M33" i="16"/>
  <c r="R79" i="16"/>
  <c r="N79" i="16"/>
  <c r="M71" i="16"/>
  <c r="O71" i="16"/>
  <c r="P71" i="16" s="1"/>
  <c r="Q71" i="16" s="1"/>
  <c r="M63" i="16"/>
  <c r="O63" i="16"/>
  <c r="P63" i="16" s="1"/>
  <c r="Q63" i="16" s="1"/>
  <c r="M47" i="16"/>
  <c r="O47" i="16"/>
  <c r="P47" i="16" s="1"/>
  <c r="Q47" i="16" s="1"/>
  <c r="O633" i="16"/>
  <c r="P633" i="16" s="1"/>
  <c r="Q633" i="16" s="1"/>
  <c r="M633" i="16"/>
  <c r="N633" i="16" s="1"/>
  <c r="O617" i="16"/>
  <c r="P617" i="16" s="1"/>
  <c r="Q617" i="16" s="1"/>
  <c r="M617" i="16"/>
  <c r="O609" i="16"/>
  <c r="P609" i="16" s="1"/>
  <c r="Q609" i="16" s="1"/>
  <c r="M609" i="16"/>
  <c r="O568" i="16"/>
  <c r="P568" i="16" s="1"/>
  <c r="Q568" i="16" s="1"/>
  <c r="M568" i="16"/>
  <c r="M560" i="16"/>
  <c r="O560" i="16"/>
  <c r="P560" i="16" s="1"/>
  <c r="Q560" i="16" s="1"/>
  <c r="O541" i="16"/>
  <c r="P541" i="16" s="1"/>
  <c r="Q541" i="16" s="1"/>
  <c r="M541" i="16"/>
  <c r="O505" i="16"/>
  <c r="P505" i="16" s="1"/>
  <c r="Q505" i="16" s="1"/>
  <c r="M505" i="16"/>
  <c r="O497" i="16"/>
  <c r="P497" i="16" s="1"/>
  <c r="Q497" i="16" s="1"/>
  <c r="M497" i="16"/>
  <c r="O467" i="16"/>
  <c r="P467" i="16" s="1"/>
  <c r="Q467" i="16" s="1"/>
  <c r="M467" i="16"/>
  <c r="O459" i="16"/>
  <c r="P459" i="16" s="1"/>
  <c r="Q459" i="16" s="1"/>
  <c r="M459" i="16"/>
  <c r="M422" i="16"/>
  <c r="O422" i="16"/>
  <c r="P422" i="16" s="1"/>
  <c r="Q422" i="16" s="1"/>
  <c r="M414" i="16"/>
  <c r="O414" i="16"/>
  <c r="P414" i="16" s="1"/>
  <c r="Q414" i="16" s="1"/>
  <c r="M406" i="16"/>
  <c r="O406" i="16"/>
  <c r="P406" i="16" s="1"/>
  <c r="Q406" i="16" s="1"/>
  <c r="M398" i="16"/>
  <c r="O398" i="16"/>
  <c r="P398" i="16" s="1"/>
  <c r="Q398" i="16" s="1"/>
  <c r="R390" i="16"/>
  <c r="N390" i="16"/>
  <c r="M382" i="16"/>
  <c r="O382" i="16"/>
  <c r="P382" i="16" s="1"/>
  <c r="Q382" i="16" s="1"/>
  <c r="M374" i="16"/>
  <c r="O374" i="16"/>
  <c r="P374" i="16" s="1"/>
  <c r="Q374" i="16" s="1"/>
  <c r="M366" i="16"/>
  <c r="O366" i="16"/>
  <c r="P366" i="16" s="1"/>
  <c r="Q366" i="16" s="1"/>
  <c r="R358" i="16"/>
  <c r="N358" i="16"/>
  <c r="M350" i="16"/>
  <c r="O350" i="16"/>
  <c r="P350" i="16" s="1"/>
  <c r="Q350" i="16" s="1"/>
  <c r="M342" i="16"/>
  <c r="O342" i="16"/>
  <c r="P342" i="16" s="1"/>
  <c r="Q342" i="16" s="1"/>
  <c r="O328" i="16"/>
  <c r="P328" i="16" s="1"/>
  <c r="Q328" i="16" s="1"/>
  <c r="M328" i="16"/>
  <c r="M320" i="16"/>
  <c r="O320" i="16"/>
  <c r="P320" i="16" s="1"/>
  <c r="Q320" i="16" s="1"/>
  <c r="O312" i="16"/>
  <c r="P312" i="16" s="1"/>
  <c r="Q312" i="16" s="1"/>
  <c r="M312" i="16"/>
  <c r="M304" i="16"/>
  <c r="O304" i="16"/>
  <c r="P304" i="16" s="1"/>
  <c r="Q304" i="16" s="1"/>
  <c r="O296" i="16"/>
  <c r="P296" i="16" s="1"/>
  <c r="Q296" i="16" s="1"/>
  <c r="M296" i="16"/>
  <c r="R288" i="16"/>
  <c r="N288" i="16"/>
  <c r="O280" i="16"/>
  <c r="P280" i="16" s="1"/>
  <c r="Q280" i="16" s="1"/>
  <c r="M280" i="16"/>
  <c r="O237" i="16"/>
  <c r="P237" i="16" s="1"/>
  <c r="Q237" i="16" s="1"/>
  <c r="M237" i="16"/>
  <c r="O210" i="16"/>
  <c r="P210" i="16" s="1"/>
  <c r="Q210" i="16" s="1"/>
  <c r="M210" i="16"/>
  <c r="O202" i="16"/>
  <c r="P202" i="16" s="1"/>
  <c r="Q202" i="16" s="1"/>
  <c r="M202" i="16"/>
  <c r="O186" i="16"/>
  <c r="P186" i="16" s="1"/>
  <c r="Q186" i="16" s="1"/>
  <c r="M186" i="16"/>
  <c r="O178" i="16"/>
  <c r="P178" i="16" s="1"/>
  <c r="Q178" i="16" s="1"/>
  <c r="M178" i="16"/>
  <c r="O162" i="16"/>
  <c r="P162" i="16" s="1"/>
  <c r="Q162" i="16" s="1"/>
  <c r="M162" i="16"/>
  <c r="M144" i="16"/>
  <c r="O144" i="16"/>
  <c r="P144" i="16" s="1"/>
  <c r="Q144" i="16" s="1"/>
  <c r="O136" i="16"/>
  <c r="P136" i="16" s="1"/>
  <c r="Q136" i="16" s="1"/>
  <c r="M136" i="16"/>
  <c r="R128" i="16"/>
  <c r="N128" i="16"/>
  <c r="O120" i="16"/>
  <c r="P120" i="16" s="1"/>
  <c r="Q120" i="16" s="1"/>
  <c r="M120" i="16"/>
  <c r="M112" i="16"/>
  <c r="O112" i="16"/>
  <c r="P112" i="16" s="1"/>
  <c r="Q112" i="16" s="1"/>
  <c r="O104" i="16"/>
  <c r="P104" i="16" s="1"/>
  <c r="Q104" i="16" s="1"/>
  <c r="M104" i="16"/>
  <c r="M96" i="16"/>
  <c r="O96" i="16"/>
  <c r="P96" i="16" s="1"/>
  <c r="Q96" i="16" s="1"/>
  <c r="O88" i="16"/>
  <c r="P88" i="16" s="1"/>
  <c r="Q88" i="16" s="1"/>
  <c r="M88" i="16"/>
  <c r="O148" i="16"/>
  <c r="P148" i="16" s="1"/>
  <c r="Q148" i="16" s="1"/>
  <c r="M148" i="16"/>
  <c r="M150" i="16"/>
  <c r="O150" i="16"/>
  <c r="P150" i="16" s="1"/>
  <c r="Q150" i="16" s="1"/>
  <c r="M223" i="16"/>
  <c r="O223" i="16"/>
  <c r="P223" i="16" s="1"/>
  <c r="Q223" i="16" s="1"/>
  <c r="O275" i="16"/>
  <c r="P275" i="16" s="1"/>
  <c r="Q275" i="16" s="1"/>
  <c r="M275" i="16"/>
  <c r="O267" i="16"/>
  <c r="P267" i="16" s="1"/>
  <c r="Q267" i="16" s="1"/>
  <c r="M267" i="16"/>
  <c r="O251" i="16"/>
  <c r="P251" i="16" s="1"/>
  <c r="Q251" i="16" s="1"/>
  <c r="M251" i="16"/>
  <c r="O443" i="16"/>
  <c r="P443" i="16" s="1"/>
  <c r="Q443" i="16" s="1"/>
  <c r="M443" i="16"/>
  <c r="O427" i="16"/>
  <c r="P427" i="16" s="1"/>
  <c r="Q427" i="16" s="1"/>
  <c r="M427" i="16"/>
  <c r="O483" i="16"/>
  <c r="P483" i="16" s="1"/>
  <c r="Q483" i="16" s="1"/>
  <c r="M483" i="16"/>
  <c r="O531" i="16"/>
  <c r="P531" i="16" s="1"/>
  <c r="Q531" i="16" s="1"/>
  <c r="M531" i="16"/>
  <c r="O523" i="16"/>
  <c r="P523" i="16" s="1"/>
  <c r="Q523" i="16" s="1"/>
  <c r="M523" i="16"/>
  <c r="O556" i="16"/>
  <c r="P556" i="16" s="1"/>
  <c r="Q556" i="16" s="1"/>
  <c r="M556" i="16"/>
  <c r="O573" i="16"/>
  <c r="P573" i="16" s="1"/>
  <c r="Q573" i="16" s="1"/>
  <c r="M573" i="16"/>
  <c r="M590" i="16"/>
  <c r="O590" i="16"/>
  <c r="P590" i="16" s="1"/>
  <c r="Q590" i="16" s="1"/>
  <c r="M582" i="16"/>
  <c r="O582" i="16"/>
  <c r="P582" i="16" s="1"/>
  <c r="Q582" i="16" s="1"/>
  <c r="M574" i="16"/>
  <c r="O574" i="16"/>
  <c r="P574" i="16" s="1"/>
  <c r="Q574" i="16" s="1"/>
  <c r="M610" i="16"/>
  <c r="M540" i="16"/>
  <c r="M515" i="16"/>
  <c r="R485" i="16"/>
  <c r="S485" i="16" s="1"/>
  <c r="N485" i="16"/>
  <c r="M451" i="16"/>
  <c r="M426" i="16"/>
  <c r="M397" i="16"/>
  <c r="M362" i="16"/>
  <c r="N333" i="16"/>
  <c r="R283" i="16"/>
  <c r="N283" i="16"/>
  <c r="M258" i="16"/>
  <c r="R233" i="16"/>
  <c r="N233" i="16"/>
  <c r="R218" i="16"/>
  <c r="S218" i="16" s="1"/>
  <c r="N181" i="16"/>
  <c r="R155" i="16"/>
  <c r="S155" i="16" s="1"/>
  <c r="N155" i="16"/>
  <c r="R115" i="16"/>
  <c r="M81" i="16"/>
  <c r="M51" i="16"/>
  <c r="O615" i="16"/>
  <c r="P615" i="16" s="1"/>
  <c r="Q615" i="16" s="1"/>
  <c r="O389" i="16"/>
  <c r="P389" i="16" s="1"/>
  <c r="Q389" i="16" s="1"/>
  <c r="O311" i="16"/>
  <c r="P311" i="16" s="1"/>
  <c r="Q311" i="16" s="1"/>
  <c r="O103" i="16"/>
  <c r="P103" i="16" s="1"/>
  <c r="Q103" i="16" s="1"/>
  <c r="N524" i="16"/>
  <c r="O45" i="16"/>
  <c r="P45" i="16" s="1"/>
  <c r="Q45" i="16" s="1"/>
  <c r="M45" i="16"/>
  <c r="M631" i="16"/>
  <c r="O631" i="16"/>
  <c r="P631" i="16" s="1"/>
  <c r="Q631" i="16" s="1"/>
  <c r="R566" i="16"/>
  <c r="N566" i="16"/>
  <c r="O457" i="16"/>
  <c r="P457" i="16" s="1"/>
  <c r="Q457" i="16" s="1"/>
  <c r="M457" i="16"/>
  <c r="R23" i="16"/>
  <c r="N23" i="16"/>
  <c r="M15" i="16"/>
  <c r="O15" i="16"/>
  <c r="P15" i="16" s="1"/>
  <c r="Q15" i="16" s="1"/>
  <c r="O7" i="16"/>
  <c r="P7" i="16" s="1"/>
  <c r="Q7" i="16" s="1"/>
  <c r="M7" i="16"/>
  <c r="M78" i="16"/>
  <c r="O78" i="16"/>
  <c r="P78" i="16" s="1"/>
  <c r="Q78" i="16" s="1"/>
  <c r="M70" i="16"/>
  <c r="O70" i="16"/>
  <c r="P70" i="16" s="1"/>
  <c r="Q70" i="16" s="1"/>
  <c r="M62" i="16"/>
  <c r="O62" i="16"/>
  <c r="P62" i="16" s="1"/>
  <c r="Q62" i="16" s="1"/>
  <c r="M46" i="16"/>
  <c r="O46" i="16"/>
  <c r="P46" i="16" s="1"/>
  <c r="Q46" i="16" s="1"/>
  <c r="O632" i="16"/>
  <c r="P632" i="16" s="1"/>
  <c r="Q632" i="16" s="1"/>
  <c r="M632" i="16"/>
  <c r="M624" i="16"/>
  <c r="O624" i="16"/>
  <c r="P624" i="16" s="1"/>
  <c r="Q624" i="16" s="1"/>
  <c r="O616" i="16"/>
  <c r="P616" i="16" s="1"/>
  <c r="Q616" i="16" s="1"/>
  <c r="M616" i="16"/>
  <c r="M608" i="16"/>
  <c r="O608" i="16"/>
  <c r="P608" i="16" s="1"/>
  <c r="Q608" i="16" s="1"/>
  <c r="O600" i="16"/>
  <c r="P600" i="16" s="1"/>
  <c r="Q600" i="16" s="1"/>
  <c r="M600" i="16"/>
  <c r="R567" i="16"/>
  <c r="N567" i="16"/>
  <c r="M559" i="16"/>
  <c r="O559" i="16"/>
  <c r="P559" i="16" s="1"/>
  <c r="Q559" i="16" s="1"/>
  <c r="O504" i="16"/>
  <c r="P504" i="16" s="1"/>
  <c r="Q504" i="16" s="1"/>
  <c r="M504" i="16"/>
  <c r="M496" i="16"/>
  <c r="O496" i="16"/>
  <c r="P496" i="16" s="1"/>
  <c r="Q496" i="16" s="1"/>
  <c r="O488" i="16"/>
  <c r="P488" i="16" s="1"/>
  <c r="Q488" i="16" s="1"/>
  <c r="M488" i="16"/>
  <c r="O466" i="16"/>
  <c r="P466" i="16" s="1"/>
  <c r="Q466" i="16" s="1"/>
  <c r="M466" i="16"/>
  <c r="O458" i="16"/>
  <c r="P458" i="16" s="1"/>
  <c r="Q458" i="16" s="1"/>
  <c r="M458" i="16"/>
  <c r="O413" i="16"/>
  <c r="P413" i="16" s="1"/>
  <c r="Q413" i="16" s="1"/>
  <c r="M413" i="16"/>
  <c r="O405" i="16"/>
  <c r="P405" i="16" s="1"/>
  <c r="Q405" i="16" s="1"/>
  <c r="M405" i="16"/>
  <c r="O381" i="16"/>
  <c r="P381" i="16" s="1"/>
  <c r="Q381" i="16" s="1"/>
  <c r="M381" i="16"/>
  <c r="O365" i="16"/>
  <c r="P365" i="16" s="1"/>
  <c r="Q365" i="16" s="1"/>
  <c r="M365" i="16"/>
  <c r="O349" i="16"/>
  <c r="P349" i="16" s="1"/>
  <c r="Q349" i="16" s="1"/>
  <c r="M349" i="16"/>
  <c r="R341" i="16"/>
  <c r="N341" i="16"/>
  <c r="M327" i="16"/>
  <c r="O327" i="16"/>
  <c r="P327" i="16" s="1"/>
  <c r="Q327" i="16" s="1"/>
  <c r="M319" i="16"/>
  <c r="O319" i="16"/>
  <c r="P319" i="16" s="1"/>
  <c r="Q319" i="16" s="1"/>
  <c r="R311" i="16"/>
  <c r="N311" i="16"/>
  <c r="M303" i="16"/>
  <c r="O303" i="16"/>
  <c r="P303" i="16" s="1"/>
  <c r="Q303" i="16" s="1"/>
  <c r="M295" i="16"/>
  <c r="O295" i="16"/>
  <c r="P295" i="16" s="1"/>
  <c r="Q295" i="16" s="1"/>
  <c r="R287" i="16"/>
  <c r="N287" i="16"/>
  <c r="R279" i="16"/>
  <c r="N279" i="16"/>
  <c r="O236" i="16"/>
  <c r="P236" i="16" s="1"/>
  <c r="Q236" i="16" s="1"/>
  <c r="M236" i="16"/>
  <c r="O217" i="16"/>
  <c r="P217" i="16" s="1"/>
  <c r="Q217" i="16" s="1"/>
  <c r="M217" i="16"/>
  <c r="O201" i="16"/>
  <c r="P201" i="16" s="1"/>
  <c r="Q201" i="16" s="1"/>
  <c r="M201" i="16"/>
  <c r="O185" i="16"/>
  <c r="P185" i="16" s="1"/>
  <c r="Q185" i="16" s="1"/>
  <c r="M185" i="16"/>
  <c r="O177" i="16"/>
  <c r="P177" i="16" s="1"/>
  <c r="Q177" i="16" s="1"/>
  <c r="M177" i="16"/>
  <c r="O161" i="16"/>
  <c r="P161" i="16" s="1"/>
  <c r="Q161" i="16" s="1"/>
  <c r="M161" i="16"/>
  <c r="M143" i="16"/>
  <c r="O143" i="16"/>
  <c r="P143" i="16" s="1"/>
  <c r="Q143" i="16" s="1"/>
  <c r="M135" i="16"/>
  <c r="O135" i="16"/>
  <c r="P135" i="16" s="1"/>
  <c r="Q135" i="16" s="1"/>
  <c r="M127" i="16"/>
  <c r="O127" i="16"/>
  <c r="P127" i="16" s="1"/>
  <c r="Q127" i="16" s="1"/>
  <c r="M119" i="16"/>
  <c r="O119" i="16"/>
  <c r="P119" i="16" s="1"/>
  <c r="Q119" i="16" s="1"/>
  <c r="R111" i="16"/>
  <c r="N111" i="16"/>
  <c r="R103" i="16"/>
  <c r="N103" i="16"/>
  <c r="M95" i="16"/>
  <c r="O95" i="16"/>
  <c r="P95" i="16" s="1"/>
  <c r="Q95" i="16" s="1"/>
  <c r="O157" i="16"/>
  <c r="P157" i="16" s="1"/>
  <c r="Q157" i="16" s="1"/>
  <c r="M157" i="16"/>
  <c r="O149" i="16"/>
  <c r="P149" i="16" s="1"/>
  <c r="Q149" i="16" s="1"/>
  <c r="M149" i="16"/>
  <c r="M222" i="16"/>
  <c r="O222" i="16"/>
  <c r="P222" i="16" s="1"/>
  <c r="Q222" i="16" s="1"/>
  <c r="O274" i="16"/>
  <c r="P274" i="16" s="1"/>
  <c r="Q274" i="16" s="1"/>
  <c r="M274" i="16"/>
  <c r="O266" i="16"/>
  <c r="P266" i="16" s="1"/>
  <c r="Q266" i="16" s="1"/>
  <c r="M266" i="16"/>
  <c r="O250" i="16"/>
  <c r="P250" i="16" s="1"/>
  <c r="Q250" i="16" s="1"/>
  <c r="M250" i="16"/>
  <c r="O442" i="16"/>
  <c r="P442" i="16" s="1"/>
  <c r="Q442" i="16" s="1"/>
  <c r="M442" i="16"/>
  <c r="O434" i="16"/>
  <c r="P434" i="16" s="1"/>
  <c r="Q434" i="16" s="1"/>
  <c r="M434" i="16"/>
  <c r="O482" i="16"/>
  <c r="P482" i="16" s="1"/>
  <c r="Q482" i="16" s="1"/>
  <c r="M482" i="16"/>
  <c r="M510" i="16"/>
  <c r="O510" i="16"/>
  <c r="P510" i="16" s="1"/>
  <c r="Q510" i="16" s="1"/>
  <c r="O530" i="16"/>
  <c r="P530" i="16" s="1"/>
  <c r="Q530" i="16" s="1"/>
  <c r="M530" i="16"/>
  <c r="O522" i="16"/>
  <c r="P522" i="16" s="1"/>
  <c r="Q522" i="16" s="1"/>
  <c r="M522" i="16"/>
  <c r="O555" i="16"/>
  <c r="P555" i="16" s="1"/>
  <c r="Q555" i="16" s="1"/>
  <c r="M555" i="16"/>
  <c r="O589" i="16"/>
  <c r="P589" i="16" s="1"/>
  <c r="Q589" i="16" s="1"/>
  <c r="M589" i="16"/>
  <c r="O581" i="16"/>
  <c r="P581" i="16" s="1"/>
  <c r="Q581" i="16" s="1"/>
  <c r="M581" i="16"/>
  <c r="M3" i="16"/>
  <c r="N3" i="16" s="1"/>
  <c r="M601" i="16"/>
  <c r="M564" i="16"/>
  <c r="M539" i="16"/>
  <c r="M514" i="16"/>
  <c r="M450" i="16"/>
  <c r="M396" i="16"/>
  <c r="M332" i="16"/>
  <c r="R257" i="16"/>
  <c r="S257" i="16" s="1"/>
  <c r="M229" i="16"/>
  <c r="M209" i="16"/>
  <c r="R154" i="16"/>
  <c r="S154" i="16" s="1"/>
  <c r="N154" i="16"/>
  <c r="M77" i="16"/>
  <c r="M39" i="16"/>
  <c r="O310" i="16"/>
  <c r="P310" i="16" s="1"/>
  <c r="Q310" i="16" s="1"/>
  <c r="S310" i="16" s="1"/>
  <c r="O160" i="16"/>
  <c r="P160" i="16" s="1"/>
  <c r="Q160" i="16" s="1"/>
  <c r="O102" i="16"/>
  <c r="P102" i="16" s="1"/>
  <c r="Q102" i="16" s="1"/>
  <c r="O32" i="16"/>
  <c r="P32" i="16" s="1"/>
  <c r="Q32" i="16" s="1"/>
  <c r="R336" i="16"/>
  <c r="N336" i="16"/>
  <c r="S554" i="16"/>
  <c r="R595" i="16"/>
  <c r="S595" i="16" s="1"/>
  <c r="N595" i="16"/>
  <c r="R548" i="16"/>
  <c r="S548" i="16" s="1"/>
  <c r="N548" i="16"/>
  <c r="M537" i="16"/>
  <c r="N409" i="16"/>
  <c r="M395" i="16"/>
  <c r="R306" i="16"/>
  <c r="R292" i="16"/>
  <c r="N292" i="16"/>
  <c r="R253" i="16"/>
  <c r="S253" i="16" s="1"/>
  <c r="R242" i="16"/>
  <c r="S242" i="16" s="1"/>
  <c r="N242" i="16"/>
  <c r="R228" i="16"/>
  <c r="S228" i="16" s="1"/>
  <c r="M50" i="16"/>
  <c r="M30" i="16"/>
  <c r="O199" i="16"/>
  <c r="P199" i="16" s="1"/>
  <c r="Q199" i="16" s="1"/>
  <c r="N445" i="16"/>
  <c r="R21" i="16"/>
  <c r="N21" i="16"/>
  <c r="R5" i="16"/>
  <c r="N5" i="16"/>
  <c r="R37" i="16"/>
  <c r="N37" i="16"/>
  <c r="O44" i="16"/>
  <c r="P44" i="16" s="1"/>
  <c r="Q44" i="16" s="1"/>
  <c r="M44" i="16"/>
  <c r="M622" i="16"/>
  <c r="O622" i="16"/>
  <c r="P622" i="16" s="1"/>
  <c r="Q622" i="16" s="1"/>
  <c r="M606" i="16"/>
  <c r="O606" i="16"/>
  <c r="P606" i="16" s="1"/>
  <c r="Q606" i="16" s="1"/>
  <c r="M494" i="16"/>
  <c r="O494" i="16"/>
  <c r="P494" i="16" s="1"/>
  <c r="Q494" i="16" s="1"/>
  <c r="O472" i="16"/>
  <c r="P472" i="16" s="1"/>
  <c r="Q472" i="16" s="1"/>
  <c r="M472" i="16"/>
  <c r="R464" i="16"/>
  <c r="N464" i="16"/>
  <c r="O456" i="16"/>
  <c r="P456" i="16" s="1"/>
  <c r="Q456" i="16" s="1"/>
  <c r="M456" i="16"/>
  <c r="R215" i="16"/>
  <c r="N215" i="16"/>
  <c r="R199" i="16"/>
  <c r="N199" i="16"/>
  <c r="R191" i="16"/>
  <c r="N191" i="16"/>
  <c r="R183" i="16"/>
  <c r="N183" i="16"/>
  <c r="R175" i="16"/>
  <c r="N175" i="16"/>
  <c r="R167" i="16"/>
  <c r="N167" i="16"/>
  <c r="R159" i="16"/>
  <c r="N159" i="16"/>
  <c r="R86" i="16"/>
  <c r="N86" i="16"/>
  <c r="R272" i="16"/>
  <c r="N272" i="16"/>
  <c r="O264" i="16"/>
  <c r="P264" i="16" s="1"/>
  <c r="Q264" i="16" s="1"/>
  <c r="M264" i="16"/>
  <c r="R256" i="16"/>
  <c r="N256" i="16"/>
  <c r="O248" i="16"/>
  <c r="P248" i="16" s="1"/>
  <c r="Q248" i="16" s="1"/>
  <c r="M248" i="16"/>
  <c r="R335" i="16"/>
  <c r="N335" i="16"/>
  <c r="R448" i="16"/>
  <c r="N448" i="16"/>
  <c r="O440" i="16"/>
  <c r="P440" i="16" s="1"/>
  <c r="Q440" i="16" s="1"/>
  <c r="M440" i="16"/>
  <c r="R432" i="16"/>
  <c r="N432" i="16"/>
  <c r="R480" i="16"/>
  <c r="N480" i="16"/>
  <c r="O536" i="16"/>
  <c r="P536" i="16" s="1"/>
  <c r="Q536" i="16" s="1"/>
  <c r="M536" i="16"/>
  <c r="R528" i="16"/>
  <c r="N528" i="16"/>
  <c r="O520" i="16"/>
  <c r="P520" i="16" s="1"/>
  <c r="Q520" i="16" s="1"/>
  <c r="M520" i="16"/>
  <c r="M619" i="16"/>
  <c r="R533" i="16"/>
  <c r="N533" i="16"/>
  <c r="M508" i="16"/>
  <c r="M433" i="16"/>
  <c r="M419" i="16"/>
  <c r="M369" i="16"/>
  <c r="M355" i="16"/>
  <c r="M330" i="16"/>
  <c r="M316" i="16"/>
  <c r="M291" i="16"/>
  <c r="R277" i="16"/>
  <c r="S277" i="16" s="1"/>
  <c r="M241" i="16"/>
  <c r="R227" i="16"/>
  <c r="S227" i="16" s="1"/>
  <c r="M188" i="16"/>
  <c r="M138" i="16"/>
  <c r="N124" i="16"/>
  <c r="R85" i="16"/>
  <c r="N85" i="16"/>
  <c r="M74" i="16"/>
  <c r="M60" i="16"/>
  <c r="M49" i="16"/>
  <c r="M29" i="16"/>
  <c r="O480" i="16"/>
  <c r="P480" i="16" s="1"/>
  <c r="Q480" i="16" s="1"/>
  <c r="O454" i="16"/>
  <c r="P454" i="16" s="1"/>
  <c r="Q454" i="16" s="1"/>
  <c r="O352" i="16"/>
  <c r="P352" i="16" s="1"/>
  <c r="Q352" i="16" s="1"/>
  <c r="O198" i="16"/>
  <c r="P198" i="16" s="1"/>
  <c r="Q198" i="16" s="1"/>
  <c r="O175" i="16"/>
  <c r="P175" i="16" s="1"/>
  <c r="Q175" i="16" s="1"/>
  <c r="O21" i="16"/>
  <c r="P21" i="16" s="1"/>
  <c r="Q21" i="16" s="1"/>
  <c r="N598" i="16"/>
  <c r="N198" i="16"/>
  <c r="R214" i="16"/>
  <c r="N214" i="16"/>
  <c r="M206" i="16"/>
  <c r="O206" i="16"/>
  <c r="P206" i="16" s="1"/>
  <c r="Q206" i="16" s="1"/>
  <c r="M190" i="16"/>
  <c r="O190" i="16"/>
  <c r="P190" i="16" s="1"/>
  <c r="Q190" i="16" s="1"/>
  <c r="M174" i="16"/>
  <c r="O174" i="16"/>
  <c r="P174" i="16" s="1"/>
  <c r="Q174" i="16" s="1"/>
  <c r="R166" i="16"/>
  <c r="N166" i="16"/>
  <c r="M158" i="16"/>
  <c r="O158" i="16"/>
  <c r="P158" i="16" s="1"/>
  <c r="Q158" i="16" s="1"/>
  <c r="R263" i="16"/>
  <c r="N263" i="16"/>
  <c r="R247" i="16"/>
  <c r="N247" i="16"/>
  <c r="R439" i="16"/>
  <c r="R431" i="16"/>
  <c r="N431" i="16"/>
  <c r="R487" i="16"/>
  <c r="S487" i="16" s="1"/>
  <c r="N487" i="16"/>
  <c r="R479" i="16"/>
  <c r="N479" i="16"/>
  <c r="R527" i="16"/>
  <c r="S527" i="16" s="1"/>
  <c r="N527" i="16"/>
  <c r="R519" i="16"/>
  <c r="N519" i="16"/>
  <c r="M604" i="16"/>
  <c r="M571" i="16"/>
  <c r="M546" i="16"/>
  <c r="M521" i="16"/>
  <c r="M507" i="16"/>
  <c r="M393" i="16"/>
  <c r="M379" i="16"/>
  <c r="M315" i="16"/>
  <c r="M301" i="16"/>
  <c r="M290" i="16"/>
  <c r="M265" i="16"/>
  <c r="M212" i="16"/>
  <c r="M173" i="16"/>
  <c r="M123" i="16"/>
  <c r="M109" i="16"/>
  <c r="M73" i="16"/>
  <c r="O630" i="16"/>
  <c r="P630" i="16" s="1"/>
  <c r="Q630" i="16" s="1"/>
  <c r="O528" i="16"/>
  <c r="P528" i="16" s="1"/>
  <c r="Q528" i="16" s="1"/>
  <c r="O502" i="16"/>
  <c r="P502" i="16" s="1"/>
  <c r="Q502" i="16" s="1"/>
  <c r="S502" i="16" s="1"/>
  <c r="O453" i="16"/>
  <c r="P453" i="16" s="1"/>
  <c r="Q453" i="16" s="1"/>
  <c r="O400" i="16"/>
  <c r="P400" i="16" s="1"/>
  <c r="Q400" i="16" s="1"/>
  <c r="O325" i="16"/>
  <c r="P325" i="16" s="1"/>
  <c r="Q325" i="16" s="1"/>
  <c r="O272" i="16"/>
  <c r="P272" i="16" s="1"/>
  <c r="Q272" i="16" s="1"/>
  <c r="S272" i="16" s="1"/>
  <c r="O197" i="16"/>
  <c r="P197" i="16" s="1"/>
  <c r="Q197" i="16" s="1"/>
  <c r="O167" i="16"/>
  <c r="P167" i="16" s="1"/>
  <c r="Q167" i="16" s="1"/>
  <c r="O27" i="16"/>
  <c r="P27" i="16" s="1"/>
  <c r="Q27" i="16" s="1"/>
  <c r="M27" i="16"/>
  <c r="O19" i="16"/>
  <c r="P19" i="16" s="1"/>
  <c r="Q19" i="16" s="1"/>
  <c r="M19" i="16"/>
  <c r="O11" i="16"/>
  <c r="P11" i="16" s="1"/>
  <c r="Q11" i="16" s="1"/>
  <c r="M11" i="16"/>
  <c r="O35" i="16"/>
  <c r="P35" i="16" s="1"/>
  <c r="Q35" i="16" s="1"/>
  <c r="M35" i="16"/>
  <c r="O42" i="16"/>
  <c r="P42" i="16" s="1"/>
  <c r="Q42" i="16" s="1"/>
  <c r="M42" i="16"/>
  <c r="R544" i="16"/>
  <c r="N544" i="16"/>
  <c r="M462" i="16"/>
  <c r="O462" i="16"/>
  <c r="P462" i="16" s="1"/>
  <c r="Q462" i="16" s="1"/>
  <c r="O232" i="16"/>
  <c r="P232" i="16" s="1"/>
  <c r="Q232" i="16" s="1"/>
  <c r="M232" i="16"/>
  <c r="R270" i="16"/>
  <c r="N270" i="16"/>
  <c r="R262" i="16"/>
  <c r="N262" i="16"/>
  <c r="R254" i="16"/>
  <c r="N254" i="16"/>
  <c r="R446" i="16"/>
  <c r="N446" i="16"/>
  <c r="R430" i="16"/>
  <c r="N430" i="16"/>
  <c r="R478" i="16"/>
  <c r="N478" i="16"/>
  <c r="R526" i="16"/>
  <c r="N526" i="16"/>
  <c r="R551" i="16"/>
  <c r="S551" i="16" s="1"/>
  <c r="N551" i="16"/>
  <c r="M628" i="16"/>
  <c r="M603" i="16"/>
  <c r="M580" i="16"/>
  <c r="M570" i="16"/>
  <c r="R517" i="16"/>
  <c r="S517" i="16" s="1"/>
  <c r="N517" i="16"/>
  <c r="M492" i="16"/>
  <c r="M481" i="16"/>
  <c r="M417" i="16"/>
  <c r="M403" i="16"/>
  <c r="M353" i="16"/>
  <c r="M339" i="16"/>
  <c r="M314" i="16"/>
  <c r="M300" i="16"/>
  <c r="M172" i="16"/>
  <c r="M147" i="16"/>
  <c r="M58" i="16"/>
  <c r="M41" i="16"/>
  <c r="O448" i="16"/>
  <c r="P448" i="16" s="1"/>
  <c r="Q448" i="16" s="1"/>
  <c r="O215" i="16"/>
  <c r="P215" i="16" s="1"/>
  <c r="Q215" i="16" s="1"/>
  <c r="O166" i="16"/>
  <c r="P166" i="16" s="1"/>
  <c r="Q166" i="16" s="1"/>
  <c r="N534" i="16"/>
  <c r="N502" i="16"/>
  <c r="N470" i="16"/>
  <c r="N438" i="16"/>
  <c r="N368" i="16"/>
  <c r="O26" i="16"/>
  <c r="P26" i="16" s="1"/>
  <c r="Q26" i="16" s="1"/>
  <c r="M26" i="16"/>
  <c r="O18" i="16"/>
  <c r="P18" i="16" s="1"/>
  <c r="Q18" i="16" s="1"/>
  <c r="M18" i="16"/>
  <c r="O10" i="16"/>
  <c r="P10" i="16" s="1"/>
  <c r="Q10" i="16" s="1"/>
  <c r="M10" i="16"/>
  <c r="O34" i="16"/>
  <c r="P34" i="16" s="1"/>
  <c r="Q34" i="16" s="1"/>
  <c r="M34" i="16"/>
  <c r="O408" i="16"/>
  <c r="P408" i="16" s="1"/>
  <c r="Q408" i="16" s="1"/>
  <c r="M408" i="16"/>
  <c r="R400" i="16"/>
  <c r="N400" i="16"/>
  <c r="O392" i="16"/>
  <c r="P392" i="16" s="1"/>
  <c r="Q392" i="16" s="1"/>
  <c r="M392" i="16"/>
  <c r="O376" i="16"/>
  <c r="P376" i="16" s="1"/>
  <c r="Q376" i="16" s="1"/>
  <c r="M376" i="16"/>
  <c r="O360" i="16"/>
  <c r="P360" i="16" s="1"/>
  <c r="Q360" i="16" s="1"/>
  <c r="M360" i="16"/>
  <c r="R352" i="16"/>
  <c r="N352" i="16"/>
  <c r="O344" i="16"/>
  <c r="P344" i="16" s="1"/>
  <c r="Q344" i="16" s="1"/>
  <c r="M344" i="16"/>
  <c r="R239" i="16"/>
  <c r="S239" i="16" s="1"/>
  <c r="N239" i="16"/>
  <c r="R231" i="16"/>
  <c r="N231" i="16"/>
  <c r="S445" i="16"/>
  <c r="R558" i="16"/>
  <c r="N558" i="16"/>
  <c r="M627" i="16"/>
  <c r="M579" i="16"/>
  <c r="M491" i="16"/>
  <c r="M441" i="16"/>
  <c r="M377" i="16"/>
  <c r="M363" i="16"/>
  <c r="M338" i="16"/>
  <c r="M324" i="16"/>
  <c r="M299" i="16"/>
  <c r="M285" i="16"/>
  <c r="M249" i="16"/>
  <c r="M221" i="16"/>
  <c r="M196" i="16"/>
  <c r="M146" i="16"/>
  <c r="M93" i="16"/>
  <c r="M68" i="16"/>
  <c r="M57" i="16"/>
  <c r="O598" i="16"/>
  <c r="P598" i="16" s="1"/>
  <c r="Q598" i="16" s="1"/>
  <c r="O470" i="16"/>
  <c r="P470" i="16" s="1"/>
  <c r="Q470" i="16" s="1"/>
  <c r="O368" i="16"/>
  <c r="P368" i="16" s="1"/>
  <c r="Q368" i="16" s="1"/>
  <c r="S368" i="16" s="1"/>
  <c r="X368" i="16" s="1"/>
  <c r="O240" i="16"/>
  <c r="P240" i="16" s="1"/>
  <c r="Q240" i="16" s="1"/>
  <c r="S240" i="16" s="1"/>
  <c r="O214" i="16"/>
  <c r="P214" i="16" s="1"/>
  <c r="Q214" i="16" s="1"/>
  <c r="O191" i="16"/>
  <c r="P191" i="16" s="1"/>
  <c r="Q191" i="16" s="1"/>
  <c r="O86" i="16"/>
  <c r="P86" i="16" s="1"/>
  <c r="Q86" i="16" s="1"/>
  <c r="O37" i="16"/>
  <c r="P37" i="16" s="1"/>
  <c r="Q37" i="16" s="1"/>
  <c r="N614" i="16"/>
  <c r="R592" i="16"/>
  <c r="S592" i="16" s="1"/>
  <c r="N592" i="16"/>
  <c r="R576" i="16"/>
  <c r="S576" i="16" s="1"/>
  <c r="M552" i="16"/>
  <c r="M424" i="16"/>
  <c r="M152" i="16"/>
  <c r="O558" i="16"/>
  <c r="P558" i="16" s="1"/>
  <c r="Q558" i="16" s="1"/>
  <c r="O526" i="16"/>
  <c r="P526" i="16" s="1"/>
  <c r="Q526" i="16" s="1"/>
  <c r="O478" i="16"/>
  <c r="P478" i="16" s="1"/>
  <c r="Q478" i="16" s="1"/>
  <c r="O446" i="16"/>
  <c r="P446" i="16" s="1"/>
  <c r="Q446" i="16" s="1"/>
  <c r="O430" i="16"/>
  <c r="P430" i="16" s="1"/>
  <c r="Q430" i="16" s="1"/>
  <c r="O334" i="16"/>
  <c r="P334" i="16" s="1"/>
  <c r="Q334" i="16" s="1"/>
  <c r="S334" i="16" s="1"/>
  <c r="O270" i="16"/>
  <c r="P270" i="16" s="1"/>
  <c r="Q270" i="16" s="1"/>
  <c r="O254" i="16"/>
  <c r="P254" i="16" s="1"/>
  <c r="Q254" i="16" s="1"/>
  <c r="M634" i="16"/>
  <c r="N634" i="16" s="1"/>
  <c r="O634" i="16"/>
  <c r="P634" i="16" s="1"/>
  <c r="Q634" i="16" s="1"/>
  <c r="U7" i="20" l="1"/>
  <c r="W7" i="20" s="1"/>
  <c r="S7" i="20"/>
  <c r="T7" i="20" s="1"/>
  <c r="V7" i="20" s="1"/>
  <c r="X7" i="20" s="1"/>
  <c r="R7" i="20"/>
  <c r="Y7" i="20" s="1"/>
  <c r="K8" i="20"/>
  <c r="O8" i="20" s="1"/>
  <c r="P8" i="20" s="1"/>
  <c r="H8" i="20"/>
  <c r="Q8" i="20" s="1"/>
  <c r="I9" i="20"/>
  <c r="G8" i="20"/>
  <c r="S66" i="16"/>
  <c r="X66" i="16" s="1"/>
  <c r="R261" i="16"/>
  <c r="S261" i="16" s="1"/>
  <c r="V261" i="16" s="1"/>
  <c r="R80" i="16"/>
  <c r="R385" i="16"/>
  <c r="S385" i="16" s="1"/>
  <c r="X385" i="16" s="1"/>
  <c r="N384" i="16"/>
  <c r="S5" i="16"/>
  <c r="V5" i="16" s="1"/>
  <c r="R588" i="16"/>
  <c r="S588" i="16" s="1"/>
  <c r="X588" i="16" s="1"/>
  <c r="R255" i="16"/>
  <c r="S255" i="16" s="1"/>
  <c r="N180" i="16"/>
  <c r="N476" i="16"/>
  <c r="S437" i="16"/>
  <c r="X437" i="16" s="1"/>
  <c r="S271" i="16"/>
  <c r="X271" i="16" s="1"/>
  <c r="S256" i="16"/>
  <c r="V256" i="16" s="1"/>
  <c r="N386" i="16"/>
  <c r="S416" i="16"/>
  <c r="V416" i="16" s="1"/>
  <c r="N182" i="16"/>
  <c r="R309" i="16"/>
  <c r="N189" i="16"/>
  <c r="S591" i="16"/>
  <c r="V591" i="16" s="1"/>
  <c r="S131" i="16"/>
  <c r="X131" i="16" s="1"/>
  <c r="R226" i="16"/>
  <c r="S226" i="16" s="1"/>
  <c r="X226" i="16" s="1"/>
  <c r="R345" i="16"/>
  <c r="N620" i="16"/>
  <c r="R490" i="16"/>
  <c r="S490" i="16" s="1"/>
  <c r="X490" i="16" s="1"/>
  <c r="R106" i="16"/>
  <c r="R447" i="16"/>
  <c r="S447" i="16" s="1"/>
  <c r="X447" i="16" s="1"/>
  <c r="S533" i="16"/>
  <c r="X533" i="16" s="1"/>
  <c r="R317" i="16"/>
  <c r="S317" i="16" s="1"/>
  <c r="X317" i="16" s="1"/>
  <c r="N585" i="16"/>
  <c r="N425" i="16"/>
  <c r="N625" i="16"/>
  <c r="N371" i="16"/>
  <c r="S495" i="16"/>
  <c r="V495" i="16" s="1"/>
  <c r="R577" i="16"/>
  <c r="S577" i="16" s="1"/>
  <c r="X577" i="16" s="1"/>
  <c r="N67" i="16"/>
  <c r="N90" i="16"/>
  <c r="N122" i="16"/>
  <c r="N593" i="16"/>
  <c r="N234" i="16"/>
  <c r="N612" i="16"/>
  <c r="N114" i="16"/>
  <c r="N284" i="16"/>
  <c r="N13" i="16"/>
  <c r="N293" i="16"/>
  <c r="N141" i="16"/>
  <c r="N529" i="16"/>
  <c r="N416" i="16"/>
  <c r="S21" i="16"/>
  <c r="X21" i="16" s="1"/>
  <c r="N307" i="16"/>
  <c r="R611" i="16"/>
  <c r="S133" i="16"/>
  <c r="X133" i="16" s="1"/>
  <c r="S8" i="16"/>
  <c r="X8" i="16" s="1"/>
  <c r="N429" i="16"/>
  <c r="S86" i="16"/>
  <c r="V86" i="16" s="1"/>
  <c r="S519" i="16"/>
  <c r="V519" i="16" s="1"/>
  <c r="S263" i="16"/>
  <c r="V263" i="16" s="1"/>
  <c r="R584" i="16"/>
  <c r="S584" i="16" s="1"/>
  <c r="X584" i="16" s="1"/>
  <c r="S384" i="16"/>
  <c r="X384" i="16" s="1"/>
  <c r="N225" i="16"/>
  <c r="N99" i="16"/>
  <c r="N562" i="16"/>
  <c r="S336" i="16"/>
  <c r="X336" i="16" s="1"/>
  <c r="R435" i="16"/>
  <c r="S435" i="16" s="1"/>
  <c r="X435" i="16" s="1"/>
  <c r="N501" i="16"/>
  <c r="N626" i="16"/>
  <c r="N31" i="16"/>
  <c r="X386" i="16"/>
  <c r="N165" i="16"/>
  <c r="R269" i="16"/>
  <c r="S269" i="16" s="1"/>
  <c r="V269" i="16" s="1"/>
  <c r="S262" i="16"/>
  <c r="V262" i="16" s="1"/>
  <c r="N107" i="16"/>
  <c r="R565" i="16"/>
  <c r="N131" i="16"/>
  <c r="S151" i="16"/>
  <c r="V151" i="16" s="1"/>
  <c r="N297" i="16"/>
  <c r="S432" i="16"/>
  <c r="V432" i="16" s="1"/>
  <c r="S512" i="16"/>
  <c r="V512" i="16" s="1"/>
  <c r="N331" i="16"/>
  <c r="R594" i="16"/>
  <c r="S594" i="16" s="1"/>
  <c r="V594" i="16" s="1"/>
  <c r="N207" i="16"/>
  <c r="N101" i="16"/>
  <c r="S486" i="16"/>
  <c r="V486" i="16" s="1"/>
  <c r="N52" i="16"/>
  <c r="S430" i="16"/>
  <c r="V430" i="16" s="1"/>
  <c r="S535" i="16"/>
  <c r="X535" i="16" s="1"/>
  <c r="S528" i="16"/>
  <c r="V528" i="16" s="1"/>
  <c r="R55" i="16"/>
  <c r="S55" i="16" s="1"/>
  <c r="V55" i="16" s="1"/>
  <c r="N475" i="16"/>
  <c r="N219" i="16"/>
  <c r="N83" i="16"/>
  <c r="N129" i="16"/>
  <c r="N347" i="16"/>
  <c r="N245" i="16"/>
  <c r="N220" i="16"/>
  <c r="X438" i="16"/>
  <c r="N512" i="16"/>
  <c r="N387" i="16"/>
  <c r="S67" i="16"/>
  <c r="V67" i="16" s="1"/>
  <c r="R108" i="16"/>
  <c r="N91" i="16"/>
  <c r="N8" i="16"/>
  <c r="N170" i="16"/>
  <c r="R525" i="16"/>
  <c r="S525" i="16" s="1"/>
  <c r="X525" i="16" s="1"/>
  <c r="N411" i="16"/>
  <c r="N563" i="16"/>
  <c r="S85" i="16"/>
  <c r="V85" i="16" s="1"/>
  <c r="N246" i="16"/>
  <c r="S247" i="16"/>
  <c r="X247" i="16" s="1"/>
  <c r="N139" i="16"/>
  <c r="N553" i="16"/>
  <c r="N298" i="16"/>
  <c r="R499" i="16"/>
  <c r="S499" i="16" s="1"/>
  <c r="X499" i="16" s="1"/>
  <c r="S335" i="16"/>
  <c r="V335" i="16" s="1"/>
  <c r="S479" i="16"/>
  <c r="X479" i="16" s="1"/>
  <c r="X534" i="16"/>
  <c r="S478" i="16"/>
  <c r="X478" i="16" s="1"/>
  <c r="N596" i="16"/>
  <c r="S431" i="16"/>
  <c r="X431" i="16" s="1"/>
  <c r="X244" i="16"/>
  <c r="V244" i="16"/>
  <c r="V243" i="16"/>
  <c r="X243" i="16"/>
  <c r="V245" i="16"/>
  <c r="X245" i="16"/>
  <c r="N117" i="16"/>
  <c r="R461" i="16"/>
  <c r="N597" i="16"/>
  <c r="R518" i="16"/>
  <c r="S518" i="16" s="1"/>
  <c r="N518" i="16"/>
  <c r="S558" i="16"/>
  <c r="X558" i="16" s="1"/>
  <c r="N132" i="16"/>
  <c r="R543" i="16"/>
  <c r="N98" i="16"/>
  <c r="N361" i="16"/>
  <c r="S128" i="16"/>
  <c r="V128" i="16" s="1"/>
  <c r="N116" i="16"/>
  <c r="N401" i="16"/>
  <c r="N367" i="16"/>
  <c r="N195" i="16"/>
  <c r="N145" i="16"/>
  <c r="R550" i="16"/>
  <c r="S550" i="16" s="1"/>
  <c r="N550" i="16"/>
  <c r="S254" i="16"/>
  <c r="X254" i="16" s="1"/>
  <c r="N535" i="16"/>
  <c r="N586" i="16"/>
  <c r="N421" i="16"/>
  <c r="S6" i="16"/>
  <c r="V6" i="16" s="1"/>
  <c r="N449" i="16"/>
  <c r="N84" i="16"/>
  <c r="N125" i="16"/>
  <c r="S448" i="16"/>
  <c r="V448" i="16" s="1"/>
  <c r="S439" i="16"/>
  <c r="X439" i="16" s="1"/>
  <c r="N100" i="16"/>
  <c r="R164" i="16"/>
  <c r="R130" i="16"/>
  <c r="S130" i="16" s="1"/>
  <c r="X130" i="16" s="1"/>
  <c r="N156" i="16"/>
  <c r="N549" i="16"/>
  <c r="N244" i="16"/>
  <c r="N474" i="16"/>
  <c r="N204" i="16"/>
  <c r="V438" i="16"/>
  <c r="S246" i="16"/>
  <c r="R153" i="16"/>
  <c r="S153" i="16" s="1"/>
  <c r="X153" i="16" s="1"/>
  <c r="N153" i="16"/>
  <c r="R346" i="16"/>
  <c r="N346" i="16"/>
  <c r="R477" i="16"/>
  <c r="S477" i="16" s="1"/>
  <c r="N477" i="16"/>
  <c r="N271" i="16"/>
  <c r="N282" i="16"/>
  <c r="N308" i="16"/>
  <c r="N179" i="16"/>
  <c r="N538" i="16"/>
  <c r="N513" i="16"/>
  <c r="R65" i="16"/>
  <c r="S65" i="16" s="1"/>
  <c r="X65" i="16" s="1"/>
  <c r="N65" i="16"/>
  <c r="N76" i="16"/>
  <c r="S80" i="16"/>
  <c r="V80" i="16" s="1"/>
  <c r="S23" i="16"/>
  <c r="X23" i="16" s="1"/>
  <c r="S79" i="16"/>
  <c r="V79" i="16" s="1"/>
  <c r="R587" i="16"/>
  <c r="S587" i="16" s="1"/>
  <c r="X587" i="16" s="1"/>
  <c r="N587" i="16"/>
  <c r="N511" i="16"/>
  <c r="R511" i="16"/>
  <c r="S511" i="16" s="1"/>
  <c r="X548" i="16"/>
  <c r="V548" i="16"/>
  <c r="X475" i="16"/>
  <c r="V475" i="16"/>
  <c r="X220" i="16"/>
  <c r="V220" i="16"/>
  <c r="X596" i="16"/>
  <c r="V596" i="16"/>
  <c r="X334" i="16"/>
  <c r="V334" i="16"/>
  <c r="X122" i="16"/>
  <c r="V122" i="16"/>
  <c r="V517" i="16"/>
  <c r="X517" i="16"/>
  <c r="V333" i="16"/>
  <c r="X333" i="16"/>
  <c r="X593" i="16"/>
  <c r="V593" i="16"/>
  <c r="X253" i="16"/>
  <c r="V253" i="16"/>
  <c r="X449" i="16"/>
  <c r="V449" i="16"/>
  <c r="X156" i="16"/>
  <c r="V156" i="16"/>
  <c r="X13" i="16"/>
  <c r="V13" i="16"/>
  <c r="X578" i="16"/>
  <c r="V578" i="16"/>
  <c r="X129" i="16"/>
  <c r="V129" i="16"/>
  <c r="V225" i="16"/>
  <c r="X225" i="16"/>
  <c r="X219" i="16"/>
  <c r="V219" i="16"/>
  <c r="X240" i="16"/>
  <c r="V240" i="16"/>
  <c r="V429" i="16"/>
  <c r="X429" i="16"/>
  <c r="X500" i="16"/>
  <c r="V500" i="16"/>
  <c r="X595" i="16"/>
  <c r="V595" i="16"/>
  <c r="X125" i="16"/>
  <c r="V125" i="16"/>
  <c r="X154" i="16"/>
  <c r="V154" i="16"/>
  <c r="X425" i="16"/>
  <c r="V425" i="16"/>
  <c r="V485" i="16"/>
  <c r="X485" i="16"/>
  <c r="V549" i="16"/>
  <c r="X549" i="16"/>
  <c r="X586" i="16"/>
  <c r="V586" i="16"/>
  <c r="V445" i="16"/>
  <c r="X445" i="16"/>
  <c r="V132" i="16"/>
  <c r="X132" i="16"/>
  <c r="X242" i="16"/>
  <c r="V242" i="16"/>
  <c r="X585" i="16"/>
  <c r="V585" i="16"/>
  <c r="X310" i="16"/>
  <c r="V310" i="16"/>
  <c r="X421" i="16"/>
  <c r="V421" i="16"/>
  <c r="X502" i="16"/>
  <c r="V502" i="16"/>
  <c r="X83" i="16"/>
  <c r="V83" i="16"/>
  <c r="X257" i="16"/>
  <c r="V257" i="16"/>
  <c r="X213" i="16"/>
  <c r="V213" i="16"/>
  <c r="X529" i="16"/>
  <c r="V529" i="16"/>
  <c r="X487" i="16"/>
  <c r="V487" i="16"/>
  <c r="X331" i="16"/>
  <c r="V331" i="16"/>
  <c r="X474" i="16"/>
  <c r="V474" i="16"/>
  <c r="X411" i="16"/>
  <c r="V411" i="16"/>
  <c r="V273" i="16"/>
  <c r="X273" i="16"/>
  <c r="V52" i="16"/>
  <c r="X52" i="16"/>
  <c r="V576" i="16"/>
  <c r="X576" i="16"/>
  <c r="V272" i="16"/>
  <c r="X272" i="16"/>
  <c r="X239" i="16"/>
  <c r="V239" i="16"/>
  <c r="V84" i="16"/>
  <c r="X84" i="16"/>
  <c r="X277" i="16"/>
  <c r="V277" i="16"/>
  <c r="X228" i="16"/>
  <c r="V228" i="16"/>
  <c r="X554" i="16"/>
  <c r="V554" i="16"/>
  <c r="X218" i="16"/>
  <c r="V218" i="16"/>
  <c r="V527" i="16"/>
  <c r="X527" i="16"/>
  <c r="X476" i="16"/>
  <c r="V476" i="16"/>
  <c r="X54" i="16"/>
  <c r="V54" i="16"/>
  <c r="V501" i="16"/>
  <c r="X501" i="16"/>
  <c r="V597" i="16"/>
  <c r="X597" i="16"/>
  <c r="X227" i="16"/>
  <c r="V227" i="16"/>
  <c r="X124" i="16"/>
  <c r="V124" i="16"/>
  <c r="V76" i="16"/>
  <c r="X76" i="16"/>
  <c r="V592" i="16"/>
  <c r="X592" i="16"/>
  <c r="V551" i="16"/>
  <c r="X551" i="16"/>
  <c r="V409" i="16"/>
  <c r="X409" i="16"/>
  <c r="X155" i="16"/>
  <c r="V155" i="16"/>
  <c r="V513" i="16"/>
  <c r="X513" i="16"/>
  <c r="X524" i="16"/>
  <c r="V524" i="16"/>
  <c r="X553" i="16"/>
  <c r="V553" i="16"/>
  <c r="R492" i="16"/>
  <c r="S492" i="16" s="1"/>
  <c r="N492" i="16"/>
  <c r="R552" i="16"/>
  <c r="S552" i="16" s="1"/>
  <c r="N552" i="16"/>
  <c r="R93" i="16"/>
  <c r="N93" i="16"/>
  <c r="R249" i="16"/>
  <c r="S249" i="16" s="1"/>
  <c r="N249" i="16"/>
  <c r="R10" i="16"/>
  <c r="S10" i="16" s="1"/>
  <c r="N10" i="16"/>
  <c r="R315" i="16"/>
  <c r="S315" i="16" s="1"/>
  <c r="N315" i="16"/>
  <c r="R530" i="16"/>
  <c r="S530" i="16" s="1"/>
  <c r="N530" i="16"/>
  <c r="R143" i="16"/>
  <c r="N143" i="16"/>
  <c r="R71" i="16"/>
  <c r="S71" i="16" s="1"/>
  <c r="N71" i="16"/>
  <c r="R547" i="16"/>
  <c r="N547" i="16"/>
  <c r="R40" i="16"/>
  <c r="S40" i="16" s="1"/>
  <c r="N40" i="16"/>
  <c r="R408" i="16"/>
  <c r="S408" i="16" s="1"/>
  <c r="N408" i="16"/>
  <c r="R300" i="16"/>
  <c r="N300" i="16"/>
  <c r="R161" i="16"/>
  <c r="N161" i="16"/>
  <c r="R556" i="16"/>
  <c r="S556" i="16" s="1"/>
  <c r="N556" i="16"/>
  <c r="R505" i="16"/>
  <c r="S505" i="16" s="1"/>
  <c r="N505" i="16"/>
  <c r="R118" i="16"/>
  <c r="S118" i="16" s="1"/>
  <c r="N118" i="16"/>
  <c r="R22" i="16"/>
  <c r="S22" i="16" s="1"/>
  <c r="N22" i="16"/>
  <c r="R313" i="16"/>
  <c r="S313" i="16" s="1"/>
  <c r="N313" i="16"/>
  <c r="R383" i="16"/>
  <c r="S383" i="16" s="1"/>
  <c r="X383" i="16" s="1"/>
  <c r="N383" i="16"/>
  <c r="R364" i="16"/>
  <c r="N364" i="16"/>
  <c r="R286" i="16"/>
  <c r="N286" i="16"/>
  <c r="R299" i="16"/>
  <c r="N299" i="16"/>
  <c r="N73" i="16"/>
  <c r="R73" i="16"/>
  <c r="S73" i="16" s="1"/>
  <c r="R174" i="16"/>
  <c r="N174" i="16"/>
  <c r="R355" i="16"/>
  <c r="N355" i="16"/>
  <c r="R514" i="16"/>
  <c r="S514" i="16" s="1"/>
  <c r="N514" i="16"/>
  <c r="R223" i="16"/>
  <c r="S223" i="16" s="1"/>
  <c r="N223" i="16"/>
  <c r="R178" i="16"/>
  <c r="N178" i="16"/>
  <c r="R260" i="16"/>
  <c r="S260" i="16" s="1"/>
  <c r="N260" i="16"/>
  <c r="R506" i="16"/>
  <c r="S506" i="16" s="1"/>
  <c r="N506" i="16"/>
  <c r="R25" i="16"/>
  <c r="S25" i="16" s="1"/>
  <c r="N25" i="16"/>
  <c r="R455" i="16"/>
  <c r="N455" i="16"/>
  <c r="R344" i="16"/>
  <c r="N344" i="16"/>
  <c r="R41" i="16"/>
  <c r="S41" i="16" s="1"/>
  <c r="N41" i="16"/>
  <c r="R507" i="16"/>
  <c r="S507" i="16" s="1"/>
  <c r="N507" i="16"/>
  <c r="R332" i="16"/>
  <c r="S332" i="16" s="1"/>
  <c r="N332" i="16"/>
  <c r="N510" i="16"/>
  <c r="R510" i="16"/>
  <c r="S510" i="16" s="1"/>
  <c r="R365" i="16"/>
  <c r="N365" i="16"/>
  <c r="R15" i="16"/>
  <c r="S15" i="16" s="1"/>
  <c r="N15" i="16"/>
  <c r="R326" i="16"/>
  <c r="N326" i="16"/>
  <c r="R532" i="16"/>
  <c r="S532" i="16" s="1"/>
  <c r="N532" i="16"/>
  <c r="R444" i="16"/>
  <c r="S444" i="16" s="1"/>
  <c r="N444" i="16"/>
  <c r="R105" i="16"/>
  <c r="N105" i="16"/>
  <c r="S526" i="16"/>
  <c r="R338" i="16"/>
  <c r="N338" i="16"/>
  <c r="R26" i="16"/>
  <c r="S26" i="16" s="1"/>
  <c r="N26" i="16"/>
  <c r="R58" i="16"/>
  <c r="S58" i="16" s="1"/>
  <c r="N58" i="16"/>
  <c r="R172" i="16"/>
  <c r="N172" i="16"/>
  <c r="R353" i="16"/>
  <c r="N353" i="16"/>
  <c r="R580" i="16"/>
  <c r="S580" i="16" s="1"/>
  <c r="N580" i="16"/>
  <c r="R35" i="16"/>
  <c r="N35" i="16"/>
  <c r="R521" i="16"/>
  <c r="S521" i="16" s="1"/>
  <c r="N521" i="16"/>
  <c r="R190" i="16"/>
  <c r="N190" i="16"/>
  <c r="S480" i="16"/>
  <c r="R241" i="16"/>
  <c r="S241" i="16" s="1"/>
  <c r="N241" i="16"/>
  <c r="R419" i="16"/>
  <c r="S419" i="16" s="1"/>
  <c r="N419" i="16"/>
  <c r="R537" i="16"/>
  <c r="S537" i="16" s="1"/>
  <c r="N537" i="16"/>
  <c r="R77" i="16"/>
  <c r="S77" i="16" s="1"/>
  <c r="N77" i="16"/>
  <c r="R229" i="16"/>
  <c r="N229" i="16"/>
  <c r="R564" i="16"/>
  <c r="N564" i="16"/>
  <c r="R482" i="16"/>
  <c r="S482" i="16" s="1"/>
  <c r="N482" i="16"/>
  <c r="R95" i="16"/>
  <c r="N95" i="16"/>
  <c r="R127" i="16"/>
  <c r="S127" i="16" s="1"/>
  <c r="N127" i="16"/>
  <c r="R177" i="16"/>
  <c r="N177" i="16"/>
  <c r="R217" i="16"/>
  <c r="S217" i="16" s="1"/>
  <c r="N217" i="16"/>
  <c r="R624" i="16"/>
  <c r="N624" i="16"/>
  <c r="R70" i="16"/>
  <c r="S70" i="16" s="1"/>
  <c r="N70" i="16"/>
  <c r="R45" i="16"/>
  <c r="S45" i="16" s="1"/>
  <c r="N45" i="16"/>
  <c r="R362" i="16"/>
  <c r="N362" i="16"/>
  <c r="R582" i="16"/>
  <c r="S582" i="16" s="1"/>
  <c r="N582" i="16"/>
  <c r="R523" i="16"/>
  <c r="S523" i="16" s="1"/>
  <c r="N523" i="16"/>
  <c r="R150" i="16"/>
  <c r="S150" i="16" s="1"/>
  <c r="N150" i="16"/>
  <c r="R186" i="16"/>
  <c r="N186" i="16"/>
  <c r="R237" i="16"/>
  <c r="N237" i="16"/>
  <c r="R467" i="16"/>
  <c r="N467" i="16"/>
  <c r="R617" i="16"/>
  <c r="N617" i="16"/>
  <c r="R61" i="16"/>
  <c r="S61" i="16" s="1"/>
  <c r="N61" i="16"/>
  <c r="R489" i="16"/>
  <c r="S489" i="16" s="1"/>
  <c r="N489" i="16"/>
  <c r="R121" i="16"/>
  <c r="S121" i="16" s="1"/>
  <c r="N121" i="16"/>
  <c r="R171" i="16"/>
  <c r="N171" i="16"/>
  <c r="R211" i="16"/>
  <c r="S211" i="16" s="1"/>
  <c r="N211" i="16"/>
  <c r="R289" i="16"/>
  <c r="N289" i="16"/>
  <c r="R329" i="16"/>
  <c r="S329" i="16" s="1"/>
  <c r="N329" i="16"/>
  <c r="R56" i="16"/>
  <c r="S56" i="16" s="1"/>
  <c r="N56" i="16"/>
  <c r="R193" i="16"/>
  <c r="N193" i="16"/>
  <c r="R94" i="16"/>
  <c r="N94" i="16"/>
  <c r="R192" i="16"/>
  <c r="N192" i="16"/>
  <c r="R318" i="16"/>
  <c r="N318" i="16"/>
  <c r="S134" i="16"/>
  <c r="R402" i="16"/>
  <c r="N402" i="16"/>
  <c r="R545" i="16"/>
  <c r="N545" i="16"/>
  <c r="R613" i="16"/>
  <c r="N613" i="16"/>
  <c r="R12" i="16"/>
  <c r="S12" i="16" s="1"/>
  <c r="N12" i="16"/>
  <c r="R200" i="16"/>
  <c r="N200" i="16"/>
  <c r="R138" i="16"/>
  <c r="N138" i="16"/>
  <c r="R266" i="16"/>
  <c r="S266" i="16" s="1"/>
  <c r="N266" i="16"/>
  <c r="R46" i="16"/>
  <c r="N46" i="16"/>
  <c r="R24" i="16"/>
  <c r="S24" i="16" s="1"/>
  <c r="N24" i="16"/>
  <c r="R38" i="16"/>
  <c r="S38" i="16" s="1"/>
  <c r="N38" i="16"/>
  <c r="R575" i="16"/>
  <c r="N575" i="16"/>
  <c r="R252" i="16"/>
  <c r="S252" i="16" s="1"/>
  <c r="N252" i="16"/>
  <c r="R410" i="16"/>
  <c r="S410" i="16" s="1"/>
  <c r="N410" i="16"/>
  <c r="R43" i="16"/>
  <c r="S43" i="16" s="1"/>
  <c r="N43" i="16"/>
  <c r="R168" i="16"/>
  <c r="N168" i="16"/>
  <c r="R232" i="16"/>
  <c r="N232" i="16"/>
  <c r="R173" i="16"/>
  <c r="N173" i="16"/>
  <c r="R74" i="16"/>
  <c r="S74" i="16" s="1"/>
  <c r="N74" i="16"/>
  <c r="R450" i="16"/>
  <c r="S450" i="16" s="1"/>
  <c r="N450" i="16"/>
  <c r="R483" i="16"/>
  <c r="N483" i="16"/>
  <c r="R210" i="16"/>
  <c r="S210" i="16" s="1"/>
  <c r="N210" i="16"/>
  <c r="R422" i="16"/>
  <c r="S422" i="16" s="1"/>
  <c r="N422" i="16"/>
  <c r="R351" i="16"/>
  <c r="N351" i="16"/>
  <c r="R605" i="16"/>
  <c r="N605" i="16"/>
  <c r="R627" i="16"/>
  <c r="N627" i="16"/>
  <c r="R18" i="16"/>
  <c r="S18" i="16" s="1"/>
  <c r="N18" i="16"/>
  <c r="R212" i="16"/>
  <c r="S212" i="16" s="1"/>
  <c r="N212" i="16"/>
  <c r="R520" i="16"/>
  <c r="S520" i="16" s="1"/>
  <c r="N520" i="16"/>
  <c r="R274" i="16"/>
  <c r="S274" i="16" s="1"/>
  <c r="N274" i="16"/>
  <c r="R119" i="16"/>
  <c r="S119" i="16" s="1"/>
  <c r="N119" i="16"/>
  <c r="R488" i="16"/>
  <c r="S488" i="16" s="1"/>
  <c r="N488" i="16"/>
  <c r="R559" i="16"/>
  <c r="N559" i="16"/>
  <c r="R62" i="16"/>
  <c r="S62" i="16" s="1"/>
  <c r="N62" i="16"/>
  <c r="R574" i="16"/>
  <c r="S574" i="16" s="1"/>
  <c r="N574" i="16"/>
  <c r="R609" i="16"/>
  <c r="N609" i="16"/>
  <c r="R163" i="16"/>
  <c r="N163" i="16"/>
  <c r="R602" i="16"/>
  <c r="N602" i="16"/>
  <c r="R87" i="16"/>
  <c r="S87" i="16" s="1"/>
  <c r="N87" i="16"/>
  <c r="R4" i="16"/>
  <c r="S4" i="16" s="1"/>
  <c r="N4" i="16"/>
  <c r="R339" i="16"/>
  <c r="N339" i="16"/>
  <c r="R570" i="16"/>
  <c r="N570" i="16"/>
  <c r="R27" i="16"/>
  <c r="S27" i="16" s="1"/>
  <c r="N27" i="16"/>
  <c r="R619" i="16"/>
  <c r="N619" i="16"/>
  <c r="R248" i="16"/>
  <c r="S248" i="16" s="1"/>
  <c r="N248" i="16"/>
  <c r="R456" i="16"/>
  <c r="N456" i="16"/>
  <c r="R39" i="16"/>
  <c r="S39" i="16" s="1"/>
  <c r="N39" i="16"/>
  <c r="R539" i="16"/>
  <c r="N539" i="16"/>
  <c r="R319" i="16"/>
  <c r="N319" i="16"/>
  <c r="R413" i="16"/>
  <c r="S413" i="16" s="1"/>
  <c r="N413" i="16"/>
  <c r="R631" i="16"/>
  <c r="N631" i="16"/>
  <c r="R540" i="16"/>
  <c r="N540" i="16"/>
  <c r="R104" i="16"/>
  <c r="N104" i="16"/>
  <c r="R136" i="16"/>
  <c r="N136" i="16"/>
  <c r="R366" i="16"/>
  <c r="N366" i="16"/>
  <c r="R398" i="16"/>
  <c r="N398" i="16"/>
  <c r="R541" i="16"/>
  <c r="N541" i="16"/>
  <c r="R33" i="16"/>
  <c r="N33" i="16"/>
  <c r="R82" i="16"/>
  <c r="S82" i="16" s="1"/>
  <c r="N82" i="16"/>
  <c r="R48" i="16"/>
  <c r="S48" i="16" s="1"/>
  <c r="N48" i="16"/>
  <c r="N380" i="16"/>
  <c r="R380" i="16"/>
  <c r="S380" i="16" s="1"/>
  <c r="X380" i="16" s="1"/>
  <c r="R268" i="16"/>
  <c r="S268" i="16" s="1"/>
  <c r="N268" i="16"/>
  <c r="R420" i="16"/>
  <c r="S420" i="16" s="1"/>
  <c r="N420" i="16"/>
  <c r="R363" i="16"/>
  <c r="N363" i="16"/>
  <c r="R392" i="16"/>
  <c r="N392" i="16"/>
  <c r="S215" i="16"/>
  <c r="R403" i="16"/>
  <c r="N403" i="16"/>
  <c r="R603" i="16"/>
  <c r="N603" i="16"/>
  <c r="R462" i="16"/>
  <c r="N462" i="16"/>
  <c r="R265" i="16"/>
  <c r="S265" i="16" s="1"/>
  <c r="N265" i="16"/>
  <c r="R546" i="16"/>
  <c r="N546" i="16"/>
  <c r="R433" i="16"/>
  <c r="S433" i="16" s="1"/>
  <c r="N433" i="16"/>
  <c r="R440" i="16"/>
  <c r="S440" i="16" s="1"/>
  <c r="N440" i="16"/>
  <c r="R30" i="16"/>
  <c r="N30" i="16"/>
  <c r="R601" i="16"/>
  <c r="N601" i="16"/>
  <c r="N250" i="16"/>
  <c r="R250" i="16"/>
  <c r="S250" i="16" s="1"/>
  <c r="R222" i="16"/>
  <c r="S222" i="16" s="1"/>
  <c r="N222" i="16"/>
  <c r="R295" i="16"/>
  <c r="N295" i="16"/>
  <c r="R327" i="16"/>
  <c r="N327" i="16"/>
  <c r="R496" i="16"/>
  <c r="S496" i="16" s="1"/>
  <c r="N496" i="16"/>
  <c r="R600" i="16"/>
  <c r="N600" i="16"/>
  <c r="R632" i="16"/>
  <c r="N632" i="16"/>
  <c r="R258" i="16"/>
  <c r="S258" i="16" s="1"/>
  <c r="N258" i="16"/>
  <c r="R397" i="16"/>
  <c r="N397" i="16"/>
  <c r="R267" i="16"/>
  <c r="S267" i="16" s="1"/>
  <c r="N267" i="16"/>
  <c r="R148" i="16"/>
  <c r="S148" i="16" s="1"/>
  <c r="N148" i="16"/>
  <c r="R304" i="16"/>
  <c r="N304" i="16"/>
  <c r="R342" i="16"/>
  <c r="N342" i="16"/>
  <c r="R374" i="16"/>
  <c r="S374" i="16" s="1"/>
  <c r="X374" i="16" s="1"/>
  <c r="N374" i="16"/>
  <c r="R406" i="16"/>
  <c r="N406" i="16"/>
  <c r="R176" i="16"/>
  <c r="N176" i="16"/>
  <c r="R404" i="16"/>
  <c r="N404" i="16"/>
  <c r="N452" i="16"/>
  <c r="R452" i="16"/>
  <c r="S452" i="16" s="1"/>
  <c r="N276" i="16"/>
  <c r="R276" i="16"/>
  <c r="S276" i="16" s="1"/>
  <c r="R89" i="16"/>
  <c r="N89" i="16"/>
  <c r="R399" i="16"/>
  <c r="N399" i="16"/>
  <c r="R468" i="16"/>
  <c r="N468" i="16"/>
  <c r="R542" i="16"/>
  <c r="N542" i="16"/>
  <c r="R618" i="16"/>
  <c r="N618" i="16"/>
  <c r="R216" i="16"/>
  <c r="S216" i="16" s="1"/>
  <c r="N216" i="16"/>
  <c r="R340" i="16"/>
  <c r="N340" i="16"/>
  <c r="R388" i="16"/>
  <c r="N388" i="16"/>
  <c r="R503" i="16"/>
  <c r="S503" i="16" s="1"/>
  <c r="N503" i="16"/>
  <c r="N69" i="16"/>
  <c r="R69" i="16"/>
  <c r="S69" i="16" s="1"/>
  <c r="S208" i="16"/>
  <c r="R14" i="16"/>
  <c r="S14" i="16" s="1"/>
  <c r="N14" i="16"/>
  <c r="R370" i="16"/>
  <c r="S370" i="16" s="1"/>
  <c r="X370" i="16" s="1"/>
  <c r="N370" i="16"/>
  <c r="R60" i="16"/>
  <c r="S60" i="16" s="1"/>
  <c r="N60" i="16"/>
  <c r="R316" i="16"/>
  <c r="S316" i="16" s="1"/>
  <c r="N316" i="16"/>
  <c r="R157" i="16"/>
  <c r="S157" i="16" s="1"/>
  <c r="N157" i="16"/>
  <c r="R7" i="16"/>
  <c r="S7" i="16" s="1"/>
  <c r="N7" i="16"/>
  <c r="R498" i="16"/>
  <c r="S498" i="16" s="1"/>
  <c r="N498" i="16"/>
  <c r="R72" i="16"/>
  <c r="S72" i="16" s="1"/>
  <c r="N72" i="16"/>
  <c r="R278" i="16"/>
  <c r="N278" i="16"/>
  <c r="R473" i="16"/>
  <c r="N473" i="16"/>
  <c r="R194" i="16"/>
  <c r="N194" i="16"/>
  <c r="R285" i="16"/>
  <c r="N285" i="16"/>
  <c r="R376" i="16"/>
  <c r="S376" i="16" s="1"/>
  <c r="X376" i="16" s="1"/>
  <c r="N376" i="16"/>
  <c r="R19" i="16"/>
  <c r="S19" i="16" s="1"/>
  <c r="N19" i="16"/>
  <c r="R188" i="16"/>
  <c r="N188" i="16"/>
  <c r="R44" i="16"/>
  <c r="S44" i="16" s="1"/>
  <c r="N44" i="16"/>
  <c r="R589" i="16"/>
  <c r="S589" i="16" s="1"/>
  <c r="N589" i="16"/>
  <c r="R201" i="16"/>
  <c r="N201" i="16"/>
  <c r="R616" i="16"/>
  <c r="N616" i="16"/>
  <c r="R259" i="16"/>
  <c r="S259" i="16" s="1"/>
  <c r="N259" i="16"/>
  <c r="R238" i="16"/>
  <c r="S238" i="16" s="1"/>
  <c r="N238" i="16"/>
  <c r="R436" i="16"/>
  <c r="S436" i="16" s="1"/>
  <c r="N436" i="16"/>
  <c r="R621" i="16"/>
  <c r="N621" i="16"/>
  <c r="R494" i="16"/>
  <c r="S494" i="16" s="1"/>
  <c r="N494" i="16"/>
  <c r="R515" i="16"/>
  <c r="S515" i="16" s="1"/>
  <c r="N515" i="16"/>
  <c r="R251" i="16"/>
  <c r="S251" i="16" s="1"/>
  <c r="N251" i="16"/>
  <c r="R96" i="16"/>
  <c r="N96" i="16"/>
  <c r="R47" i="16"/>
  <c r="S47" i="16" s="1"/>
  <c r="N47" i="16"/>
  <c r="R113" i="16"/>
  <c r="N113" i="16"/>
  <c r="R203" i="16"/>
  <c r="N203" i="16"/>
  <c r="R281" i="16"/>
  <c r="N281" i="16"/>
  <c r="R302" i="16"/>
  <c r="N302" i="16"/>
  <c r="R465" i="16"/>
  <c r="N465" i="16"/>
  <c r="R354" i="16"/>
  <c r="N354" i="16"/>
  <c r="R509" i="16"/>
  <c r="S509" i="16" s="1"/>
  <c r="N509" i="16"/>
  <c r="R184" i="16"/>
  <c r="N184" i="16"/>
  <c r="R324" i="16"/>
  <c r="N324" i="16"/>
  <c r="R147" i="16"/>
  <c r="N147" i="16"/>
  <c r="R369" i="16"/>
  <c r="S369" i="16" s="1"/>
  <c r="X369" i="16" s="1"/>
  <c r="N369" i="16"/>
  <c r="R209" i="16"/>
  <c r="S209" i="16" s="1"/>
  <c r="N209" i="16"/>
  <c r="R555" i="16"/>
  <c r="S555" i="16" s="1"/>
  <c r="N555" i="16"/>
  <c r="S311" i="16"/>
  <c r="R427" i="16"/>
  <c r="S427" i="16" s="1"/>
  <c r="N427" i="16"/>
  <c r="R460" i="16"/>
  <c r="N460" i="16"/>
  <c r="R391" i="16"/>
  <c r="N391" i="16"/>
  <c r="R423" i="16"/>
  <c r="S423" i="16" s="1"/>
  <c r="N423" i="16"/>
  <c r="R59" i="16"/>
  <c r="S59" i="16" s="1"/>
  <c r="N59" i="16"/>
  <c r="R146" i="16"/>
  <c r="N146" i="16"/>
  <c r="R152" i="16"/>
  <c r="S152" i="16" s="1"/>
  <c r="N152" i="16"/>
  <c r="S214" i="16"/>
  <c r="R57" i="16"/>
  <c r="S57" i="16" s="1"/>
  <c r="N57" i="16"/>
  <c r="N196" i="16"/>
  <c r="R196" i="16"/>
  <c r="R377" i="16"/>
  <c r="S377" i="16" s="1"/>
  <c r="X377" i="16" s="1"/>
  <c r="N377" i="16"/>
  <c r="R34" i="16"/>
  <c r="N34" i="16"/>
  <c r="R417" i="16"/>
  <c r="S417" i="16" s="1"/>
  <c r="N417" i="16"/>
  <c r="R628" i="16"/>
  <c r="N628" i="16"/>
  <c r="R42" i="16"/>
  <c r="S42" i="16" s="1"/>
  <c r="N42" i="16"/>
  <c r="N290" i="16"/>
  <c r="R290" i="16"/>
  <c r="R571" i="16"/>
  <c r="N571" i="16"/>
  <c r="R158" i="16"/>
  <c r="N158" i="16"/>
  <c r="R206" i="16"/>
  <c r="N206" i="16"/>
  <c r="R29" i="16"/>
  <c r="S29" i="16" s="1"/>
  <c r="N29" i="16"/>
  <c r="R508" i="16"/>
  <c r="S508" i="16" s="1"/>
  <c r="N508" i="16"/>
  <c r="R536" i="16"/>
  <c r="S536" i="16" s="1"/>
  <c r="N536" i="16"/>
  <c r="R606" i="16"/>
  <c r="N606" i="16"/>
  <c r="R50" i="16"/>
  <c r="S50" i="16" s="1"/>
  <c r="N50" i="16"/>
  <c r="R396" i="16"/>
  <c r="N396" i="16"/>
  <c r="R522" i="16"/>
  <c r="S522" i="16" s="1"/>
  <c r="N522" i="16"/>
  <c r="R149" i="16"/>
  <c r="S149" i="16" s="1"/>
  <c r="N149" i="16"/>
  <c r="R135" i="16"/>
  <c r="N135" i="16"/>
  <c r="R185" i="16"/>
  <c r="N185" i="16"/>
  <c r="R236" i="16"/>
  <c r="N236" i="16"/>
  <c r="R381" i="16"/>
  <c r="S381" i="16" s="1"/>
  <c r="X381" i="16" s="1"/>
  <c r="N381" i="16"/>
  <c r="R458" i="16"/>
  <c r="N458" i="16"/>
  <c r="R504" i="16"/>
  <c r="S504" i="16" s="1"/>
  <c r="N504" i="16"/>
  <c r="R78" i="16"/>
  <c r="S78" i="16" s="1"/>
  <c r="N78" i="16"/>
  <c r="R457" i="16"/>
  <c r="N457" i="16"/>
  <c r="R426" i="16"/>
  <c r="S426" i="16" s="1"/>
  <c r="N426" i="16"/>
  <c r="R590" i="16"/>
  <c r="S590" i="16" s="1"/>
  <c r="N590" i="16"/>
  <c r="R531" i="16"/>
  <c r="S531" i="16" s="1"/>
  <c r="N531" i="16"/>
  <c r="R443" i="16"/>
  <c r="S443" i="16" s="1"/>
  <c r="N443" i="16"/>
  <c r="R112" i="16"/>
  <c r="N112" i="16"/>
  <c r="R144" i="16"/>
  <c r="N144" i="16"/>
  <c r="R280" i="16"/>
  <c r="N280" i="16"/>
  <c r="R312" i="16"/>
  <c r="S312" i="16" s="1"/>
  <c r="N312" i="16"/>
  <c r="R560" i="16"/>
  <c r="N560" i="16"/>
  <c r="R63" i="16"/>
  <c r="S63" i="16" s="1"/>
  <c r="N63" i="16"/>
  <c r="N348" i="16"/>
  <c r="R348" i="16"/>
  <c r="R337" i="16"/>
  <c r="S337" i="16" s="1"/>
  <c r="N337" i="16"/>
  <c r="R557" i="16"/>
  <c r="S557" i="16" s="1"/>
  <c r="N557" i="16"/>
  <c r="R484" i="16"/>
  <c r="S484" i="16" s="1"/>
  <c r="N484" i="16"/>
  <c r="R561" i="16"/>
  <c r="N561" i="16"/>
  <c r="R9" i="16"/>
  <c r="S9" i="16" s="1"/>
  <c r="N9" i="16"/>
  <c r="R110" i="16"/>
  <c r="N110" i="16"/>
  <c r="S415" i="16"/>
  <c r="R321" i="16"/>
  <c r="N321" i="16"/>
  <c r="R169" i="16"/>
  <c r="N169" i="16"/>
  <c r="R471" i="16"/>
  <c r="N471" i="16"/>
  <c r="R629" i="16"/>
  <c r="N629" i="16"/>
  <c r="R75" i="16"/>
  <c r="S75" i="16" s="1"/>
  <c r="N75" i="16"/>
  <c r="R20" i="16"/>
  <c r="S20" i="16" s="1"/>
  <c r="N20" i="16"/>
  <c r="R235" i="16"/>
  <c r="N235" i="16"/>
  <c r="R491" i="16"/>
  <c r="S491" i="16" s="1"/>
  <c r="N491" i="16"/>
  <c r="R123" i="16"/>
  <c r="S123" i="16" s="1"/>
  <c r="N123" i="16"/>
  <c r="R622" i="16"/>
  <c r="N622" i="16"/>
  <c r="R349" i="16"/>
  <c r="N349" i="16"/>
  <c r="R466" i="16"/>
  <c r="N466" i="16"/>
  <c r="R608" i="16"/>
  <c r="N608" i="16"/>
  <c r="R81" i="16"/>
  <c r="S81" i="16" s="1"/>
  <c r="N81" i="16"/>
  <c r="R610" i="16"/>
  <c r="N610" i="16"/>
  <c r="R516" i="16"/>
  <c r="S516" i="16" s="1"/>
  <c r="N516" i="16"/>
  <c r="R428" i="16"/>
  <c r="S428" i="16" s="1"/>
  <c r="N428" i="16"/>
  <c r="R224" i="16"/>
  <c r="S224" i="16" s="1"/>
  <c r="N224" i="16"/>
  <c r="R569" i="16"/>
  <c r="N569" i="16"/>
  <c r="R17" i="16"/>
  <c r="S17" i="16" s="1"/>
  <c r="N17" i="16"/>
  <c r="R126" i="16"/>
  <c r="S126" i="16" s="1"/>
  <c r="N126" i="16"/>
  <c r="R36" i="16"/>
  <c r="N36" i="16"/>
  <c r="R28" i="16"/>
  <c r="S28" i="16" s="1"/>
  <c r="N28" i="16"/>
  <c r="R579" i="16"/>
  <c r="S579" i="16" s="1"/>
  <c r="N579" i="16"/>
  <c r="R379" i="16"/>
  <c r="S379" i="16" s="1"/>
  <c r="X379" i="16" s="1"/>
  <c r="N379" i="16"/>
  <c r="R604" i="16"/>
  <c r="N604" i="16"/>
  <c r="R330" i="16"/>
  <c r="S330" i="16" s="1"/>
  <c r="N330" i="16"/>
  <c r="R395" i="16"/>
  <c r="N395" i="16"/>
  <c r="R442" i="16"/>
  <c r="S442" i="16" s="1"/>
  <c r="N442" i="16"/>
  <c r="R405" i="16"/>
  <c r="N405" i="16"/>
  <c r="R320" i="16"/>
  <c r="N320" i="16"/>
  <c r="R294" i="16"/>
  <c r="N294" i="16"/>
  <c r="R607" i="16"/>
  <c r="N607" i="16"/>
  <c r="S446" i="16"/>
  <c r="R314" i="16"/>
  <c r="S314" i="16" s="1"/>
  <c r="N314" i="16"/>
  <c r="R393" i="16"/>
  <c r="N393" i="16"/>
  <c r="S483" i="16"/>
  <c r="R296" i="16"/>
  <c r="N296" i="16"/>
  <c r="R328" i="16"/>
  <c r="S328" i="16" s="1"/>
  <c r="N328" i="16"/>
  <c r="R459" i="16"/>
  <c r="N459" i="16"/>
  <c r="R583" i="16"/>
  <c r="S583" i="16" s="1"/>
  <c r="N583" i="16"/>
  <c r="R394" i="16"/>
  <c r="N394" i="16"/>
  <c r="S270" i="16"/>
  <c r="R424" i="16"/>
  <c r="S424" i="16" s="1"/>
  <c r="N424" i="16"/>
  <c r="N68" i="16"/>
  <c r="R68" i="16"/>
  <c r="S68" i="16" s="1"/>
  <c r="R221" i="16"/>
  <c r="S221" i="16" s="1"/>
  <c r="N221" i="16"/>
  <c r="R441" i="16"/>
  <c r="S441" i="16" s="1"/>
  <c r="N441" i="16"/>
  <c r="R360" i="16"/>
  <c r="N360" i="16"/>
  <c r="R481" i="16"/>
  <c r="S481" i="16" s="1"/>
  <c r="N481" i="16"/>
  <c r="N11" i="16"/>
  <c r="R11" i="16"/>
  <c r="S11" i="16" s="1"/>
  <c r="R109" i="16"/>
  <c r="N109" i="16"/>
  <c r="R301" i="16"/>
  <c r="N301" i="16"/>
  <c r="R49" i="16"/>
  <c r="S49" i="16" s="1"/>
  <c r="N49" i="16"/>
  <c r="R291" i="16"/>
  <c r="N291" i="16"/>
  <c r="R264" i="16"/>
  <c r="S264" i="16" s="1"/>
  <c r="N264" i="16"/>
  <c r="R472" i="16"/>
  <c r="N472" i="16"/>
  <c r="R581" i="16"/>
  <c r="S581" i="16" s="1"/>
  <c r="N581" i="16"/>
  <c r="R434" i="16"/>
  <c r="S434" i="16" s="1"/>
  <c r="N434" i="16"/>
  <c r="R303" i="16"/>
  <c r="N303" i="16"/>
  <c r="S46" i="16"/>
  <c r="R51" i="16"/>
  <c r="S51" i="16" s="1"/>
  <c r="N51" i="16"/>
  <c r="R451" i="16"/>
  <c r="S451" i="16" s="1"/>
  <c r="N451" i="16"/>
  <c r="R573" i="16"/>
  <c r="S573" i="16" s="1"/>
  <c r="N573" i="16"/>
  <c r="N275" i="16"/>
  <c r="R275" i="16"/>
  <c r="S275" i="16" s="1"/>
  <c r="R88" i="16"/>
  <c r="N88" i="16"/>
  <c r="R120" i="16"/>
  <c r="S120" i="16" s="1"/>
  <c r="N120" i="16"/>
  <c r="R162" i="16"/>
  <c r="N162" i="16"/>
  <c r="R202" i="16"/>
  <c r="N202" i="16"/>
  <c r="R350" i="16"/>
  <c r="N350" i="16"/>
  <c r="R382" i="16"/>
  <c r="S382" i="16" s="1"/>
  <c r="X382" i="16" s="1"/>
  <c r="N382" i="16"/>
  <c r="R414" i="16"/>
  <c r="S414" i="16" s="1"/>
  <c r="N414" i="16"/>
  <c r="R497" i="16"/>
  <c r="S497" i="16" s="1"/>
  <c r="N497" i="16"/>
  <c r="R568" i="16"/>
  <c r="N568" i="16"/>
  <c r="R16" i="16"/>
  <c r="S16" i="16" s="1"/>
  <c r="N16" i="16"/>
  <c r="S575" i="16"/>
  <c r="R97" i="16"/>
  <c r="N97" i="16"/>
  <c r="R137" i="16"/>
  <c r="N137" i="16"/>
  <c r="R187" i="16"/>
  <c r="N187" i="16"/>
  <c r="R305" i="16"/>
  <c r="N305" i="16"/>
  <c r="R343" i="16"/>
  <c r="N343" i="16"/>
  <c r="R375" i="16"/>
  <c r="S375" i="16" s="1"/>
  <c r="X375" i="16" s="1"/>
  <c r="N375" i="16"/>
  <c r="R64" i="16"/>
  <c r="S64" i="16" s="1"/>
  <c r="N64" i="16"/>
  <c r="R53" i="16"/>
  <c r="S53" i="16" s="1"/>
  <c r="N53" i="16"/>
  <c r="R372" i="16"/>
  <c r="S372" i="16" s="1"/>
  <c r="X372" i="16" s="1"/>
  <c r="N372" i="16"/>
  <c r="R356" i="16"/>
  <c r="N356" i="16"/>
  <c r="R599" i="16"/>
  <c r="N599" i="16"/>
  <c r="R373" i="16"/>
  <c r="S373" i="16" s="1"/>
  <c r="X373" i="16" s="1"/>
  <c r="N373" i="16"/>
  <c r="R378" i="16"/>
  <c r="S378" i="16" s="1"/>
  <c r="X378" i="16" s="1"/>
  <c r="N378" i="16"/>
  <c r="R418" i="16"/>
  <c r="S418" i="16" s="1"/>
  <c r="N418" i="16"/>
  <c r="R493" i="16"/>
  <c r="S493" i="16" s="1"/>
  <c r="N493" i="16"/>
  <c r="R572" i="16"/>
  <c r="N572" i="16"/>
  <c r="R412" i="16"/>
  <c r="S412" i="16" s="1"/>
  <c r="N412" i="16"/>
  <c r="R142" i="16"/>
  <c r="N142" i="16"/>
  <c r="K9" i="20" l="1"/>
  <c r="O9" i="20" s="1"/>
  <c r="P9" i="20" s="1"/>
  <c r="H9" i="20"/>
  <c r="Q9" i="20" s="1"/>
  <c r="I10" i="20"/>
  <c r="G9" i="20"/>
  <c r="U8" i="20"/>
  <c r="W8" i="20" s="1"/>
  <c r="S8" i="20"/>
  <c r="T8" i="20" s="1"/>
  <c r="V8" i="20" s="1"/>
  <c r="X8" i="20" s="1"/>
  <c r="R8" i="20"/>
  <c r="Y8" i="20" s="1"/>
  <c r="X261" i="16"/>
  <c r="X85" i="16"/>
  <c r="V437" i="16"/>
  <c r="V533" i="16"/>
  <c r="X151" i="16"/>
  <c r="V131" i="16"/>
  <c r="X5" i="16"/>
  <c r="V317" i="16"/>
  <c r="V271" i="16"/>
  <c r="X430" i="16"/>
  <c r="X128" i="16"/>
  <c r="X256" i="16"/>
  <c r="V584" i="16"/>
  <c r="X269" i="16"/>
  <c r="X486" i="16"/>
  <c r="V499" i="16"/>
  <c r="V254" i="16"/>
  <c r="V21" i="16"/>
  <c r="X591" i="16"/>
  <c r="X416" i="16"/>
  <c r="V588" i="16"/>
  <c r="X67" i="16"/>
  <c r="X255" i="16"/>
  <c r="V255" i="16"/>
  <c r="V66" i="16"/>
  <c r="X86" i="16"/>
  <c r="X262" i="16"/>
  <c r="V226" i="16"/>
  <c r="X263" i="16"/>
  <c r="V577" i="16"/>
  <c r="V447" i="16"/>
  <c r="V525" i="16"/>
  <c r="X55" i="16"/>
  <c r="X512" i="16"/>
  <c r="X495" i="16"/>
  <c r="V490" i="16"/>
  <c r="V8" i="16"/>
  <c r="X528" i="16"/>
  <c r="X519" i="16"/>
  <c r="V133" i="16"/>
  <c r="V439" i="16"/>
  <c r="X79" i="16"/>
  <c r="X594" i="16"/>
  <c r="V535" i="16"/>
  <c r="V587" i="16"/>
  <c r="X80" i="16"/>
  <c r="X432" i="16"/>
  <c r="V478" i="16"/>
  <c r="V336" i="16"/>
  <c r="V435" i="16"/>
  <c r="V153" i="16"/>
  <c r="X448" i="16"/>
  <c r="V247" i="16"/>
  <c r="V65" i="16"/>
  <c r="V23" i="16"/>
  <c r="X335" i="16"/>
  <c r="V558" i="16"/>
  <c r="V479" i="16"/>
  <c r="V431" i="16"/>
  <c r="X550" i="16"/>
  <c r="V550" i="16"/>
  <c r="X511" i="16"/>
  <c r="V511" i="16"/>
  <c r="X518" i="16"/>
  <c r="V518" i="16"/>
  <c r="X452" i="16"/>
  <c r="V452" i="16"/>
  <c r="X246" i="16"/>
  <c r="V246" i="16"/>
  <c r="V130" i="16"/>
  <c r="X477" i="16"/>
  <c r="V477" i="16"/>
  <c r="X6" i="16"/>
  <c r="V28" i="16"/>
  <c r="X28" i="16"/>
  <c r="X258" i="16"/>
  <c r="V258" i="16"/>
  <c r="V127" i="16"/>
  <c r="X127" i="16"/>
  <c r="V418" i="16"/>
  <c r="X418" i="16"/>
  <c r="V71" i="16"/>
  <c r="X71" i="16"/>
  <c r="X573" i="16"/>
  <c r="V573" i="16"/>
  <c r="V424" i="16"/>
  <c r="X424" i="16"/>
  <c r="X491" i="16"/>
  <c r="V491" i="16"/>
  <c r="V216" i="16"/>
  <c r="X216" i="16"/>
  <c r="X250" i="16"/>
  <c r="V250" i="16"/>
  <c r="X152" i="16"/>
  <c r="V152" i="16"/>
  <c r="V274" i="16"/>
  <c r="X274" i="16"/>
  <c r="X259" i="16"/>
  <c r="V259" i="16"/>
  <c r="V14" i="16"/>
  <c r="X14" i="16"/>
  <c r="X276" i="16"/>
  <c r="V276" i="16"/>
  <c r="X45" i="16"/>
  <c r="V45" i="16"/>
  <c r="X251" i="16"/>
  <c r="V251" i="16"/>
  <c r="X248" i="16"/>
  <c r="V248" i="16"/>
  <c r="V520" i="16"/>
  <c r="X520" i="16"/>
  <c r="V410" i="16"/>
  <c r="X410" i="16"/>
  <c r="X11" i="16"/>
  <c r="V11" i="16"/>
  <c r="X521" i="16"/>
  <c r="V521" i="16"/>
  <c r="X4" i="16"/>
  <c r="V4" i="16"/>
  <c r="X510" i="16"/>
  <c r="V510" i="16"/>
  <c r="X492" i="16"/>
  <c r="V492" i="16"/>
  <c r="X16" i="16"/>
  <c r="V16" i="16"/>
  <c r="X38" i="16"/>
  <c r="V38" i="16"/>
  <c r="X482" i="16"/>
  <c r="V482" i="16"/>
  <c r="X149" i="16"/>
  <c r="V149" i="16"/>
  <c r="V264" i="16"/>
  <c r="X264" i="16"/>
  <c r="X270" i="16"/>
  <c r="V270" i="16"/>
  <c r="X328" i="16"/>
  <c r="V328" i="16"/>
  <c r="X63" i="16"/>
  <c r="V63" i="16"/>
  <c r="V78" i="16"/>
  <c r="X78" i="16"/>
  <c r="V440" i="16"/>
  <c r="X440" i="16"/>
  <c r="X18" i="16"/>
  <c r="V18" i="16"/>
  <c r="X72" i="16"/>
  <c r="V72" i="16"/>
  <c r="V208" i="16"/>
  <c r="X208" i="16"/>
  <c r="X420" i="16"/>
  <c r="V420" i="16"/>
  <c r="X238" i="16"/>
  <c r="V238" i="16"/>
  <c r="V24" i="16"/>
  <c r="X24" i="16"/>
  <c r="X121" i="16"/>
  <c r="V121" i="16"/>
  <c r="X419" i="16"/>
  <c r="V419" i="16"/>
  <c r="V514" i="16"/>
  <c r="X514" i="16"/>
  <c r="X415" i="16"/>
  <c r="V415" i="16"/>
  <c r="X423" i="16"/>
  <c r="V423" i="16"/>
  <c r="X433" i="16"/>
  <c r="V433" i="16"/>
  <c r="X526" i="16"/>
  <c r="V526" i="16"/>
  <c r="X412" i="16"/>
  <c r="V412" i="16"/>
  <c r="X451" i="16"/>
  <c r="V451" i="16"/>
  <c r="V441" i="16"/>
  <c r="X441" i="16"/>
  <c r="X19" i="16"/>
  <c r="V19" i="16"/>
  <c r="X583" i="16"/>
  <c r="V583" i="16"/>
  <c r="X442" i="16"/>
  <c r="V442" i="16"/>
  <c r="V224" i="16"/>
  <c r="X224" i="16"/>
  <c r="X434" i="16"/>
  <c r="V434" i="16"/>
  <c r="X522" i="16"/>
  <c r="V522" i="16"/>
  <c r="X555" i="16"/>
  <c r="V555" i="16"/>
  <c r="X316" i="16"/>
  <c r="V316" i="16"/>
  <c r="V215" i="16"/>
  <c r="X215" i="16"/>
  <c r="V509" i="16"/>
  <c r="X509" i="16"/>
  <c r="X82" i="16"/>
  <c r="V82" i="16"/>
  <c r="X212" i="16"/>
  <c r="V212" i="16"/>
  <c r="X157" i="16"/>
  <c r="V157" i="16"/>
  <c r="X532" i="16"/>
  <c r="V532" i="16"/>
  <c r="X523" i="16"/>
  <c r="V523" i="16"/>
  <c r="V70" i="16"/>
  <c r="X70" i="16"/>
  <c r="X58" i="16"/>
  <c r="V58" i="16"/>
  <c r="X150" i="16"/>
  <c r="V150" i="16"/>
  <c r="V505" i="16"/>
  <c r="X505" i="16"/>
  <c r="V313" i="16"/>
  <c r="X313" i="16"/>
  <c r="X249" i="16"/>
  <c r="V249" i="16"/>
  <c r="X22" i="16"/>
  <c r="V22" i="16"/>
  <c r="X537" i="16"/>
  <c r="V537" i="16"/>
  <c r="V20" i="16"/>
  <c r="X20" i="16"/>
  <c r="X275" i="16"/>
  <c r="V275" i="16"/>
  <c r="X81" i="16"/>
  <c r="V81" i="16"/>
  <c r="X557" i="16"/>
  <c r="V557" i="16"/>
  <c r="X590" i="16"/>
  <c r="V590" i="16"/>
  <c r="V504" i="16"/>
  <c r="X504" i="16"/>
  <c r="X536" i="16"/>
  <c r="V536" i="16"/>
  <c r="X436" i="16"/>
  <c r="V436" i="16"/>
  <c r="X498" i="16"/>
  <c r="V498" i="16"/>
  <c r="V217" i="16"/>
  <c r="X217" i="16"/>
  <c r="V265" i="16"/>
  <c r="X265" i="16"/>
  <c r="X26" i="16"/>
  <c r="V26" i="16"/>
  <c r="X260" i="16"/>
  <c r="V260" i="16"/>
  <c r="X428" i="16"/>
  <c r="V428" i="16"/>
  <c r="X252" i="16"/>
  <c r="V252" i="16"/>
  <c r="V241" i="16"/>
  <c r="X241" i="16"/>
  <c r="V506" i="16"/>
  <c r="X506" i="16"/>
  <c r="X332" i="16"/>
  <c r="V332" i="16"/>
  <c r="X40" i="16"/>
  <c r="V40" i="16"/>
  <c r="V44" i="16"/>
  <c r="X44" i="16"/>
  <c r="X29" i="16"/>
  <c r="V29" i="16"/>
  <c r="X556" i="16"/>
  <c r="V556" i="16"/>
  <c r="X53" i="16"/>
  <c r="V53" i="16"/>
  <c r="X484" i="16"/>
  <c r="V484" i="16"/>
  <c r="X497" i="16"/>
  <c r="V497" i="16"/>
  <c r="X51" i="16"/>
  <c r="V51" i="16"/>
  <c r="X42" i="16"/>
  <c r="V42" i="16"/>
  <c r="X221" i="16"/>
  <c r="V221" i="16"/>
  <c r="X210" i="16"/>
  <c r="V210" i="16"/>
  <c r="X314" i="16"/>
  <c r="V314" i="16"/>
  <c r="X10" i="16"/>
  <c r="V10" i="16"/>
  <c r="V126" i="16"/>
  <c r="X126" i="16"/>
  <c r="V148" i="16"/>
  <c r="X148" i="16"/>
  <c r="V209" i="16"/>
  <c r="X209" i="16"/>
  <c r="X515" i="16"/>
  <c r="V515" i="16"/>
  <c r="X120" i="16"/>
  <c r="V120" i="16"/>
  <c r="V60" i="16"/>
  <c r="X60" i="16"/>
  <c r="X56" i="16"/>
  <c r="V56" i="16"/>
  <c r="X268" i="16"/>
  <c r="V268" i="16"/>
  <c r="X39" i="16"/>
  <c r="V39" i="16"/>
  <c r="X27" i="16"/>
  <c r="V27" i="16"/>
  <c r="V87" i="16"/>
  <c r="X87" i="16"/>
  <c r="X574" i="16"/>
  <c r="V574" i="16"/>
  <c r="X450" i="16"/>
  <c r="V450" i="16"/>
  <c r="V12" i="16"/>
  <c r="X12" i="16"/>
  <c r="X134" i="16"/>
  <c r="V134" i="16"/>
  <c r="X489" i="16"/>
  <c r="V489" i="16"/>
  <c r="X582" i="16"/>
  <c r="V582" i="16"/>
  <c r="X480" i="16"/>
  <c r="V480" i="16"/>
  <c r="X580" i="16"/>
  <c r="V580" i="16"/>
  <c r="V530" i="16"/>
  <c r="X530" i="16"/>
  <c r="V330" i="16"/>
  <c r="X330" i="16"/>
  <c r="X488" i="16"/>
  <c r="V488" i="16"/>
  <c r="V41" i="16"/>
  <c r="X41" i="16"/>
  <c r="X9" i="16"/>
  <c r="V9" i="16"/>
  <c r="V575" i="16"/>
  <c r="X575" i="16"/>
  <c r="X443" i="16"/>
  <c r="V443" i="16"/>
  <c r="X46" i="16"/>
  <c r="V46" i="16"/>
  <c r="V581" i="16"/>
  <c r="X581" i="16"/>
  <c r="X49" i="16"/>
  <c r="V49" i="16"/>
  <c r="V68" i="16"/>
  <c r="X68" i="16"/>
  <c r="X483" i="16"/>
  <c r="V483" i="16"/>
  <c r="V408" i="16"/>
  <c r="X408" i="16"/>
  <c r="X494" i="16"/>
  <c r="V494" i="16"/>
  <c r="X64" i="16"/>
  <c r="V64" i="16"/>
  <c r="X337" i="16"/>
  <c r="V337" i="16"/>
  <c r="V312" i="16"/>
  <c r="X312" i="16"/>
  <c r="X267" i="16"/>
  <c r="V267" i="16"/>
  <c r="V426" i="16"/>
  <c r="X426" i="16"/>
  <c r="X508" i="16"/>
  <c r="V508" i="16"/>
  <c r="X417" i="16"/>
  <c r="V417" i="16"/>
  <c r="X57" i="16"/>
  <c r="V57" i="16"/>
  <c r="V25" i="16"/>
  <c r="X25" i="16"/>
  <c r="X427" i="16"/>
  <c r="V427" i="16"/>
  <c r="V15" i="16"/>
  <c r="X15" i="16"/>
  <c r="V119" i="16"/>
  <c r="X119" i="16"/>
  <c r="V503" i="16"/>
  <c r="X503" i="16"/>
  <c r="X329" i="16"/>
  <c r="V329" i="16"/>
  <c r="X422" i="16"/>
  <c r="V422" i="16"/>
  <c r="X266" i="16"/>
  <c r="V266" i="16"/>
  <c r="X59" i="16"/>
  <c r="V59" i="16"/>
  <c r="X69" i="16"/>
  <c r="V69" i="16"/>
  <c r="X211" i="16"/>
  <c r="V211" i="16"/>
  <c r="X222" i="16"/>
  <c r="V222" i="16"/>
  <c r="X77" i="16"/>
  <c r="V77" i="16"/>
  <c r="X444" i="16"/>
  <c r="V444" i="16"/>
  <c r="X507" i="16"/>
  <c r="V507" i="16"/>
  <c r="V493" i="16"/>
  <c r="X493" i="16"/>
  <c r="X414" i="16"/>
  <c r="V414" i="16"/>
  <c r="X531" i="16"/>
  <c r="V531" i="16"/>
  <c r="V481" i="16"/>
  <c r="X481" i="16"/>
  <c r="X589" i="16"/>
  <c r="V589" i="16"/>
  <c r="X446" i="16"/>
  <c r="V446" i="16"/>
  <c r="X579" i="16"/>
  <c r="V579" i="16"/>
  <c r="X123" i="16"/>
  <c r="V123" i="16"/>
  <c r="X75" i="16"/>
  <c r="V75" i="16"/>
  <c r="X50" i="16"/>
  <c r="V50" i="16"/>
  <c r="X214" i="16"/>
  <c r="V214" i="16"/>
  <c r="X311" i="16"/>
  <c r="V311" i="16"/>
  <c r="X48" i="16"/>
  <c r="V48" i="16"/>
  <c r="V47" i="16"/>
  <c r="X47" i="16"/>
  <c r="X516" i="16"/>
  <c r="V516" i="16"/>
  <c r="X7" i="16"/>
  <c r="V7" i="16"/>
  <c r="X496" i="16"/>
  <c r="V496" i="16"/>
  <c r="X413" i="16"/>
  <c r="V413" i="16"/>
  <c r="V62" i="16"/>
  <c r="X62" i="16"/>
  <c r="X74" i="16"/>
  <c r="V74" i="16"/>
  <c r="X43" i="16"/>
  <c r="V43" i="16"/>
  <c r="X61" i="16"/>
  <c r="V61" i="16"/>
  <c r="X223" i="16"/>
  <c r="V223" i="16"/>
  <c r="X73" i="16"/>
  <c r="V73" i="16"/>
  <c r="X17" i="16"/>
  <c r="V17" i="16"/>
  <c r="V118" i="16"/>
  <c r="X118" i="16"/>
  <c r="X315" i="16"/>
  <c r="V315" i="16"/>
  <c r="V552" i="16"/>
  <c r="X552" i="16"/>
  <c r="I11" i="20" l="1"/>
  <c r="G10" i="20"/>
  <c r="K10" i="20"/>
  <c r="O10" i="20" s="1"/>
  <c r="P10" i="20" s="1"/>
  <c r="H10" i="20"/>
  <c r="Q10" i="20" s="1"/>
  <c r="U9" i="20"/>
  <c r="W9" i="20" s="1"/>
  <c r="S9" i="20"/>
  <c r="T9" i="20" s="1"/>
  <c r="V9" i="20" s="1"/>
  <c r="X9" i="20" s="1"/>
  <c r="R9" i="20"/>
  <c r="Y9" i="20" s="1"/>
  <c r="W4" i="16"/>
  <c r="W5" i="16" s="1"/>
  <c r="W6" i="16" s="1"/>
  <c r="W7" i="16" s="1"/>
  <c r="W8" i="16" s="1"/>
  <c r="W9" i="16" s="1"/>
  <c r="W10" i="16" s="1"/>
  <c r="W11" i="16" s="1"/>
  <c r="W12" i="16" s="1"/>
  <c r="W13" i="16" s="1"/>
  <c r="W14" i="16" s="1"/>
  <c r="W15" i="16" s="1"/>
  <c r="W16" i="16" s="1"/>
  <c r="W17" i="16" s="1"/>
  <c r="W18" i="16" s="1"/>
  <c r="W19" i="16" s="1"/>
  <c r="W20" i="16" s="1"/>
  <c r="W21" i="16" s="1"/>
  <c r="W22" i="16" s="1"/>
  <c r="W23" i="16" s="1"/>
  <c r="W24" i="16" s="1"/>
  <c r="W25" i="16" s="1"/>
  <c r="W26" i="16" s="1"/>
  <c r="W27" i="16" s="1"/>
  <c r="W28" i="16" s="1"/>
  <c r="W29" i="16" s="1"/>
  <c r="W30" i="16" s="1"/>
  <c r="W31" i="16" s="1"/>
  <c r="W32" i="16" s="1"/>
  <c r="W33" i="16" s="1"/>
  <c r="W34" i="16" s="1"/>
  <c r="W35" i="16" s="1"/>
  <c r="W36" i="16" s="1"/>
  <c r="W37" i="16" s="1"/>
  <c r="W38" i="16" s="1"/>
  <c r="W39" i="16" s="1"/>
  <c r="W40" i="16" s="1"/>
  <c r="W41" i="16" s="1"/>
  <c r="W42" i="16" s="1"/>
  <c r="W43" i="16" s="1"/>
  <c r="W44" i="16" s="1"/>
  <c r="W45" i="16" s="1"/>
  <c r="W46" i="16" s="1"/>
  <c r="W47" i="16" s="1"/>
  <c r="W48" i="16" s="1"/>
  <c r="W49" i="16" s="1"/>
  <c r="W50" i="16" s="1"/>
  <c r="W51" i="16" s="1"/>
  <c r="W52" i="16" s="1"/>
  <c r="W53" i="16" s="1"/>
  <c r="W54" i="16" s="1"/>
  <c r="W55" i="16" s="1"/>
  <c r="W56" i="16" s="1"/>
  <c r="W57" i="16" s="1"/>
  <c r="W58" i="16" s="1"/>
  <c r="W59" i="16" s="1"/>
  <c r="W60" i="16" s="1"/>
  <c r="W61" i="16" s="1"/>
  <c r="W62" i="16" s="1"/>
  <c r="W63" i="16" s="1"/>
  <c r="W64" i="16" s="1"/>
  <c r="W65" i="16" s="1"/>
  <c r="W66" i="16" s="1"/>
  <c r="W67" i="16" s="1"/>
  <c r="W68" i="16" s="1"/>
  <c r="W69" i="16" s="1"/>
  <c r="W70" i="16" s="1"/>
  <c r="W71" i="16" s="1"/>
  <c r="W72" i="16" s="1"/>
  <c r="W73" i="16" s="1"/>
  <c r="W74" i="16" s="1"/>
  <c r="W75" i="16" s="1"/>
  <c r="W76" i="16" s="1"/>
  <c r="W77" i="16" s="1"/>
  <c r="W78" i="16" s="1"/>
  <c r="W79" i="16" s="1"/>
  <c r="W80" i="16" s="1"/>
  <c r="W81" i="16" s="1"/>
  <c r="W82" i="16" s="1"/>
  <c r="W83" i="16" s="1"/>
  <c r="W84" i="16" s="1"/>
  <c r="W85" i="16" s="1"/>
  <c r="W86" i="16" s="1"/>
  <c r="W87" i="16" s="1"/>
  <c r="W88" i="16" s="1"/>
  <c r="W89" i="16" s="1"/>
  <c r="W90" i="16" s="1"/>
  <c r="W91" i="16" s="1"/>
  <c r="W92" i="16" s="1"/>
  <c r="W93" i="16" s="1"/>
  <c r="W94" i="16" s="1"/>
  <c r="W95" i="16" s="1"/>
  <c r="W96" i="16" s="1"/>
  <c r="W97" i="16" s="1"/>
  <c r="W98" i="16" s="1"/>
  <c r="W99" i="16" s="1"/>
  <c r="W100" i="16" s="1"/>
  <c r="W101" i="16" s="1"/>
  <c r="W102" i="16" s="1"/>
  <c r="W103" i="16" s="1"/>
  <c r="W104" i="16" s="1"/>
  <c r="W105" i="16" s="1"/>
  <c r="W106" i="16" s="1"/>
  <c r="W107" i="16" s="1"/>
  <c r="W108" i="16" s="1"/>
  <c r="W109" i="16" s="1"/>
  <c r="W110" i="16" s="1"/>
  <c r="W111" i="16" s="1"/>
  <c r="W112" i="16" s="1"/>
  <c r="W113" i="16" s="1"/>
  <c r="W114" i="16" s="1"/>
  <c r="W115" i="16" s="1"/>
  <c r="W116" i="16" s="1"/>
  <c r="W117" i="16" s="1"/>
  <c r="W118" i="16" s="1"/>
  <c r="W119" i="16" s="1"/>
  <c r="W120" i="16" s="1"/>
  <c r="W121" i="16" s="1"/>
  <c r="W122" i="16" s="1"/>
  <c r="W123" i="16" s="1"/>
  <c r="W124" i="16" s="1"/>
  <c r="W125" i="16" s="1"/>
  <c r="W126" i="16" s="1"/>
  <c r="W127" i="16" s="1"/>
  <c r="W128" i="16" s="1"/>
  <c r="W129" i="16" s="1"/>
  <c r="W130" i="16" s="1"/>
  <c r="W131" i="16" s="1"/>
  <c r="W132" i="16" s="1"/>
  <c r="W133" i="16" s="1"/>
  <c r="W134" i="16" s="1"/>
  <c r="W135" i="16" s="1"/>
  <c r="W136" i="16" s="1"/>
  <c r="W137" i="16" s="1"/>
  <c r="W138" i="16" s="1"/>
  <c r="W139" i="16" s="1"/>
  <c r="W140" i="16" s="1"/>
  <c r="W141" i="16" s="1"/>
  <c r="W142" i="16" s="1"/>
  <c r="W143" i="16" s="1"/>
  <c r="W144" i="16" s="1"/>
  <c r="W145" i="16" s="1"/>
  <c r="W146" i="16" s="1"/>
  <c r="W147" i="16" s="1"/>
  <c r="W148" i="16" s="1"/>
  <c r="W149" i="16" s="1"/>
  <c r="W150" i="16" s="1"/>
  <c r="W151" i="16" s="1"/>
  <c r="W152" i="16" s="1"/>
  <c r="W153" i="16" s="1"/>
  <c r="W154" i="16" s="1"/>
  <c r="W155" i="16" s="1"/>
  <c r="W156" i="16" s="1"/>
  <c r="W157" i="16" s="1"/>
  <c r="W158" i="16" s="1"/>
  <c r="W159" i="16" s="1"/>
  <c r="W160" i="16" s="1"/>
  <c r="W161" i="16" s="1"/>
  <c r="W162" i="16" s="1"/>
  <c r="W163" i="16" s="1"/>
  <c r="W164" i="16" s="1"/>
  <c r="W165" i="16" s="1"/>
  <c r="W166" i="16" s="1"/>
  <c r="W167" i="16" s="1"/>
  <c r="W168" i="16" s="1"/>
  <c r="W169" i="16" s="1"/>
  <c r="W170" i="16" s="1"/>
  <c r="W171" i="16" s="1"/>
  <c r="W172" i="16" s="1"/>
  <c r="W173" i="16" s="1"/>
  <c r="W174" i="16" s="1"/>
  <c r="W175" i="16" s="1"/>
  <c r="W176" i="16" s="1"/>
  <c r="W177" i="16" s="1"/>
  <c r="W178" i="16" s="1"/>
  <c r="W179" i="16" s="1"/>
  <c r="W180" i="16" s="1"/>
  <c r="W181" i="16" s="1"/>
  <c r="W182" i="16" s="1"/>
  <c r="W183" i="16" s="1"/>
  <c r="W184" i="16" s="1"/>
  <c r="W185" i="16" s="1"/>
  <c r="W186" i="16" s="1"/>
  <c r="W187" i="16" s="1"/>
  <c r="W188" i="16" s="1"/>
  <c r="W189" i="16" s="1"/>
  <c r="W190" i="16" s="1"/>
  <c r="W191" i="16" s="1"/>
  <c r="W192" i="16" s="1"/>
  <c r="W193" i="16" s="1"/>
  <c r="W194" i="16" s="1"/>
  <c r="W195" i="16" s="1"/>
  <c r="W196" i="16" s="1"/>
  <c r="W197" i="16" s="1"/>
  <c r="W198" i="16" s="1"/>
  <c r="W199" i="16" s="1"/>
  <c r="W200" i="16" s="1"/>
  <c r="W201" i="16" s="1"/>
  <c r="W202" i="16" s="1"/>
  <c r="W203" i="16" s="1"/>
  <c r="W204" i="16" s="1"/>
  <c r="W205" i="16" s="1"/>
  <c r="W206" i="16" s="1"/>
  <c r="W207" i="16" s="1"/>
  <c r="W208" i="16" s="1"/>
  <c r="W209" i="16" s="1"/>
  <c r="W210" i="16" s="1"/>
  <c r="W211" i="16" s="1"/>
  <c r="W212" i="16" s="1"/>
  <c r="W213" i="16" s="1"/>
  <c r="W214" i="16" s="1"/>
  <c r="W215" i="16" s="1"/>
  <c r="W216" i="16" s="1"/>
  <c r="W217" i="16" s="1"/>
  <c r="W218" i="16" s="1"/>
  <c r="W219" i="16" s="1"/>
  <c r="W220" i="16" s="1"/>
  <c r="W221" i="16" s="1"/>
  <c r="W222" i="16" s="1"/>
  <c r="W223" i="16" s="1"/>
  <c r="W224" i="16" s="1"/>
  <c r="W225" i="16" s="1"/>
  <c r="W226" i="16" s="1"/>
  <c r="W227" i="16" s="1"/>
  <c r="W228" i="16" s="1"/>
  <c r="W229" i="16" s="1"/>
  <c r="W230" i="16" s="1"/>
  <c r="W231" i="16" s="1"/>
  <c r="W232" i="16" s="1"/>
  <c r="W233" i="16" s="1"/>
  <c r="W234" i="16" s="1"/>
  <c r="W235" i="16" s="1"/>
  <c r="W236" i="16" s="1"/>
  <c r="W237" i="16" s="1"/>
  <c r="W238" i="16" s="1"/>
  <c r="W239" i="16" s="1"/>
  <c r="W240" i="16" s="1"/>
  <c r="W241" i="16" s="1"/>
  <c r="W242" i="16" s="1"/>
  <c r="W243" i="16" s="1"/>
  <c r="W244" i="16" s="1"/>
  <c r="W245" i="16" s="1"/>
  <c r="W246" i="16" s="1"/>
  <c r="W247" i="16" s="1"/>
  <c r="W248" i="16" s="1"/>
  <c r="W249" i="16" s="1"/>
  <c r="W250" i="16" s="1"/>
  <c r="W251" i="16" s="1"/>
  <c r="W252" i="16" s="1"/>
  <c r="W253" i="16" s="1"/>
  <c r="W254" i="16" s="1"/>
  <c r="W255" i="16" s="1"/>
  <c r="W256" i="16" s="1"/>
  <c r="W257" i="16" s="1"/>
  <c r="W258" i="16" s="1"/>
  <c r="W259" i="16" s="1"/>
  <c r="W260" i="16" s="1"/>
  <c r="W261" i="16" s="1"/>
  <c r="W262" i="16" s="1"/>
  <c r="W263" i="16" s="1"/>
  <c r="W264" i="16" s="1"/>
  <c r="W265" i="16" s="1"/>
  <c r="W266" i="16" s="1"/>
  <c r="W267" i="16" s="1"/>
  <c r="W268" i="16" s="1"/>
  <c r="W269" i="16" s="1"/>
  <c r="W270" i="16" s="1"/>
  <c r="W271" i="16" s="1"/>
  <c r="W272" i="16" s="1"/>
  <c r="W273" i="16" s="1"/>
  <c r="W274" i="16" s="1"/>
  <c r="W275" i="16" s="1"/>
  <c r="W276" i="16" s="1"/>
  <c r="W277" i="16" s="1"/>
  <c r="W278" i="16" s="1"/>
  <c r="W279" i="16" s="1"/>
  <c r="W280" i="16" s="1"/>
  <c r="W281" i="16" s="1"/>
  <c r="W282" i="16" s="1"/>
  <c r="W283" i="16" s="1"/>
  <c r="W284" i="16" s="1"/>
  <c r="W285" i="16" s="1"/>
  <c r="W286" i="16" s="1"/>
  <c r="W287" i="16" s="1"/>
  <c r="W288" i="16" s="1"/>
  <c r="W289" i="16" s="1"/>
  <c r="W290" i="16" s="1"/>
  <c r="W291" i="16" s="1"/>
  <c r="W292" i="16" s="1"/>
  <c r="W293" i="16" s="1"/>
  <c r="W294" i="16" s="1"/>
  <c r="W295" i="16" s="1"/>
  <c r="W296" i="16" s="1"/>
  <c r="W297" i="16" s="1"/>
  <c r="W298" i="16" s="1"/>
  <c r="W299" i="16" s="1"/>
  <c r="W300" i="16" s="1"/>
  <c r="W301" i="16" s="1"/>
  <c r="W302" i="16" s="1"/>
  <c r="W303" i="16" s="1"/>
  <c r="W304" i="16" s="1"/>
  <c r="W305" i="16" s="1"/>
  <c r="W306" i="16" s="1"/>
  <c r="W307" i="16" s="1"/>
  <c r="W308" i="16" s="1"/>
  <c r="W309" i="16" s="1"/>
  <c r="W310" i="16" s="1"/>
  <c r="W311" i="16" s="1"/>
  <c r="W312" i="16" s="1"/>
  <c r="W313" i="16" s="1"/>
  <c r="W314" i="16" s="1"/>
  <c r="W315" i="16" s="1"/>
  <c r="W316" i="16" s="1"/>
  <c r="W317" i="16" s="1"/>
  <c r="W318" i="16" s="1"/>
  <c r="W319" i="16" s="1"/>
  <c r="W320" i="16" s="1"/>
  <c r="W321" i="16" s="1"/>
  <c r="W322" i="16" s="1"/>
  <c r="W323" i="16" s="1"/>
  <c r="W324" i="16" s="1"/>
  <c r="W325" i="16" s="1"/>
  <c r="W326" i="16" s="1"/>
  <c r="W327" i="16" s="1"/>
  <c r="W328" i="16" s="1"/>
  <c r="W329" i="16" s="1"/>
  <c r="W330" i="16" s="1"/>
  <c r="W331" i="16" s="1"/>
  <c r="W332" i="16" s="1"/>
  <c r="W333" i="16" s="1"/>
  <c r="W334" i="16" s="1"/>
  <c r="W335" i="16" s="1"/>
  <c r="W336" i="16" s="1"/>
  <c r="W337" i="16" s="1"/>
  <c r="W338" i="16" s="1"/>
  <c r="W339" i="16" s="1"/>
  <c r="W340" i="16" s="1"/>
  <c r="W341" i="16" s="1"/>
  <c r="W342" i="16" s="1"/>
  <c r="W343" i="16" s="1"/>
  <c r="W344" i="16" s="1"/>
  <c r="W345" i="16" s="1"/>
  <c r="W346" i="16" s="1"/>
  <c r="W347" i="16" s="1"/>
  <c r="W348" i="16" s="1"/>
  <c r="W349" i="16" s="1"/>
  <c r="W350" i="16" s="1"/>
  <c r="W351" i="16" s="1"/>
  <c r="W352" i="16" s="1"/>
  <c r="W353" i="16" s="1"/>
  <c r="W354" i="16" s="1"/>
  <c r="W355" i="16" s="1"/>
  <c r="W356" i="16" s="1"/>
  <c r="W357" i="16" s="1"/>
  <c r="W358" i="16" s="1"/>
  <c r="W359" i="16" s="1"/>
  <c r="W360" i="16" s="1"/>
  <c r="W361" i="16" s="1"/>
  <c r="W362" i="16" s="1"/>
  <c r="W363" i="16" s="1"/>
  <c r="W364" i="16" s="1"/>
  <c r="W365" i="16" s="1"/>
  <c r="W366" i="16" s="1"/>
  <c r="W367" i="16" s="1"/>
  <c r="W368" i="16" s="1"/>
  <c r="W369" i="16" s="1"/>
  <c r="W370" i="16" s="1"/>
  <c r="W371" i="16" s="1"/>
  <c r="W372" i="16" s="1"/>
  <c r="W373" i="16" s="1"/>
  <c r="W374" i="16" s="1"/>
  <c r="W375" i="16" s="1"/>
  <c r="W376" i="16" s="1"/>
  <c r="W377" i="16" s="1"/>
  <c r="W378" i="16" s="1"/>
  <c r="W379" i="16" s="1"/>
  <c r="W380" i="16" s="1"/>
  <c r="W381" i="16" s="1"/>
  <c r="W382" i="16" s="1"/>
  <c r="W383" i="16" s="1"/>
  <c r="W384" i="16" s="1"/>
  <c r="W385" i="16" s="1"/>
  <c r="W386" i="16" s="1"/>
  <c r="W387" i="16" s="1"/>
  <c r="W388" i="16" s="1"/>
  <c r="W389" i="16" s="1"/>
  <c r="W390" i="16" s="1"/>
  <c r="W391" i="16" s="1"/>
  <c r="W392" i="16" s="1"/>
  <c r="W393" i="16" s="1"/>
  <c r="W394" i="16" s="1"/>
  <c r="W395" i="16" s="1"/>
  <c r="W396" i="16" s="1"/>
  <c r="W397" i="16" s="1"/>
  <c r="W398" i="16" s="1"/>
  <c r="W399" i="16" s="1"/>
  <c r="W400" i="16" s="1"/>
  <c r="W401" i="16" s="1"/>
  <c r="W402" i="16" s="1"/>
  <c r="W403" i="16" s="1"/>
  <c r="W404" i="16" s="1"/>
  <c r="W405" i="16" s="1"/>
  <c r="W406" i="16" s="1"/>
  <c r="W407" i="16" s="1"/>
  <c r="W408" i="16" s="1"/>
  <c r="W409" i="16" s="1"/>
  <c r="W410" i="16" s="1"/>
  <c r="W411" i="16" s="1"/>
  <c r="W412" i="16" s="1"/>
  <c r="W413" i="16" s="1"/>
  <c r="W414" i="16" s="1"/>
  <c r="W415" i="16" s="1"/>
  <c r="W416" i="16" s="1"/>
  <c r="W417" i="16" s="1"/>
  <c r="W418" i="16" s="1"/>
  <c r="W419" i="16" s="1"/>
  <c r="W420" i="16" s="1"/>
  <c r="W421" i="16" s="1"/>
  <c r="W422" i="16" s="1"/>
  <c r="W423" i="16" s="1"/>
  <c r="W424" i="16" s="1"/>
  <c r="W425" i="16" s="1"/>
  <c r="W426" i="16" s="1"/>
  <c r="W427" i="16" s="1"/>
  <c r="W428" i="16" s="1"/>
  <c r="W429" i="16" s="1"/>
  <c r="W430" i="16" s="1"/>
  <c r="W431" i="16" s="1"/>
  <c r="W432" i="16" s="1"/>
  <c r="W433" i="16" s="1"/>
  <c r="W434" i="16" s="1"/>
  <c r="W435" i="16" s="1"/>
  <c r="W436" i="16" s="1"/>
  <c r="W437" i="16" s="1"/>
  <c r="W438" i="16" s="1"/>
  <c r="W439" i="16" s="1"/>
  <c r="W440" i="16" s="1"/>
  <c r="W441" i="16" s="1"/>
  <c r="W442" i="16" s="1"/>
  <c r="W443" i="16" s="1"/>
  <c r="W444" i="16" s="1"/>
  <c r="W445" i="16" s="1"/>
  <c r="W446" i="16" s="1"/>
  <c r="W447" i="16" s="1"/>
  <c r="W448" i="16" s="1"/>
  <c r="W449" i="16" s="1"/>
  <c r="W450" i="16" s="1"/>
  <c r="W451" i="16" s="1"/>
  <c r="W452" i="16" s="1"/>
  <c r="W453" i="16" s="1"/>
  <c r="W454" i="16" s="1"/>
  <c r="W455" i="16" s="1"/>
  <c r="W456" i="16" s="1"/>
  <c r="W457" i="16" s="1"/>
  <c r="W458" i="16" s="1"/>
  <c r="W459" i="16" s="1"/>
  <c r="W460" i="16" s="1"/>
  <c r="W461" i="16" s="1"/>
  <c r="W462" i="16" s="1"/>
  <c r="W463" i="16" s="1"/>
  <c r="W464" i="16" s="1"/>
  <c r="W465" i="16" s="1"/>
  <c r="W466" i="16" s="1"/>
  <c r="W467" i="16" s="1"/>
  <c r="W468" i="16" s="1"/>
  <c r="W469" i="16" s="1"/>
  <c r="W470" i="16" s="1"/>
  <c r="W471" i="16" s="1"/>
  <c r="W472" i="16" s="1"/>
  <c r="W473" i="16" s="1"/>
  <c r="W474" i="16" s="1"/>
  <c r="W475" i="16" s="1"/>
  <c r="W476" i="16" s="1"/>
  <c r="W477" i="16" s="1"/>
  <c r="W478" i="16" s="1"/>
  <c r="W479" i="16" s="1"/>
  <c r="W480" i="16" s="1"/>
  <c r="W481" i="16" s="1"/>
  <c r="W482" i="16" s="1"/>
  <c r="W483" i="16" s="1"/>
  <c r="W484" i="16" s="1"/>
  <c r="W485" i="16" s="1"/>
  <c r="W486" i="16" s="1"/>
  <c r="W487" i="16" s="1"/>
  <c r="W488" i="16" s="1"/>
  <c r="W489" i="16" s="1"/>
  <c r="W490" i="16" s="1"/>
  <c r="W491" i="16" s="1"/>
  <c r="W492" i="16" s="1"/>
  <c r="W493" i="16" s="1"/>
  <c r="W494" i="16" s="1"/>
  <c r="W495" i="16" s="1"/>
  <c r="W496" i="16" s="1"/>
  <c r="W497" i="16" s="1"/>
  <c r="W498" i="16" s="1"/>
  <c r="W499" i="16" s="1"/>
  <c r="W500" i="16" s="1"/>
  <c r="W501" i="16" s="1"/>
  <c r="W502" i="16" s="1"/>
  <c r="W503" i="16" s="1"/>
  <c r="W504" i="16" s="1"/>
  <c r="W505" i="16" s="1"/>
  <c r="W506" i="16" s="1"/>
  <c r="W507" i="16" s="1"/>
  <c r="W508" i="16" s="1"/>
  <c r="W509" i="16" s="1"/>
  <c r="W510" i="16" s="1"/>
  <c r="W511" i="16" s="1"/>
  <c r="W512" i="16" s="1"/>
  <c r="W513" i="16" s="1"/>
  <c r="W514" i="16" s="1"/>
  <c r="W515" i="16" s="1"/>
  <c r="W516" i="16" s="1"/>
  <c r="W517" i="16" s="1"/>
  <c r="W518" i="16" s="1"/>
  <c r="W519" i="16" s="1"/>
  <c r="W520" i="16" s="1"/>
  <c r="W521" i="16" s="1"/>
  <c r="W522" i="16" s="1"/>
  <c r="W523" i="16" s="1"/>
  <c r="W524" i="16" s="1"/>
  <c r="W525" i="16" s="1"/>
  <c r="W526" i="16" s="1"/>
  <c r="W527" i="16" s="1"/>
  <c r="W528" i="16" s="1"/>
  <c r="W529" i="16" s="1"/>
  <c r="W530" i="16" s="1"/>
  <c r="W531" i="16" s="1"/>
  <c r="W532" i="16" s="1"/>
  <c r="W533" i="16" s="1"/>
  <c r="W534" i="16" s="1"/>
  <c r="W535" i="16" s="1"/>
  <c r="W536" i="16" s="1"/>
  <c r="W537" i="16" s="1"/>
  <c r="W538" i="16" s="1"/>
  <c r="W539" i="16" s="1"/>
  <c r="W540" i="16" s="1"/>
  <c r="W541" i="16" s="1"/>
  <c r="W542" i="16" s="1"/>
  <c r="W543" i="16" s="1"/>
  <c r="W544" i="16" s="1"/>
  <c r="W545" i="16" s="1"/>
  <c r="W546" i="16" s="1"/>
  <c r="W547" i="16" s="1"/>
  <c r="W548" i="16" s="1"/>
  <c r="W549" i="16" s="1"/>
  <c r="W550" i="16" s="1"/>
  <c r="W551" i="16" s="1"/>
  <c r="W552" i="16" s="1"/>
  <c r="W553" i="16" s="1"/>
  <c r="W554" i="16" s="1"/>
  <c r="W555" i="16" s="1"/>
  <c r="W556" i="16" s="1"/>
  <c r="W557" i="16" s="1"/>
  <c r="W558" i="16" s="1"/>
  <c r="W559" i="16" s="1"/>
  <c r="W560" i="16" s="1"/>
  <c r="W561" i="16" s="1"/>
  <c r="W562" i="16" s="1"/>
  <c r="W563" i="16" s="1"/>
  <c r="W564" i="16" s="1"/>
  <c r="W565" i="16" s="1"/>
  <c r="W566" i="16" s="1"/>
  <c r="W567" i="16" s="1"/>
  <c r="W568" i="16" s="1"/>
  <c r="W569" i="16" s="1"/>
  <c r="W570" i="16" s="1"/>
  <c r="W571" i="16" s="1"/>
  <c r="W572" i="16" s="1"/>
  <c r="W573" i="16" s="1"/>
  <c r="W574" i="16" s="1"/>
  <c r="W575" i="16" s="1"/>
  <c r="W576" i="16" s="1"/>
  <c r="W577" i="16" s="1"/>
  <c r="W578" i="16" s="1"/>
  <c r="W579" i="16" s="1"/>
  <c r="W580" i="16" s="1"/>
  <c r="W581" i="16" s="1"/>
  <c r="W582" i="16" s="1"/>
  <c r="W583" i="16" s="1"/>
  <c r="W584" i="16" s="1"/>
  <c r="W585" i="16" s="1"/>
  <c r="W586" i="16" s="1"/>
  <c r="W587" i="16" s="1"/>
  <c r="W588" i="16" s="1"/>
  <c r="W589" i="16" s="1"/>
  <c r="W590" i="16" s="1"/>
  <c r="W591" i="16" s="1"/>
  <c r="W592" i="16" s="1"/>
  <c r="W593" i="16" s="1"/>
  <c r="W594" i="16" s="1"/>
  <c r="W595" i="16" s="1"/>
  <c r="W596" i="16" s="1"/>
  <c r="W597" i="16" s="1"/>
  <c r="W598" i="16" s="1"/>
  <c r="W599" i="16" s="1"/>
  <c r="W600" i="16" s="1"/>
  <c r="W601" i="16" s="1"/>
  <c r="W602" i="16" s="1"/>
  <c r="W603" i="16" s="1"/>
  <c r="W604" i="16" s="1"/>
  <c r="W605" i="16" s="1"/>
  <c r="W606" i="16" s="1"/>
  <c r="W607" i="16" s="1"/>
  <c r="W608" i="16" s="1"/>
  <c r="W609" i="16" s="1"/>
  <c r="W610" i="16" s="1"/>
  <c r="W611" i="16" s="1"/>
  <c r="W612" i="16" s="1"/>
  <c r="W613" i="16" s="1"/>
  <c r="W614" i="16" s="1"/>
  <c r="W615" i="16" s="1"/>
  <c r="W616" i="16" s="1"/>
  <c r="W617" i="16" s="1"/>
  <c r="W618" i="16" s="1"/>
  <c r="W619" i="16" s="1"/>
  <c r="W620" i="16" s="1"/>
  <c r="W621" i="16" s="1"/>
  <c r="W622" i="16" s="1"/>
  <c r="W623" i="16" s="1"/>
  <c r="W624" i="16" s="1"/>
  <c r="W625" i="16" s="1"/>
  <c r="W626" i="16" s="1"/>
  <c r="W627" i="16" s="1"/>
  <c r="W628" i="16" s="1"/>
  <c r="W629" i="16" s="1"/>
  <c r="W630" i="16" s="1"/>
  <c r="W631" i="16" s="1"/>
  <c r="W632" i="16" s="1"/>
  <c r="W633" i="16" s="1"/>
  <c r="W634" i="16" s="1"/>
  <c r="AA2" i="16"/>
  <c r="Y4" i="16"/>
  <c r="Y5" i="16" s="1"/>
  <c r="Y6" i="16" s="1"/>
  <c r="Y7" i="16" s="1"/>
  <c r="Y8" i="16" s="1"/>
  <c r="Y9" i="16" s="1"/>
  <c r="Y10" i="16" s="1"/>
  <c r="Y11" i="16" s="1"/>
  <c r="Y12" i="16" s="1"/>
  <c r="Y13" i="16" s="1"/>
  <c r="Y14" i="16" s="1"/>
  <c r="Y15" i="16" s="1"/>
  <c r="Y16" i="16" s="1"/>
  <c r="Y17" i="16" s="1"/>
  <c r="Y18" i="16" s="1"/>
  <c r="Y19" i="16" s="1"/>
  <c r="Y20" i="16" s="1"/>
  <c r="Y21" i="16" s="1"/>
  <c r="Y22" i="16" s="1"/>
  <c r="Y23" i="16" s="1"/>
  <c r="Y24" i="16" s="1"/>
  <c r="Y25" i="16" s="1"/>
  <c r="Y26" i="16" s="1"/>
  <c r="Y27" i="16" s="1"/>
  <c r="Y28" i="16" s="1"/>
  <c r="Y29" i="16" s="1"/>
  <c r="Y30" i="16" s="1"/>
  <c r="Y31" i="16" s="1"/>
  <c r="Y32" i="16" s="1"/>
  <c r="Y33" i="16" s="1"/>
  <c r="Y34" i="16" s="1"/>
  <c r="Y35" i="16" s="1"/>
  <c r="Y36" i="16" s="1"/>
  <c r="Y37" i="16" s="1"/>
  <c r="Y38" i="16" s="1"/>
  <c r="Y39" i="16" s="1"/>
  <c r="Y40" i="16" s="1"/>
  <c r="Y41" i="16" s="1"/>
  <c r="Y42" i="16" s="1"/>
  <c r="Y43" i="16" s="1"/>
  <c r="Y44" i="16" s="1"/>
  <c r="Y45" i="16" s="1"/>
  <c r="Y46" i="16" s="1"/>
  <c r="Y47" i="16" s="1"/>
  <c r="Y48" i="16" s="1"/>
  <c r="Y49" i="16" s="1"/>
  <c r="Y50" i="16" s="1"/>
  <c r="Y51" i="16" s="1"/>
  <c r="Y52" i="16" s="1"/>
  <c r="Y53" i="16" s="1"/>
  <c r="Y54" i="16" s="1"/>
  <c r="Y55" i="16" s="1"/>
  <c r="Y56" i="16" s="1"/>
  <c r="Y57" i="16" s="1"/>
  <c r="Y58" i="16" s="1"/>
  <c r="Y59" i="16" s="1"/>
  <c r="Y60" i="16" s="1"/>
  <c r="Y61" i="16" s="1"/>
  <c r="Y62" i="16" s="1"/>
  <c r="Y63" i="16" s="1"/>
  <c r="Y64" i="16" s="1"/>
  <c r="Y65" i="16" s="1"/>
  <c r="Y66" i="16" s="1"/>
  <c r="Y67" i="16" s="1"/>
  <c r="Y68" i="16" s="1"/>
  <c r="Y69" i="16" s="1"/>
  <c r="Y70" i="16" s="1"/>
  <c r="Y71" i="16" s="1"/>
  <c r="Y72" i="16" s="1"/>
  <c r="Y73" i="16" s="1"/>
  <c r="Y74" i="16" s="1"/>
  <c r="Y75" i="16" s="1"/>
  <c r="Y76" i="16" s="1"/>
  <c r="Y77" i="16" s="1"/>
  <c r="Y78" i="16" s="1"/>
  <c r="Y79" i="16" s="1"/>
  <c r="Y80" i="16" s="1"/>
  <c r="Y81" i="16" s="1"/>
  <c r="Y82" i="16" s="1"/>
  <c r="Y83" i="16" s="1"/>
  <c r="Y84" i="16" s="1"/>
  <c r="Y85" i="16" s="1"/>
  <c r="Y86" i="16" s="1"/>
  <c r="Y87" i="16" s="1"/>
  <c r="Y88" i="16" s="1"/>
  <c r="Y89" i="16" s="1"/>
  <c r="Y90" i="16" s="1"/>
  <c r="Y91" i="16" s="1"/>
  <c r="Y92" i="16" s="1"/>
  <c r="Y93" i="16" s="1"/>
  <c r="Y94" i="16" s="1"/>
  <c r="Y95" i="16" s="1"/>
  <c r="Y96" i="16" s="1"/>
  <c r="Y97" i="16" s="1"/>
  <c r="Y98" i="16" s="1"/>
  <c r="Y99" i="16" s="1"/>
  <c r="Y100" i="16" s="1"/>
  <c r="Y101" i="16" s="1"/>
  <c r="Y102" i="16" s="1"/>
  <c r="Y103" i="16" s="1"/>
  <c r="Y104" i="16" s="1"/>
  <c r="Y105" i="16" s="1"/>
  <c r="Y106" i="16" s="1"/>
  <c r="Y107" i="16" s="1"/>
  <c r="Y108" i="16" s="1"/>
  <c r="Y109" i="16" s="1"/>
  <c r="Y110" i="16" s="1"/>
  <c r="Y111" i="16" s="1"/>
  <c r="Y112" i="16" s="1"/>
  <c r="Y113" i="16" s="1"/>
  <c r="Y114" i="16" s="1"/>
  <c r="Y115" i="16" s="1"/>
  <c r="Y116" i="16" s="1"/>
  <c r="Y117" i="16" s="1"/>
  <c r="Y118" i="16" s="1"/>
  <c r="Y119" i="16" s="1"/>
  <c r="Y120" i="16" s="1"/>
  <c r="Y121" i="16" s="1"/>
  <c r="Y122" i="16" s="1"/>
  <c r="Y123" i="16" s="1"/>
  <c r="Y124" i="16" s="1"/>
  <c r="Y125" i="16" s="1"/>
  <c r="Y126" i="16" s="1"/>
  <c r="Y127" i="16" s="1"/>
  <c r="Y128" i="16" s="1"/>
  <c r="Y129" i="16" s="1"/>
  <c r="Y130" i="16" s="1"/>
  <c r="Y131" i="16" s="1"/>
  <c r="Y132" i="16" s="1"/>
  <c r="Y133" i="16" s="1"/>
  <c r="Y134" i="16" s="1"/>
  <c r="Y135" i="16" s="1"/>
  <c r="Y136" i="16" s="1"/>
  <c r="Y137" i="16" s="1"/>
  <c r="Y138" i="16" s="1"/>
  <c r="Y139" i="16" s="1"/>
  <c r="Y140" i="16" s="1"/>
  <c r="Y141" i="16" s="1"/>
  <c r="Y142" i="16" s="1"/>
  <c r="Y143" i="16" s="1"/>
  <c r="Y144" i="16" s="1"/>
  <c r="Y145" i="16" s="1"/>
  <c r="Y146" i="16" s="1"/>
  <c r="Y147" i="16" s="1"/>
  <c r="Y148" i="16" s="1"/>
  <c r="Y149" i="16" s="1"/>
  <c r="Y150" i="16" s="1"/>
  <c r="Y151" i="16" s="1"/>
  <c r="Y152" i="16" s="1"/>
  <c r="Y153" i="16" s="1"/>
  <c r="Y154" i="16" s="1"/>
  <c r="Y155" i="16" s="1"/>
  <c r="Y156" i="16" s="1"/>
  <c r="Y157" i="16" s="1"/>
  <c r="Y158" i="16" s="1"/>
  <c r="Y159" i="16" s="1"/>
  <c r="Y160" i="16" s="1"/>
  <c r="Y161" i="16" s="1"/>
  <c r="Y162" i="16" s="1"/>
  <c r="Y163" i="16" s="1"/>
  <c r="Y164" i="16" s="1"/>
  <c r="Y165" i="16" s="1"/>
  <c r="Y166" i="16" s="1"/>
  <c r="Y167" i="16" s="1"/>
  <c r="Y168" i="16" s="1"/>
  <c r="Y169" i="16" s="1"/>
  <c r="Y170" i="16" s="1"/>
  <c r="Y171" i="16" s="1"/>
  <c r="Y172" i="16" s="1"/>
  <c r="Y173" i="16" s="1"/>
  <c r="Y174" i="16" s="1"/>
  <c r="Y175" i="16" s="1"/>
  <c r="Y176" i="16" s="1"/>
  <c r="Y177" i="16" s="1"/>
  <c r="Y178" i="16" s="1"/>
  <c r="Y179" i="16" s="1"/>
  <c r="Y180" i="16" s="1"/>
  <c r="Y181" i="16" s="1"/>
  <c r="Y182" i="16" s="1"/>
  <c r="Y183" i="16" s="1"/>
  <c r="Y184" i="16" s="1"/>
  <c r="Y185" i="16" s="1"/>
  <c r="Y186" i="16" s="1"/>
  <c r="Y187" i="16" s="1"/>
  <c r="Y188" i="16" s="1"/>
  <c r="Y189" i="16" s="1"/>
  <c r="Y190" i="16" s="1"/>
  <c r="Y191" i="16" s="1"/>
  <c r="Y192" i="16" s="1"/>
  <c r="Y193" i="16" s="1"/>
  <c r="Y194" i="16" s="1"/>
  <c r="Y195" i="16" s="1"/>
  <c r="Y196" i="16" s="1"/>
  <c r="Y197" i="16" s="1"/>
  <c r="Y198" i="16" s="1"/>
  <c r="Y199" i="16" s="1"/>
  <c r="Y200" i="16" s="1"/>
  <c r="Y201" i="16" s="1"/>
  <c r="Y202" i="16" s="1"/>
  <c r="Y203" i="16" s="1"/>
  <c r="Y204" i="16" s="1"/>
  <c r="Y205" i="16" s="1"/>
  <c r="Y206" i="16" s="1"/>
  <c r="Y207" i="16" s="1"/>
  <c r="Y208" i="16" s="1"/>
  <c r="Y209" i="16" s="1"/>
  <c r="Y210" i="16" s="1"/>
  <c r="Y211" i="16" s="1"/>
  <c r="Y212" i="16" s="1"/>
  <c r="Y213" i="16" s="1"/>
  <c r="Y214" i="16" s="1"/>
  <c r="Y215" i="16" s="1"/>
  <c r="Y216" i="16" s="1"/>
  <c r="Y217" i="16" s="1"/>
  <c r="Y218" i="16" s="1"/>
  <c r="Y219" i="16" s="1"/>
  <c r="Y220" i="16" s="1"/>
  <c r="Y221" i="16" s="1"/>
  <c r="Y222" i="16" s="1"/>
  <c r="Y223" i="16" s="1"/>
  <c r="Y224" i="16" s="1"/>
  <c r="Y225" i="16" s="1"/>
  <c r="Y226" i="16" s="1"/>
  <c r="Y227" i="16" s="1"/>
  <c r="Y228" i="16" s="1"/>
  <c r="Y229" i="16" s="1"/>
  <c r="Y230" i="16" s="1"/>
  <c r="Y231" i="16" s="1"/>
  <c r="Y232" i="16" s="1"/>
  <c r="Y233" i="16" s="1"/>
  <c r="Y234" i="16" s="1"/>
  <c r="Y235" i="16" s="1"/>
  <c r="Y236" i="16" s="1"/>
  <c r="Y237" i="16" s="1"/>
  <c r="Y238" i="16" s="1"/>
  <c r="Y239" i="16" s="1"/>
  <c r="Y240" i="16" s="1"/>
  <c r="Y241" i="16" s="1"/>
  <c r="Y242" i="16" s="1"/>
  <c r="Y243" i="16" s="1"/>
  <c r="Y244" i="16" s="1"/>
  <c r="Y245" i="16" s="1"/>
  <c r="Y246" i="16" s="1"/>
  <c r="Y247" i="16" s="1"/>
  <c r="Y248" i="16" s="1"/>
  <c r="Y249" i="16" s="1"/>
  <c r="Y250" i="16" s="1"/>
  <c r="Y251" i="16" s="1"/>
  <c r="Y252" i="16" s="1"/>
  <c r="Y253" i="16" s="1"/>
  <c r="Y254" i="16" s="1"/>
  <c r="Y255" i="16" s="1"/>
  <c r="Y256" i="16" s="1"/>
  <c r="Y257" i="16" s="1"/>
  <c r="Y258" i="16" s="1"/>
  <c r="Y259" i="16" s="1"/>
  <c r="Y260" i="16" s="1"/>
  <c r="Y261" i="16" s="1"/>
  <c r="Y262" i="16" s="1"/>
  <c r="Y263" i="16" s="1"/>
  <c r="Y264" i="16" s="1"/>
  <c r="Y265" i="16" s="1"/>
  <c r="Y266" i="16" s="1"/>
  <c r="Y267" i="16" s="1"/>
  <c r="Y268" i="16" s="1"/>
  <c r="Y269" i="16" s="1"/>
  <c r="Y270" i="16" s="1"/>
  <c r="Y271" i="16" s="1"/>
  <c r="Y272" i="16" s="1"/>
  <c r="Y273" i="16" s="1"/>
  <c r="Y274" i="16" s="1"/>
  <c r="Y275" i="16" s="1"/>
  <c r="Y276" i="16" s="1"/>
  <c r="Y277" i="16" s="1"/>
  <c r="Y278" i="16" s="1"/>
  <c r="Y279" i="16" s="1"/>
  <c r="Y280" i="16" s="1"/>
  <c r="Y281" i="16" s="1"/>
  <c r="Y282" i="16" s="1"/>
  <c r="Y283" i="16" s="1"/>
  <c r="Y284" i="16" s="1"/>
  <c r="Y285" i="16" s="1"/>
  <c r="Y286" i="16" s="1"/>
  <c r="Y287" i="16" s="1"/>
  <c r="Y288" i="16" s="1"/>
  <c r="Y289" i="16" s="1"/>
  <c r="Y290" i="16" s="1"/>
  <c r="Y291" i="16" s="1"/>
  <c r="Y292" i="16" s="1"/>
  <c r="Y293" i="16" s="1"/>
  <c r="Y294" i="16" s="1"/>
  <c r="Y295" i="16" s="1"/>
  <c r="Y296" i="16" s="1"/>
  <c r="Y297" i="16" s="1"/>
  <c r="Y298" i="16" s="1"/>
  <c r="Y299" i="16" s="1"/>
  <c r="Y300" i="16" s="1"/>
  <c r="Y301" i="16" s="1"/>
  <c r="Y302" i="16" s="1"/>
  <c r="Y303" i="16" s="1"/>
  <c r="Y304" i="16" s="1"/>
  <c r="Y305" i="16" s="1"/>
  <c r="Y306" i="16" s="1"/>
  <c r="Y307" i="16" s="1"/>
  <c r="Y308" i="16" s="1"/>
  <c r="Y309" i="16" s="1"/>
  <c r="Y310" i="16" s="1"/>
  <c r="Y311" i="16" s="1"/>
  <c r="Y312" i="16" s="1"/>
  <c r="Y313" i="16" s="1"/>
  <c r="Y314" i="16" s="1"/>
  <c r="Y315" i="16" s="1"/>
  <c r="Y316" i="16" s="1"/>
  <c r="Y317" i="16" s="1"/>
  <c r="Y318" i="16" s="1"/>
  <c r="Y319" i="16" s="1"/>
  <c r="Y320" i="16" s="1"/>
  <c r="Y321" i="16" s="1"/>
  <c r="Y322" i="16" s="1"/>
  <c r="Y323" i="16" s="1"/>
  <c r="Y324" i="16" s="1"/>
  <c r="Y325" i="16" s="1"/>
  <c r="Y326" i="16" s="1"/>
  <c r="Y327" i="16" s="1"/>
  <c r="Y328" i="16" s="1"/>
  <c r="Y329" i="16" s="1"/>
  <c r="Y330" i="16" s="1"/>
  <c r="Y331" i="16" s="1"/>
  <c r="Y332" i="16" s="1"/>
  <c r="Y333" i="16" s="1"/>
  <c r="Y334" i="16" s="1"/>
  <c r="Y335" i="16" s="1"/>
  <c r="Y336" i="16" s="1"/>
  <c r="Y337" i="16" s="1"/>
  <c r="Y338" i="16" s="1"/>
  <c r="Y339" i="16" s="1"/>
  <c r="Y340" i="16" s="1"/>
  <c r="Y341" i="16" s="1"/>
  <c r="Y342" i="16" s="1"/>
  <c r="Y343" i="16" s="1"/>
  <c r="Y344" i="16" s="1"/>
  <c r="Y345" i="16" s="1"/>
  <c r="Y346" i="16" s="1"/>
  <c r="Y347" i="16" s="1"/>
  <c r="Y348" i="16" s="1"/>
  <c r="Y349" i="16" s="1"/>
  <c r="Y350" i="16" s="1"/>
  <c r="Y351" i="16" s="1"/>
  <c r="Y352" i="16" s="1"/>
  <c r="Y353" i="16" s="1"/>
  <c r="Y354" i="16" s="1"/>
  <c r="Y355" i="16" s="1"/>
  <c r="Y356" i="16" s="1"/>
  <c r="Y357" i="16" s="1"/>
  <c r="Y358" i="16" s="1"/>
  <c r="Y359" i="16" s="1"/>
  <c r="Y360" i="16" s="1"/>
  <c r="Y361" i="16" s="1"/>
  <c r="Y362" i="16" s="1"/>
  <c r="Y363" i="16" s="1"/>
  <c r="Y364" i="16" s="1"/>
  <c r="Y365" i="16" s="1"/>
  <c r="Y366" i="16" s="1"/>
  <c r="Y367" i="16" s="1"/>
  <c r="Y368" i="16" s="1"/>
  <c r="Y369" i="16" s="1"/>
  <c r="Y370" i="16" s="1"/>
  <c r="Y371" i="16" s="1"/>
  <c r="Y372" i="16" s="1"/>
  <c r="Y373" i="16" s="1"/>
  <c r="Y374" i="16" s="1"/>
  <c r="Y375" i="16" s="1"/>
  <c r="Y376" i="16" s="1"/>
  <c r="Y377" i="16" s="1"/>
  <c r="Y378" i="16" s="1"/>
  <c r="Y379" i="16" s="1"/>
  <c r="Y380" i="16" s="1"/>
  <c r="Y381" i="16" s="1"/>
  <c r="Y382" i="16" s="1"/>
  <c r="Y383" i="16" s="1"/>
  <c r="Y384" i="16" s="1"/>
  <c r="Y385" i="16" s="1"/>
  <c r="Y386" i="16" s="1"/>
  <c r="Y387" i="16" s="1"/>
  <c r="Y388" i="16" s="1"/>
  <c r="Y389" i="16" s="1"/>
  <c r="Y390" i="16" s="1"/>
  <c r="Y391" i="16" s="1"/>
  <c r="Y392" i="16" s="1"/>
  <c r="Y393" i="16" s="1"/>
  <c r="Y394" i="16" s="1"/>
  <c r="Y395" i="16" s="1"/>
  <c r="Y396" i="16" s="1"/>
  <c r="Y397" i="16" s="1"/>
  <c r="Y398" i="16" s="1"/>
  <c r="Y399" i="16" s="1"/>
  <c r="Y400" i="16" s="1"/>
  <c r="Y401" i="16" s="1"/>
  <c r="Y402" i="16" s="1"/>
  <c r="Y403" i="16" s="1"/>
  <c r="Y404" i="16" s="1"/>
  <c r="Y405" i="16" s="1"/>
  <c r="Y406" i="16" s="1"/>
  <c r="Y407" i="16" s="1"/>
  <c r="Y408" i="16" s="1"/>
  <c r="Y409" i="16" s="1"/>
  <c r="Y410" i="16" s="1"/>
  <c r="Y411" i="16" s="1"/>
  <c r="Y412" i="16" s="1"/>
  <c r="Y413" i="16" s="1"/>
  <c r="Y414" i="16" s="1"/>
  <c r="Y415" i="16" s="1"/>
  <c r="Y416" i="16" s="1"/>
  <c r="Y417" i="16" s="1"/>
  <c r="Y418" i="16" s="1"/>
  <c r="Y419" i="16" s="1"/>
  <c r="Y420" i="16" s="1"/>
  <c r="Y421" i="16" s="1"/>
  <c r="Y422" i="16" s="1"/>
  <c r="Y423" i="16" s="1"/>
  <c r="Y424" i="16" s="1"/>
  <c r="Y425" i="16" s="1"/>
  <c r="Y426" i="16" s="1"/>
  <c r="Y427" i="16" s="1"/>
  <c r="Y428" i="16" s="1"/>
  <c r="Y429" i="16" s="1"/>
  <c r="Y430" i="16" s="1"/>
  <c r="Y431" i="16" s="1"/>
  <c r="Y432" i="16" s="1"/>
  <c r="Y433" i="16" s="1"/>
  <c r="Y434" i="16" s="1"/>
  <c r="Y435" i="16" s="1"/>
  <c r="Y436" i="16" s="1"/>
  <c r="Y437" i="16" s="1"/>
  <c r="Y438" i="16" s="1"/>
  <c r="Y439" i="16" s="1"/>
  <c r="Y440" i="16" s="1"/>
  <c r="Y441" i="16" s="1"/>
  <c r="Y442" i="16" s="1"/>
  <c r="Y443" i="16" s="1"/>
  <c r="Y444" i="16" s="1"/>
  <c r="Y445" i="16" s="1"/>
  <c r="Y446" i="16" s="1"/>
  <c r="Y447" i="16" s="1"/>
  <c r="Y448" i="16" s="1"/>
  <c r="Y449" i="16" s="1"/>
  <c r="Y450" i="16" s="1"/>
  <c r="Y451" i="16" s="1"/>
  <c r="Y452" i="16" s="1"/>
  <c r="Y453" i="16" s="1"/>
  <c r="Y454" i="16" s="1"/>
  <c r="Y455" i="16" s="1"/>
  <c r="Y456" i="16" s="1"/>
  <c r="Y457" i="16" s="1"/>
  <c r="Y458" i="16" s="1"/>
  <c r="Y459" i="16" s="1"/>
  <c r="Y460" i="16" s="1"/>
  <c r="Y461" i="16" s="1"/>
  <c r="Y462" i="16" s="1"/>
  <c r="Y463" i="16" s="1"/>
  <c r="Y464" i="16" s="1"/>
  <c r="Y465" i="16" s="1"/>
  <c r="Y466" i="16" s="1"/>
  <c r="Y467" i="16" s="1"/>
  <c r="Y468" i="16" s="1"/>
  <c r="Y469" i="16" s="1"/>
  <c r="Y470" i="16" s="1"/>
  <c r="Y471" i="16" s="1"/>
  <c r="Y472" i="16" s="1"/>
  <c r="Y473" i="16" s="1"/>
  <c r="Y474" i="16" s="1"/>
  <c r="Y475" i="16" s="1"/>
  <c r="Y476" i="16" s="1"/>
  <c r="Y477" i="16" s="1"/>
  <c r="Y478" i="16" s="1"/>
  <c r="Y479" i="16" s="1"/>
  <c r="Y480" i="16" s="1"/>
  <c r="Y481" i="16" s="1"/>
  <c r="Y482" i="16" s="1"/>
  <c r="Y483" i="16" s="1"/>
  <c r="Y484" i="16" s="1"/>
  <c r="Y485" i="16" s="1"/>
  <c r="Y486" i="16" s="1"/>
  <c r="Y487" i="16" s="1"/>
  <c r="Y488" i="16" s="1"/>
  <c r="Y489" i="16" s="1"/>
  <c r="Y490" i="16" s="1"/>
  <c r="Y491" i="16" s="1"/>
  <c r="Y492" i="16" s="1"/>
  <c r="Y493" i="16" s="1"/>
  <c r="Y494" i="16" s="1"/>
  <c r="Y495" i="16" s="1"/>
  <c r="Y496" i="16" s="1"/>
  <c r="Y497" i="16" s="1"/>
  <c r="Y498" i="16" s="1"/>
  <c r="Y499" i="16" s="1"/>
  <c r="Y500" i="16" s="1"/>
  <c r="Y501" i="16" s="1"/>
  <c r="Y502" i="16" s="1"/>
  <c r="Y503" i="16" s="1"/>
  <c r="Y504" i="16" s="1"/>
  <c r="Y505" i="16" s="1"/>
  <c r="Y506" i="16" s="1"/>
  <c r="Y507" i="16" s="1"/>
  <c r="Y508" i="16" s="1"/>
  <c r="Y509" i="16" s="1"/>
  <c r="Y510" i="16" s="1"/>
  <c r="Y511" i="16" s="1"/>
  <c r="Y512" i="16" s="1"/>
  <c r="Y513" i="16" s="1"/>
  <c r="Y514" i="16" s="1"/>
  <c r="Y515" i="16" s="1"/>
  <c r="Y516" i="16" s="1"/>
  <c r="Y517" i="16" s="1"/>
  <c r="Y518" i="16" s="1"/>
  <c r="Y519" i="16" s="1"/>
  <c r="Y520" i="16" s="1"/>
  <c r="Y521" i="16" s="1"/>
  <c r="Y522" i="16" s="1"/>
  <c r="Y523" i="16" s="1"/>
  <c r="Y524" i="16" s="1"/>
  <c r="Y525" i="16" s="1"/>
  <c r="Y526" i="16" s="1"/>
  <c r="Y527" i="16" s="1"/>
  <c r="Y528" i="16" s="1"/>
  <c r="Y529" i="16" s="1"/>
  <c r="Y530" i="16" s="1"/>
  <c r="Y531" i="16" s="1"/>
  <c r="Y532" i="16" s="1"/>
  <c r="Y533" i="16" s="1"/>
  <c r="Y534" i="16" s="1"/>
  <c r="Y535" i="16" s="1"/>
  <c r="Y536" i="16" s="1"/>
  <c r="Y537" i="16" s="1"/>
  <c r="Y538" i="16" s="1"/>
  <c r="Y539" i="16" s="1"/>
  <c r="Y540" i="16" s="1"/>
  <c r="Y541" i="16" s="1"/>
  <c r="Y542" i="16" s="1"/>
  <c r="Y543" i="16" s="1"/>
  <c r="Y544" i="16" s="1"/>
  <c r="Y545" i="16" s="1"/>
  <c r="Y546" i="16" s="1"/>
  <c r="Y547" i="16" s="1"/>
  <c r="Y548" i="16" s="1"/>
  <c r="Y549" i="16" s="1"/>
  <c r="Y550" i="16" s="1"/>
  <c r="Y551" i="16" s="1"/>
  <c r="Y552" i="16" s="1"/>
  <c r="Y553" i="16" s="1"/>
  <c r="Y554" i="16" s="1"/>
  <c r="Y555" i="16" s="1"/>
  <c r="Y556" i="16" s="1"/>
  <c r="Y557" i="16" s="1"/>
  <c r="Y558" i="16" s="1"/>
  <c r="Y559" i="16" s="1"/>
  <c r="Y560" i="16" s="1"/>
  <c r="Y561" i="16" s="1"/>
  <c r="Y562" i="16" s="1"/>
  <c r="Y563" i="16" s="1"/>
  <c r="Y564" i="16" s="1"/>
  <c r="Y565" i="16" s="1"/>
  <c r="Y566" i="16" s="1"/>
  <c r="Y567" i="16" s="1"/>
  <c r="Y568" i="16" s="1"/>
  <c r="Y569" i="16" s="1"/>
  <c r="Y570" i="16" s="1"/>
  <c r="Y571" i="16" s="1"/>
  <c r="Y572" i="16" s="1"/>
  <c r="Y573" i="16" s="1"/>
  <c r="Y574" i="16" s="1"/>
  <c r="Y575" i="16" s="1"/>
  <c r="Y576" i="16" s="1"/>
  <c r="Y577" i="16" s="1"/>
  <c r="Y578" i="16" s="1"/>
  <c r="Y579" i="16" s="1"/>
  <c r="Y580" i="16" s="1"/>
  <c r="Y581" i="16" s="1"/>
  <c r="Y582" i="16" s="1"/>
  <c r="Y583" i="16" s="1"/>
  <c r="Y584" i="16" s="1"/>
  <c r="Y585" i="16" s="1"/>
  <c r="Y586" i="16" s="1"/>
  <c r="Y587" i="16" s="1"/>
  <c r="Y588" i="16" s="1"/>
  <c r="Y589" i="16" s="1"/>
  <c r="Y590" i="16" s="1"/>
  <c r="Y591" i="16" s="1"/>
  <c r="Y592" i="16" s="1"/>
  <c r="Y593" i="16" s="1"/>
  <c r="Y594" i="16" s="1"/>
  <c r="Y595" i="16" s="1"/>
  <c r="Y596" i="16" s="1"/>
  <c r="Y597" i="16" s="1"/>
  <c r="Y598" i="16" s="1"/>
  <c r="Y599" i="16" s="1"/>
  <c r="Y600" i="16" s="1"/>
  <c r="Y601" i="16" s="1"/>
  <c r="Y602" i="16" s="1"/>
  <c r="Y603" i="16" s="1"/>
  <c r="Y604" i="16" s="1"/>
  <c r="Y605" i="16" s="1"/>
  <c r="Y606" i="16" s="1"/>
  <c r="Y607" i="16" s="1"/>
  <c r="Y608" i="16" s="1"/>
  <c r="Y609" i="16" s="1"/>
  <c r="Y610" i="16" s="1"/>
  <c r="Y611" i="16" s="1"/>
  <c r="Y612" i="16" s="1"/>
  <c r="Y613" i="16" s="1"/>
  <c r="Y614" i="16" s="1"/>
  <c r="Y615" i="16" s="1"/>
  <c r="Y616" i="16" s="1"/>
  <c r="Y617" i="16" s="1"/>
  <c r="Y618" i="16" s="1"/>
  <c r="Y619" i="16" s="1"/>
  <c r="Y620" i="16" s="1"/>
  <c r="Y621" i="16" s="1"/>
  <c r="Y622" i="16" s="1"/>
  <c r="Y623" i="16" s="1"/>
  <c r="Y624" i="16" s="1"/>
  <c r="Y625" i="16" s="1"/>
  <c r="Y626" i="16" s="1"/>
  <c r="Y627" i="16" s="1"/>
  <c r="Y628" i="16" s="1"/>
  <c r="Y629" i="16" s="1"/>
  <c r="Y630" i="16" s="1"/>
  <c r="Y631" i="16" s="1"/>
  <c r="Y632" i="16" s="1"/>
  <c r="Y633" i="16" s="1"/>
  <c r="Y634" i="16" s="1"/>
  <c r="AA3" i="16"/>
  <c r="AA4" i="16" s="1"/>
  <c r="AA5" i="16" s="1"/>
  <c r="AA6" i="16" s="1"/>
  <c r="U10" i="20" l="1"/>
  <c r="W10" i="20" s="1"/>
  <c r="R10" i="20"/>
  <c r="Y10" i="20" s="1"/>
  <c r="S10" i="20"/>
  <c r="T10" i="20" s="1"/>
  <c r="V10" i="20" s="1"/>
  <c r="X10" i="20" s="1"/>
  <c r="H11" i="20"/>
  <c r="Q11" i="20" s="1"/>
  <c r="I12" i="20"/>
  <c r="G11" i="20"/>
  <c r="K11" i="20"/>
  <c r="O11" i="20" s="1"/>
  <c r="P11" i="20" s="1"/>
  <c r="K8" i="15"/>
  <c r="K12" i="20" l="1"/>
  <c r="O12" i="20" s="1"/>
  <c r="P12" i="20" s="1"/>
  <c r="H12" i="20"/>
  <c r="Q12" i="20" s="1"/>
  <c r="I13" i="20"/>
  <c r="G12" i="20"/>
  <c r="S11" i="20"/>
  <c r="T11" i="20" s="1"/>
  <c r="V11" i="20" s="1"/>
  <c r="R11" i="20"/>
  <c r="Y11" i="20" s="1"/>
  <c r="U11" i="20"/>
  <c r="W11" i="20" s="1"/>
  <c r="D5" i="16"/>
  <c r="I5" i="16" s="1"/>
  <c r="D6" i="16"/>
  <c r="I6" i="16" s="1"/>
  <c r="D7" i="16"/>
  <c r="I7" i="16" s="1"/>
  <c r="D8" i="16"/>
  <c r="I8" i="16" s="1"/>
  <c r="D9" i="16"/>
  <c r="I9" i="16" s="1"/>
  <c r="D10" i="16"/>
  <c r="I10" i="16" s="1"/>
  <c r="D11" i="16"/>
  <c r="I11" i="16" s="1"/>
  <c r="D12" i="16"/>
  <c r="I12" i="16" s="1"/>
  <c r="D13" i="16"/>
  <c r="I13" i="16" s="1"/>
  <c r="D14" i="16"/>
  <c r="I14" i="16" s="1"/>
  <c r="D15" i="16"/>
  <c r="I15" i="16" s="1"/>
  <c r="D16" i="16"/>
  <c r="I16" i="16" s="1"/>
  <c r="D17" i="16"/>
  <c r="I17" i="16" s="1"/>
  <c r="D18" i="16"/>
  <c r="I18" i="16" s="1"/>
  <c r="D19" i="16"/>
  <c r="I19" i="16" s="1"/>
  <c r="D20" i="16"/>
  <c r="I20" i="16" s="1"/>
  <c r="D21" i="16"/>
  <c r="I21" i="16" s="1"/>
  <c r="D22" i="16"/>
  <c r="I22" i="16" s="1"/>
  <c r="D23" i="16"/>
  <c r="I23" i="16" s="1"/>
  <c r="D24" i="16"/>
  <c r="I24" i="16" s="1"/>
  <c r="D25" i="16"/>
  <c r="I25" i="16" s="1"/>
  <c r="D26" i="16"/>
  <c r="I26" i="16" s="1"/>
  <c r="D27" i="16"/>
  <c r="I27" i="16" s="1"/>
  <c r="D28" i="16"/>
  <c r="I28" i="16" s="1"/>
  <c r="D29" i="16"/>
  <c r="I29" i="16" s="1"/>
  <c r="D30" i="16"/>
  <c r="D31" i="16"/>
  <c r="D32" i="16"/>
  <c r="D33" i="16"/>
  <c r="D34" i="16"/>
  <c r="D35" i="16"/>
  <c r="D36" i="16"/>
  <c r="D37" i="16"/>
  <c r="D38" i="16"/>
  <c r="D39" i="16"/>
  <c r="D40" i="16"/>
  <c r="D41" i="16"/>
  <c r="D42" i="16"/>
  <c r="D43" i="16"/>
  <c r="D44" i="16"/>
  <c r="D45" i="16"/>
  <c r="D46" i="16"/>
  <c r="D47" i="16"/>
  <c r="D48" i="16"/>
  <c r="D49" i="16"/>
  <c r="D50" i="16"/>
  <c r="D51" i="16"/>
  <c r="D52" i="16"/>
  <c r="D53" i="16"/>
  <c r="D54" i="16"/>
  <c r="D55" i="16"/>
  <c r="D56" i="16"/>
  <c r="D57" i="16"/>
  <c r="D58" i="16"/>
  <c r="D59" i="16"/>
  <c r="D60" i="16"/>
  <c r="D61" i="16"/>
  <c r="D62" i="16"/>
  <c r="D63" i="16"/>
  <c r="D64" i="16"/>
  <c r="D65" i="16"/>
  <c r="D66" i="16"/>
  <c r="D67" i="16"/>
  <c r="D68" i="16"/>
  <c r="D69" i="16"/>
  <c r="D70" i="16"/>
  <c r="D71" i="16"/>
  <c r="D72" i="16"/>
  <c r="D73" i="16"/>
  <c r="D74" i="16"/>
  <c r="D75" i="16"/>
  <c r="D76" i="16"/>
  <c r="D77" i="16"/>
  <c r="D78" i="16"/>
  <c r="D79" i="16"/>
  <c r="D80" i="16"/>
  <c r="D81" i="16"/>
  <c r="D82" i="16"/>
  <c r="D83" i="16"/>
  <c r="D84" i="16"/>
  <c r="D85" i="16"/>
  <c r="D86" i="16"/>
  <c r="D87" i="16"/>
  <c r="D88" i="16"/>
  <c r="D89" i="16"/>
  <c r="D90" i="16"/>
  <c r="D91" i="16"/>
  <c r="D92" i="16"/>
  <c r="D93" i="16"/>
  <c r="D94" i="16"/>
  <c r="D95" i="16"/>
  <c r="D96" i="16"/>
  <c r="D97" i="16"/>
  <c r="D98" i="16"/>
  <c r="D99" i="16"/>
  <c r="D100" i="16"/>
  <c r="D101" i="16"/>
  <c r="D102" i="16"/>
  <c r="D103" i="16"/>
  <c r="D104" i="16"/>
  <c r="D105" i="16"/>
  <c r="D106" i="16"/>
  <c r="D107" i="16"/>
  <c r="D108" i="16"/>
  <c r="D109" i="16"/>
  <c r="D110" i="16"/>
  <c r="D111" i="16"/>
  <c r="D112" i="16"/>
  <c r="D113" i="16"/>
  <c r="D114" i="16"/>
  <c r="D115" i="16"/>
  <c r="D116" i="16"/>
  <c r="D117" i="16"/>
  <c r="D118" i="16"/>
  <c r="D119" i="16"/>
  <c r="D120" i="16"/>
  <c r="D121" i="16"/>
  <c r="D122" i="16"/>
  <c r="D123" i="16"/>
  <c r="D124" i="16"/>
  <c r="D125" i="16"/>
  <c r="D126" i="16"/>
  <c r="D127" i="16"/>
  <c r="D128" i="16"/>
  <c r="D129" i="16"/>
  <c r="D130" i="16"/>
  <c r="D131" i="16"/>
  <c r="D132" i="16"/>
  <c r="D133" i="16"/>
  <c r="D134" i="16"/>
  <c r="D135" i="16"/>
  <c r="D136" i="16"/>
  <c r="D137" i="16"/>
  <c r="D138" i="16"/>
  <c r="D139" i="16"/>
  <c r="D140" i="16"/>
  <c r="D141" i="16"/>
  <c r="D142" i="16"/>
  <c r="D143" i="16"/>
  <c r="D144" i="16"/>
  <c r="D145" i="16"/>
  <c r="D146" i="16"/>
  <c r="D147" i="16"/>
  <c r="D148" i="16"/>
  <c r="D149" i="16"/>
  <c r="D150" i="16"/>
  <c r="D151" i="16"/>
  <c r="D152" i="16"/>
  <c r="D153" i="16"/>
  <c r="D154" i="16"/>
  <c r="D155" i="16"/>
  <c r="D156" i="16"/>
  <c r="D157" i="16"/>
  <c r="D158" i="16"/>
  <c r="D159" i="16"/>
  <c r="D160" i="16"/>
  <c r="D161" i="16"/>
  <c r="D162" i="16"/>
  <c r="D163" i="16"/>
  <c r="D164" i="16"/>
  <c r="D165" i="16"/>
  <c r="D166" i="16"/>
  <c r="D167" i="16"/>
  <c r="D168" i="16"/>
  <c r="D169" i="16"/>
  <c r="D170" i="16"/>
  <c r="D171" i="16"/>
  <c r="D172" i="16"/>
  <c r="D173" i="16"/>
  <c r="D174" i="16"/>
  <c r="D175" i="16"/>
  <c r="D176" i="16"/>
  <c r="D177" i="16"/>
  <c r="D178" i="16"/>
  <c r="D179" i="16"/>
  <c r="D180" i="16"/>
  <c r="D181" i="16"/>
  <c r="D182" i="16"/>
  <c r="D183" i="16"/>
  <c r="D184" i="16"/>
  <c r="D185" i="16"/>
  <c r="D186" i="16"/>
  <c r="D187" i="16"/>
  <c r="D188" i="16"/>
  <c r="D189" i="16"/>
  <c r="D190" i="16"/>
  <c r="D191" i="16"/>
  <c r="D192" i="16"/>
  <c r="D193" i="16"/>
  <c r="D194" i="16"/>
  <c r="D195" i="16"/>
  <c r="D196" i="16"/>
  <c r="D197" i="16"/>
  <c r="D198" i="16"/>
  <c r="D199" i="16"/>
  <c r="D200" i="16"/>
  <c r="D201" i="16"/>
  <c r="D202" i="16"/>
  <c r="D203" i="16"/>
  <c r="D204" i="16"/>
  <c r="D205" i="16"/>
  <c r="D206" i="16"/>
  <c r="D207" i="16"/>
  <c r="D208" i="16"/>
  <c r="D209" i="16"/>
  <c r="D210" i="16"/>
  <c r="D211" i="16"/>
  <c r="D212" i="16"/>
  <c r="D213" i="16"/>
  <c r="D214" i="16"/>
  <c r="D215" i="16"/>
  <c r="D216" i="16"/>
  <c r="D217" i="16"/>
  <c r="D218" i="16"/>
  <c r="D219" i="16"/>
  <c r="D220" i="16"/>
  <c r="D221" i="16"/>
  <c r="D222" i="16"/>
  <c r="D223" i="16"/>
  <c r="D224" i="16"/>
  <c r="D225" i="16"/>
  <c r="D226" i="16"/>
  <c r="D227" i="16"/>
  <c r="D228" i="16"/>
  <c r="D229" i="16"/>
  <c r="D230" i="16"/>
  <c r="D231" i="16"/>
  <c r="D232" i="16"/>
  <c r="D233" i="16"/>
  <c r="D234" i="16"/>
  <c r="D235" i="16"/>
  <c r="D236" i="16"/>
  <c r="D237" i="16"/>
  <c r="D238" i="16"/>
  <c r="D239" i="16"/>
  <c r="D240" i="16"/>
  <c r="D241" i="16"/>
  <c r="D242" i="16"/>
  <c r="D243" i="16"/>
  <c r="D244" i="16"/>
  <c r="D245" i="16"/>
  <c r="D246" i="16"/>
  <c r="D247" i="16"/>
  <c r="D248" i="16"/>
  <c r="D249" i="16"/>
  <c r="D250" i="16"/>
  <c r="D251" i="16"/>
  <c r="D252" i="16"/>
  <c r="D253" i="16"/>
  <c r="D254" i="16"/>
  <c r="D255" i="16"/>
  <c r="D256" i="16"/>
  <c r="D257" i="16"/>
  <c r="D258" i="16"/>
  <c r="D259" i="16"/>
  <c r="D260" i="16"/>
  <c r="D261" i="16"/>
  <c r="D262" i="16"/>
  <c r="D263" i="16"/>
  <c r="D264" i="16"/>
  <c r="D265" i="16"/>
  <c r="D266" i="16"/>
  <c r="D267" i="16"/>
  <c r="D268" i="16"/>
  <c r="D269" i="16"/>
  <c r="D270" i="16"/>
  <c r="D271" i="16"/>
  <c r="D272" i="16"/>
  <c r="D273" i="16"/>
  <c r="D274" i="16"/>
  <c r="D275" i="16"/>
  <c r="D276" i="16"/>
  <c r="D277" i="16"/>
  <c r="D278" i="16"/>
  <c r="D279" i="16"/>
  <c r="D280" i="16"/>
  <c r="D281" i="16"/>
  <c r="D282" i="16"/>
  <c r="D283" i="16"/>
  <c r="D284" i="16"/>
  <c r="D285" i="16"/>
  <c r="D286" i="16"/>
  <c r="D287" i="16"/>
  <c r="D288" i="16"/>
  <c r="D289" i="16"/>
  <c r="D290" i="16"/>
  <c r="D291" i="16"/>
  <c r="D292" i="16"/>
  <c r="D293" i="16"/>
  <c r="D294" i="16"/>
  <c r="D295" i="16"/>
  <c r="D296" i="16"/>
  <c r="D297" i="16"/>
  <c r="D298" i="16"/>
  <c r="D299" i="16"/>
  <c r="D300" i="16"/>
  <c r="D301" i="16"/>
  <c r="D302" i="16"/>
  <c r="D303" i="16"/>
  <c r="D304" i="16"/>
  <c r="D305" i="16"/>
  <c r="D306" i="16"/>
  <c r="D307" i="16"/>
  <c r="D308" i="16"/>
  <c r="D309" i="16"/>
  <c r="D310" i="16"/>
  <c r="D311" i="16"/>
  <c r="D312" i="16"/>
  <c r="D313" i="16"/>
  <c r="D314" i="16"/>
  <c r="D315" i="16"/>
  <c r="D316" i="16"/>
  <c r="D317" i="16"/>
  <c r="D318" i="16"/>
  <c r="D319" i="16"/>
  <c r="D320" i="16"/>
  <c r="D321" i="16"/>
  <c r="D322" i="16"/>
  <c r="D323" i="16"/>
  <c r="D324" i="16"/>
  <c r="D325" i="16"/>
  <c r="D326" i="16"/>
  <c r="D327" i="16"/>
  <c r="D328" i="16"/>
  <c r="D329" i="16"/>
  <c r="D330" i="16"/>
  <c r="D331" i="16"/>
  <c r="D332" i="16"/>
  <c r="D333" i="16"/>
  <c r="D334" i="16"/>
  <c r="D335" i="16"/>
  <c r="D336" i="16"/>
  <c r="D337" i="16"/>
  <c r="D338" i="16"/>
  <c r="D339" i="16"/>
  <c r="D340" i="16"/>
  <c r="D341" i="16"/>
  <c r="D342" i="16"/>
  <c r="D343" i="16"/>
  <c r="D344" i="16"/>
  <c r="D345" i="16"/>
  <c r="D346" i="16"/>
  <c r="D347" i="16"/>
  <c r="D348" i="16"/>
  <c r="D349" i="16"/>
  <c r="D350" i="16"/>
  <c r="D351" i="16"/>
  <c r="D352" i="16"/>
  <c r="D353" i="16"/>
  <c r="D354" i="16"/>
  <c r="D355" i="16"/>
  <c r="D356" i="16"/>
  <c r="D357" i="16"/>
  <c r="D358" i="16"/>
  <c r="D359" i="16"/>
  <c r="D360" i="16"/>
  <c r="D361" i="16"/>
  <c r="D362" i="16"/>
  <c r="D363" i="16"/>
  <c r="D364" i="16"/>
  <c r="D365" i="16"/>
  <c r="D366" i="16"/>
  <c r="D367" i="16"/>
  <c r="D368" i="16"/>
  <c r="D369" i="16"/>
  <c r="D370" i="16"/>
  <c r="D371" i="16"/>
  <c r="D372" i="16"/>
  <c r="D373" i="16"/>
  <c r="D374" i="16"/>
  <c r="D375" i="16"/>
  <c r="D376" i="16"/>
  <c r="D377" i="16"/>
  <c r="D378" i="16"/>
  <c r="D379" i="16"/>
  <c r="D380" i="16"/>
  <c r="D381" i="16"/>
  <c r="D382" i="16"/>
  <c r="D383" i="16"/>
  <c r="D384" i="16"/>
  <c r="D385" i="16"/>
  <c r="D386" i="16"/>
  <c r="D387" i="16"/>
  <c r="D388" i="16"/>
  <c r="D389" i="16"/>
  <c r="D390" i="16"/>
  <c r="D391" i="16"/>
  <c r="D392" i="16"/>
  <c r="D393" i="16"/>
  <c r="D394" i="16"/>
  <c r="D395" i="16"/>
  <c r="D396" i="16"/>
  <c r="D397" i="16"/>
  <c r="D398" i="16"/>
  <c r="D399" i="16"/>
  <c r="D400" i="16"/>
  <c r="D401" i="16"/>
  <c r="D402" i="16"/>
  <c r="D403" i="16"/>
  <c r="D404" i="16"/>
  <c r="D405" i="16"/>
  <c r="D406" i="16"/>
  <c r="D407" i="16"/>
  <c r="D408" i="16"/>
  <c r="D409" i="16"/>
  <c r="D410" i="16"/>
  <c r="D411" i="16"/>
  <c r="D412" i="16"/>
  <c r="D413" i="16"/>
  <c r="D414" i="16"/>
  <c r="D415" i="16"/>
  <c r="D416" i="16"/>
  <c r="D417" i="16"/>
  <c r="D418" i="16"/>
  <c r="D419" i="16"/>
  <c r="D420" i="16"/>
  <c r="D421" i="16"/>
  <c r="D422" i="16"/>
  <c r="D423" i="16"/>
  <c r="D424" i="16"/>
  <c r="D425" i="16"/>
  <c r="D426" i="16"/>
  <c r="D427" i="16"/>
  <c r="D428" i="16"/>
  <c r="D429" i="16"/>
  <c r="D430" i="16"/>
  <c r="D431" i="16"/>
  <c r="D432" i="16"/>
  <c r="D433" i="16"/>
  <c r="D434" i="16"/>
  <c r="D435" i="16"/>
  <c r="D436" i="16"/>
  <c r="D437" i="16"/>
  <c r="D438" i="16"/>
  <c r="D439" i="16"/>
  <c r="D440" i="16"/>
  <c r="D441" i="16"/>
  <c r="D442" i="16"/>
  <c r="D443" i="16"/>
  <c r="D444" i="16"/>
  <c r="D445" i="16"/>
  <c r="D446" i="16"/>
  <c r="D447" i="16"/>
  <c r="D448" i="16"/>
  <c r="D449" i="16"/>
  <c r="D450" i="16"/>
  <c r="D451" i="16"/>
  <c r="D452" i="16"/>
  <c r="D453" i="16"/>
  <c r="D454" i="16"/>
  <c r="D455" i="16"/>
  <c r="D456" i="16"/>
  <c r="D457" i="16"/>
  <c r="D458" i="16"/>
  <c r="D459" i="16"/>
  <c r="D460" i="16"/>
  <c r="D461" i="16"/>
  <c r="D462" i="16"/>
  <c r="D463" i="16"/>
  <c r="D464" i="16"/>
  <c r="D465" i="16"/>
  <c r="D466" i="16"/>
  <c r="D467" i="16"/>
  <c r="D468" i="16"/>
  <c r="D469" i="16"/>
  <c r="D470" i="16"/>
  <c r="D471" i="16"/>
  <c r="D472" i="16"/>
  <c r="D473" i="16"/>
  <c r="D474" i="16"/>
  <c r="D475" i="16"/>
  <c r="D476" i="16"/>
  <c r="D477" i="16"/>
  <c r="D478" i="16"/>
  <c r="D479" i="16"/>
  <c r="D480" i="16"/>
  <c r="D481" i="16"/>
  <c r="D482" i="16"/>
  <c r="D483" i="16"/>
  <c r="D484" i="16"/>
  <c r="D485" i="16"/>
  <c r="D486" i="16"/>
  <c r="D487" i="16"/>
  <c r="D488" i="16"/>
  <c r="D489" i="16"/>
  <c r="D490" i="16"/>
  <c r="D491" i="16"/>
  <c r="D492" i="16"/>
  <c r="D493" i="16"/>
  <c r="D494" i="16"/>
  <c r="D495" i="16"/>
  <c r="D496" i="16"/>
  <c r="D497" i="16"/>
  <c r="D498" i="16"/>
  <c r="D499" i="16"/>
  <c r="D500" i="16"/>
  <c r="D501" i="16"/>
  <c r="D502" i="16"/>
  <c r="D503" i="16"/>
  <c r="D504" i="16"/>
  <c r="D505" i="16"/>
  <c r="D506" i="16"/>
  <c r="D507" i="16"/>
  <c r="D508" i="16"/>
  <c r="D509" i="16"/>
  <c r="D510" i="16"/>
  <c r="D511" i="16"/>
  <c r="D512" i="16"/>
  <c r="D513" i="16"/>
  <c r="D514" i="16"/>
  <c r="D515" i="16"/>
  <c r="D516" i="16"/>
  <c r="D517" i="16"/>
  <c r="D518" i="16"/>
  <c r="D519" i="16"/>
  <c r="D520" i="16"/>
  <c r="D521" i="16"/>
  <c r="D522" i="16"/>
  <c r="D523" i="16"/>
  <c r="D524" i="16"/>
  <c r="D525" i="16"/>
  <c r="D526" i="16"/>
  <c r="D527" i="16"/>
  <c r="D528" i="16"/>
  <c r="D529" i="16"/>
  <c r="D530" i="16"/>
  <c r="D531" i="16"/>
  <c r="D532" i="16"/>
  <c r="D533" i="16"/>
  <c r="D534" i="16"/>
  <c r="D535" i="16"/>
  <c r="D536" i="16"/>
  <c r="D537" i="16"/>
  <c r="D538" i="16"/>
  <c r="D539" i="16"/>
  <c r="D540" i="16"/>
  <c r="D541" i="16"/>
  <c r="D542" i="16"/>
  <c r="D543" i="16"/>
  <c r="D544" i="16"/>
  <c r="D545" i="16"/>
  <c r="D546" i="16"/>
  <c r="D547" i="16"/>
  <c r="D548" i="16"/>
  <c r="D549" i="16"/>
  <c r="D550" i="16"/>
  <c r="D551" i="16"/>
  <c r="D552" i="16"/>
  <c r="D553" i="16"/>
  <c r="D554" i="16"/>
  <c r="D555" i="16"/>
  <c r="D556" i="16"/>
  <c r="D557" i="16"/>
  <c r="D558" i="16"/>
  <c r="D559" i="16"/>
  <c r="D560" i="16"/>
  <c r="D561" i="16"/>
  <c r="D562" i="16"/>
  <c r="D563" i="16"/>
  <c r="D564" i="16"/>
  <c r="D565" i="16"/>
  <c r="D566" i="16"/>
  <c r="D567" i="16"/>
  <c r="D568" i="16"/>
  <c r="D569" i="16"/>
  <c r="D570" i="16"/>
  <c r="D571" i="16"/>
  <c r="D572" i="16"/>
  <c r="D573" i="16"/>
  <c r="D574" i="16"/>
  <c r="D575" i="16"/>
  <c r="D576" i="16"/>
  <c r="D577" i="16"/>
  <c r="D578" i="16"/>
  <c r="D579" i="16"/>
  <c r="D580" i="16"/>
  <c r="D581" i="16"/>
  <c r="D582" i="16"/>
  <c r="D583" i="16"/>
  <c r="D584" i="16"/>
  <c r="D585" i="16"/>
  <c r="D586" i="16"/>
  <c r="D587" i="16"/>
  <c r="D588" i="16"/>
  <c r="D589" i="16"/>
  <c r="D590" i="16"/>
  <c r="D591" i="16"/>
  <c r="D592" i="16"/>
  <c r="D593" i="16"/>
  <c r="D594" i="16"/>
  <c r="D595" i="16"/>
  <c r="D596" i="16"/>
  <c r="D597" i="16"/>
  <c r="D598" i="16"/>
  <c r="D599" i="16"/>
  <c r="D600" i="16"/>
  <c r="D601" i="16"/>
  <c r="D602" i="16"/>
  <c r="D603" i="16"/>
  <c r="D604" i="16"/>
  <c r="D605" i="16"/>
  <c r="D606" i="16"/>
  <c r="D607" i="16"/>
  <c r="D608" i="16"/>
  <c r="D609" i="16"/>
  <c r="D610" i="16"/>
  <c r="D611" i="16"/>
  <c r="D612" i="16"/>
  <c r="D613" i="16"/>
  <c r="D614" i="16"/>
  <c r="D615" i="16"/>
  <c r="D616" i="16"/>
  <c r="D617" i="16"/>
  <c r="D618" i="16"/>
  <c r="D619" i="16"/>
  <c r="D620" i="16"/>
  <c r="D621" i="16"/>
  <c r="D622" i="16"/>
  <c r="D623" i="16"/>
  <c r="D624" i="16"/>
  <c r="D625" i="16"/>
  <c r="D626" i="16"/>
  <c r="D627" i="16"/>
  <c r="D628" i="16"/>
  <c r="D629" i="16"/>
  <c r="D630" i="16"/>
  <c r="D631" i="16"/>
  <c r="D632" i="16"/>
  <c r="D633" i="16"/>
  <c r="D4" i="16"/>
  <c r="I4" i="16" s="1"/>
  <c r="J4" i="16" s="1"/>
  <c r="K4" i="16" s="1"/>
  <c r="C3" i="16"/>
  <c r="D3" i="16" s="1"/>
  <c r="K7" i="15"/>
  <c r="Q261" i="13"/>
  <c r="Q262" i="13"/>
  <c r="Q263" i="13"/>
  <c r="Q264" i="13"/>
  <c r="Q265" i="13"/>
  <c r="Q266" i="13"/>
  <c r="Q267" i="13"/>
  <c r="Q268" i="13"/>
  <c r="Q269" i="13"/>
  <c r="Q270" i="13"/>
  <c r="Q271" i="13"/>
  <c r="Q272" i="13"/>
  <c r="Q273" i="13"/>
  <c r="Q274" i="13"/>
  <c r="Q275" i="13"/>
  <c r="Q276" i="13"/>
  <c r="Q277" i="13"/>
  <c r="Q278" i="13"/>
  <c r="Q279" i="13"/>
  <c r="Q280" i="13"/>
  <c r="Q281" i="13"/>
  <c r="Q282" i="13"/>
  <c r="Q283" i="13"/>
  <c r="Q284" i="13"/>
  <c r="Q285" i="13"/>
  <c r="Q286" i="13"/>
  <c r="Q287" i="13"/>
  <c r="Q288" i="13"/>
  <c r="Q289" i="13"/>
  <c r="Q290" i="13"/>
  <c r="Q291" i="13"/>
  <c r="Q292" i="13"/>
  <c r="Q293" i="13"/>
  <c r="Q294" i="13"/>
  <c r="Q295" i="13"/>
  <c r="Q296" i="13"/>
  <c r="Q297" i="13"/>
  <c r="Q298" i="13"/>
  <c r="Q299" i="13"/>
  <c r="Q300" i="13"/>
  <c r="Q301" i="13"/>
  <c r="Q302" i="13"/>
  <c r="Q303" i="13"/>
  <c r="Q304" i="13"/>
  <c r="Q305" i="13"/>
  <c r="Q306" i="13"/>
  <c r="Q307" i="13"/>
  <c r="Q308" i="13"/>
  <c r="Q309" i="13"/>
  <c r="Q310" i="13"/>
  <c r="Q311" i="13"/>
  <c r="Q312" i="13"/>
  <c r="Q313" i="13"/>
  <c r="Q314" i="13"/>
  <c r="Q315" i="13"/>
  <c r="Q316" i="13"/>
  <c r="Q317" i="13"/>
  <c r="Q318" i="13"/>
  <c r="Q319" i="13"/>
  <c r="Q320" i="13"/>
  <c r="Q321" i="13"/>
  <c r="Q322" i="13"/>
  <c r="Q323" i="13"/>
  <c r="Q324" i="13"/>
  <c r="Q325" i="13"/>
  <c r="Q326" i="13"/>
  <c r="Q327" i="13"/>
  <c r="Q328" i="13"/>
  <c r="Q329" i="13"/>
  <c r="Q330" i="13"/>
  <c r="Q331" i="13"/>
  <c r="Q332" i="13"/>
  <c r="Q333" i="13"/>
  <c r="Q334" i="13"/>
  <c r="Q335" i="13"/>
  <c r="Q336" i="13"/>
  <c r="Q337" i="13"/>
  <c r="Q338" i="13"/>
  <c r="Q339" i="13"/>
  <c r="Q340" i="13"/>
  <c r="Q246" i="13"/>
  <c r="Q247" i="13"/>
  <c r="Q248" i="13"/>
  <c r="Q249" i="13"/>
  <c r="Q250" i="13"/>
  <c r="Q251" i="13"/>
  <c r="Q252" i="13"/>
  <c r="Q253" i="13"/>
  <c r="Q254" i="13"/>
  <c r="Q255" i="13"/>
  <c r="Q256" i="13"/>
  <c r="Q257" i="13"/>
  <c r="Q258" i="13"/>
  <c r="Q259" i="13"/>
  <c r="Q260" i="13"/>
  <c r="Q245" i="13"/>
  <c r="Q242" i="13"/>
  <c r="Q243" i="13"/>
  <c r="Q244" i="13"/>
  <c r="Q241" i="13"/>
  <c r="Q231" i="13"/>
  <c r="Q232" i="13"/>
  <c r="Q233" i="13"/>
  <c r="Q234" i="13"/>
  <c r="Q235" i="13"/>
  <c r="Q236" i="13"/>
  <c r="Q237" i="13"/>
  <c r="Q238" i="13"/>
  <c r="Q239" i="13"/>
  <c r="Q240" i="13"/>
  <c r="Q221" i="13"/>
  <c r="Q222" i="13"/>
  <c r="Q223" i="13"/>
  <c r="Q224" i="13"/>
  <c r="Q225" i="13"/>
  <c r="Q226" i="13"/>
  <c r="Q227" i="13"/>
  <c r="Q228" i="13"/>
  <c r="Q229" i="13"/>
  <c r="Q230" i="13"/>
  <c r="Q220" i="13"/>
  <c r="Q203" i="13"/>
  <c r="Q202" i="13"/>
  <c r="Q201" i="13"/>
  <c r="Q204" i="13"/>
  <c r="Q205" i="13"/>
  <c r="Q206" i="13"/>
  <c r="Q207" i="13"/>
  <c r="Q121" i="13"/>
  <c r="Q122" i="13"/>
  <c r="Q123" i="13"/>
  <c r="Q124" i="13"/>
  <c r="Q125" i="13"/>
  <c r="Q126" i="13"/>
  <c r="Q127" i="13"/>
  <c r="Q128" i="13"/>
  <c r="Q129" i="13"/>
  <c r="Q130" i="13"/>
  <c r="Q131" i="13"/>
  <c r="Q132" i="13"/>
  <c r="Q133" i="13"/>
  <c r="Q134" i="13"/>
  <c r="Q135" i="13"/>
  <c r="Q136" i="13"/>
  <c r="Q137" i="13"/>
  <c r="Q107" i="13"/>
  <c r="Q108" i="13"/>
  <c r="Q109" i="13"/>
  <c r="Q110" i="13"/>
  <c r="Q111" i="13"/>
  <c r="Q112" i="13"/>
  <c r="Q113" i="13"/>
  <c r="Q114" i="13"/>
  <c r="Q115" i="13"/>
  <c r="Q116" i="13"/>
  <c r="Q117" i="13"/>
  <c r="Q118" i="13"/>
  <c r="Q119" i="13"/>
  <c r="Q120" i="13"/>
  <c r="Q42" i="13"/>
  <c r="Q43" i="13"/>
  <c r="Q44" i="13"/>
  <c r="Q45" i="13"/>
  <c r="Q46" i="13"/>
  <c r="Q47" i="13"/>
  <c r="Q48" i="13"/>
  <c r="Q49" i="13"/>
  <c r="Q50" i="13"/>
  <c r="Q51" i="13"/>
  <c r="Q52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66" i="13"/>
  <c r="Q67" i="13"/>
  <c r="Q68" i="13"/>
  <c r="Q69" i="13"/>
  <c r="Q70" i="13"/>
  <c r="Q71" i="13"/>
  <c r="Q72" i="13"/>
  <c r="Q73" i="13"/>
  <c r="Q74" i="13"/>
  <c r="Q75" i="13"/>
  <c r="Q76" i="13"/>
  <c r="Q77" i="13"/>
  <c r="Q78" i="13"/>
  <c r="Q79" i="13"/>
  <c r="Q80" i="13"/>
  <c r="Q81" i="13"/>
  <c r="Q82" i="13"/>
  <c r="Q83" i="13"/>
  <c r="Q84" i="13"/>
  <c r="Q85" i="13"/>
  <c r="Q86" i="13"/>
  <c r="Q87" i="13"/>
  <c r="Q88" i="13"/>
  <c r="Q89" i="13"/>
  <c r="Q90" i="13"/>
  <c r="Q15" i="13"/>
  <c r="Q16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32" i="13"/>
  <c r="Q33" i="13"/>
  <c r="Q34" i="13"/>
  <c r="Q35" i="13"/>
  <c r="Q36" i="13"/>
  <c r="Q37" i="13"/>
  <c r="Q38" i="13"/>
  <c r="Q39" i="13"/>
  <c r="Q40" i="13"/>
  <c r="Q14" i="13"/>
  <c r="Q8" i="13"/>
  <c r="Q9" i="13"/>
  <c r="Q10" i="13"/>
  <c r="Q11" i="13"/>
  <c r="Q12" i="13"/>
  <c r="Q13" i="13"/>
  <c r="D3" i="15"/>
  <c r="A5" i="15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X41" i="13"/>
  <c r="C38" i="15" s="1"/>
  <c r="X138" i="13"/>
  <c r="C135" i="15" s="1"/>
  <c r="X139" i="13"/>
  <c r="C136" i="15" s="1"/>
  <c r="X140" i="13"/>
  <c r="C137" i="15" s="1"/>
  <c r="X141" i="13"/>
  <c r="C138" i="15" s="1"/>
  <c r="X142" i="13"/>
  <c r="C139" i="15" s="1"/>
  <c r="X143" i="13"/>
  <c r="C140" i="15" s="1"/>
  <c r="X144" i="13"/>
  <c r="C141" i="15" s="1"/>
  <c r="X145" i="13"/>
  <c r="C142" i="15" s="1"/>
  <c r="X146" i="13"/>
  <c r="C143" i="15" s="1"/>
  <c r="X147" i="13"/>
  <c r="C144" i="15" s="1"/>
  <c r="X148" i="13"/>
  <c r="C145" i="15" s="1"/>
  <c r="X149" i="13"/>
  <c r="C146" i="15" s="1"/>
  <c r="X150" i="13"/>
  <c r="C147" i="15" s="1"/>
  <c r="X151" i="13"/>
  <c r="C148" i="15" s="1"/>
  <c r="X152" i="13"/>
  <c r="C149" i="15" s="1"/>
  <c r="X153" i="13"/>
  <c r="C150" i="15" s="1"/>
  <c r="X154" i="13"/>
  <c r="C151" i="15" s="1"/>
  <c r="X155" i="13"/>
  <c r="C152" i="15" s="1"/>
  <c r="X156" i="13"/>
  <c r="C153" i="15" s="1"/>
  <c r="X157" i="13"/>
  <c r="C154" i="15" s="1"/>
  <c r="X158" i="13"/>
  <c r="C155" i="15" s="1"/>
  <c r="X159" i="13"/>
  <c r="C156" i="15" s="1"/>
  <c r="X160" i="13"/>
  <c r="C157" i="15" s="1"/>
  <c r="X161" i="13"/>
  <c r="C158" i="15" s="1"/>
  <c r="X162" i="13"/>
  <c r="C159" i="15" s="1"/>
  <c r="X163" i="13"/>
  <c r="C160" i="15" s="1"/>
  <c r="X164" i="13"/>
  <c r="C161" i="15" s="1"/>
  <c r="X165" i="13"/>
  <c r="C162" i="15" s="1"/>
  <c r="X166" i="13"/>
  <c r="C163" i="15" s="1"/>
  <c r="X167" i="13"/>
  <c r="C164" i="15" s="1"/>
  <c r="X168" i="13"/>
  <c r="C165" i="15" s="1"/>
  <c r="X169" i="13"/>
  <c r="C166" i="15" s="1"/>
  <c r="X170" i="13"/>
  <c r="C167" i="15" s="1"/>
  <c r="X171" i="13"/>
  <c r="C168" i="15" s="1"/>
  <c r="X172" i="13"/>
  <c r="C169" i="15" s="1"/>
  <c r="X173" i="13"/>
  <c r="C170" i="15" s="1"/>
  <c r="X174" i="13"/>
  <c r="C171" i="15" s="1"/>
  <c r="X175" i="13"/>
  <c r="C172" i="15" s="1"/>
  <c r="X176" i="13"/>
  <c r="C173" i="15" s="1"/>
  <c r="X177" i="13"/>
  <c r="C174" i="15" s="1"/>
  <c r="X178" i="13"/>
  <c r="C175" i="15" s="1"/>
  <c r="X179" i="13"/>
  <c r="C176" i="15" s="1"/>
  <c r="X180" i="13"/>
  <c r="C177" i="15" s="1"/>
  <c r="X211" i="13"/>
  <c r="C208" i="15" s="1"/>
  <c r="X212" i="13"/>
  <c r="C209" i="15" s="1"/>
  <c r="X213" i="13"/>
  <c r="C210" i="15" s="1"/>
  <c r="X214" i="13"/>
  <c r="C211" i="15" s="1"/>
  <c r="X215" i="13"/>
  <c r="C212" i="15" s="1"/>
  <c r="X216" i="13"/>
  <c r="C213" i="15" s="1"/>
  <c r="X217" i="13"/>
  <c r="C214" i="15" s="1"/>
  <c r="X218" i="13"/>
  <c r="C215" i="15" s="1"/>
  <c r="X219" i="13"/>
  <c r="C216" i="15" s="1"/>
  <c r="X7" i="13"/>
  <c r="C4" i="15" s="1"/>
  <c r="V6" i="13"/>
  <c r="M632" i="13"/>
  <c r="M633" i="13"/>
  <c r="M634" i="13"/>
  <c r="M635" i="13"/>
  <c r="M636" i="13"/>
  <c r="M631" i="13"/>
  <c r="M622" i="13"/>
  <c r="M623" i="13"/>
  <c r="M624" i="13"/>
  <c r="M625" i="13"/>
  <c r="M626" i="13"/>
  <c r="M627" i="13"/>
  <c r="M628" i="13"/>
  <c r="M629" i="13"/>
  <c r="M630" i="13"/>
  <c r="M621" i="13"/>
  <c r="M602" i="13"/>
  <c r="M603" i="13"/>
  <c r="M604" i="13"/>
  <c r="M605" i="13"/>
  <c r="M606" i="13"/>
  <c r="M607" i="13"/>
  <c r="M608" i="13"/>
  <c r="M609" i="13"/>
  <c r="M610" i="13"/>
  <c r="M611" i="13"/>
  <c r="M612" i="13"/>
  <c r="M613" i="13"/>
  <c r="M614" i="13"/>
  <c r="M615" i="13"/>
  <c r="M616" i="13"/>
  <c r="M617" i="13"/>
  <c r="M618" i="13"/>
  <c r="M619" i="13"/>
  <c r="M620" i="13"/>
  <c r="M601" i="13"/>
  <c r="M592" i="13"/>
  <c r="M593" i="13"/>
  <c r="M594" i="13"/>
  <c r="M595" i="13"/>
  <c r="M596" i="13"/>
  <c r="M597" i="13"/>
  <c r="M598" i="13"/>
  <c r="M599" i="13"/>
  <c r="M600" i="13"/>
  <c r="M591" i="13"/>
  <c r="M577" i="13"/>
  <c r="M578" i="13"/>
  <c r="M579" i="13"/>
  <c r="M580" i="13"/>
  <c r="M581" i="13"/>
  <c r="M582" i="13"/>
  <c r="M583" i="13"/>
  <c r="M584" i="13"/>
  <c r="M585" i="13"/>
  <c r="M586" i="13"/>
  <c r="M587" i="13"/>
  <c r="M588" i="13"/>
  <c r="M589" i="13"/>
  <c r="M590" i="13"/>
  <c r="M576" i="13"/>
  <c r="M563" i="13"/>
  <c r="M564" i="13"/>
  <c r="M565" i="13"/>
  <c r="M566" i="13"/>
  <c r="M567" i="13"/>
  <c r="M568" i="13"/>
  <c r="M569" i="13"/>
  <c r="M570" i="13"/>
  <c r="M571" i="13"/>
  <c r="M572" i="13"/>
  <c r="M573" i="13"/>
  <c r="M574" i="13"/>
  <c r="M575" i="13"/>
  <c r="M562" i="13"/>
  <c r="M552" i="13"/>
  <c r="M553" i="13"/>
  <c r="M554" i="13"/>
  <c r="M555" i="13"/>
  <c r="M556" i="13"/>
  <c r="M557" i="13"/>
  <c r="M558" i="13"/>
  <c r="M559" i="13"/>
  <c r="M560" i="13"/>
  <c r="M561" i="13"/>
  <c r="M551" i="13"/>
  <c r="M542" i="13"/>
  <c r="M543" i="13"/>
  <c r="M544" i="13"/>
  <c r="M545" i="13"/>
  <c r="M546" i="13"/>
  <c r="M547" i="13"/>
  <c r="M548" i="13"/>
  <c r="M549" i="13"/>
  <c r="M550" i="13"/>
  <c r="M541" i="13"/>
  <c r="M527" i="13"/>
  <c r="M528" i="13"/>
  <c r="M529" i="13"/>
  <c r="M530" i="13"/>
  <c r="M531" i="13"/>
  <c r="M532" i="13"/>
  <c r="M533" i="13"/>
  <c r="M534" i="13"/>
  <c r="M535" i="13"/>
  <c r="M536" i="13"/>
  <c r="M537" i="13"/>
  <c r="M538" i="13"/>
  <c r="M539" i="13"/>
  <c r="M540" i="13"/>
  <c r="M526" i="13"/>
  <c r="M514" i="13"/>
  <c r="M515" i="13"/>
  <c r="M516" i="13"/>
  <c r="M517" i="13"/>
  <c r="M518" i="13"/>
  <c r="M519" i="13"/>
  <c r="M520" i="13"/>
  <c r="M521" i="13"/>
  <c r="M522" i="13"/>
  <c r="M523" i="13"/>
  <c r="M524" i="13"/>
  <c r="M525" i="13"/>
  <c r="M513" i="13"/>
  <c r="M502" i="13"/>
  <c r="M503" i="13"/>
  <c r="M504" i="13"/>
  <c r="M505" i="13"/>
  <c r="M506" i="13"/>
  <c r="M507" i="13"/>
  <c r="M508" i="13"/>
  <c r="M509" i="13"/>
  <c r="M510" i="13"/>
  <c r="M511" i="13"/>
  <c r="M512" i="13"/>
  <c r="M501" i="13"/>
  <c r="M491" i="13"/>
  <c r="M492" i="13"/>
  <c r="M493" i="13"/>
  <c r="M494" i="13"/>
  <c r="M495" i="13"/>
  <c r="M496" i="13"/>
  <c r="M497" i="13"/>
  <c r="M498" i="13"/>
  <c r="M499" i="13"/>
  <c r="M500" i="13"/>
  <c r="M477" i="13"/>
  <c r="M478" i="13"/>
  <c r="M479" i="13"/>
  <c r="M480" i="13"/>
  <c r="M481" i="13"/>
  <c r="M482" i="13"/>
  <c r="M483" i="13"/>
  <c r="M484" i="13"/>
  <c r="M485" i="13"/>
  <c r="M486" i="13"/>
  <c r="M487" i="13"/>
  <c r="M488" i="13"/>
  <c r="M489" i="13"/>
  <c r="M490" i="13"/>
  <c r="M472" i="13"/>
  <c r="M473" i="13"/>
  <c r="M474" i="13"/>
  <c r="M475" i="13"/>
  <c r="M476" i="13"/>
  <c r="M471" i="13"/>
  <c r="M457" i="13"/>
  <c r="M458" i="13"/>
  <c r="M459" i="13"/>
  <c r="M460" i="13"/>
  <c r="M461" i="13"/>
  <c r="M462" i="13"/>
  <c r="M463" i="13"/>
  <c r="M464" i="13"/>
  <c r="M465" i="13"/>
  <c r="M466" i="13"/>
  <c r="M467" i="13"/>
  <c r="M468" i="13"/>
  <c r="M469" i="13"/>
  <c r="M470" i="13"/>
  <c r="M456" i="13"/>
  <c r="M441" i="13"/>
  <c r="M442" i="13"/>
  <c r="M443" i="13"/>
  <c r="M444" i="13"/>
  <c r="M445" i="13"/>
  <c r="M446" i="13"/>
  <c r="M447" i="13"/>
  <c r="M448" i="13"/>
  <c r="M449" i="13"/>
  <c r="M450" i="13"/>
  <c r="M451" i="13"/>
  <c r="M452" i="13"/>
  <c r="M453" i="13"/>
  <c r="M454" i="13"/>
  <c r="M455" i="13"/>
  <c r="M428" i="13"/>
  <c r="M429" i="13"/>
  <c r="M430" i="13"/>
  <c r="M431" i="13"/>
  <c r="M432" i="13"/>
  <c r="M433" i="13"/>
  <c r="M434" i="13"/>
  <c r="M435" i="13"/>
  <c r="M436" i="13"/>
  <c r="M437" i="13"/>
  <c r="M438" i="13"/>
  <c r="M439" i="13"/>
  <c r="M440" i="13"/>
  <c r="M427" i="13"/>
  <c r="M421" i="13"/>
  <c r="M422" i="13"/>
  <c r="M423" i="13"/>
  <c r="M424" i="13"/>
  <c r="M425" i="13"/>
  <c r="M426" i="13"/>
  <c r="M412" i="13"/>
  <c r="M413" i="13"/>
  <c r="M414" i="13"/>
  <c r="M415" i="13"/>
  <c r="M416" i="13"/>
  <c r="M417" i="13"/>
  <c r="M418" i="13"/>
  <c r="M419" i="13"/>
  <c r="M420" i="13"/>
  <c r="M411" i="13"/>
  <c r="M401" i="13"/>
  <c r="M402" i="13"/>
  <c r="M403" i="13"/>
  <c r="M404" i="13"/>
  <c r="M405" i="13"/>
  <c r="M406" i="13"/>
  <c r="M407" i="13"/>
  <c r="M408" i="13"/>
  <c r="M409" i="13"/>
  <c r="M410" i="13"/>
  <c r="M392" i="13"/>
  <c r="M393" i="13"/>
  <c r="M394" i="13"/>
  <c r="M395" i="13"/>
  <c r="M396" i="13"/>
  <c r="M397" i="13"/>
  <c r="M398" i="13"/>
  <c r="M399" i="13"/>
  <c r="M400" i="13"/>
  <c r="M391" i="13"/>
  <c r="N372" i="13"/>
  <c r="N373" i="13"/>
  <c r="N374" i="13"/>
  <c r="N375" i="13"/>
  <c r="N376" i="13"/>
  <c r="N377" i="13"/>
  <c r="N378" i="13"/>
  <c r="N379" i="13"/>
  <c r="N380" i="13"/>
  <c r="N381" i="13"/>
  <c r="N382" i="13"/>
  <c r="N383" i="13"/>
  <c r="N384" i="13"/>
  <c r="N385" i="13"/>
  <c r="N386" i="13"/>
  <c r="N387" i="13"/>
  <c r="N388" i="13"/>
  <c r="N389" i="13"/>
  <c r="N390" i="13"/>
  <c r="N371" i="13"/>
  <c r="M371" i="13"/>
  <c r="M372" i="13"/>
  <c r="M373" i="13"/>
  <c r="M374" i="13"/>
  <c r="M375" i="13"/>
  <c r="M376" i="13"/>
  <c r="M377" i="13"/>
  <c r="M378" i="13"/>
  <c r="M379" i="13"/>
  <c r="M380" i="13"/>
  <c r="M381" i="13"/>
  <c r="M382" i="13"/>
  <c r="M383" i="13"/>
  <c r="M384" i="13"/>
  <c r="M385" i="13"/>
  <c r="M386" i="13"/>
  <c r="M387" i="13"/>
  <c r="M388" i="13"/>
  <c r="M389" i="13"/>
  <c r="M390" i="13"/>
  <c r="M367" i="13"/>
  <c r="M368" i="13"/>
  <c r="M369" i="13"/>
  <c r="M370" i="13"/>
  <c r="M366" i="13"/>
  <c r="M356" i="13"/>
  <c r="M357" i="13"/>
  <c r="M358" i="13"/>
  <c r="M359" i="13"/>
  <c r="M360" i="13"/>
  <c r="M361" i="13"/>
  <c r="M362" i="13"/>
  <c r="M363" i="13"/>
  <c r="M364" i="13"/>
  <c r="M365" i="13"/>
  <c r="M351" i="13"/>
  <c r="M352" i="13"/>
  <c r="M353" i="13"/>
  <c r="M354" i="13"/>
  <c r="M355" i="13"/>
  <c r="M342" i="13"/>
  <c r="M343" i="13"/>
  <c r="M344" i="13"/>
  <c r="M345" i="13"/>
  <c r="M346" i="13"/>
  <c r="M347" i="13"/>
  <c r="M348" i="13"/>
  <c r="M349" i="13"/>
  <c r="M350" i="13"/>
  <c r="M341" i="13"/>
  <c r="M332" i="13"/>
  <c r="M333" i="13"/>
  <c r="M334" i="13"/>
  <c r="M335" i="13"/>
  <c r="M336" i="13"/>
  <c r="M337" i="13"/>
  <c r="M338" i="13"/>
  <c r="M339" i="13"/>
  <c r="M340" i="13"/>
  <c r="M331" i="13"/>
  <c r="M322" i="13"/>
  <c r="M323" i="13"/>
  <c r="M324" i="13"/>
  <c r="M325" i="13"/>
  <c r="M326" i="13"/>
  <c r="M327" i="13"/>
  <c r="M328" i="13"/>
  <c r="M329" i="13"/>
  <c r="M330" i="13"/>
  <c r="M321" i="13"/>
  <c r="AI68" i="13"/>
  <c r="AI67" i="13"/>
  <c r="AI66" i="13"/>
  <c r="AI65" i="13"/>
  <c r="AI64" i="13"/>
  <c r="AI63" i="13"/>
  <c r="AI62" i="13"/>
  <c r="AI61" i="13"/>
  <c r="AI60" i="13"/>
  <c r="AI59" i="13"/>
  <c r="AI58" i="13"/>
  <c r="AI57" i="13"/>
  <c r="AI56" i="13"/>
  <c r="AI55" i="13"/>
  <c r="AI54" i="13"/>
  <c r="AI53" i="13"/>
  <c r="AI52" i="13"/>
  <c r="AI51" i="13"/>
  <c r="AI50" i="13"/>
  <c r="AI49" i="13"/>
  <c r="AI48" i="13"/>
  <c r="AI47" i="13"/>
  <c r="AI46" i="13"/>
  <c r="AI45" i="13"/>
  <c r="AI44" i="13"/>
  <c r="AI43" i="13"/>
  <c r="AI42" i="13"/>
  <c r="AI41" i="13"/>
  <c r="AI40" i="13"/>
  <c r="AI39" i="13"/>
  <c r="AI38" i="13"/>
  <c r="AI37" i="13"/>
  <c r="AI36" i="13"/>
  <c r="AI35" i="13"/>
  <c r="AI34" i="13"/>
  <c r="AI33" i="13"/>
  <c r="AI32" i="13"/>
  <c r="AI31" i="13"/>
  <c r="AI30" i="13"/>
  <c r="AI29" i="13"/>
  <c r="AI28" i="13"/>
  <c r="AI27" i="13"/>
  <c r="AI26" i="13"/>
  <c r="AI25" i="13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M311" i="13"/>
  <c r="M312" i="13"/>
  <c r="M313" i="13"/>
  <c r="M314" i="13"/>
  <c r="M315" i="13"/>
  <c r="M316" i="13"/>
  <c r="M317" i="13"/>
  <c r="M318" i="13"/>
  <c r="M319" i="13"/>
  <c r="M320" i="13"/>
  <c r="M289" i="13"/>
  <c r="M290" i="13"/>
  <c r="M291" i="13"/>
  <c r="M292" i="13"/>
  <c r="M293" i="13"/>
  <c r="M294" i="13"/>
  <c r="M295" i="13"/>
  <c r="M296" i="13"/>
  <c r="M297" i="13"/>
  <c r="M298" i="13"/>
  <c r="M299" i="13"/>
  <c r="M300" i="13"/>
  <c r="M301" i="13"/>
  <c r="M302" i="13"/>
  <c r="M303" i="13"/>
  <c r="M304" i="13"/>
  <c r="M305" i="13"/>
  <c r="M306" i="13"/>
  <c r="M307" i="13"/>
  <c r="M308" i="13"/>
  <c r="M309" i="13"/>
  <c r="M310" i="13"/>
  <c r="M282" i="13"/>
  <c r="M283" i="13"/>
  <c r="M284" i="13"/>
  <c r="M285" i="13"/>
  <c r="M286" i="13"/>
  <c r="M287" i="13"/>
  <c r="M288" i="13"/>
  <c r="M281" i="13"/>
  <c r="N272" i="13"/>
  <c r="N273" i="13"/>
  <c r="N274" i="13"/>
  <c r="N275" i="13"/>
  <c r="N276" i="13"/>
  <c r="N277" i="13"/>
  <c r="N278" i="13"/>
  <c r="N279" i="13"/>
  <c r="N280" i="13"/>
  <c r="N271" i="13"/>
  <c r="M271" i="13"/>
  <c r="M272" i="13"/>
  <c r="M273" i="13"/>
  <c r="M274" i="13"/>
  <c r="M275" i="13"/>
  <c r="M276" i="13"/>
  <c r="M277" i="13"/>
  <c r="M278" i="13"/>
  <c r="M279" i="13"/>
  <c r="M280" i="13"/>
  <c r="M262" i="13"/>
  <c r="M263" i="13"/>
  <c r="M264" i="13"/>
  <c r="M265" i="13"/>
  <c r="M266" i="13"/>
  <c r="M267" i="13"/>
  <c r="M268" i="13"/>
  <c r="M269" i="13"/>
  <c r="M270" i="13"/>
  <c r="M261" i="13"/>
  <c r="M242" i="13"/>
  <c r="M243" i="13"/>
  <c r="M244" i="13"/>
  <c r="M245" i="13"/>
  <c r="M246" i="13"/>
  <c r="M247" i="13"/>
  <c r="M248" i="13"/>
  <c r="M249" i="13"/>
  <c r="M250" i="13"/>
  <c r="M251" i="13"/>
  <c r="M252" i="13"/>
  <c r="M253" i="13"/>
  <c r="M254" i="13"/>
  <c r="M255" i="13"/>
  <c r="M256" i="13"/>
  <c r="M257" i="13"/>
  <c r="M258" i="13"/>
  <c r="M259" i="13"/>
  <c r="M260" i="13"/>
  <c r="M241" i="13"/>
  <c r="M231" i="13"/>
  <c r="M232" i="13"/>
  <c r="M233" i="13"/>
  <c r="M234" i="13"/>
  <c r="M235" i="13"/>
  <c r="M236" i="13"/>
  <c r="M237" i="13"/>
  <c r="M238" i="13"/>
  <c r="M239" i="13"/>
  <c r="M240" i="13"/>
  <c r="N223" i="13"/>
  <c r="N224" i="13"/>
  <c r="N225" i="13"/>
  <c r="N226" i="13"/>
  <c r="N227" i="13"/>
  <c r="N228" i="13"/>
  <c r="N229" i="13"/>
  <c r="N230" i="13"/>
  <c r="M223" i="13"/>
  <c r="M224" i="13"/>
  <c r="M225" i="13"/>
  <c r="M226" i="13"/>
  <c r="M227" i="13"/>
  <c r="M228" i="13"/>
  <c r="M229" i="13"/>
  <c r="M230" i="13"/>
  <c r="N222" i="13"/>
  <c r="M222" i="13"/>
  <c r="M221" i="13"/>
  <c r="N221" i="13"/>
  <c r="M212" i="13"/>
  <c r="M213" i="13"/>
  <c r="M214" i="13"/>
  <c r="M215" i="13"/>
  <c r="M216" i="13"/>
  <c r="M217" i="13"/>
  <c r="M218" i="13"/>
  <c r="M219" i="13"/>
  <c r="M220" i="13"/>
  <c r="M211" i="13"/>
  <c r="M201" i="13"/>
  <c r="M202" i="13"/>
  <c r="M203" i="13"/>
  <c r="M204" i="13"/>
  <c r="M205" i="13"/>
  <c r="M206" i="13"/>
  <c r="M207" i="13"/>
  <c r="M208" i="13"/>
  <c r="M209" i="13"/>
  <c r="M210" i="13"/>
  <c r="M190" i="13"/>
  <c r="M191" i="13"/>
  <c r="M192" i="13"/>
  <c r="M193" i="13"/>
  <c r="M194" i="13"/>
  <c r="M195" i="13"/>
  <c r="M196" i="13"/>
  <c r="M197" i="13"/>
  <c r="M198" i="13"/>
  <c r="M199" i="13"/>
  <c r="M200" i="13"/>
  <c r="M182" i="13"/>
  <c r="M183" i="13"/>
  <c r="M184" i="13"/>
  <c r="M185" i="13"/>
  <c r="M186" i="13"/>
  <c r="M187" i="13"/>
  <c r="M188" i="13"/>
  <c r="M189" i="13"/>
  <c r="M181" i="13"/>
  <c r="AE9" i="13"/>
  <c r="AE10" i="13"/>
  <c r="AE11" i="13"/>
  <c r="AE12" i="13"/>
  <c r="AE13" i="13"/>
  <c r="AE14" i="13"/>
  <c r="AE15" i="13"/>
  <c r="AE16" i="13"/>
  <c r="AE17" i="13"/>
  <c r="AE18" i="13"/>
  <c r="AE19" i="13"/>
  <c r="AE20" i="13"/>
  <c r="AE21" i="13"/>
  <c r="AE22" i="13"/>
  <c r="AE23" i="13"/>
  <c r="AE24" i="13"/>
  <c r="AE25" i="13"/>
  <c r="AE26" i="13"/>
  <c r="AE27" i="13"/>
  <c r="AE28" i="13"/>
  <c r="AE29" i="13"/>
  <c r="AE30" i="13"/>
  <c r="AE31" i="13"/>
  <c r="AE32" i="13"/>
  <c r="AE33" i="13"/>
  <c r="AE34" i="13"/>
  <c r="AE35" i="13"/>
  <c r="AE36" i="13"/>
  <c r="AE37" i="13"/>
  <c r="AE38" i="13"/>
  <c r="AE39" i="13"/>
  <c r="AE40" i="13"/>
  <c r="AE41" i="13"/>
  <c r="AE42" i="13"/>
  <c r="AE43" i="13"/>
  <c r="AE44" i="13"/>
  <c r="AE45" i="13"/>
  <c r="AE46" i="13"/>
  <c r="AE47" i="13"/>
  <c r="AE48" i="13"/>
  <c r="AE49" i="13"/>
  <c r="AE50" i="13"/>
  <c r="AE51" i="13"/>
  <c r="AE52" i="13"/>
  <c r="AE53" i="13"/>
  <c r="AE54" i="13"/>
  <c r="AE55" i="13"/>
  <c r="AE56" i="13"/>
  <c r="AE57" i="13"/>
  <c r="AE58" i="13"/>
  <c r="AE59" i="13"/>
  <c r="AE60" i="13"/>
  <c r="AE61" i="13"/>
  <c r="AE62" i="13"/>
  <c r="AE63" i="13"/>
  <c r="AE64" i="13"/>
  <c r="AE65" i="13"/>
  <c r="AE66" i="13"/>
  <c r="AE67" i="13"/>
  <c r="AE68" i="13"/>
  <c r="AE8" i="13"/>
  <c r="AC9" i="13"/>
  <c r="AC10" i="13"/>
  <c r="AC11" i="13"/>
  <c r="AC12" i="13"/>
  <c r="AC13" i="13"/>
  <c r="AC14" i="13"/>
  <c r="AC15" i="13"/>
  <c r="AC16" i="13"/>
  <c r="AC17" i="13"/>
  <c r="AC18" i="13"/>
  <c r="AC19" i="13"/>
  <c r="AC20" i="13"/>
  <c r="AC21" i="13"/>
  <c r="AC22" i="13"/>
  <c r="AC23" i="13"/>
  <c r="AC24" i="13"/>
  <c r="AC25" i="13"/>
  <c r="AC26" i="13"/>
  <c r="AC27" i="13"/>
  <c r="AC28" i="13"/>
  <c r="AC29" i="13"/>
  <c r="AC30" i="13"/>
  <c r="AC31" i="13"/>
  <c r="AC32" i="13"/>
  <c r="AC33" i="13"/>
  <c r="AC34" i="13"/>
  <c r="AC35" i="13"/>
  <c r="AC36" i="13"/>
  <c r="AC37" i="13"/>
  <c r="AC38" i="13"/>
  <c r="AC39" i="13"/>
  <c r="AC40" i="13"/>
  <c r="AC41" i="13"/>
  <c r="AC42" i="13"/>
  <c r="AC43" i="13"/>
  <c r="AC44" i="13"/>
  <c r="AC45" i="13"/>
  <c r="AC46" i="13"/>
  <c r="AC47" i="13"/>
  <c r="AC48" i="13"/>
  <c r="AC49" i="13"/>
  <c r="AC50" i="13"/>
  <c r="AC51" i="13"/>
  <c r="AC52" i="13"/>
  <c r="AC53" i="13"/>
  <c r="AC54" i="13"/>
  <c r="AC55" i="13"/>
  <c r="AC56" i="13"/>
  <c r="AC57" i="13"/>
  <c r="AC58" i="13"/>
  <c r="AC59" i="13"/>
  <c r="AC60" i="13"/>
  <c r="AC61" i="13"/>
  <c r="AC62" i="13"/>
  <c r="AC63" i="13"/>
  <c r="AC64" i="13"/>
  <c r="AC65" i="13"/>
  <c r="AC66" i="13"/>
  <c r="AC67" i="13"/>
  <c r="AC68" i="13"/>
  <c r="AC8" i="13"/>
  <c r="AA9" i="13"/>
  <c r="AA10" i="13"/>
  <c r="AA11" i="13"/>
  <c r="AA12" i="13"/>
  <c r="AA13" i="13"/>
  <c r="AA14" i="13"/>
  <c r="AA15" i="13"/>
  <c r="AA16" i="13"/>
  <c r="AA17" i="13"/>
  <c r="AA18" i="13"/>
  <c r="AA19" i="13"/>
  <c r="AA20" i="13"/>
  <c r="AA21" i="13"/>
  <c r="AA22" i="13"/>
  <c r="AA23" i="13"/>
  <c r="AA24" i="13"/>
  <c r="AA25" i="13"/>
  <c r="AA26" i="13"/>
  <c r="AA27" i="13"/>
  <c r="AA28" i="13"/>
  <c r="AA29" i="13"/>
  <c r="AA30" i="13"/>
  <c r="AA31" i="13"/>
  <c r="AA32" i="13"/>
  <c r="AA33" i="13"/>
  <c r="AA34" i="13"/>
  <c r="AA35" i="13"/>
  <c r="AA36" i="13"/>
  <c r="AA37" i="13"/>
  <c r="AA38" i="13"/>
  <c r="AA39" i="13"/>
  <c r="AA40" i="13"/>
  <c r="AA41" i="13"/>
  <c r="AA42" i="13"/>
  <c r="AA43" i="13"/>
  <c r="AA44" i="13"/>
  <c r="AA45" i="13"/>
  <c r="AA46" i="13"/>
  <c r="AA47" i="13"/>
  <c r="AA48" i="13"/>
  <c r="AA49" i="13"/>
  <c r="AA50" i="13"/>
  <c r="AA51" i="13"/>
  <c r="AA52" i="13"/>
  <c r="AA53" i="13"/>
  <c r="AA54" i="13"/>
  <c r="AA55" i="13"/>
  <c r="AA56" i="13"/>
  <c r="AA57" i="13"/>
  <c r="AA58" i="13"/>
  <c r="AA59" i="13"/>
  <c r="AA60" i="13"/>
  <c r="AA61" i="13"/>
  <c r="AA62" i="13"/>
  <c r="AA63" i="13"/>
  <c r="AA64" i="13"/>
  <c r="AA65" i="13"/>
  <c r="AA66" i="13"/>
  <c r="AA67" i="13"/>
  <c r="AA68" i="13"/>
  <c r="AA8" i="13"/>
  <c r="X11" i="20" l="1"/>
  <c r="K13" i="20"/>
  <c r="O13" i="20" s="1"/>
  <c r="P13" i="20" s="1"/>
  <c r="H13" i="20"/>
  <c r="Q13" i="20" s="1"/>
  <c r="I14" i="20"/>
  <c r="G13" i="20"/>
  <c r="U12" i="20"/>
  <c r="W12" i="20" s="1"/>
  <c r="S12" i="20"/>
  <c r="T12" i="20" s="1"/>
  <c r="V12" i="20" s="1"/>
  <c r="X12" i="20" s="1"/>
  <c r="R12" i="20"/>
  <c r="Y12" i="20" s="1"/>
  <c r="J5" i="16"/>
  <c r="A39" i="15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F38" i="15"/>
  <c r="D38" i="15"/>
  <c r="F4" i="15"/>
  <c r="D4" i="15"/>
  <c r="Q6" i="13"/>
  <c r="U6" i="13" s="1"/>
  <c r="I15" i="20" l="1"/>
  <c r="G14" i="20"/>
  <c r="K14" i="20"/>
  <c r="O14" i="20" s="1"/>
  <c r="P14" i="20" s="1"/>
  <c r="H14" i="20"/>
  <c r="Q14" i="20" s="1"/>
  <c r="U13" i="20"/>
  <c r="W13" i="20" s="1"/>
  <c r="S13" i="20"/>
  <c r="T13" i="20" s="1"/>
  <c r="V13" i="20" s="1"/>
  <c r="X13" i="20" s="1"/>
  <c r="R13" i="20"/>
  <c r="Y13" i="20" s="1"/>
  <c r="J6" i="16"/>
  <c r="K5" i="16"/>
  <c r="A89" i="15"/>
  <c r="E4" i="15"/>
  <c r="G4" i="15"/>
  <c r="R6" i="13"/>
  <c r="U14" i="20" l="1"/>
  <c r="W14" i="20" s="1"/>
  <c r="R14" i="20"/>
  <c r="Y14" i="20" s="1"/>
  <c r="S14" i="20"/>
  <c r="T14" i="20" s="1"/>
  <c r="V14" i="20" s="1"/>
  <c r="X14" i="20" s="1"/>
  <c r="H15" i="20"/>
  <c r="Q15" i="20" s="1"/>
  <c r="I16" i="20"/>
  <c r="G15" i="20"/>
  <c r="K15" i="20"/>
  <c r="O15" i="20" s="1"/>
  <c r="P15" i="20" s="1"/>
  <c r="J7" i="16"/>
  <c r="K6" i="16"/>
  <c r="F88" i="15"/>
  <c r="D88" i="15"/>
  <c r="A90" i="15"/>
  <c r="M171" i="13"/>
  <c r="M172" i="13"/>
  <c r="M173" i="13"/>
  <c r="M174" i="13"/>
  <c r="M175" i="13"/>
  <c r="M176" i="13"/>
  <c r="M177" i="13"/>
  <c r="M178" i="13"/>
  <c r="M179" i="13"/>
  <c r="M180" i="13"/>
  <c r="M162" i="13"/>
  <c r="M163" i="13"/>
  <c r="M164" i="13"/>
  <c r="M165" i="13"/>
  <c r="M166" i="13"/>
  <c r="M167" i="13"/>
  <c r="M168" i="13"/>
  <c r="M169" i="13"/>
  <c r="M170" i="13"/>
  <c r="M161" i="13"/>
  <c r="M152" i="13"/>
  <c r="M153" i="13"/>
  <c r="M154" i="13"/>
  <c r="M155" i="13"/>
  <c r="M156" i="13"/>
  <c r="M157" i="13"/>
  <c r="M158" i="13"/>
  <c r="M159" i="13"/>
  <c r="M160" i="13"/>
  <c r="M151" i="13"/>
  <c r="M144" i="13"/>
  <c r="M145" i="13"/>
  <c r="M146" i="13"/>
  <c r="M147" i="13"/>
  <c r="M148" i="13"/>
  <c r="M149" i="13"/>
  <c r="M150" i="13"/>
  <c r="M139" i="13"/>
  <c r="M140" i="13"/>
  <c r="M141" i="13"/>
  <c r="M142" i="13"/>
  <c r="M143" i="13"/>
  <c r="M138" i="13"/>
  <c r="K16" i="20" l="1"/>
  <c r="O16" i="20" s="1"/>
  <c r="P16" i="20" s="1"/>
  <c r="H16" i="20"/>
  <c r="Q16" i="20" s="1"/>
  <c r="I17" i="20"/>
  <c r="G16" i="20"/>
  <c r="S15" i="20"/>
  <c r="T15" i="20" s="1"/>
  <c r="V15" i="20" s="1"/>
  <c r="X15" i="20" s="1"/>
  <c r="R15" i="20"/>
  <c r="Y15" i="20" s="1"/>
  <c r="U15" i="20"/>
  <c r="W15" i="20" s="1"/>
  <c r="J8" i="16"/>
  <c r="K7" i="16"/>
  <c r="F89" i="15"/>
  <c r="D89" i="15"/>
  <c r="A91" i="15"/>
  <c r="M122" i="13"/>
  <c r="M123" i="13"/>
  <c r="M124" i="13"/>
  <c r="M125" i="13"/>
  <c r="M126" i="13"/>
  <c r="M127" i="13"/>
  <c r="M128" i="13"/>
  <c r="M129" i="13"/>
  <c r="M130" i="13"/>
  <c r="M131" i="13"/>
  <c r="M132" i="13"/>
  <c r="M133" i="13"/>
  <c r="M134" i="13"/>
  <c r="M135" i="13"/>
  <c r="M136" i="13"/>
  <c r="M137" i="13"/>
  <c r="M121" i="13"/>
  <c r="M116" i="13"/>
  <c r="M117" i="13"/>
  <c r="M118" i="13"/>
  <c r="M119" i="13"/>
  <c r="M120" i="13"/>
  <c r="M107" i="13"/>
  <c r="M108" i="13"/>
  <c r="M109" i="13"/>
  <c r="M110" i="13"/>
  <c r="M111" i="13"/>
  <c r="M112" i="13"/>
  <c r="M113" i="13"/>
  <c r="M114" i="13"/>
  <c r="M115" i="13"/>
  <c r="M101" i="13"/>
  <c r="M102" i="13"/>
  <c r="M103" i="13"/>
  <c r="M104" i="13"/>
  <c r="M105" i="13"/>
  <c r="M106" i="13"/>
  <c r="M92" i="13"/>
  <c r="M93" i="13"/>
  <c r="M94" i="13"/>
  <c r="M95" i="13"/>
  <c r="M96" i="13"/>
  <c r="M97" i="13"/>
  <c r="M98" i="13"/>
  <c r="M99" i="13"/>
  <c r="M100" i="13"/>
  <c r="M91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M82" i="13"/>
  <c r="M83" i="13"/>
  <c r="M84" i="13"/>
  <c r="M85" i="13"/>
  <c r="M86" i="13"/>
  <c r="M87" i="13"/>
  <c r="M88" i="13"/>
  <c r="M89" i="13"/>
  <c r="M90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41" i="13"/>
  <c r="M31" i="13"/>
  <c r="M32" i="13"/>
  <c r="M33" i="13"/>
  <c r="M34" i="13"/>
  <c r="M35" i="13"/>
  <c r="M36" i="13"/>
  <c r="M37" i="13"/>
  <c r="M38" i="13"/>
  <c r="M39" i="13"/>
  <c r="M40" i="13"/>
  <c r="K17" i="20" l="1"/>
  <c r="O17" i="20" s="1"/>
  <c r="P17" i="20" s="1"/>
  <c r="H17" i="20"/>
  <c r="Q17" i="20" s="1"/>
  <c r="I18" i="20"/>
  <c r="G17" i="20"/>
  <c r="U16" i="20"/>
  <c r="W16" i="20" s="1"/>
  <c r="S16" i="20"/>
  <c r="T16" i="20" s="1"/>
  <c r="V16" i="20" s="1"/>
  <c r="X16" i="20" s="1"/>
  <c r="R16" i="20"/>
  <c r="Y16" i="20" s="1"/>
  <c r="J9" i="16"/>
  <c r="K8" i="16"/>
  <c r="F90" i="15"/>
  <c r="D90" i="15"/>
  <c r="A92" i="15"/>
  <c r="G9" i="1"/>
  <c r="G10" i="1"/>
  <c r="I19" i="20" l="1"/>
  <c r="G18" i="20"/>
  <c r="K18" i="20"/>
  <c r="O18" i="20" s="1"/>
  <c r="P18" i="20" s="1"/>
  <c r="H18" i="20"/>
  <c r="Q18" i="20" s="1"/>
  <c r="U17" i="20"/>
  <c r="W17" i="20" s="1"/>
  <c r="S17" i="20"/>
  <c r="T17" i="20" s="1"/>
  <c r="V17" i="20" s="1"/>
  <c r="X17" i="20" s="1"/>
  <c r="R17" i="20"/>
  <c r="Y17" i="20" s="1"/>
  <c r="J10" i="16"/>
  <c r="K9" i="16"/>
  <c r="F91" i="15"/>
  <c r="D91" i="15"/>
  <c r="A93" i="15"/>
  <c r="M21" i="13"/>
  <c r="M22" i="13"/>
  <c r="M23" i="13"/>
  <c r="M24" i="13"/>
  <c r="M25" i="13"/>
  <c r="M26" i="13"/>
  <c r="M27" i="13"/>
  <c r="M28" i="13"/>
  <c r="M29" i="13"/>
  <c r="M30" i="13"/>
  <c r="J11" i="13"/>
  <c r="M11" i="13" s="1"/>
  <c r="J12" i="13"/>
  <c r="M12" i="13" s="1"/>
  <c r="J13" i="13"/>
  <c r="M13" i="13" s="1"/>
  <c r="J14" i="13"/>
  <c r="M14" i="13" s="1"/>
  <c r="J15" i="13"/>
  <c r="M15" i="13" s="1"/>
  <c r="J16" i="13"/>
  <c r="M16" i="13" s="1"/>
  <c r="J17" i="13"/>
  <c r="M17" i="13" s="1"/>
  <c r="J18" i="13"/>
  <c r="M18" i="13" s="1"/>
  <c r="J19" i="13"/>
  <c r="M19" i="13" s="1"/>
  <c r="J20" i="13"/>
  <c r="M20" i="13" s="1"/>
  <c r="J7" i="13"/>
  <c r="M7" i="13" s="1"/>
  <c r="J8" i="13"/>
  <c r="M8" i="13" s="1"/>
  <c r="J9" i="13"/>
  <c r="M9" i="13" s="1"/>
  <c r="J10" i="13"/>
  <c r="M10" i="13" s="1"/>
  <c r="J6" i="13"/>
  <c r="I7" i="13" s="1"/>
  <c r="I8" i="13" s="1"/>
  <c r="F8" i="13"/>
  <c r="F9" i="13" s="1"/>
  <c r="F10" i="13" s="1"/>
  <c r="F11" i="13" s="1"/>
  <c r="F12" i="13" s="1"/>
  <c r="F13" i="13" s="1"/>
  <c r="F14" i="13" s="1"/>
  <c r="F15" i="13" s="1"/>
  <c r="F16" i="13" s="1"/>
  <c r="F17" i="13" s="1"/>
  <c r="F18" i="13" s="1"/>
  <c r="F19" i="13" s="1"/>
  <c r="F20" i="13" s="1"/>
  <c r="F21" i="13" s="1"/>
  <c r="F22" i="13" s="1"/>
  <c r="F23" i="13" s="1"/>
  <c r="F24" i="13" s="1"/>
  <c r="F25" i="13" s="1"/>
  <c r="F26" i="13" s="1"/>
  <c r="F27" i="13" s="1"/>
  <c r="F28" i="13" s="1"/>
  <c r="F29" i="13" s="1"/>
  <c r="F30" i="13" s="1"/>
  <c r="F31" i="13" s="1"/>
  <c r="F32" i="13" s="1"/>
  <c r="F33" i="13" s="1"/>
  <c r="F34" i="13" s="1"/>
  <c r="F35" i="13" s="1"/>
  <c r="F36" i="13" s="1"/>
  <c r="F37" i="13" s="1"/>
  <c r="F38" i="13" s="1"/>
  <c r="F39" i="13" s="1"/>
  <c r="F40" i="13" s="1"/>
  <c r="F41" i="13" s="1"/>
  <c r="F42" i="13" s="1"/>
  <c r="F43" i="13" s="1"/>
  <c r="F44" i="13" s="1"/>
  <c r="F45" i="13" s="1"/>
  <c r="F46" i="13" s="1"/>
  <c r="F47" i="13" s="1"/>
  <c r="F48" i="13" s="1"/>
  <c r="F49" i="13" s="1"/>
  <c r="F50" i="13" s="1"/>
  <c r="F51" i="13" s="1"/>
  <c r="F52" i="13" s="1"/>
  <c r="F53" i="13" s="1"/>
  <c r="F54" i="13" s="1"/>
  <c r="F55" i="13" s="1"/>
  <c r="F56" i="13" s="1"/>
  <c r="F57" i="13" s="1"/>
  <c r="F58" i="13" s="1"/>
  <c r="F59" i="13" s="1"/>
  <c r="F60" i="13" s="1"/>
  <c r="F61" i="13" s="1"/>
  <c r="F62" i="13" s="1"/>
  <c r="F63" i="13" s="1"/>
  <c r="F64" i="13" s="1"/>
  <c r="F65" i="13" s="1"/>
  <c r="F66" i="13" s="1"/>
  <c r="F67" i="13" s="1"/>
  <c r="F68" i="13" s="1"/>
  <c r="F69" i="13" s="1"/>
  <c r="F70" i="13" s="1"/>
  <c r="F71" i="13" s="1"/>
  <c r="F72" i="13" s="1"/>
  <c r="F73" i="13" s="1"/>
  <c r="F74" i="13" s="1"/>
  <c r="F75" i="13" s="1"/>
  <c r="F76" i="13" s="1"/>
  <c r="F77" i="13" s="1"/>
  <c r="F78" i="13" s="1"/>
  <c r="F79" i="13" s="1"/>
  <c r="F80" i="13" s="1"/>
  <c r="F81" i="13" s="1"/>
  <c r="F82" i="13" s="1"/>
  <c r="F83" i="13" s="1"/>
  <c r="F84" i="13" s="1"/>
  <c r="F85" i="13" s="1"/>
  <c r="F86" i="13" s="1"/>
  <c r="F87" i="13" s="1"/>
  <c r="F88" i="13" s="1"/>
  <c r="F89" i="13" s="1"/>
  <c r="F90" i="13" s="1"/>
  <c r="F91" i="13" s="1"/>
  <c r="F92" i="13" s="1"/>
  <c r="F93" i="13" s="1"/>
  <c r="F94" i="13" s="1"/>
  <c r="F95" i="13" s="1"/>
  <c r="F96" i="13" s="1"/>
  <c r="F97" i="13" s="1"/>
  <c r="F98" i="13" s="1"/>
  <c r="F99" i="13" s="1"/>
  <c r="F100" i="13" s="1"/>
  <c r="F101" i="13" s="1"/>
  <c r="F102" i="13" s="1"/>
  <c r="F103" i="13" s="1"/>
  <c r="F104" i="13" s="1"/>
  <c r="F105" i="13" s="1"/>
  <c r="F106" i="13" s="1"/>
  <c r="F107" i="13" s="1"/>
  <c r="F108" i="13" s="1"/>
  <c r="F109" i="13" s="1"/>
  <c r="F110" i="13" s="1"/>
  <c r="F111" i="13" s="1"/>
  <c r="F112" i="13" s="1"/>
  <c r="F113" i="13" s="1"/>
  <c r="F114" i="13" s="1"/>
  <c r="F115" i="13" s="1"/>
  <c r="F116" i="13" s="1"/>
  <c r="F117" i="13" s="1"/>
  <c r="F118" i="13" s="1"/>
  <c r="F119" i="13" s="1"/>
  <c r="F120" i="13" s="1"/>
  <c r="F121" i="13" s="1"/>
  <c r="F122" i="13" s="1"/>
  <c r="F123" i="13" s="1"/>
  <c r="F124" i="13" s="1"/>
  <c r="F125" i="13" s="1"/>
  <c r="F126" i="13" s="1"/>
  <c r="F127" i="13" s="1"/>
  <c r="F128" i="13" s="1"/>
  <c r="F129" i="13" s="1"/>
  <c r="F130" i="13" s="1"/>
  <c r="F131" i="13" s="1"/>
  <c r="F132" i="13" s="1"/>
  <c r="F133" i="13" s="1"/>
  <c r="F134" i="13" s="1"/>
  <c r="F135" i="13" s="1"/>
  <c r="F136" i="13" s="1"/>
  <c r="F137" i="13" s="1"/>
  <c r="F138" i="13" s="1"/>
  <c r="F139" i="13" s="1"/>
  <c r="F140" i="13" s="1"/>
  <c r="F141" i="13" s="1"/>
  <c r="F142" i="13" s="1"/>
  <c r="F143" i="13" s="1"/>
  <c r="F144" i="13" s="1"/>
  <c r="F145" i="13" s="1"/>
  <c r="F146" i="13" s="1"/>
  <c r="F147" i="13" s="1"/>
  <c r="F148" i="13" s="1"/>
  <c r="F149" i="13" s="1"/>
  <c r="F150" i="13" s="1"/>
  <c r="F151" i="13" s="1"/>
  <c r="F152" i="13" s="1"/>
  <c r="F153" i="13" s="1"/>
  <c r="F154" i="13" s="1"/>
  <c r="F155" i="13" s="1"/>
  <c r="F156" i="13" s="1"/>
  <c r="F157" i="13" s="1"/>
  <c r="F158" i="13" s="1"/>
  <c r="F159" i="13" s="1"/>
  <c r="F160" i="13" s="1"/>
  <c r="F161" i="13" s="1"/>
  <c r="F162" i="13" s="1"/>
  <c r="F163" i="13" s="1"/>
  <c r="F164" i="13" s="1"/>
  <c r="F165" i="13" s="1"/>
  <c r="F166" i="13" s="1"/>
  <c r="F167" i="13" s="1"/>
  <c r="F168" i="13" s="1"/>
  <c r="F169" i="13" s="1"/>
  <c r="F170" i="13" s="1"/>
  <c r="F171" i="13" s="1"/>
  <c r="F172" i="13" s="1"/>
  <c r="F173" i="13" s="1"/>
  <c r="F174" i="13" s="1"/>
  <c r="F175" i="13" s="1"/>
  <c r="F176" i="13" s="1"/>
  <c r="F177" i="13" s="1"/>
  <c r="F178" i="13" s="1"/>
  <c r="F179" i="13" s="1"/>
  <c r="F180" i="13" s="1"/>
  <c r="F181" i="13" s="1"/>
  <c r="F182" i="13" s="1"/>
  <c r="F183" i="13" s="1"/>
  <c r="F184" i="13" s="1"/>
  <c r="F185" i="13" s="1"/>
  <c r="F186" i="13" s="1"/>
  <c r="F187" i="13" s="1"/>
  <c r="F188" i="13" s="1"/>
  <c r="F189" i="13" s="1"/>
  <c r="F190" i="13" s="1"/>
  <c r="F191" i="13" s="1"/>
  <c r="F192" i="13" s="1"/>
  <c r="F193" i="13" s="1"/>
  <c r="F194" i="13" s="1"/>
  <c r="F195" i="13" s="1"/>
  <c r="F196" i="13" s="1"/>
  <c r="F197" i="13" s="1"/>
  <c r="F198" i="13" s="1"/>
  <c r="F199" i="13" s="1"/>
  <c r="F200" i="13" s="1"/>
  <c r="F201" i="13" s="1"/>
  <c r="F202" i="13" s="1"/>
  <c r="F203" i="13" s="1"/>
  <c r="F204" i="13" s="1"/>
  <c r="F205" i="13" s="1"/>
  <c r="F206" i="13" s="1"/>
  <c r="F207" i="13" s="1"/>
  <c r="F208" i="13" s="1"/>
  <c r="F209" i="13" s="1"/>
  <c r="F210" i="13" s="1"/>
  <c r="F211" i="13" s="1"/>
  <c r="F212" i="13" s="1"/>
  <c r="F213" i="13" s="1"/>
  <c r="F214" i="13" s="1"/>
  <c r="F215" i="13" s="1"/>
  <c r="F216" i="13" s="1"/>
  <c r="F217" i="13" s="1"/>
  <c r="F218" i="13" s="1"/>
  <c r="F219" i="13" s="1"/>
  <c r="F220" i="13" s="1"/>
  <c r="F221" i="13" s="1"/>
  <c r="F222" i="13" s="1"/>
  <c r="F223" i="13" s="1"/>
  <c r="F224" i="13" s="1"/>
  <c r="F225" i="13" s="1"/>
  <c r="F226" i="13" s="1"/>
  <c r="F227" i="13" s="1"/>
  <c r="F228" i="13" s="1"/>
  <c r="F229" i="13" s="1"/>
  <c r="F230" i="13" s="1"/>
  <c r="F231" i="13" s="1"/>
  <c r="F232" i="13" s="1"/>
  <c r="F233" i="13" s="1"/>
  <c r="F234" i="13" s="1"/>
  <c r="F235" i="13" s="1"/>
  <c r="F236" i="13" s="1"/>
  <c r="F237" i="13" s="1"/>
  <c r="F238" i="13" s="1"/>
  <c r="F239" i="13" s="1"/>
  <c r="F240" i="13" s="1"/>
  <c r="F241" i="13" s="1"/>
  <c r="F242" i="13" s="1"/>
  <c r="F243" i="13" s="1"/>
  <c r="F244" i="13" s="1"/>
  <c r="F245" i="13" s="1"/>
  <c r="F246" i="13" s="1"/>
  <c r="F247" i="13" s="1"/>
  <c r="F248" i="13" s="1"/>
  <c r="F249" i="13" s="1"/>
  <c r="F250" i="13" s="1"/>
  <c r="F251" i="13" s="1"/>
  <c r="F252" i="13" s="1"/>
  <c r="F253" i="13" s="1"/>
  <c r="F254" i="13" s="1"/>
  <c r="F255" i="13" s="1"/>
  <c r="F256" i="13" s="1"/>
  <c r="F257" i="13" s="1"/>
  <c r="F258" i="13" s="1"/>
  <c r="F259" i="13" s="1"/>
  <c r="F260" i="13" s="1"/>
  <c r="F261" i="13" s="1"/>
  <c r="F262" i="13" s="1"/>
  <c r="F263" i="13" s="1"/>
  <c r="F264" i="13" s="1"/>
  <c r="F265" i="13" s="1"/>
  <c r="F266" i="13" s="1"/>
  <c r="F267" i="13" s="1"/>
  <c r="F268" i="13" s="1"/>
  <c r="F269" i="13" s="1"/>
  <c r="F270" i="13" s="1"/>
  <c r="F271" i="13" s="1"/>
  <c r="F272" i="13" s="1"/>
  <c r="F273" i="13" s="1"/>
  <c r="F274" i="13" s="1"/>
  <c r="F275" i="13" s="1"/>
  <c r="F276" i="13" s="1"/>
  <c r="F277" i="13" s="1"/>
  <c r="F278" i="13" s="1"/>
  <c r="F279" i="13" s="1"/>
  <c r="F280" i="13" s="1"/>
  <c r="F281" i="13" s="1"/>
  <c r="F282" i="13" s="1"/>
  <c r="F283" i="13" s="1"/>
  <c r="F284" i="13" s="1"/>
  <c r="F285" i="13" s="1"/>
  <c r="F286" i="13" s="1"/>
  <c r="F287" i="13" s="1"/>
  <c r="F288" i="13" s="1"/>
  <c r="F289" i="13" s="1"/>
  <c r="F290" i="13" s="1"/>
  <c r="F291" i="13" s="1"/>
  <c r="F292" i="13" s="1"/>
  <c r="F293" i="13" s="1"/>
  <c r="F294" i="13" s="1"/>
  <c r="F295" i="13" s="1"/>
  <c r="F296" i="13" s="1"/>
  <c r="F297" i="13" s="1"/>
  <c r="F298" i="13" s="1"/>
  <c r="F299" i="13" s="1"/>
  <c r="F300" i="13" s="1"/>
  <c r="F301" i="13" s="1"/>
  <c r="F302" i="13" s="1"/>
  <c r="F303" i="13" s="1"/>
  <c r="F304" i="13" s="1"/>
  <c r="F305" i="13" s="1"/>
  <c r="F306" i="13" s="1"/>
  <c r="F307" i="13" s="1"/>
  <c r="F308" i="13" s="1"/>
  <c r="F309" i="13" s="1"/>
  <c r="F310" i="13" s="1"/>
  <c r="F311" i="13" s="1"/>
  <c r="F312" i="13" s="1"/>
  <c r="F313" i="13" s="1"/>
  <c r="F314" i="13" s="1"/>
  <c r="F315" i="13" s="1"/>
  <c r="F316" i="13" s="1"/>
  <c r="F317" i="13" s="1"/>
  <c r="F318" i="13" s="1"/>
  <c r="F319" i="13" s="1"/>
  <c r="F320" i="13" s="1"/>
  <c r="F321" i="13" s="1"/>
  <c r="F322" i="13" s="1"/>
  <c r="F323" i="13" s="1"/>
  <c r="F324" i="13" s="1"/>
  <c r="F325" i="13" s="1"/>
  <c r="F326" i="13" s="1"/>
  <c r="F327" i="13" s="1"/>
  <c r="F328" i="13" s="1"/>
  <c r="F329" i="13" s="1"/>
  <c r="F330" i="13" s="1"/>
  <c r="F331" i="13" s="1"/>
  <c r="F332" i="13" s="1"/>
  <c r="F333" i="13" s="1"/>
  <c r="F334" i="13" s="1"/>
  <c r="F335" i="13" s="1"/>
  <c r="F336" i="13" s="1"/>
  <c r="F337" i="13" s="1"/>
  <c r="F338" i="13" s="1"/>
  <c r="F339" i="13" s="1"/>
  <c r="F340" i="13" s="1"/>
  <c r="F341" i="13" s="1"/>
  <c r="F342" i="13" s="1"/>
  <c r="F343" i="13" s="1"/>
  <c r="F344" i="13" s="1"/>
  <c r="F345" i="13" s="1"/>
  <c r="F346" i="13" s="1"/>
  <c r="F347" i="13" s="1"/>
  <c r="F348" i="13" s="1"/>
  <c r="F349" i="13" s="1"/>
  <c r="F350" i="13" s="1"/>
  <c r="F351" i="13" s="1"/>
  <c r="F352" i="13" s="1"/>
  <c r="F353" i="13" s="1"/>
  <c r="F354" i="13" s="1"/>
  <c r="F355" i="13" s="1"/>
  <c r="F356" i="13" s="1"/>
  <c r="F357" i="13" s="1"/>
  <c r="F358" i="13" s="1"/>
  <c r="F359" i="13" s="1"/>
  <c r="F360" i="13" s="1"/>
  <c r="F361" i="13" s="1"/>
  <c r="F362" i="13" s="1"/>
  <c r="F363" i="13" s="1"/>
  <c r="F364" i="13" s="1"/>
  <c r="F365" i="13" s="1"/>
  <c r="F366" i="13" s="1"/>
  <c r="F367" i="13" s="1"/>
  <c r="F368" i="13" s="1"/>
  <c r="F369" i="13" s="1"/>
  <c r="F370" i="13" s="1"/>
  <c r="F371" i="13" s="1"/>
  <c r="F372" i="13" s="1"/>
  <c r="F373" i="13" s="1"/>
  <c r="F374" i="13" s="1"/>
  <c r="F375" i="13" s="1"/>
  <c r="F376" i="13" s="1"/>
  <c r="F377" i="13" s="1"/>
  <c r="F378" i="13" s="1"/>
  <c r="F379" i="13" s="1"/>
  <c r="F380" i="13" s="1"/>
  <c r="F381" i="13" s="1"/>
  <c r="F382" i="13" s="1"/>
  <c r="F383" i="13" s="1"/>
  <c r="F384" i="13" s="1"/>
  <c r="F385" i="13" s="1"/>
  <c r="F386" i="13" s="1"/>
  <c r="F387" i="13" s="1"/>
  <c r="F388" i="13" s="1"/>
  <c r="F389" i="13" s="1"/>
  <c r="F390" i="13" s="1"/>
  <c r="F391" i="13" s="1"/>
  <c r="F392" i="13" s="1"/>
  <c r="F393" i="13" s="1"/>
  <c r="F394" i="13" s="1"/>
  <c r="F395" i="13" s="1"/>
  <c r="F396" i="13" s="1"/>
  <c r="F397" i="13" s="1"/>
  <c r="F398" i="13" s="1"/>
  <c r="F399" i="13" s="1"/>
  <c r="F400" i="13" s="1"/>
  <c r="F401" i="13" s="1"/>
  <c r="F402" i="13" s="1"/>
  <c r="F403" i="13" s="1"/>
  <c r="F404" i="13" s="1"/>
  <c r="F405" i="13" s="1"/>
  <c r="F406" i="13" s="1"/>
  <c r="F407" i="13" s="1"/>
  <c r="F408" i="13" s="1"/>
  <c r="F409" i="13" s="1"/>
  <c r="F410" i="13" s="1"/>
  <c r="F411" i="13" s="1"/>
  <c r="F412" i="13" s="1"/>
  <c r="F413" i="13" s="1"/>
  <c r="F414" i="13" s="1"/>
  <c r="F415" i="13" s="1"/>
  <c r="F416" i="13" s="1"/>
  <c r="F417" i="13" s="1"/>
  <c r="F418" i="13" s="1"/>
  <c r="F419" i="13" s="1"/>
  <c r="F420" i="13" s="1"/>
  <c r="F421" i="13" s="1"/>
  <c r="F422" i="13" s="1"/>
  <c r="F423" i="13" s="1"/>
  <c r="F424" i="13" s="1"/>
  <c r="F425" i="13" s="1"/>
  <c r="F426" i="13" s="1"/>
  <c r="F427" i="13" s="1"/>
  <c r="F428" i="13" s="1"/>
  <c r="F429" i="13" s="1"/>
  <c r="F430" i="13" s="1"/>
  <c r="F431" i="13" s="1"/>
  <c r="F432" i="13" s="1"/>
  <c r="F433" i="13" s="1"/>
  <c r="F434" i="13" s="1"/>
  <c r="F435" i="13" s="1"/>
  <c r="F436" i="13" s="1"/>
  <c r="F437" i="13" s="1"/>
  <c r="F438" i="13" s="1"/>
  <c r="F439" i="13" s="1"/>
  <c r="F440" i="13" s="1"/>
  <c r="F441" i="13" s="1"/>
  <c r="F442" i="13" s="1"/>
  <c r="F443" i="13" s="1"/>
  <c r="F444" i="13" s="1"/>
  <c r="F445" i="13" s="1"/>
  <c r="F446" i="13" s="1"/>
  <c r="F447" i="13" s="1"/>
  <c r="F448" i="13" s="1"/>
  <c r="F449" i="13" s="1"/>
  <c r="F450" i="13" s="1"/>
  <c r="F451" i="13" s="1"/>
  <c r="F452" i="13" s="1"/>
  <c r="F453" i="13" s="1"/>
  <c r="F454" i="13" s="1"/>
  <c r="F455" i="13" s="1"/>
  <c r="F456" i="13" s="1"/>
  <c r="F457" i="13" s="1"/>
  <c r="F458" i="13" s="1"/>
  <c r="F459" i="13" s="1"/>
  <c r="F460" i="13" s="1"/>
  <c r="F461" i="13" s="1"/>
  <c r="F462" i="13" s="1"/>
  <c r="F463" i="13" s="1"/>
  <c r="F464" i="13" s="1"/>
  <c r="F465" i="13" s="1"/>
  <c r="F466" i="13" s="1"/>
  <c r="F467" i="13" s="1"/>
  <c r="F468" i="13" s="1"/>
  <c r="F469" i="13" s="1"/>
  <c r="F470" i="13" s="1"/>
  <c r="F471" i="13" s="1"/>
  <c r="F472" i="13" s="1"/>
  <c r="F473" i="13" s="1"/>
  <c r="F474" i="13" s="1"/>
  <c r="F475" i="13" s="1"/>
  <c r="F476" i="13" s="1"/>
  <c r="F477" i="13" s="1"/>
  <c r="F478" i="13" s="1"/>
  <c r="F479" i="13" s="1"/>
  <c r="F480" i="13" s="1"/>
  <c r="F481" i="13" s="1"/>
  <c r="F482" i="13" s="1"/>
  <c r="F483" i="13" s="1"/>
  <c r="F484" i="13" s="1"/>
  <c r="F485" i="13" s="1"/>
  <c r="F486" i="13" s="1"/>
  <c r="F487" i="13" s="1"/>
  <c r="F488" i="13" s="1"/>
  <c r="F489" i="13" s="1"/>
  <c r="F490" i="13" s="1"/>
  <c r="F491" i="13" s="1"/>
  <c r="F492" i="13" s="1"/>
  <c r="F493" i="13" s="1"/>
  <c r="F494" i="13" s="1"/>
  <c r="F495" i="13" s="1"/>
  <c r="F496" i="13" s="1"/>
  <c r="F497" i="13" s="1"/>
  <c r="F498" i="13" s="1"/>
  <c r="F499" i="13" s="1"/>
  <c r="F500" i="13" s="1"/>
  <c r="F501" i="13" s="1"/>
  <c r="F502" i="13" s="1"/>
  <c r="F503" i="13" s="1"/>
  <c r="F504" i="13" s="1"/>
  <c r="F505" i="13" s="1"/>
  <c r="F506" i="13" s="1"/>
  <c r="F507" i="13" s="1"/>
  <c r="F508" i="13" s="1"/>
  <c r="F509" i="13" s="1"/>
  <c r="F510" i="13" s="1"/>
  <c r="F511" i="13" s="1"/>
  <c r="F512" i="13" s="1"/>
  <c r="F513" i="13" s="1"/>
  <c r="F514" i="13" s="1"/>
  <c r="F515" i="13" s="1"/>
  <c r="F516" i="13" s="1"/>
  <c r="F517" i="13" s="1"/>
  <c r="F518" i="13" s="1"/>
  <c r="F519" i="13" s="1"/>
  <c r="F520" i="13" s="1"/>
  <c r="F521" i="13" s="1"/>
  <c r="F522" i="13" s="1"/>
  <c r="F523" i="13" s="1"/>
  <c r="F524" i="13" s="1"/>
  <c r="F525" i="13" s="1"/>
  <c r="F526" i="13" s="1"/>
  <c r="F527" i="13" s="1"/>
  <c r="F528" i="13" s="1"/>
  <c r="F529" i="13" s="1"/>
  <c r="F530" i="13" s="1"/>
  <c r="F531" i="13" s="1"/>
  <c r="F532" i="13" s="1"/>
  <c r="F533" i="13" s="1"/>
  <c r="F534" i="13" s="1"/>
  <c r="F535" i="13" s="1"/>
  <c r="F536" i="13" s="1"/>
  <c r="F537" i="13" s="1"/>
  <c r="F538" i="13" s="1"/>
  <c r="F539" i="13" s="1"/>
  <c r="F540" i="13" s="1"/>
  <c r="F541" i="13" s="1"/>
  <c r="F542" i="13" s="1"/>
  <c r="F543" i="13" s="1"/>
  <c r="F544" i="13" s="1"/>
  <c r="F545" i="13" s="1"/>
  <c r="F546" i="13" s="1"/>
  <c r="F547" i="13" s="1"/>
  <c r="F548" i="13" s="1"/>
  <c r="F549" i="13" s="1"/>
  <c r="F550" i="13" s="1"/>
  <c r="F551" i="13" s="1"/>
  <c r="F552" i="13" s="1"/>
  <c r="F553" i="13" s="1"/>
  <c r="F554" i="13" s="1"/>
  <c r="F555" i="13" s="1"/>
  <c r="F556" i="13" s="1"/>
  <c r="F557" i="13" s="1"/>
  <c r="F558" i="13" s="1"/>
  <c r="F559" i="13" s="1"/>
  <c r="F560" i="13" s="1"/>
  <c r="F561" i="13" s="1"/>
  <c r="F562" i="13" s="1"/>
  <c r="F563" i="13" s="1"/>
  <c r="F564" i="13" s="1"/>
  <c r="F565" i="13" s="1"/>
  <c r="F566" i="13" s="1"/>
  <c r="F567" i="13" s="1"/>
  <c r="F568" i="13" s="1"/>
  <c r="F569" i="13" s="1"/>
  <c r="F570" i="13" s="1"/>
  <c r="F571" i="13" s="1"/>
  <c r="F572" i="13" s="1"/>
  <c r="F573" i="13" s="1"/>
  <c r="F574" i="13" s="1"/>
  <c r="F575" i="13" s="1"/>
  <c r="F576" i="13" s="1"/>
  <c r="F577" i="13" s="1"/>
  <c r="F578" i="13" s="1"/>
  <c r="F579" i="13" s="1"/>
  <c r="F580" i="13" s="1"/>
  <c r="F581" i="13" s="1"/>
  <c r="F582" i="13" s="1"/>
  <c r="F583" i="13" s="1"/>
  <c r="F584" i="13" s="1"/>
  <c r="F585" i="13" s="1"/>
  <c r="F586" i="13" s="1"/>
  <c r="F587" i="13" s="1"/>
  <c r="F588" i="13" s="1"/>
  <c r="F589" i="13" s="1"/>
  <c r="F590" i="13" s="1"/>
  <c r="F591" i="13" s="1"/>
  <c r="F592" i="13" s="1"/>
  <c r="F593" i="13" s="1"/>
  <c r="F594" i="13" s="1"/>
  <c r="F595" i="13" s="1"/>
  <c r="F596" i="13" s="1"/>
  <c r="F597" i="13" s="1"/>
  <c r="F598" i="13" s="1"/>
  <c r="F599" i="13" s="1"/>
  <c r="F600" i="13" s="1"/>
  <c r="F601" i="13" s="1"/>
  <c r="F602" i="13" s="1"/>
  <c r="F603" i="13" s="1"/>
  <c r="F604" i="13" s="1"/>
  <c r="F605" i="13" s="1"/>
  <c r="F606" i="13" s="1"/>
  <c r="F607" i="13" s="1"/>
  <c r="F608" i="13" s="1"/>
  <c r="F609" i="13" s="1"/>
  <c r="F610" i="13" s="1"/>
  <c r="F611" i="13" s="1"/>
  <c r="F612" i="13" s="1"/>
  <c r="F613" i="13" s="1"/>
  <c r="F614" i="13" s="1"/>
  <c r="F615" i="13" s="1"/>
  <c r="F616" i="13" s="1"/>
  <c r="F617" i="13" s="1"/>
  <c r="F618" i="13" s="1"/>
  <c r="F619" i="13" s="1"/>
  <c r="F620" i="13" s="1"/>
  <c r="F621" i="13" s="1"/>
  <c r="F622" i="13" s="1"/>
  <c r="F623" i="13" s="1"/>
  <c r="F624" i="13" s="1"/>
  <c r="F625" i="13" s="1"/>
  <c r="F626" i="13" s="1"/>
  <c r="F627" i="13" s="1"/>
  <c r="F628" i="13" s="1"/>
  <c r="F629" i="13" s="1"/>
  <c r="F630" i="13" s="1"/>
  <c r="F631" i="13" s="1"/>
  <c r="F632" i="13" s="1"/>
  <c r="F633" i="13" s="1"/>
  <c r="F634" i="13" s="1"/>
  <c r="F635" i="13" s="1"/>
  <c r="F636" i="13" s="1"/>
  <c r="K6" i="13"/>
  <c r="C43" i="1"/>
  <c r="C45" i="1" s="1"/>
  <c r="C42" i="1"/>
  <c r="C44" i="1" s="1"/>
  <c r="C41" i="1"/>
  <c r="U18" i="20" l="1"/>
  <c r="W18" i="20" s="1"/>
  <c r="R18" i="20"/>
  <c r="Y18" i="20" s="1"/>
  <c r="S18" i="20"/>
  <c r="T18" i="20" s="1"/>
  <c r="V18" i="20" s="1"/>
  <c r="X18" i="20" s="1"/>
  <c r="H19" i="20"/>
  <c r="Q19" i="20" s="1"/>
  <c r="I20" i="20"/>
  <c r="G19" i="20"/>
  <c r="K19" i="20"/>
  <c r="O19" i="20" s="1"/>
  <c r="P19" i="20" s="1"/>
  <c r="J11" i="16"/>
  <c r="K10" i="16"/>
  <c r="D92" i="15"/>
  <c r="F92" i="15"/>
  <c r="A94" i="15"/>
  <c r="I9" i="13"/>
  <c r="I10" i="13" s="1"/>
  <c r="I11" i="13" s="1"/>
  <c r="I12" i="13" s="1"/>
  <c r="M6" i="13"/>
  <c r="O6" i="13" s="1"/>
  <c r="P6" i="13" s="1"/>
  <c r="G14" i="1"/>
  <c r="G15" i="1"/>
  <c r="G13" i="1"/>
  <c r="C31" i="1"/>
  <c r="C28" i="1"/>
  <c r="C32" i="1" s="1"/>
  <c r="J32" i="1"/>
  <c r="H27" i="1"/>
  <c r="H28" i="1"/>
  <c r="I32" i="1"/>
  <c r="H30" i="1"/>
  <c r="I31" i="1"/>
  <c r="G6" i="1"/>
  <c r="J31" i="1" s="1"/>
  <c r="H13" i="1"/>
  <c r="J13" i="1"/>
  <c r="I13" i="1"/>
  <c r="G8" i="1"/>
  <c r="J33" i="1" s="1"/>
  <c r="H14" i="1"/>
  <c r="G7" i="1"/>
  <c r="I15" i="1"/>
  <c r="J14" i="1"/>
  <c r="I33" i="1"/>
  <c r="H33" i="1"/>
  <c r="H32" i="1"/>
  <c r="H31" i="1"/>
  <c r="J15" i="1"/>
  <c r="I14" i="1"/>
  <c r="H15" i="1"/>
  <c r="K20" i="20" l="1"/>
  <c r="O20" i="20" s="1"/>
  <c r="P20" i="20" s="1"/>
  <c r="H20" i="20"/>
  <c r="Q20" i="20" s="1"/>
  <c r="I21" i="20"/>
  <c r="G20" i="20"/>
  <c r="S19" i="20"/>
  <c r="T19" i="20" s="1"/>
  <c r="V19" i="20" s="1"/>
  <c r="X19" i="20" s="1"/>
  <c r="R19" i="20"/>
  <c r="Y19" i="20" s="1"/>
  <c r="U19" i="20"/>
  <c r="W19" i="20" s="1"/>
  <c r="J12" i="16"/>
  <c r="K11" i="16"/>
  <c r="F93" i="15"/>
  <c r="D93" i="15"/>
  <c r="A95" i="15"/>
  <c r="K12" i="13"/>
  <c r="O12" i="13" s="1"/>
  <c r="P12" i="13" s="1"/>
  <c r="I13" i="13"/>
  <c r="K13" i="13" s="1"/>
  <c r="O13" i="13" s="1"/>
  <c r="P13" i="13" s="1"/>
  <c r="H12" i="13"/>
  <c r="U12" i="13" s="1"/>
  <c r="W12" i="13" s="1"/>
  <c r="H11" i="13"/>
  <c r="U11" i="13" s="1"/>
  <c r="W11" i="13" s="1"/>
  <c r="K11" i="13"/>
  <c r="O11" i="13" s="1"/>
  <c r="P11" i="13" s="1"/>
  <c r="K7" i="13"/>
  <c r="O7" i="13" s="1"/>
  <c r="P7" i="13" s="1"/>
  <c r="H7" i="13"/>
  <c r="Q7" i="13" s="1"/>
  <c r="U7" i="13" s="1"/>
  <c r="W7" i="13" s="1"/>
  <c r="G7" i="13"/>
  <c r="G8" i="13" s="1"/>
  <c r="H8" i="13"/>
  <c r="U8" i="13" s="1"/>
  <c r="W8" i="13" s="1"/>
  <c r="K8" i="13"/>
  <c r="O8" i="13" s="1"/>
  <c r="P8" i="13" s="1"/>
  <c r="H6" i="1"/>
  <c r="I6" i="1" s="1"/>
  <c r="J6" i="1" s="1"/>
  <c r="E13" i="1" s="1"/>
  <c r="H17" i="1" s="1"/>
  <c r="C35" i="1"/>
  <c r="C36" i="1" s="1"/>
  <c r="C37" i="1" s="1"/>
  <c r="C48" i="1"/>
  <c r="C49" i="1"/>
  <c r="C47" i="1"/>
  <c r="H8" i="1"/>
  <c r="I8" i="1" s="1"/>
  <c r="J8" i="1" s="1"/>
  <c r="H7" i="1"/>
  <c r="I7" i="1" s="1"/>
  <c r="J7" i="1" s="1"/>
  <c r="K21" i="20" l="1"/>
  <c r="O21" i="20" s="1"/>
  <c r="P21" i="20" s="1"/>
  <c r="I22" i="20"/>
  <c r="H21" i="20"/>
  <c r="Q21" i="20" s="1"/>
  <c r="G21" i="20"/>
  <c r="U20" i="20"/>
  <c r="W20" i="20" s="1"/>
  <c r="S20" i="20"/>
  <c r="T20" i="20" s="1"/>
  <c r="V20" i="20" s="1"/>
  <c r="X20" i="20" s="1"/>
  <c r="R20" i="20"/>
  <c r="Y20" i="20" s="1"/>
  <c r="J13" i="16"/>
  <c r="K12" i="16"/>
  <c r="D94" i="15"/>
  <c r="F94" i="15"/>
  <c r="A96" i="15"/>
  <c r="I14" i="13"/>
  <c r="K14" i="13" s="1"/>
  <c r="O14" i="13" s="1"/>
  <c r="P14" i="13" s="1"/>
  <c r="S7" i="13"/>
  <c r="T7" i="13" s="1"/>
  <c r="V7" i="13" s="1"/>
  <c r="R7" i="13"/>
  <c r="S11" i="13"/>
  <c r="T11" i="13" s="1"/>
  <c r="V11" i="13" s="1"/>
  <c r="X11" i="13" s="1"/>
  <c r="C8" i="15" s="1"/>
  <c r="R11" i="13"/>
  <c r="S12" i="13"/>
  <c r="T12" i="13" s="1"/>
  <c r="V12" i="13" s="1"/>
  <c r="X12" i="13" s="1"/>
  <c r="C9" i="15" s="1"/>
  <c r="R12" i="13"/>
  <c r="S8" i="13"/>
  <c r="T8" i="13" s="1"/>
  <c r="V8" i="13" s="1"/>
  <c r="X8" i="13" s="1"/>
  <c r="C5" i="15" s="1"/>
  <c r="R8" i="13"/>
  <c r="H13" i="13"/>
  <c r="U13" i="13" s="1"/>
  <c r="W13" i="13" s="1"/>
  <c r="C38" i="1"/>
  <c r="C33" i="1" s="1"/>
  <c r="H14" i="13"/>
  <c r="U14" i="13" s="1"/>
  <c r="W14" i="13" s="1"/>
  <c r="I15" i="13"/>
  <c r="K15" i="13" s="1"/>
  <c r="O15" i="13" s="1"/>
  <c r="P15" i="13" s="1"/>
  <c r="G9" i="13"/>
  <c r="G10" i="13" s="1"/>
  <c r="G11" i="13" s="1"/>
  <c r="G12" i="13" s="1"/>
  <c r="G13" i="13" s="1"/>
  <c r="G14" i="13" s="1"/>
  <c r="K9" i="13"/>
  <c r="O9" i="13" s="1"/>
  <c r="P9" i="13" s="1"/>
  <c r="H9" i="13"/>
  <c r="U9" i="13" s="1"/>
  <c r="W9" i="13" s="1"/>
  <c r="C34" i="1"/>
  <c r="H21" i="1"/>
  <c r="G17" i="1"/>
  <c r="G21" i="1" s="1"/>
  <c r="F17" i="1"/>
  <c r="F21" i="1" s="1"/>
  <c r="I17" i="1"/>
  <c r="I21" i="1" s="1"/>
  <c r="E14" i="1"/>
  <c r="J17" i="1"/>
  <c r="J21" i="1" s="1"/>
  <c r="E15" i="1"/>
  <c r="U21" i="20" l="1"/>
  <c r="W21" i="20" s="1"/>
  <c r="S21" i="20"/>
  <c r="T21" i="20" s="1"/>
  <c r="V21" i="20" s="1"/>
  <c r="X21" i="20" s="1"/>
  <c r="R21" i="20"/>
  <c r="Y21" i="20" s="1"/>
  <c r="H22" i="20"/>
  <c r="Q22" i="20" s="1"/>
  <c r="G22" i="20"/>
  <c r="I23" i="20"/>
  <c r="K22" i="20"/>
  <c r="O22" i="20" s="1"/>
  <c r="P22" i="20" s="1"/>
  <c r="J14" i="16"/>
  <c r="K13" i="16"/>
  <c r="D95" i="15"/>
  <c r="F95" i="15"/>
  <c r="A97" i="15"/>
  <c r="F9" i="15"/>
  <c r="D9" i="15"/>
  <c r="F8" i="15"/>
  <c r="D8" i="15"/>
  <c r="D5" i="15"/>
  <c r="E5" i="15" s="1"/>
  <c r="F5" i="15"/>
  <c r="G5" i="15" s="1"/>
  <c r="S9" i="13"/>
  <c r="T9" i="13" s="1"/>
  <c r="V9" i="13" s="1"/>
  <c r="X9" i="13" s="1"/>
  <c r="C6" i="15" s="1"/>
  <c r="R9" i="13"/>
  <c r="R14" i="13"/>
  <c r="S14" i="13"/>
  <c r="T14" i="13" s="1"/>
  <c r="V14" i="13" s="1"/>
  <c r="X14" i="13" s="1"/>
  <c r="C11" i="15" s="1"/>
  <c r="S13" i="13"/>
  <c r="T13" i="13" s="1"/>
  <c r="V13" i="13" s="1"/>
  <c r="X13" i="13" s="1"/>
  <c r="C10" i="15" s="1"/>
  <c r="R13" i="13"/>
  <c r="G15" i="13"/>
  <c r="H15" i="13"/>
  <c r="U15" i="13" s="1"/>
  <c r="W15" i="13" s="1"/>
  <c r="I16" i="13"/>
  <c r="K16" i="13" s="1"/>
  <c r="O16" i="13" s="1"/>
  <c r="P16" i="13" s="1"/>
  <c r="K10" i="13"/>
  <c r="O10" i="13" s="1"/>
  <c r="P10" i="13" s="1"/>
  <c r="H10" i="13"/>
  <c r="U10" i="13" s="1"/>
  <c r="W10" i="13" s="1"/>
  <c r="H19" i="1"/>
  <c r="H23" i="1" s="1"/>
  <c r="H18" i="1"/>
  <c r="H22" i="1" s="1"/>
  <c r="I19" i="1"/>
  <c r="I23" i="1" s="1"/>
  <c r="G19" i="1"/>
  <c r="G23" i="1" s="1"/>
  <c r="J19" i="1"/>
  <c r="J23" i="1" s="1"/>
  <c r="F19" i="1"/>
  <c r="F23" i="1" s="1"/>
  <c r="I18" i="1"/>
  <c r="I22" i="1" s="1"/>
  <c r="F18" i="1"/>
  <c r="F22" i="1" s="1"/>
  <c r="G18" i="1"/>
  <c r="G22" i="1" s="1"/>
  <c r="J18" i="1"/>
  <c r="J22" i="1" s="1"/>
  <c r="K23" i="20" l="1"/>
  <c r="O23" i="20" s="1"/>
  <c r="P23" i="20" s="1"/>
  <c r="H23" i="20"/>
  <c r="Q23" i="20" s="1"/>
  <c r="G23" i="20"/>
  <c r="I24" i="20"/>
  <c r="S22" i="20"/>
  <c r="T22" i="20" s="1"/>
  <c r="V22" i="20" s="1"/>
  <c r="X22" i="20" s="1"/>
  <c r="R22" i="20"/>
  <c r="Y22" i="20" s="1"/>
  <c r="U22" i="20"/>
  <c r="W22" i="20" s="1"/>
  <c r="J15" i="16"/>
  <c r="K14" i="16"/>
  <c r="F11" i="15"/>
  <c r="F96" i="15"/>
  <c r="D96" i="15"/>
  <c r="A98" i="15"/>
  <c r="D11" i="15"/>
  <c r="D10" i="15"/>
  <c r="F10" i="15"/>
  <c r="F6" i="15"/>
  <c r="G6" i="15" s="1"/>
  <c r="D6" i="15"/>
  <c r="E6" i="15" s="1"/>
  <c r="S10" i="13"/>
  <c r="T10" i="13" s="1"/>
  <c r="V10" i="13" s="1"/>
  <c r="X10" i="13" s="1"/>
  <c r="C7" i="15" s="1"/>
  <c r="R10" i="13"/>
  <c r="R15" i="13"/>
  <c r="S15" i="13"/>
  <c r="T15" i="13" s="1"/>
  <c r="V15" i="13" s="1"/>
  <c r="X15" i="13" s="1"/>
  <c r="C12" i="15" s="1"/>
  <c r="H16" i="13"/>
  <c r="U16" i="13" s="1"/>
  <c r="W16" i="13" s="1"/>
  <c r="I17" i="13"/>
  <c r="K17" i="13" s="1"/>
  <c r="O17" i="13" s="1"/>
  <c r="P17" i="13" s="1"/>
  <c r="G16" i="13"/>
  <c r="I25" i="20" l="1"/>
  <c r="K24" i="20"/>
  <c r="O24" i="20" s="1"/>
  <c r="P24" i="20" s="1"/>
  <c r="H24" i="20"/>
  <c r="Q24" i="20" s="1"/>
  <c r="G24" i="20"/>
  <c r="U23" i="20"/>
  <c r="W23" i="20" s="1"/>
  <c r="S23" i="20"/>
  <c r="T23" i="20" s="1"/>
  <c r="V23" i="20" s="1"/>
  <c r="X23" i="20" s="1"/>
  <c r="R23" i="20"/>
  <c r="Y23" i="20" s="1"/>
  <c r="J16" i="16"/>
  <c r="K15" i="16"/>
  <c r="F97" i="15"/>
  <c r="D97" i="15"/>
  <c r="A99" i="15"/>
  <c r="D12" i="15"/>
  <c r="F12" i="15"/>
  <c r="F7" i="15"/>
  <c r="G7" i="15" s="1"/>
  <c r="G8" i="15" s="1"/>
  <c r="G9" i="15" s="1"/>
  <c r="G10" i="15" s="1"/>
  <c r="G11" i="15" s="1"/>
  <c r="D7" i="15"/>
  <c r="E7" i="15" s="1"/>
  <c r="E8" i="15" s="1"/>
  <c r="E9" i="15" s="1"/>
  <c r="E10" i="15" s="1"/>
  <c r="E11" i="15" s="1"/>
  <c r="S16" i="13"/>
  <c r="T16" i="13" s="1"/>
  <c r="V16" i="13" s="1"/>
  <c r="X16" i="13" s="1"/>
  <c r="C13" i="15" s="1"/>
  <c r="R16" i="13"/>
  <c r="G17" i="13"/>
  <c r="I18" i="13"/>
  <c r="K18" i="13" s="1"/>
  <c r="O18" i="13" s="1"/>
  <c r="P18" i="13" s="1"/>
  <c r="H17" i="13"/>
  <c r="U17" i="13" s="1"/>
  <c r="W17" i="13" s="1"/>
  <c r="U24" i="20" l="1"/>
  <c r="W24" i="20" s="1"/>
  <c r="R24" i="20"/>
  <c r="Y24" i="20" s="1"/>
  <c r="S24" i="20"/>
  <c r="T24" i="20" s="1"/>
  <c r="V24" i="20" s="1"/>
  <c r="X24" i="20" s="1"/>
  <c r="H25" i="20"/>
  <c r="Q25" i="20" s="1"/>
  <c r="G25" i="20"/>
  <c r="I26" i="20"/>
  <c r="K25" i="20"/>
  <c r="O25" i="20" s="1"/>
  <c r="P25" i="20" s="1"/>
  <c r="J17" i="16"/>
  <c r="K16" i="16"/>
  <c r="G12" i="15"/>
  <c r="E12" i="15"/>
  <c r="F98" i="15"/>
  <c r="D98" i="15"/>
  <c r="A100" i="15"/>
  <c r="F13" i="15"/>
  <c r="D13" i="15"/>
  <c r="S17" i="13"/>
  <c r="T17" i="13" s="1"/>
  <c r="V17" i="13" s="1"/>
  <c r="X17" i="13" s="1"/>
  <c r="C14" i="15" s="1"/>
  <c r="R17" i="13"/>
  <c r="I19" i="13"/>
  <c r="K19" i="13" s="1"/>
  <c r="O19" i="13" s="1"/>
  <c r="P19" i="13" s="1"/>
  <c r="H18" i="13"/>
  <c r="U18" i="13" s="1"/>
  <c r="W18" i="13" s="1"/>
  <c r="G18" i="13"/>
  <c r="K26" i="20" l="1"/>
  <c r="O26" i="20" s="1"/>
  <c r="P26" i="20" s="1"/>
  <c r="H26" i="20"/>
  <c r="Q26" i="20" s="1"/>
  <c r="G26" i="20"/>
  <c r="I27" i="20"/>
  <c r="S25" i="20"/>
  <c r="T25" i="20" s="1"/>
  <c r="V25" i="20" s="1"/>
  <c r="R25" i="20"/>
  <c r="Y25" i="20" s="1"/>
  <c r="U25" i="20"/>
  <c r="W25" i="20" s="1"/>
  <c r="J18" i="16"/>
  <c r="K17" i="16"/>
  <c r="G13" i="15"/>
  <c r="E13" i="15"/>
  <c r="D99" i="15"/>
  <c r="F99" i="15"/>
  <c r="A101" i="15"/>
  <c r="D14" i="15"/>
  <c r="F14" i="15"/>
  <c r="S18" i="13"/>
  <c r="T18" i="13" s="1"/>
  <c r="V18" i="13" s="1"/>
  <c r="X18" i="13" s="1"/>
  <c r="C15" i="15" s="1"/>
  <c r="R18" i="13"/>
  <c r="G19" i="13"/>
  <c r="I20" i="13"/>
  <c r="K20" i="13" s="1"/>
  <c r="O20" i="13" s="1"/>
  <c r="P20" i="13" s="1"/>
  <c r="H19" i="13"/>
  <c r="U19" i="13" s="1"/>
  <c r="W19" i="13" s="1"/>
  <c r="X25" i="20" l="1"/>
  <c r="G27" i="20"/>
  <c r="I28" i="20"/>
  <c r="K27" i="20"/>
  <c r="O27" i="20" s="1"/>
  <c r="P27" i="20" s="1"/>
  <c r="H27" i="20"/>
  <c r="Q27" i="20" s="1"/>
  <c r="U26" i="20"/>
  <c r="W26" i="20" s="1"/>
  <c r="S26" i="20"/>
  <c r="T26" i="20" s="1"/>
  <c r="V26" i="20" s="1"/>
  <c r="X26" i="20" s="1"/>
  <c r="R26" i="20"/>
  <c r="Y26" i="20" s="1"/>
  <c r="J19" i="16"/>
  <c r="K18" i="16"/>
  <c r="G14" i="15"/>
  <c r="E14" i="15"/>
  <c r="F100" i="15"/>
  <c r="D100" i="15"/>
  <c r="A102" i="15"/>
  <c r="D15" i="15"/>
  <c r="F15" i="15"/>
  <c r="S19" i="13"/>
  <c r="T19" i="13" s="1"/>
  <c r="V19" i="13" s="1"/>
  <c r="X19" i="13" s="1"/>
  <c r="C16" i="15" s="1"/>
  <c r="R19" i="13"/>
  <c r="I21" i="13"/>
  <c r="K21" i="13" s="1"/>
  <c r="O21" i="13" s="1"/>
  <c r="P21" i="13" s="1"/>
  <c r="H20" i="13"/>
  <c r="U20" i="13" s="1"/>
  <c r="W20" i="13" s="1"/>
  <c r="G20" i="13"/>
  <c r="R27" i="20" l="1"/>
  <c r="Y27" i="20" s="1"/>
  <c r="S27" i="20"/>
  <c r="T27" i="20" s="1"/>
  <c r="V27" i="20" s="1"/>
  <c r="X27" i="20" s="1"/>
  <c r="U27" i="20"/>
  <c r="W27" i="20" s="1"/>
  <c r="K28" i="20"/>
  <c r="O28" i="20" s="1"/>
  <c r="P28" i="20" s="1"/>
  <c r="H28" i="20"/>
  <c r="Q28" i="20" s="1"/>
  <c r="G28" i="20"/>
  <c r="I29" i="20"/>
  <c r="J20" i="16"/>
  <c r="K19" i="16"/>
  <c r="G15" i="15"/>
  <c r="E15" i="15"/>
  <c r="D101" i="15"/>
  <c r="F101" i="15"/>
  <c r="A103" i="15"/>
  <c r="D16" i="15"/>
  <c r="F16" i="15"/>
  <c r="S20" i="13"/>
  <c r="T20" i="13" s="1"/>
  <c r="V20" i="13" s="1"/>
  <c r="X20" i="13" s="1"/>
  <c r="C17" i="15" s="1"/>
  <c r="R20" i="13"/>
  <c r="G21" i="13"/>
  <c r="H21" i="13"/>
  <c r="U21" i="13" s="1"/>
  <c r="W21" i="13" s="1"/>
  <c r="I22" i="13"/>
  <c r="K22" i="13" s="1"/>
  <c r="O22" i="13" s="1"/>
  <c r="P22" i="13" s="1"/>
  <c r="K29" i="20" l="1"/>
  <c r="O29" i="20" s="1"/>
  <c r="P29" i="20" s="1"/>
  <c r="H29" i="20"/>
  <c r="Q29" i="20" s="1"/>
  <c r="I30" i="20"/>
  <c r="G29" i="20"/>
  <c r="U28" i="20"/>
  <c r="W28" i="20" s="1"/>
  <c r="S28" i="20"/>
  <c r="T28" i="20" s="1"/>
  <c r="V28" i="20" s="1"/>
  <c r="X28" i="20" s="1"/>
  <c r="R28" i="20"/>
  <c r="Y28" i="20" s="1"/>
  <c r="J21" i="16"/>
  <c r="K20" i="16"/>
  <c r="G16" i="15"/>
  <c r="E16" i="15"/>
  <c r="F102" i="15"/>
  <c r="D102" i="15"/>
  <c r="A104" i="15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127" i="15" s="1"/>
  <c r="A128" i="15" s="1"/>
  <c r="A129" i="15" s="1"/>
  <c r="A130" i="15" s="1"/>
  <c r="A131" i="15" s="1"/>
  <c r="A132" i="15" s="1"/>
  <c r="A133" i="15" s="1"/>
  <c r="A134" i="15" s="1"/>
  <c r="A135" i="15" s="1"/>
  <c r="F17" i="15"/>
  <c r="D17" i="15"/>
  <c r="S21" i="13"/>
  <c r="T21" i="13" s="1"/>
  <c r="V21" i="13" s="1"/>
  <c r="X21" i="13" s="1"/>
  <c r="C18" i="15" s="1"/>
  <c r="R21" i="13"/>
  <c r="H22" i="13"/>
  <c r="U22" i="13" s="1"/>
  <c r="W22" i="13" s="1"/>
  <c r="I23" i="13"/>
  <c r="K23" i="13" s="1"/>
  <c r="O23" i="13" s="1"/>
  <c r="P23" i="13" s="1"/>
  <c r="G22" i="13"/>
  <c r="H30" i="20" l="1"/>
  <c r="Q30" i="20" s="1"/>
  <c r="G30" i="20"/>
  <c r="I31" i="20"/>
  <c r="K30" i="20"/>
  <c r="O30" i="20" s="1"/>
  <c r="P30" i="20" s="1"/>
  <c r="U29" i="20"/>
  <c r="W29" i="20" s="1"/>
  <c r="S29" i="20"/>
  <c r="T29" i="20" s="1"/>
  <c r="V29" i="20" s="1"/>
  <c r="X29" i="20" s="1"/>
  <c r="R29" i="20"/>
  <c r="Y29" i="20" s="1"/>
  <c r="J22" i="16"/>
  <c r="K21" i="16"/>
  <c r="G17" i="15"/>
  <c r="E17" i="15"/>
  <c r="F103" i="15"/>
  <c r="D103" i="15"/>
  <c r="A136" i="15"/>
  <c r="F18" i="15"/>
  <c r="D18" i="15"/>
  <c r="R22" i="13"/>
  <c r="S22" i="13"/>
  <c r="T22" i="13" s="1"/>
  <c r="V22" i="13" s="1"/>
  <c r="X22" i="13" s="1"/>
  <c r="C19" i="15" s="1"/>
  <c r="G23" i="13"/>
  <c r="H23" i="13"/>
  <c r="U23" i="13" s="1"/>
  <c r="W23" i="13" s="1"/>
  <c r="I24" i="13"/>
  <c r="K24" i="13" s="1"/>
  <c r="O24" i="13" s="1"/>
  <c r="P24" i="13" s="1"/>
  <c r="K31" i="20" l="1"/>
  <c r="O31" i="20" s="1"/>
  <c r="P31" i="20" s="1"/>
  <c r="H31" i="20"/>
  <c r="Q31" i="20" s="1"/>
  <c r="G31" i="20"/>
  <c r="I32" i="20"/>
  <c r="S30" i="20"/>
  <c r="T30" i="20" s="1"/>
  <c r="V30" i="20" s="1"/>
  <c r="X30" i="20" s="1"/>
  <c r="R30" i="20"/>
  <c r="Y30" i="20" s="1"/>
  <c r="U30" i="20"/>
  <c r="W30" i="20" s="1"/>
  <c r="J23" i="16"/>
  <c r="K22" i="16"/>
  <c r="G18" i="15"/>
  <c r="E18" i="15"/>
  <c r="A137" i="15"/>
  <c r="F135" i="15"/>
  <c r="D135" i="15"/>
  <c r="F19" i="15"/>
  <c r="D19" i="15"/>
  <c r="R23" i="13"/>
  <c r="S23" i="13"/>
  <c r="T23" i="13" s="1"/>
  <c r="V23" i="13" s="1"/>
  <c r="X23" i="13" s="1"/>
  <c r="C20" i="15" s="1"/>
  <c r="H24" i="13"/>
  <c r="U24" i="13" s="1"/>
  <c r="W24" i="13" s="1"/>
  <c r="I25" i="13"/>
  <c r="K25" i="13" s="1"/>
  <c r="O25" i="13" s="1"/>
  <c r="P25" i="13" s="1"/>
  <c r="G24" i="13"/>
  <c r="I33" i="20" l="1"/>
  <c r="K32" i="20"/>
  <c r="O32" i="20" s="1"/>
  <c r="P32" i="20" s="1"/>
  <c r="G32" i="20"/>
  <c r="H32" i="20"/>
  <c r="Q32" i="20" s="1"/>
  <c r="U31" i="20"/>
  <c r="W31" i="20" s="1"/>
  <c r="S31" i="20"/>
  <c r="T31" i="20" s="1"/>
  <c r="V31" i="20" s="1"/>
  <c r="X31" i="20" s="1"/>
  <c r="R31" i="20"/>
  <c r="Y31" i="20" s="1"/>
  <c r="J24" i="16"/>
  <c r="K23" i="16"/>
  <c r="G19" i="15"/>
  <c r="E19" i="15"/>
  <c r="F136" i="15"/>
  <c r="D136" i="15"/>
  <c r="A138" i="15"/>
  <c r="F20" i="15"/>
  <c r="D20" i="15"/>
  <c r="S24" i="13"/>
  <c r="T24" i="13" s="1"/>
  <c r="V24" i="13" s="1"/>
  <c r="X24" i="13" s="1"/>
  <c r="C21" i="15" s="1"/>
  <c r="R24" i="13"/>
  <c r="G25" i="13"/>
  <c r="I26" i="13"/>
  <c r="K26" i="13" s="1"/>
  <c r="O26" i="13" s="1"/>
  <c r="P26" i="13" s="1"/>
  <c r="H25" i="13"/>
  <c r="U25" i="13" s="1"/>
  <c r="W25" i="13" s="1"/>
  <c r="U32" i="20" l="1"/>
  <c r="W32" i="20" s="1"/>
  <c r="S32" i="20"/>
  <c r="T32" i="20" s="1"/>
  <c r="V32" i="20" s="1"/>
  <c r="X32" i="20" s="1"/>
  <c r="R32" i="20"/>
  <c r="Y32" i="20" s="1"/>
  <c r="H33" i="20"/>
  <c r="Q33" i="20" s="1"/>
  <c r="G33" i="20"/>
  <c r="I34" i="20"/>
  <c r="K33" i="20"/>
  <c r="O33" i="20" s="1"/>
  <c r="P33" i="20" s="1"/>
  <c r="J25" i="16"/>
  <c r="K24" i="16"/>
  <c r="G20" i="15"/>
  <c r="E20" i="15"/>
  <c r="D137" i="15"/>
  <c r="F137" i="15"/>
  <c r="A139" i="15"/>
  <c r="F21" i="15"/>
  <c r="D21" i="15"/>
  <c r="S25" i="13"/>
  <c r="T25" i="13" s="1"/>
  <c r="V25" i="13" s="1"/>
  <c r="X25" i="13" s="1"/>
  <c r="C22" i="15" s="1"/>
  <c r="R25" i="13"/>
  <c r="I27" i="13"/>
  <c r="K27" i="13" s="1"/>
  <c r="O27" i="13" s="1"/>
  <c r="P27" i="13" s="1"/>
  <c r="H26" i="13"/>
  <c r="U26" i="13" s="1"/>
  <c r="W26" i="13" s="1"/>
  <c r="G26" i="13"/>
  <c r="S33" i="20" l="1"/>
  <c r="T33" i="20" s="1"/>
  <c r="V33" i="20" s="1"/>
  <c r="R33" i="20"/>
  <c r="Y33" i="20" s="1"/>
  <c r="U33" i="20"/>
  <c r="W33" i="20" s="1"/>
  <c r="K34" i="20"/>
  <c r="O34" i="20" s="1"/>
  <c r="P34" i="20" s="1"/>
  <c r="H34" i="20"/>
  <c r="Q34" i="20" s="1"/>
  <c r="G34" i="20"/>
  <c r="I35" i="20"/>
  <c r="J26" i="16"/>
  <c r="K25" i="16"/>
  <c r="G21" i="15"/>
  <c r="E21" i="15"/>
  <c r="D138" i="15"/>
  <c r="F138" i="15"/>
  <c r="A140" i="15"/>
  <c r="D22" i="15"/>
  <c r="F22" i="15"/>
  <c r="S26" i="13"/>
  <c r="T26" i="13" s="1"/>
  <c r="V26" i="13" s="1"/>
  <c r="X26" i="13" s="1"/>
  <c r="C23" i="15" s="1"/>
  <c r="R26" i="13"/>
  <c r="G27" i="13"/>
  <c r="I28" i="13"/>
  <c r="K28" i="13" s="1"/>
  <c r="O28" i="13" s="1"/>
  <c r="P28" i="13" s="1"/>
  <c r="H27" i="13"/>
  <c r="U27" i="13" s="1"/>
  <c r="W27" i="13" s="1"/>
  <c r="G35" i="20" l="1"/>
  <c r="I36" i="20"/>
  <c r="K35" i="20"/>
  <c r="O35" i="20" s="1"/>
  <c r="P35" i="20" s="1"/>
  <c r="H35" i="20"/>
  <c r="Q35" i="20" s="1"/>
  <c r="U34" i="20"/>
  <c r="W34" i="20" s="1"/>
  <c r="S34" i="20"/>
  <c r="T34" i="20" s="1"/>
  <c r="V34" i="20" s="1"/>
  <c r="X34" i="20" s="1"/>
  <c r="R34" i="20"/>
  <c r="Y34" i="20" s="1"/>
  <c r="X33" i="20"/>
  <c r="J27" i="16"/>
  <c r="K26" i="16"/>
  <c r="G22" i="15"/>
  <c r="E22" i="15"/>
  <c r="D139" i="15"/>
  <c r="F139" i="15"/>
  <c r="A141" i="15"/>
  <c r="F23" i="15"/>
  <c r="D23" i="15"/>
  <c r="S27" i="13"/>
  <c r="T27" i="13" s="1"/>
  <c r="V27" i="13" s="1"/>
  <c r="X27" i="13" s="1"/>
  <c r="C24" i="15" s="1"/>
  <c r="R27" i="13"/>
  <c r="H28" i="13"/>
  <c r="U28" i="13" s="1"/>
  <c r="W28" i="13" s="1"/>
  <c r="I29" i="13"/>
  <c r="K29" i="13" s="1"/>
  <c r="O29" i="13" s="1"/>
  <c r="P29" i="13" s="1"/>
  <c r="G28" i="13"/>
  <c r="R35" i="20" l="1"/>
  <c r="Y35" i="20" s="1"/>
  <c r="U35" i="20"/>
  <c r="W35" i="20" s="1"/>
  <c r="S35" i="20"/>
  <c r="T35" i="20" s="1"/>
  <c r="V35" i="20" s="1"/>
  <c r="K36" i="20"/>
  <c r="O36" i="20" s="1"/>
  <c r="P36" i="20" s="1"/>
  <c r="H36" i="20"/>
  <c r="Q36" i="20" s="1"/>
  <c r="G36" i="20"/>
  <c r="I37" i="20"/>
  <c r="J28" i="16"/>
  <c r="K27" i="16"/>
  <c r="G23" i="15"/>
  <c r="E23" i="15"/>
  <c r="D140" i="15"/>
  <c r="F140" i="15"/>
  <c r="A142" i="15"/>
  <c r="D24" i="15"/>
  <c r="F24" i="15"/>
  <c r="S28" i="13"/>
  <c r="T28" i="13" s="1"/>
  <c r="V28" i="13" s="1"/>
  <c r="X28" i="13" s="1"/>
  <c r="C25" i="15" s="1"/>
  <c r="R28" i="13"/>
  <c r="G29" i="13"/>
  <c r="H29" i="13"/>
  <c r="U29" i="13" s="1"/>
  <c r="W29" i="13" s="1"/>
  <c r="I30" i="13"/>
  <c r="I31" i="13" s="1"/>
  <c r="K31" i="13" s="1"/>
  <c r="O31" i="13" s="1"/>
  <c r="P31" i="13" s="1"/>
  <c r="K37" i="20" l="1"/>
  <c r="O37" i="20" s="1"/>
  <c r="P37" i="20" s="1"/>
  <c r="H37" i="20"/>
  <c r="Q37" i="20" s="1"/>
  <c r="I38" i="20"/>
  <c r="G37" i="20"/>
  <c r="U36" i="20"/>
  <c r="W36" i="20" s="1"/>
  <c r="S36" i="20"/>
  <c r="T36" i="20" s="1"/>
  <c r="V36" i="20" s="1"/>
  <c r="X36" i="20" s="1"/>
  <c r="R36" i="20"/>
  <c r="Y36" i="20" s="1"/>
  <c r="X35" i="20"/>
  <c r="J29" i="16"/>
  <c r="K28" i="16"/>
  <c r="G24" i="15"/>
  <c r="E24" i="15"/>
  <c r="D141" i="15"/>
  <c r="F141" i="15"/>
  <c r="A143" i="15"/>
  <c r="F25" i="15"/>
  <c r="D25" i="15"/>
  <c r="S29" i="13"/>
  <c r="T29" i="13" s="1"/>
  <c r="V29" i="13" s="1"/>
  <c r="X29" i="13" s="1"/>
  <c r="C26" i="15" s="1"/>
  <c r="R29" i="13"/>
  <c r="I32" i="13"/>
  <c r="K32" i="13" s="1"/>
  <c r="O32" i="13" s="1"/>
  <c r="P32" i="13" s="1"/>
  <c r="H31" i="13"/>
  <c r="U31" i="13" s="1"/>
  <c r="W31" i="13" s="1"/>
  <c r="H30" i="13"/>
  <c r="U30" i="13" s="1"/>
  <c r="W30" i="13" s="1"/>
  <c r="K30" i="13"/>
  <c r="O30" i="13" s="1"/>
  <c r="P30" i="13" s="1"/>
  <c r="G30" i="13"/>
  <c r="G31" i="13" s="1"/>
  <c r="H38" i="20" l="1"/>
  <c r="Q38" i="20" s="1"/>
  <c r="G38" i="20"/>
  <c r="I39" i="20"/>
  <c r="K38" i="20"/>
  <c r="O38" i="20" s="1"/>
  <c r="P38" i="20" s="1"/>
  <c r="U37" i="20"/>
  <c r="W37" i="20" s="1"/>
  <c r="S37" i="20"/>
  <c r="T37" i="20" s="1"/>
  <c r="V37" i="20" s="1"/>
  <c r="X37" i="20" s="1"/>
  <c r="R37" i="20"/>
  <c r="Y37" i="20" s="1"/>
  <c r="J30" i="16"/>
  <c r="K29" i="16"/>
  <c r="G25" i="15"/>
  <c r="E25" i="15"/>
  <c r="F142" i="15"/>
  <c r="D142" i="15"/>
  <c r="A144" i="15"/>
  <c r="D26" i="15"/>
  <c r="F26" i="15"/>
  <c r="R31" i="13"/>
  <c r="S31" i="13"/>
  <c r="T31" i="13" s="1"/>
  <c r="V31" i="13" s="1"/>
  <c r="X31" i="13" s="1"/>
  <c r="C28" i="15" s="1"/>
  <c r="R30" i="13"/>
  <c r="S30" i="13"/>
  <c r="T30" i="13" s="1"/>
  <c r="V30" i="13" s="1"/>
  <c r="X30" i="13" s="1"/>
  <c r="C27" i="15" s="1"/>
  <c r="G32" i="13"/>
  <c r="I33" i="13"/>
  <c r="K33" i="13" s="1"/>
  <c r="O33" i="13" s="1"/>
  <c r="P33" i="13" s="1"/>
  <c r="H32" i="13"/>
  <c r="U32" i="13" s="1"/>
  <c r="W32" i="13" s="1"/>
  <c r="K39" i="20" l="1"/>
  <c r="O39" i="20" s="1"/>
  <c r="P39" i="20" s="1"/>
  <c r="H39" i="20"/>
  <c r="Q39" i="20" s="1"/>
  <c r="G39" i="20"/>
  <c r="I40" i="20"/>
  <c r="S38" i="20"/>
  <c r="T38" i="20" s="1"/>
  <c r="V38" i="20" s="1"/>
  <c r="X38" i="20" s="1"/>
  <c r="R38" i="20"/>
  <c r="Y38" i="20" s="1"/>
  <c r="U38" i="20"/>
  <c r="W38" i="20" s="1"/>
  <c r="J31" i="16"/>
  <c r="K30" i="16"/>
  <c r="G26" i="15"/>
  <c r="E26" i="15"/>
  <c r="F143" i="15"/>
  <c r="D143" i="15"/>
  <c r="A145" i="15"/>
  <c r="F27" i="15"/>
  <c r="D27" i="15"/>
  <c r="F28" i="15"/>
  <c r="D28" i="15"/>
  <c r="S32" i="13"/>
  <c r="T32" i="13" s="1"/>
  <c r="V32" i="13" s="1"/>
  <c r="X32" i="13" s="1"/>
  <c r="C29" i="15" s="1"/>
  <c r="R32" i="13"/>
  <c r="I34" i="13"/>
  <c r="K34" i="13" s="1"/>
  <c r="O34" i="13" s="1"/>
  <c r="P34" i="13" s="1"/>
  <c r="H33" i="13"/>
  <c r="U33" i="13" s="1"/>
  <c r="W33" i="13" s="1"/>
  <c r="G33" i="13"/>
  <c r="I41" i="20" l="1"/>
  <c r="K40" i="20"/>
  <c r="O40" i="20" s="1"/>
  <c r="P40" i="20" s="1"/>
  <c r="G40" i="20"/>
  <c r="H40" i="20"/>
  <c r="Q40" i="20" s="1"/>
  <c r="U39" i="20"/>
  <c r="W39" i="20" s="1"/>
  <c r="S39" i="20"/>
  <c r="T39" i="20" s="1"/>
  <c r="V39" i="20" s="1"/>
  <c r="X39" i="20" s="1"/>
  <c r="R39" i="20"/>
  <c r="Y39" i="20" s="1"/>
  <c r="J32" i="16"/>
  <c r="K31" i="16"/>
  <c r="G27" i="15"/>
  <c r="G28" i="15" s="1"/>
  <c r="E27" i="15"/>
  <c r="E28" i="15" s="1"/>
  <c r="F144" i="15"/>
  <c r="D144" i="15"/>
  <c r="A146" i="15"/>
  <c r="F29" i="15"/>
  <c r="D29" i="15"/>
  <c r="S33" i="13"/>
  <c r="T33" i="13" s="1"/>
  <c r="V33" i="13" s="1"/>
  <c r="X33" i="13" s="1"/>
  <c r="C30" i="15" s="1"/>
  <c r="R33" i="13"/>
  <c r="H34" i="13"/>
  <c r="U34" i="13" s="1"/>
  <c r="W34" i="13" s="1"/>
  <c r="I35" i="13"/>
  <c r="K35" i="13" s="1"/>
  <c r="O35" i="13" s="1"/>
  <c r="P35" i="13" s="1"/>
  <c r="G34" i="13"/>
  <c r="U40" i="20" l="1"/>
  <c r="W40" i="20" s="1"/>
  <c r="R40" i="20"/>
  <c r="Y40" i="20" s="1"/>
  <c r="S40" i="20"/>
  <c r="T40" i="20" s="1"/>
  <c r="V40" i="20" s="1"/>
  <c r="X40" i="20" s="1"/>
  <c r="H41" i="20"/>
  <c r="Q41" i="20" s="1"/>
  <c r="G41" i="20"/>
  <c r="I42" i="20"/>
  <c r="K41" i="20"/>
  <c r="O41" i="20" s="1"/>
  <c r="P41" i="20" s="1"/>
  <c r="J33" i="16"/>
  <c r="K32" i="16"/>
  <c r="G29" i="15"/>
  <c r="E29" i="15"/>
  <c r="A147" i="15"/>
  <c r="F145" i="15"/>
  <c r="D145" i="15"/>
  <c r="F30" i="15"/>
  <c r="D30" i="15"/>
  <c r="S34" i="13"/>
  <c r="T34" i="13" s="1"/>
  <c r="V34" i="13" s="1"/>
  <c r="X34" i="13" s="1"/>
  <c r="C31" i="15" s="1"/>
  <c r="R34" i="13"/>
  <c r="G35" i="13"/>
  <c r="H35" i="13"/>
  <c r="U35" i="13" s="1"/>
  <c r="W35" i="13" s="1"/>
  <c r="I36" i="13"/>
  <c r="K36" i="13" s="1"/>
  <c r="O36" i="13" s="1"/>
  <c r="P36" i="13" s="1"/>
  <c r="K42" i="20" l="1"/>
  <c r="O42" i="20" s="1"/>
  <c r="P42" i="20" s="1"/>
  <c r="H42" i="20"/>
  <c r="Q42" i="20" s="1"/>
  <c r="G42" i="20"/>
  <c r="I43" i="20"/>
  <c r="S41" i="20"/>
  <c r="T41" i="20" s="1"/>
  <c r="V41" i="20" s="1"/>
  <c r="R41" i="20"/>
  <c r="Y41" i="20" s="1"/>
  <c r="U41" i="20"/>
  <c r="W41" i="20" s="1"/>
  <c r="J34" i="16"/>
  <c r="K33" i="16"/>
  <c r="E30" i="15"/>
  <c r="G30" i="15"/>
  <c r="F146" i="15"/>
  <c r="D146" i="15"/>
  <c r="A148" i="15"/>
  <c r="F31" i="15"/>
  <c r="D31" i="15"/>
  <c r="S35" i="13"/>
  <c r="T35" i="13" s="1"/>
  <c r="V35" i="13" s="1"/>
  <c r="X35" i="13" s="1"/>
  <c r="C32" i="15" s="1"/>
  <c r="R35" i="13"/>
  <c r="I37" i="13"/>
  <c r="K37" i="13" s="1"/>
  <c r="O37" i="13" s="1"/>
  <c r="P37" i="13" s="1"/>
  <c r="H36" i="13"/>
  <c r="U36" i="13" s="1"/>
  <c r="W36" i="13" s="1"/>
  <c r="G36" i="13"/>
  <c r="X41" i="20" l="1"/>
  <c r="G43" i="20"/>
  <c r="I44" i="20"/>
  <c r="H43" i="20"/>
  <c r="Q43" i="20" s="1"/>
  <c r="K43" i="20"/>
  <c r="O43" i="20" s="1"/>
  <c r="P43" i="20" s="1"/>
  <c r="U42" i="20"/>
  <c r="W42" i="20" s="1"/>
  <c r="S42" i="20"/>
  <c r="T42" i="20" s="1"/>
  <c r="V42" i="20" s="1"/>
  <c r="X42" i="20" s="1"/>
  <c r="R42" i="20"/>
  <c r="Y42" i="20" s="1"/>
  <c r="J35" i="16"/>
  <c r="K34" i="16"/>
  <c r="E31" i="15"/>
  <c r="G31" i="15"/>
  <c r="F147" i="15"/>
  <c r="D147" i="15"/>
  <c r="A149" i="15"/>
  <c r="F32" i="15"/>
  <c r="D32" i="15"/>
  <c r="S36" i="13"/>
  <c r="T36" i="13" s="1"/>
  <c r="V36" i="13" s="1"/>
  <c r="X36" i="13" s="1"/>
  <c r="C33" i="15" s="1"/>
  <c r="R36" i="13"/>
  <c r="G37" i="13"/>
  <c r="H37" i="13"/>
  <c r="U37" i="13" s="1"/>
  <c r="W37" i="13" s="1"/>
  <c r="I38" i="13"/>
  <c r="K38" i="13" s="1"/>
  <c r="O38" i="13" s="1"/>
  <c r="P38" i="13" s="1"/>
  <c r="R43" i="20" l="1"/>
  <c r="Y43" i="20" s="1"/>
  <c r="U43" i="20"/>
  <c r="W43" i="20" s="1"/>
  <c r="S43" i="20"/>
  <c r="T43" i="20" s="1"/>
  <c r="V43" i="20" s="1"/>
  <c r="X43" i="20" s="1"/>
  <c r="K44" i="20"/>
  <c r="O44" i="20" s="1"/>
  <c r="P44" i="20" s="1"/>
  <c r="H44" i="20"/>
  <c r="Q44" i="20" s="1"/>
  <c r="G44" i="20"/>
  <c r="I45" i="20"/>
  <c r="J36" i="16"/>
  <c r="K35" i="16"/>
  <c r="E32" i="15"/>
  <c r="G32" i="15"/>
  <c r="F148" i="15"/>
  <c r="D148" i="15"/>
  <c r="A150" i="15"/>
  <c r="F33" i="15"/>
  <c r="D33" i="15"/>
  <c r="S37" i="13"/>
  <c r="T37" i="13" s="1"/>
  <c r="V37" i="13" s="1"/>
  <c r="X37" i="13" s="1"/>
  <c r="C34" i="15" s="1"/>
  <c r="R37" i="13"/>
  <c r="G38" i="13"/>
  <c r="I39" i="13"/>
  <c r="K39" i="13" s="1"/>
  <c r="O39" i="13" s="1"/>
  <c r="P39" i="13" s="1"/>
  <c r="H38" i="13"/>
  <c r="U38" i="13" s="1"/>
  <c r="W38" i="13" s="1"/>
  <c r="U44" i="20" l="1"/>
  <c r="W44" i="20" s="1"/>
  <c r="S44" i="20"/>
  <c r="T44" i="20" s="1"/>
  <c r="V44" i="20" s="1"/>
  <c r="X44" i="20" s="1"/>
  <c r="R44" i="20"/>
  <c r="Y44" i="20" s="1"/>
  <c r="K45" i="20"/>
  <c r="O45" i="20" s="1"/>
  <c r="P45" i="20" s="1"/>
  <c r="I46" i="20"/>
  <c r="H45" i="20"/>
  <c r="Q45" i="20" s="1"/>
  <c r="G45" i="20"/>
  <c r="J37" i="16"/>
  <c r="K36" i="16"/>
  <c r="E33" i="15"/>
  <c r="G33" i="15"/>
  <c r="F149" i="15"/>
  <c r="D149" i="15"/>
  <c r="A151" i="15"/>
  <c r="F34" i="15"/>
  <c r="D34" i="15"/>
  <c r="R38" i="13"/>
  <c r="S38" i="13"/>
  <c r="T38" i="13" s="1"/>
  <c r="V38" i="13" s="1"/>
  <c r="X38" i="13" s="1"/>
  <c r="C35" i="15" s="1"/>
  <c r="I40" i="13"/>
  <c r="I41" i="13" s="1"/>
  <c r="H39" i="13"/>
  <c r="U39" i="13" s="1"/>
  <c r="W39" i="13" s="1"/>
  <c r="G39" i="13"/>
  <c r="H46" i="20" l="1"/>
  <c r="Q46" i="20" s="1"/>
  <c r="G46" i="20"/>
  <c r="I47" i="20"/>
  <c r="K46" i="20"/>
  <c r="O46" i="20" s="1"/>
  <c r="P46" i="20" s="1"/>
  <c r="U45" i="20"/>
  <c r="W45" i="20" s="1"/>
  <c r="S45" i="20"/>
  <c r="T45" i="20" s="1"/>
  <c r="V45" i="20" s="1"/>
  <c r="X45" i="20" s="1"/>
  <c r="R45" i="20"/>
  <c r="Y45" i="20" s="1"/>
  <c r="J38" i="16"/>
  <c r="K37" i="16"/>
  <c r="E34" i="15"/>
  <c r="G34" i="15"/>
  <c r="D150" i="15"/>
  <c r="F150" i="15"/>
  <c r="A152" i="15"/>
  <c r="F35" i="15"/>
  <c r="D35" i="15"/>
  <c r="R39" i="13"/>
  <c r="S39" i="13"/>
  <c r="T39" i="13" s="1"/>
  <c r="V39" i="13" s="1"/>
  <c r="X39" i="13" s="1"/>
  <c r="C36" i="15" s="1"/>
  <c r="I42" i="13"/>
  <c r="K41" i="13"/>
  <c r="O41" i="13" s="1"/>
  <c r="P41" i="13" s="1"/>
  <c r="H41" i="13"/>
  <c r="Q41" i="13" s="1"/>
  <c r="U41" i="13" s="1"/>
  <c r="W41" i="13" s="1"/>
  <c r="H40" i="13"/>
  <c r="U40" i="13" s="1"/>
  <c r="W40" i="13" s="1"/>
  <c r="K40" i="13"/>
  <c r="O40" i="13" s="1"/>
  <c r="P40" i="13" s="1"/>
  <c r="G40" i="13"/>
  <c r="G41" i="13" s="1"/>
  <c r="K47" i="20" l="1"/>
  <c r="O47" i="20" s="1"/>
  <c r="P47" i="20" s="1"/>
  <c r="H47" i="20"/>
  <c r="Q47" i="20" s="1"/>
  <c r="G47" i="20"/>
  <c r="I48" i="20"/>
  <c r="S46" i="20"/>
  <c r="T46" i="20" s="1"/>
  <c r="V46" i="20" s="1"/>
  <c r="R46" i="20"/>
  <c r="Y46" i="20" s="1"/>
  <c r="U46" i="20"/>
  <c r="W46" i="20" s="1"/>
  <c r="J39" i="16"/>
  <c r="K38" i="16"/>
  <c r="E35" i="15"/>
  <c r="G35" i="15"/>
  <c r="F151" i="15"/>
  <c r="D151" i="15"/>
  <c r="A153" i="15"/>
  <c r="D36" i="15"/>
  <c r="F36" i="15"/>
  <c r="S40" i="13"/>
  <c r="T40" i="13" s="1"/>
  <c r="V40" i="13" s="1"/>
  <c r="X40" i="13" s="1"/>
  <c r="C37" i="15" s="1"/>
  <c r="R40" i="13"/>
  <c r="S41" i="13"/>
  <c r="T41" i="13" s="1"/>
  <c r="V41" i="13" s="1"/>
  <c r="R41" i="13"/>
  <c r="K42" i="13"/>
  <c r="O42" i="13" s="1"/>
  <c r="P42" i="13" s="1"/>
  <c r="H42" i="13"/>
  <c r="U42" i="13" s="1"/>
  <c r="W42" i="13" s="1"/>
  <c r="G42" i="13"/>
  <c r="I43" i="13"/>
  <c r="I49" i="20" l="1"/>
  <c r="K48" i="20"/>
  <c r="O48" i="20" s="1"/>
  <c r="P48" i="20" s="1"/>
  <c r="H48" i="20"/>
  <c r="Q48" i="20" s="1"/>
  <c r="G48" i="20"/>
  <c r="X46" i="20"/>
  <c r="U47" i="20"/>
  <c r="W47" i="20" s="1"/>
  <c r="S47" i="20"/>
  <c r="T47" i="20" s="1"/>
  <c r="V47" i="20" s="1"/>
  <c r="X47" i="20" s="1"/>
  <c r="R47" i="20"/>
  <c r="Y47" i="20" s="1"/>
  <c r="J40" i="16"/>
  <c r="K39" i="16"/>
  <c r="E36" i="15"/>
  <c r="G36" i="15"/>
  <c r="F152" i="15"/>
  <c r="D152" i="15"/>
  <c r="A154" i="15"/>
  <c r="F37" i="15"/>
  <c r="D37" i="15"/>
  <c r="S42" i="13"/>
  <c r="T42" i="13" s="1"/>
  <c r="V42" i="13" s="1"/>
  <c r="X42" i="13" s="1"/>
  <c r="C39" i="15" s="1"/>
  <c r="R42" i="13"/>
  <c r="K43" i="13"/>
  <c r="O43" i="13" s="1"/>
  <c r="P43" i="13" s="1"/>
  <c r="G43" i="13"/>
  <c r="I44" i="13"/>
  <c r="H43" i="13"/>
  <c r="U43" i="13" s="1"/>
  <c r="W43" i="13" s="1"/>
  <c r="U48" i="20" l="1"/>
  <c r="W48" i="20" s="1"/>
  <c r="R48" i="20"/>
  <c r="Y48" i="20" s="1"/>
  <c r="S48" i="20"/>
  <c r="T48" i="20" s="1"/>
  <c r="V48" i="20" s="1"/>
  <c r="X48" i="20" s="1"/>
  <c r="I50" i="20"/>
  <c r="H49" i="20"/>
  <c r="Q49" i="20" s="1"/>
  <c r="G49" i="20"/>
  <c r="K49" i="20"/>
  <c r="O49" i="20" s="1"/>
  <c r="P49" i="20" s="1"/>
  <c r="J41" i="16"/>
  <c r="K40" i="16"/>
  <c r="E37" i="15"/>
  <c r="E38" i="15" s="1"/>
  <c r="G37" i="15"/>
  <c r="G38" i="15" s="1"/>
  <c r="D153" i="15"/>
  <c r="F153" i="15"/>
  <c r="A155" i="15"/>
  <c r="D39" i="15"/>
  <c r="F39" i="15"/>
  <c r="S43" i="13"/>
  <c r="T43" i="13" s="1"/>
  <c r="V43" i="13" s="1"/>
  <c r="X43" i="13" s="1"/>
  <c r="C40" i="15" s="1"/>
  <c r="R43" i="13"/>
  <c r="K44" i="13"/>
  <c r="O44" i="13" s="1"/>
  <c r="P44" i="13" s="1"/>
  <c r="H44" i="13"/>
  <c r="U44" i="13" s="1"/>
  <c r="W44" i="13" s="1"/>
  <c r="I45" i="13"/>
  <c r="G44" i="13"/>
  <c r="G50" i="20" l="1"/>
  <c r="H50" i="20"/>
  <c r="Q50" i="20" s="1"/>
  <c r="I51" i="20"/>
  <c r="K50" i="20"/>
  <c r="O50" i="20" s="1"/>
  <c r="P50" i="20" s="1"/>
  <c r="U49" i="20"/>
  <c r="W49" i="20" s="1"/>
  <c r="S49" i="20"/>
  <c r="T49" i="20" s="1"/>
  <c r="V49" i="20" s="1"/>
  <c r="X49" i="20" s="1"/>
  <c r="R49" i="20"/>
  <c r="Y49" i="20" s="1"/>
  <c r="J42" i="16"/>
  <c r="K41" i="16"/>
  <c r="G39" i="15"/>
  <c r="E39" i="15"/>
  <c r="F154" i="15"/>
  <c r="D154" i="15"/>
  <c r="A156" i="15"/>
  <c r="F40" i="15"/>
  <c r="D40" i="15"/>
  <c r="S44" i="13"/>
  <c r="T44" i="13" s="1"/>
  <c r="V44" i="13" s="1"/>
  <c r="X44" i="13" s="1"/>
  <c r="C41" i="15" s="1"/>
  <c r="R44" i="13"/>
  <c r="K45" i="13"/>
  <c r="O45" i="13" s="1"/>
  <c r="P45" i="13" s="1"/>
  <c r="G45" i="13"/>
  <c r="I46" i="13"/>
  <c r="H45" i="13"/>
  <c r="U45" i="13" s="1"/>
  <c r="W45" i="13" s="1"/>
  <c r="R50" i="20" l="1"/>
  <c r="Y50" i="20" s="1"/>
  <c r="U50" i="20"/>
  <c r="W50" i="20" s="1"/>
  <c r="S50" i="20"/>
  <c r="T50" i="20" s="1"/>
  <c r="V50" i="20" s="1"/>
  <c r="X50" i="20" s="1"/>
  <c r="K51" i="20"/>
  <c r="O51" i="20" s="1"/>
  <c r="P51" i="20" s="1"/>
  <c r="H51" i="20"/>
  <c r="Q51" i="20" s="1"/>
  <c r="G51" i="20"/>
  <c r="I52" i="20"/>
  <c r="J43" i="16"/>
  <c r="K42" i="16"/>
  <c r="G40" i="15"/>
  <c r="E40" i="15"/>
  <c r="F155" i="15"/>
  <c r="D155" i="15"/>
  <c r="A157" i="15"/>
  <c r="D41" i="15"/>
  <c r="F41" i="15"/>
  <c r="S45" i="13"/>
  <c r="T45" i="13" s="1"/>
  <c r="V45" i="13" s="1"/>
  <c r="X45" i="13" s="1"/>
  <c r="C42" i="15" s="1"/>
  <c r="R45" i="13"/>
  <c r="K46" i="13"/>
  <c r="O46" i="13" s="1"/>
  <c r="P46" i="13" s="1"/>
  <c r="H46" i="13"/>
  <c r="U46" i="13" s="1"/>
  <c r="W46" i="13" s="1"/>
  <c r="G46" i="13"/>
  <c r="I47" i="13"/>
  <c r="U51" i="20" l="1"/>
  <c r="W51" i="20" s="1"/>
  <c r="S51" i="20"/>
  <c r="T51" i="20" s="1"/>
  <c r="V51" i="20" s="1"/>
  <c r="X51" i="20" s="1"/>
  <c r="R51" i="20"/>
  <c r="Y51" i="20" s="1"/>
  <c r="K52" i="20"/>
  <c r="O52" i="20" s="1"/>
  <c r="P52" i="20" s="1"/>
  <c r="G52" i="20"/>
  <c r="H52" i="20"/>
  <c r="Q52" i="20" s="1"/>
  <c r="I53" i="20"/>
  <c r="J44" i="16"/>
  <c r="K43" i="16"/>
  <c r="G41" i="15"/>
  <c r="E41" i="15"/>
  <c r="F156" i="15"/>
  <c r="D156" i="15"/>
  <c r="A158" i="15"/>
  <c r="D42" i="15"/>
  <c r="F42" i="15"/>
  <c r="R46" i="13"/>
  <c r="S46" i="13"/>
  <c r="T46" i="13" s="1"/>
  <c r="V46" i="13" s="1"/>
  <c r="X46" i="13" s="1"/>
  <c r="C43" i="15" s="1"/>
  <c r="K47" i="13"/>
  <c r="O47" i="13" s="1"/>
  <c r="P47" i="13" s="1"/>
  <c r="I48" i="13"/>
  <c r="H47" i="13"/>
  <c r="U47" i="13" s="1"/>
  <c r="W47" i="13" s="1"/>
  <c r="G47" i="13"/>
  <c r="H53" i="20" l="1"/>
  <c r="Q53" i="20" s="1"/>
  <c r="I54" i="20"/>
  <c r="K53" i="20"/>
  <c r="O53" i="20" s="1"/>
  <c r="P53" i="20" s="1"/>
  <c r="G53" i="20"/>
  <c r="U52" i="20"/>
  <c r="W52" i="20" s="1"/>
  <c r="R52" i="20"/>
  <c r="Y52" i="20" s="1"/>
  <c r="S52" i="20"/>
  <c r="T52" i="20" s="1"/>
  <c r="V52" i="20" s="1"/>
  <c r="X52" i="20" s="1"/>
  <c r="J45" i="16"/>
  <c r="K44" i="16"/>
  <c r="G42" i="15"/>
  <c r="E42" i="15"/>
  <c r="D157" i="15"/>
  <c r="F157" i="15"/>
  <c r="A159" i="15"/>
  <c r="D43" i="15"/>
  <c r="F43" i="15"/>
  <c r="R47" i="13"/>
  <c r="S47" i="13"/>
  <c r="T47" i="13" s="1"/>
  <c r="V47" i="13" s="1"/>
  <c r="X47" i="13" s="1"/>
  <c r="C44" i="15" s="1"/>
  <c r="K48" i="13"/>
  <c r="O48" i="13" s="1"/>
  <c r="P48" i="13" s="1"/>
  <c r="G48" i="13"/>
  <c r="H48" i="13"/>
  <c r="U48" i="13" s="1"/>
  <c r="W48" i="13" s="1"/>
  <c r="I49" i="13"/>
  <c r="H54" i="20" l="1"/>
  <c r="Q54" i="20" s="1"/>
  <c r="G54" i="20"/>
  <c r="I55" i="20"/>
  <c r="K54" i="20"/>
  <c r="O54" i="20" s="1"/>
  <c r="P54" i="20" s="1"/>
  <c r="S53" i="20"/>
  <c r="T53" i="20" s="1"/>
  <c r="V53" i="20" s="1"/>
  <c r="X53" i="20" s="1"/>
  <c r="U53" i="20"/>
  <c r="W53" i="20" s="1"/>
  <c r="R53" i="20"/>
  <c r="Y53" i="20" s="1"/>
  <c r="J46" i="16"/>
  <c r="K45" i="16"/>
  <c r="E43" i="15"/>
  <c r="G43" i="15"/>
  <c r="D158" i="15"/>
  <c r="F158" i="15"/>
  <c r="A160" i="15"/>
  <c r="D44" i="15"/>
  <c r="F44" i="15"/>
  <c r="S48" i="13"/>
  <c r="T48" i="13" s="1"/>
  <c r="V48" i="13" s="1"/>
  <c r="X48" i="13" s="1"/>
  <c r="C45" i="15" s="1"/>
  <c r="R48" i="13"/>
  <c r="K49" i="13"/>
  <c r="O49" i="13" s="1"/>
  <c r="P49" i="13" s="1"/>
  <c r="H49" i="13"/>
  <c r="U49" i="13" s="1"/>
  <c r="W49" i="13" s="1"/>
  <c r="G49" i="13"/>
  <c r="I50" i="13"/>
  <c r="I56" i="20" l="1"/>
  <c r="K55" i="20"/>
  <c r="O55" i="20" s="1"/>
  <c r="P55" i="20" s="1"/>
  <c r="H55" i="20"/>
  <c r="Q55" i="20" s="1"/>
  <c r="G55" i="20"/>
  <c r="S54" i="20"/>
  <c r="T54" i="20" s="1"/>
  <c r="V54" i="20" s="1"/>
  <c r="X54" i="20" s="1"/>
  <c r="R54" i="20"/>
  <c r="Y54" i="20" s="1"/>
  <c r="U54" i="20"/>
  <c r="W54" i="20" s="1"/>
  <c r="J47" i="16"/>
  <c r="K46" i="16"/>
  <c r="E44" i="15"/>
  <c r="G44" i="15"/>
  <c r="F159" i="15"/>
  <c r="D159" i="15"/>
  <c r="A161" i="15"/>
  <c r="F45" i="15"/>
  <c r="D45" i="15"/>
  <c r="S49" i="13"/>
  <c r="T49" i="13" s="1"/>
  <c r="V49" i="13" s="1"/>
  <c r="X49" i="13" s="1"/>
  <c r="C46" i="15" s="1"/>
  <c r="R49" i="13"/>
  <c r="K50" i="13"/>
  <c r="O50" i="13" s="1"/>
  <c r="P50" i="13" s="1"/>
  <c r="H50" i="13"/>
  <c r="U50" i="13" s="1"/>
  <c r="W50" i="13" s="1"/>
  <c r="I51" i="13"/>
  <c r="G50" i="13"/>
  <c r="U55" i="20" l="1"/>
  <c r="W55" i="20" s="1"/>
  <c r="S55" i="20"/>
  <c r="T55" i="20" s="1"/>
  <c r="V55" i="20" s="1"/>
  <c r="X55" i="20" s="1"/>
  <c r="R55" i="20"/>
  <c r="Y55" i="20" s="1"/>
  <c r="G56" i="20"/>
  <c r="I57" i="20"/>
  <c r="K56" i="20"/>
  <c r="O56" i="20" s="1"/>
  <c r="P56" i="20" s="1"/>
  <c r="H56" i="20"/>
  <c r="Q56" i="20" s="1"/>
  <c r="J48" i="16"/>
  <c r="K47" i="16"/>
  <c r="E45" i="15"/>
  <c r="G45" i="15"/>
  <c r="D160" i="15"/>
  <c r="F160" i="15"/>
  <c r="A162" i="15"/>
  <c r="F46" i="15"/>
  <c r="D46" i="15"/>
  <c r="S50" i="13"/>
  <c r="T50" i="13" s="1"/>
  <c r="V50" i="13" s="1"/>
  <c r="X50" i="13" s="1"/>
  <c r="C47" i="15" s="1"/>
  <c r="R50" i="13"/>
  <c r="K51" i="13"/>
  <c r="O51" i="13" s="1"/>
  <c r="P51" i="13" s="1"/>
  <c r="I52" i="13"/>
  <c r="H51" i="13"/>
  <c r="U51" i="13" s="1"/>
  <c r="W51" i="13" s="1"/>
  <c r="G51" i="13"/>
  <c r="K57" i="20" l="1"/>
  <c r="O57" i="20" s="1"/>
  <c r="P57" i="20" s="1"/>
  <c r="H57" i="20"/>
  <c r="Q57" i="20" s="1"/>
  <c r="I58" i="20"/>
  <c r="G57" i="20"/>
  <c r="R56" i="20"/>
  <c r="Y56" i="20" s="1"/>
  <c r="U56" i="20"/>
  <c r="W56" i="20" s="1"/>
  <c r="S56" i="20"/>
  <c r="T56" i="20" s="1"/>
  <c r="V56" i="20" s="1"/>
  <c r="X56" i="20" s="1"/>
  <c r="J49" i="16"/>
  <c r="K48" i="16"/>
  <c r="E46" i="15"/>
  <c r="G46" i="15"/>
  <c r="D161" i="15"/>
  <c r="F161" i="15"/>
  <c r="A163" i="15"/>
  <c r="F47" i="15"/>
  <c r="D47" i="15"/>
  <c r="S51" i="13"/>
  <c r="T51" i="13" s="1"/>
  <c r="V51" i="13" s="1"/>
  <c r="X51" i="13" s="1"/>
  <c r="C48" i="15" s="1"/>
  <c r="R51" i="13"/>
  <c r="K52" i="13"/>
  <c r="O52" i="13" s="1"/>
  <c r="P52" i="13" s="1"/>
  <c r="H52" i="13"/>
  <c r="U52" i="13" s="1"/>
  <c r="W52" i="13" s="1"/>
  <c r="I53" i="13"/>
  <c r="G52" i="13"/>
  <c r="U57" i="20" l="1"/>
  <c r="W57" i="20" s="1"/>
  <c r="S57" i="20"/>
  <c r="T57" i="20" s="1"/>
  <c r="V57" i="20" s="1"/>
  <c r="X57" i="20" s="1"/>
  <c r="R57" i="20"/>
  <c r="Y57" i="20" s="1"/>
  <c r="G58" i="20"/>
  <c r="H58" i="20"/>
  <c r="Q58" i="20" s="1"/>
  <c r="K58" i="20"/>
  <c r="O58" i="20" s="1"/>
  <c r="P58" i="20" s="1"/>
  <c r="I59" i="20"/>
  <c r="J50" i="16"/>
  <c r="K49" i="16"/>
  <c r="E47" i="15"/>
  <c r="G47" i="15"/>
  <c r="D162" i="15"/>
  <c r="F162" i="15"/>
  <c r="A164" i="15"/>
  <c r="F48" i="15"/>
  <c r="D48" i="15"/>
  <c r="S52" i="13"/>
  <c r="T52" i="13" s="1"/>
  <c r="V52" i="13" s="1"/>
  <c r="X52" i="13" s="1"/>
  <c r="C49" i="15" s="1"/>
  <c r="R52" i="13"/>
  <c r="K53" i="13"/>
  <c r="O53" i="13" s="1"/>
  <c r="P53" i="13" s="1"/>
  <c r="G53" i="13"/>
  <c r="I54" i="13"/>
  <c r="H53" i="13"/>
  <c r="U53" i="13" s="1"/>
  <c r="W53" i="13" s="1"/>
  <c r="K59" i="20" l="1"/>
  <c r="O59" i="20" s="1"/>
  <c r="P59" i="20" s="1"/>
  <c r="H59" i="20"/>
  <c r="Q59" i="20" s="1"/>
  <c r="G59" i="20"/>
  <c r="I60" i="20"/>
  <c r="R58" i="20"/>
  <c r="Y58" i="20" s="1"/>
  <c r="U58" i="20"/>
  <c r="W58" i="20" s="1"/>
  <c r="S58" i="20"/>
  <c r="T58" i="20" s="1"/>
  <c r="V58" i="20" s="1"/>
  <c r="X58" i="20" s="1"/>
  <c r="J51" i="16"/>
  <c r="K50" i="16"/>
  <c r="E48" i="15"/>
  <c r="G48" i="15"/>
  <c r="F163" i="15"/>
  <c r="D163" i="15"/>
  <c r="A165" i="15"/>
  <c r="F49" i="15"/>
  <c r="D49" i="15"/>
  <c r="S53" i="13"/>
  <c r="T53" i="13" s="1"/>
  <c r="V53" i="13" s="1"/>
  <c r="X53" i="13" s="1"/>
  <c r="C50" i="15" s="1"/>
  <c r="R53" i="13"/>
  <c r="K54" i="13"/>
  <c r="O54" i="13" s="1"/>
  <c r="P54" i="13" s="1"/>
  <c r="G54" i="13"/>
  <c r="I55" i="13"/>
  <c r="H54" i="13"/>
  <c r="U54" i="13" s="1"/>
  <c r="W54" i="13" s="1"/>
  <c r="K60" i="20" l="1"/>
  <c r="O60" i="20" s="1"/>
  <c r="P60" i="20" s="1"/>
  <c r="G60" i="20"/>
  <c r="H60" i="20"/>
  <c r="Q60" i="20" s="1"/>
  <c r="I61" i="20"/>
  <c r="U59" i="20"/>
  <c r="W59" i="20" s="1"/>
  <c r="S59" i="20"/>
  <c r="T59" i="20" s="1"/>
  <c r="V59" i="20" s="1"/>
  <c r="X59" i="20" s="1"/>
  <c r="R59" i="20"/>
  <c r="Y59" i="20" s="1"/>
  <c r="J52" i="16"/>
  <c r="K51" i="16"/>
  <c r="E49" i="15"/>
  <c r="G49" i="15"/>
  <c r="F164" i="15"/>
  <c r="D164" i="15"/>
  <c r="A166" i="15"/>
  <c r="D50" i="15"/>
  <c r="F50" i="15"/>
  <c r="R54" i="13"/>
  <c r="S54" i="13"/>
  <c r="T54" i="13" s="1"/>
  <c r="V54" i="13" s="1"/>
  <c r="X54" i="13" s="1"/>
  <c r="C51" i="15" s="1"/>
  <c r="K55" i="13"/>
  <c r="O55" i="13" s="1"/>
  <c r="P55" i="13" s="1"/>
  <c r="G55" i="13"/>
  <c r="I56" i="13"/>
  <c r="H55" i="13"/>
  <c r="U55" i="13" s="1"/>
  <c r="W55" i="13" s="1"/>
  <c r="H61" i="20" l="1"/>
  <c r="Q61" i="20" s="1"/>
  <c r="I62" i="20"/>
  <c r="K61" i="20"/>
  <c r="O61" i="20" s="1"/>
  <c r="P61" i="20" s="1"/>
  <c r="G61" i="20"/>
  <c r="U60" i="20"/>
  <c r="W60" i="20" s="1"/>
  <c r="R60" i="20"/>
  <c r="Y60" i="20" s="1"/>
  <c r="S60" i="20"/>
  <c r="T60" i="20" s="1"/>
  <c r="V60" i="20" s="1"/>
  <c r="X60" i="20" s="1"/>
  <c r="J53" i="16"/>
  <c r="K52" i="16"/>
  <c r="E50" i="15"/>
  <c r="G50" i="15"/>
  <c r="F165" i="15"/>
  <c r="D165" i="15"/>
  <c r="A167" i="15"/>
  <c r="D51" i="15"/>
  <c r="F51" i="15"/>
  <c r="R55" i="13"/>
  <c r="S55" i="13"/>
  <c r="T55" i="13" s="1"/>
  <c r="V55" i="13" s="1"/>
  <c r="X55" i="13" s="1"/>
  <c r="C52" i="15" s="1"/>
  <c r="K56" i="13"/>
  <c r="O56" i="13" s="1"/>
  <c r="P56" i="13" s="1"/>
  <c r="G56" i="13"/>
  <c r="H56" i="13"/>
  <c r="U56" i="13" s="1"/>
  <c r="W56" i="13" s="1"/>
  <c r="I57" i="13"/>
  <c r="H62" i="20" l="1"/>
  <c r="Q62" i="20" s="1"/>
  <c r="G62" i="20"/>
  <c r="I63" i="20"/>
  <c r="K62" i="20"/>
  <c r="O62" i="20" s="1"/>
  <c r="P62" i="20" s="1"/>
  <c r="S61" i="20"/>
  <c r="T61" i="20" s="1"/>
  <c r="V61" i="20" s="1"/>
  <c r="X61" i="20" s="1"/>
  <c r="U61" i="20"/>
  <c r="W61" i="20" s="1"/>
  <c r="R61" i="20"/>
  <c r="Y61" i="20" s="1"/>
  <c r="J54" i="16"/>
  <c r="K53" i="16"/>
  <c r="E51" i="15"/>
  <c r="G51" i="15"/>
  <c r="F166" i="15"/>
  <c r="D166" i="15"/>
  <c r="A168" i="15"/>
  <c r="F52" i="15"/>
  <c r="D52" i="15"/>
  <c r="S56" i="13"/>
  <c r="T56" i="13" s="1"/>
  <c r="V56" i="13" s="1"/>
  <c r="X56" i="13" s="1"/>
  <c r="C53" i="15" s="1"/>
  <c r="R56" i="13"/>
  <c r="I58" i="13"/>
  <c r="H57" i="13"/>
  <c r="U57" i="13" s="1"/>
  <c r="W57" i="13" s="1"/>
  <c r="G57" i="13"/>
  <c r="K57" i="13"/>
  <c r="O57" i="13" s="1"/>
  <c r="P57" i="13" s="1"/>
  <c r="I64" i="20" l="1"/>
  <c r="K63" i="20"/>
  <c r="O63" i="20" s="1"/>
  <c r="P63" i="20" s="1"/>
  <c r="H63" i="20"/>
  <c r="Q63" i="20" s="1"/>
  <c r="G63" i="20"/>
  <c r="S62" i="20"/>
  <c r="T62" i="20" s="1"/>
  <c r="V62" i="20" s="1"/>
  <c r="X62" i="20" s="1"/>
  <c r="R62" i="20"/>
  <c r="Y62" i="20" s="1"/>
  <c r="U62" i="20"/>
  <c r="W62" i="20" s="1"/>
  <c r="J55" i="16"/>
  <c r="K54" i="16"/>
  <c r="E52" i="15"/>
  <c r="G52" i="15"/>
  <c r="F167" i="15"/>
  <c r="D167" i="15"/>
  <c r="A169" i="15"/>
  <c r="F53" i="15"/>
  <c r="D53" i="15"/>
  <c r="S57" i="13"/>
  <c r="T57" i="13" s="1"/>
  <c r="V57" i="13" s="1"/>
  <c r="X57" i="13" s="1"/>
  <c r="C54" i="15" s="1"/>
  <c r="R57" i="13"/>
  <c r="I59" i="13"/>
  <c r="K58" i="13"/>
  <c r="O58" i="13" s="1"/>
  <c r="P58" i="13" s="1"/>
  <c r="G58" i="13"/>
  <c r="H58" i="13"/>
  <c r="U58" i="13" s="1"/>
  <c r="W58" i="13" s="1"/>
  <c r="U63" i="20" l="1"/>
  <c r="W63" i="20" s="1"/>
  <c r="S63" i="20"/>
  <c r="T63" i="20" s="1"/>
  <c r="V63" i="20" s="1"/>
  <c r="X63" i="20" s="1"/>
  <c r="R63" i="20"/>
  <c r="Y63" i="20" s="1"/>
  <c r="G64" i="20"/>
  <c r="I65" i="20"/>
  <c r="K64" i="20"/>
  <c r="O64" i="20" s="1"/>
  <c r="P64" i="20" s="1"/>
  <c r="H64" i="20"/>
  <c r="Q64" i="20" s="1"/>
  <c r="J56" i="16"/>
  <c r="K55" i="16"/>
  <c r="E53" i="15"/>
  <c r="G53" i="15"/>
  <c r="D168" i="15"/>
  <c r="F168" i="15"/>
  <c r="A170" i="15"/>
  <c r="F54" i="15"/>
  <c r="D54" i="15"/>
  <c r="G59" i="13"/>
  <c r="S58" i="13"/>
  <c r="T58" i="13" s="1"/>
  <c r="V58" i="13" s="1"/>
  <c r="X58" i="13" s="1"/>
  <c r="C55" i="15" s="1"/>
  <c r="R58" i="13"/>
  <c r="K59" i="13"/>
  <c r="O59" i="13" s="1"/>
  <c r="P59" i="13" s="1"/>
  <c r="I60" i="13"/>
  <c r="H59" i="13"/>
  <c r="U59" i="13" s="1"/>
  <c r="W59" i="13" s="1"/>
  <c r="K65" i="20" l="1"/>
  <c r="O65" i="20" s="1"/>
  <c r="P65" i="20" s="1"/>
  <c r="H65" i="20"/>
  <c r="Q65" i="20" s="1"/>
  <c r="I66" i="20"/>
  <c r="G65" i="20"/>
  <c r="R64" i="20"/>
  <c r="Y64" i="20" s="1"/>
  <c r="U64" i="20"/>
  <c r="W64" i="20" s="1"/>
  <c r="S64" i="20"/>
  <c r="T64" i="20" s="1"/>
  <c r="V64" i="20" s="1"/>
  <c r="X64" i="20" s="1"/>
  <c r="J57" i="16"/>
  <c r="K56" i="16"/>
  <c r="E54" i="15"/>
  <c r="G54" i="15"/>
  <c r="A171" i="15"/>
  <c r="F169" i="15"/>
  <c r="D169" i="15"/>
  <c r="F55" i="15"/>
  <c r="D55" i="15"/>
  <c r="S59" i="13"/>
  <c r="T59" i="13" s="1"/>
  <c r="V59" i="13" s="1"/>
  <c r="X59" i="13" s="1"/>
  <c r="C56" i="15" s="1"/>
  <c r="R59" i="13"/>
  <c r="K60" i="13"/>
  <c r="O60" i="13" s="1"/>
  <c r="P60" i="13" s="1"/>
  <c r="H60" i="13"/>
  <c r="U60" i="13" s="1"/>
  <c r="W60" i="13" s="1"/>
  <c r="I61" i="13"/>
  <c r="G60" i="13"/>
  <c r="U65" i="20" l="1"/>
  <c r="W65" i="20" s="1"/>
  <c r="S65" i="20"/>
  <c r="T65" i="20" s="1"/>
  <c r="V65" i="20" s="1"/>
  <c r="X65" i="20" s="1"/>
  <c r="R65" i="20"/>
  <c r="Y65" i="20" s="1"/>
  <c r="G66" i="20"/>
  <c r="H66" i="20"/>
  <c r="Q66" i="20" s="1"/>
  <c r="I67" i="20"/>
  <c r="K66" i="20"/>
  <c r="O66" i="20" s="1"/>
  <c r="P66" i="20" s="1"/>
  <c r="J58" i="16"/>
  <c r="K57" i="16"/>
  <c r="G55" i="15"/>
  <c r="E55" i="15"/>
  <c r="F170" i="15"/>
  <c r="D170" i="15"/>
  <c r="A172" i="15"/>
  <c r="F56" i="15"/>
  <c r="D56" i="15"/>
  <c r="S60" i="13"/>
  <c r="T60" i="13" s="1"/>
  <c r="V60" i="13" s="1"/>
  <c r="X60" i="13" s="1"/>
  <c r="C57" i="15" s="1"/>
  <c r="R60" i="13"/>
  <c r="K61" i="13"/>
  <c r="O61" i="13" s="1"/>
  <c r="P61" i="13" s="1"/>
  <c r="G61" i="13"/>
  <c r="I62" i="13"/>
  <c r="H61" i="13"/>
  <c r="U61" i="13" s="1"/>
  <c r="W61" i="13" s="1"/>
  <c r="K67" i="20" l="1"/>
  <c r="O67" i="20" s="1"/>
  <c r="P67" i="20" s="1"/>
  <c r="H67" i="20"/>
  <c r="Q67" i="20" s="1"/>
  <c r="G67" i="20"/>
  <c r="I68" i="20"/>
  <c r="R66" i="20"/>
  <c r="Y66" i="20" s="1"/>
  <c r="U66" i="20"/>
  <c r="W66" i="20" s="1"/>
  <c r="S66" i="20"/>
  <c r="T66" i="20" s="1"/>
  <c r="V66" i="20" s="1"/>
  <c r="X66" i="20" s="1"/>
  <c r="J59" i="16"/>
  <c r="K58" i="16"/>
  <c r="G56" i="15"/>
  <c r="E56" i="15"/>
  <c r="F171" i="15"/>
  <c r="D171" i="15"/>
  <c r="A173" i="15"/>
  <c r="F57" i="15"/>
  <c r="D57" i="15"/>
  <c r="S61" i="13"/>
  <c r="T61" i="13" s="1"/>
  <c r="V61" i="13" s="1"/>
  <c r="X61" i="13" s="1"/>
  <c r="C58" i="15" s="1"/>
  <c r="R61" i="13"/>
  <c r="K62" i="13"/>
  <c r="O62" i="13" s="1"/>
  <c r="P62" i="13" s="1"/>
  <c r="I63" i="13"/>
  <c r="G62" i="13"/>
  <c r="H62" i="13"/>
  <c r="U62" i="13" s="1"/>
  <c r="W62" i="13" s="1"/>
  <c r="K68" i="20" l="1"/>
  <c r="O68" i="20" s="1"/>
  <c r="P68" i="20" s="1"/>
  <c r="G68" i="20"/>
  <c r="H68" i="20"/>
  <c r="Q68" i="20" s="1"/>
  <c r="I69" i="20"/>
  <c r="U67" i="20"/>
  <c r="W67" i="20" s="1"/>
  <c r="S67" i="20"/>
  <c r="T67" i="20" s="1"/>
  <c r="V67" i="20" s="1"/>
  <c r="X67" i="20" s="1"/>
  <c r="R67" i="20"/>
  <c r="Y67" i="20" s="1"/>
  <c r="J60" i="16"/>
  <c r="K59" i="16"/>
  <c r="G57" i="15"/>
  <c r="E57" i="15"/>
  <c r="D172" i="15"/>
  <c r="F172" i="15"/>
  <c r="A174" i="15"/>
  <c r="F58" i="15"/>
  <c r="D58" i="15"/>
  <c r="R62" i="13"/>
  <c r="S62" i="13"/>
  <c r="T62" i="13" s="1"/>
  <c r="V62" i="13" s="1"/>
  <c r="X62" i="13" s="1"/>
  <c r="C59" i="15" s="1"/>
  <c r="K63" i="13"/>
  <c r="O63" i="13" s="1"/>
  <c r="P63" i="13" s="1"/>
  <c r="I64" i="13"/>
  <c r="H63" i="13"/>
  <c r="U63" i="13" s="1"/>
  <c r="W63" i="13" s="1"/>
  <c r="G63" i="13"/>
  <c r="U68" i="20" l="1"/>
  <c r="W68" i="20" s="1"/>
  <c r="R68" i="20"/>
  <c r="Y68" i="20" s="1"/>
  <c r="S68" i="20"/>
  <c r="T68" i="20" s="1"/>
  <c r="V68" i="20" s="1"/>
  <c r="X68" i="20" s="1"/>
  <c r="H69" i="20"/>
  <c r="Q69" i="20" s="1"/>
  <c r="I70" i="20"/>
  <c r="K69" i="20"/>
  <c r="O69" i="20" s="1"/>
  <c r="P69" i="20" s="1"/>
  <c r="G69" i="20"/>
  <c r="J61" i="16"/>
  <c r="K60" i="16"/>
  <c r="G58" i="15"/>
  <c r="E58" i="15"/>
  <c r="F173" i="15"/>
  <c r="D173" i="15"/>
  <c r="A175" i="15"/>
  <c r="F59" i="15"/>
  <c r="D59" i="15"/>
  <c r="R63" i="13"/>
  <c r="S63" i="13"/>
  <c r="T63" i="13" s="1"/>
  <c r="V63" i="13" s="1"/>
  <c r="X63" i="13" s="1"/>
  <c r="C60" i="15" s="1"/>
  <c r="K64" i="13"/>
  <c r="O64" i="13" s="1"/>
  <c r="P64" i="13" s="1"/>
  <c r="I65" i="13"/>
  <c r="H64" i="13"/>
  <c r="U64" i="13" s="1"/>
  <c r="W64" i="13" s="1"/>
  <c r="G64" i="13"/>
  <c r="G70" i="20" l="1"/>
  <c r="I71" i="20"/>
  <c r="H70" i="20"/>
  <c r="Q70" i="20" s="1"/>
  <c r="K70" i="20"/>
  <c r="O70" i="20" s="1"/>
  <c r="P70" i="20" s="1"/>
  <c r="S69" i="20"/>
  <c r="T69" i="20" s="1"/>
  <c r="V69" i="20" s="1"/>
  <c r="X69" i="20" s="1"/>
  <c r="U69" i="20"/>
  <c r="W69" i="20" s="1"/>
  <c r="R69" i="20"/>
  <c r="Y69" i="20" s="1"/>
  <c r="J62" i="16"/>
  <c r="K61" i="16"/>
  <c r="G59" i="15"/>
  <c r="E59" i="15"/>
  <c r="F174" i="15"/>
  <c r="D174" i="15"/>
  <c r="A176" i="15"/>
  <c r="D60" i="15"/>
  <c r="F60" i="15"/>
  <c r="S64" i="13"/>
  <c r="T64" i="13" s="1"/>
  <c r="V64" i="13" s="1"/>
  <c r="X64" i="13" s="1"/>
  <c r="C61" i="15" s="1"/>
  <c r="R64" i="13"/>
  <c r="K65" i="13"/>
  <c r="O65" i="13" s="1"/>
  <c r="P65" i="13" s="1"/>
  <c r="G65" i="13"/>
  <c r="I66" i="13"/>
  <c r="H65" i="13"/>
  <c r="U65" i="13" s="1"/>
  <c r="W65" i="13" s="1"/>
  <c r="I72" i="20" l="1"/>
  <c r="K71" i="20"/>
  <c r="O71" i="20" s="1"/>
  <c r="P71" i="20" s="1"/>
  <c r="H71" i="20"/>
  <c r="Q71" i="20" s="1"/>
  <c r="G71" i="20"/>
  <c r="R70" i="20"/>
  <c r="Y70" i="20" s="1"/>
  <c r="U70" i="20"/>
  <c r="W70" i="20" s="1"/>
  <c r="S70" i="20"/>
  <c r="T70" i="20" s="1"/>
  <c r="V70" i="20" s="1"/>
  <c r="X70" i="20" s="1"/>
  <c r="J63" i="16"/>
  <c r="K62" i="16"/>
  <c r="G60" i="15"/>
  <c r="E60" i="15"/>
  <c r="F175" i="15"/>
  <c r="D175" i="15"/>
  <c r="A177" i="15"/>
  <c r="F61" i="15"/>
  <c r="D61" i="15"/>
  <c r="S65" i="13"/>
  <c r="T65" i="13" s="1"/>
  <c r="V65" i="13" s="1"/>
  <c r="X65" i="13" s="1"/>
  <c r="C62" i="15" s="1"/>
  <c r="R65" i="13"/>
  <c r="K66" i="13"/>
  <c r="O66" i="13" s="1"/>
  <c r="P66" i="13" s="1"/>
  <c r="I67" i="13"/>
  <c r="G66" i="13"/>
  <c r="H66" i="13"/>
  <c r="U66" i="13" s="1"/>
  <c r="W66" i="13" s="1"/>
  <c r="U71" i="20" l="1"/>
  <c r="W71" i="20" s="1"/>
  <c r="S71" i="20"/>
  <c r="T71" i="20" s="1"/>
  <c r="V71" i="20" s="1"/>
  <c r="X71" i="20" s="1"/>
  <c r="R71" i="20"/>
  <c r="Y71" i="20" s="1"/>
  <c r="I73" i="20"/>
  <c r="K72" i="20"/>
  <c r="O72" i="20" s="1"/>
  <c r="P72" i="20" s="1"/>
  <c r="G72" i="20"/>
  <c r="H72" i="20"/>
  <c r="Q72" i="20" s="1"/>
  <c r="J64" i="16"/>
  <c r="K63" i="16"/>
  <c r="G61" i="15"/>
  <c r="E61" i="15"/>
  <c r="F176" i="15"/>
  <c r="D176" i="15"/>
  <c r="A178" i="15"/>
  <c r="D62" i="15"/>
  <c r="F62" i="15"/>
  <c r="S66" i="13"/>
  <c r="T66" i="13" s="1"/>
  <c r="V66" i="13" s="1"/>
  <c r="X66" i="13" s="1"/>
  <c r="C63" i="15" s="1"/>
  <c r="R66" i="13"/>
  <c r="K67" i="13"/>
  <c r="O67" i="13" s="1"/>
  <c r="P67" i="13" s="1"/>
  <c r="G67" i="13"/>
  <c r="H67" i="13"/>
  <c r="U67" i="13" s="1"/>
  <c r="W67" i="13" s="1"/>
  <c r="I68" i="13"/>
  <c r="U72" i="20" l="1"/>
  <c r="W72" i="20" s="1"/>
  <c r="R72" i="20"/>
  <c r="Y72" i="20" s="1"/>
  <c r="S72" i="20"/>
  <c r="T72" i="20" s="1"/>
  <c r="V72" i="20" s="1"/>
  <c r="X72" i="20" s="1"/>
  <c r="I74" i="20"/>
  <c r="K73" i="20"/>
  <c r="O73" i="20" s="1"/>
  <c r="P73" i="20" s="1"/>
  <c r="H73" i="20"/>
  <c r="Q73" i="20" s="1"/>
  <c r="G73" i="20"/>
  <c r="J65" i="16"/>
  <c r="K64" i="16"/>
  <c r="G62" i="15"/>
  <c r="E62" i="15"/>
  <c r="D177" i="15"/>
  <c r="F177" i="15"/>
  <c r="A179" i="15"/>
  <c r="F63" i="15"/>
  <c r="D63" i="15"/>
  <c r="S67" i="13"/>
  <c r="T67" i="13" s="1"/>
  <c r="V67" i="13" s="1"/>
  <c r="X67" i="13" s="1"/>
  <c r="C64" i="15" s="1"/>
  <c r="R67" i="13"/>
  <c r="K68" i="13"/>
  <c r="O68" i="13" s="1"/>
  <c r="P68" i="13" s="1"/>
  <c r="I69" i="13"/>
  <c r="H68" i="13"/>
  <c r="U68" i="13" s="1"/>
  <c r="W68" i="13" s="1"/>
  <c r="G68" i="13"/>
  <c r="H74" i="20" l="1"/>
  <c r="Q74" i="20" s="1"/>
  <c r="G74" i="20"/>
  <c r="K74" i="20"/>
  <c r="O74" i="20" s="1"/>
  <c r="P74" i="20" s="1"/>
  <c r="I75" i="20"/>
  <c r="U73" i="20"/>
  <c r="W73" i="20" s="1"/>
  <c r="S73" i="20"/>
  <c r="T73" i="20" s="1"/>
  <c r="V73" i="20" s="1"/>
  <c r="X73" i="20" s="1"/>
  <c r="R73" i="20"/>
  <c r="Y73" i="20" s="1"/>
  <c r="J66" i="16"/>
  <c r="K65" i="16"/>
  <c r="E63" i="15"/>
  <c r="G63" i="15"/>
  <c r="D178" i="15"/>
  <c r="F178" i="15"/>
  <c r="A180" i="15"/>
  <c r="F64" i="15"/>
  <c r="D64" i="15"/>
  <c r="S68" i="13"/>
  <c r="T68" i="13" s="1"/>
  <c r="V68" i="13" s="1"/>
  <c r="X68" i="13" s="1"/>
  <c r="C65" i="15" s="1"/>
  <c r="R68" i="13"/>
  <c r="K69" i="13"/>
  <c r="O69" i="13" s="1"/>
  <c r="P69" i="13" s="1"/>
  <c r="H69" i="13"/>
  <c r="U69" i="13" s="1"/>
  <c r="W69" i="13" s="1"/>
  <c r="G69" i="13"/>
  <c r="I70" i="13"/>
  <c r="I76" i="20" l="1"/>
  <c r="K75" i="20"/>
  <c r="O75" i="20" s="1"/>
  <c r="P75" i="20" s="1"/>
  <c r="H75" i="20"/>
  <c r="Q75" i="20" s="1"/>
  <c r="G75" i="20"/>
  <c r="S74" i="20"/>
  <c r="T74" i="20" s="1"/>
  <c r="V74" i="20" s="1"/>
  <c r="X74" i="20" s="1"/>
  <c r="R74" i="20"/>
  <c r="Y74" i="20" s="1"/>
  <c r="U74" i="20"/>
  <c r="W74" i="20" s="1"/>
  <c r="J67" i="16"/>
  <c r="K66" i="16"/>
  <c r="E64" i="15"/>
  <c r="G64" i="15"/>
  <c r="D179" i="15"/>
  <c r="F179" i="15"/>
  <c r="A181" i="15"/>
  <c r="F65" i="15"/>
  <c r="D65" i="15"/>
  <c r="S69" i="13"/>
  <c r="T69" i="13" s="1"/>
  <c r="V69" i="13" s="1"/>
  <c r="X69" i="13" s="1"/>
  <c r="C66" i="15" s="1"/>
  <c r="R69" i="13"/>
  <c r="K70" i="13"/>
  <c r="O70" i="13" s="1"/>
  <c r="P70" i="13" s="1"/>
  <c r="G70" i="13"/>
  <c r="I71" i="13"/>
  <c r="H70" i="13"/>
  <c r="U70" i="13" s="1"/>
  <c r="W70" i="13" s="1"/>
  <c r="U75" i="20" l="1"/>
  <c r="W75" i="20" s="1"/>
  <c r="S75" i="20"/>
  <c r="T75" i="20" s="1"/>
  <c r="V75" i="20" s="1"/>
  <c r="X75" i="20" s="1"/>
  <c r="R75" i="20"/>
  <c r="Y75" i="20" s="1"/>
  <c r="G76" i="20"/>
  <c r="K76" i="20"/>
  <c r="O76" i="20" s="1"/>
  <c r="P76" i="20" s="1"/>
  <c r="I77" i="20"/>
  <c r="H76" i="20"/>
  <c r="Q76" i="20" s="1"/>
  <c r="J68" i="16"/>
  <c r="K67" i="16"/>
  <c r="E65" i="15"/>
  <c r="G65" i="15"/>
  <c r="D180" i="15"/>
  <c r="F180" i="15"/>
  <c r="A182" i="15"/>
  <c r="D66" i="15"/>
  <c r="F66" i="15"/>
  <c r="R70" i="13"/>
  <c r="S70" i="13"/>
  <c r="T70" i="13" s="1"/>
  <c r="V70" i="13" s="1"/>
  <c r="X70" i="13" s="1"/>
  <c r="C67" i="15" s="1"/>
  <c r="K71" i="13"/>
  <c r="O71" i="13" s="1"/>
  <c r="P71" i="13" s="1"/>
  <c r="G71" i="13"/>
  <c r="H71" i="13"/>
  <c r="U71" i="13" s="1"/>
  <c r="W71" i="13" s="1"/>
  <c r="I72" i="13"/>
  <c r="H77" i="20" l="1"/>
  <c r="Q77" i="20" s="1"/>
  <c r="I78" i="20"/>
  <c r="K77" i="20"/>
  <c r="O77" i="20" s="1"/>
  <c r="P77" i="20" s="1"/>
  <c r="G77" i="20"/>
  <c r="R76" i="20"/>
  <c r="Y76" i="20" s="1"/>
  <c r="U76" i="20"/>
  <c r="W76" i="20" s="1"/>
  <c r="S76" i="20"/>
  <c r="T76" i="20" s="1"/>
  <c r="V76" i="20" s="1"/>
  <c r="X76" i="20" s="1"/>
  <c r="J69" i="16"/>
  <c r="K68" i="16"/>
  <c r="G66" i="15"/>
  <c r="E66" i="15"/>
  <c r="F181" i="15"/>
  <c r="D181" i="15"/>
  <c r="A183" i="15"/>
  <c r="D67" i="15"/>
  <c r="F67" i="15"/>
  <c r="R71" i="13"/>
  <c r="S71" i="13"/>
  <c r="T71" i="13" s="1"/>
  <c r="V71" i="13" s="1"/>
  <c r="X71" i="13" s="1"/>
  <c r="C68" i="15" s="1"/>
  <c r="K72" i="13"/>
  <c r="O72" i="13" s="1"/>
  <c r="P72" i="13" s="1"/>
  <c r="H72" i="13"/>
  <c r="U72" i="13" s="1"/>
  <c r="W72" i="13" s="1"/>
  <c r="I73" i="13"/>
  <c r="G72" i="13"/>
  <c r="G78" i="20" l="1"/>
  <c r="I79" i="20"/>
  <c r="K78" i="20"/>
  <c r="O78" i="20" s="1"/>
  <c r="P78" i="20" s="1"/>
  <c r="H78" i="20"/>
  <c r="Q78" i="20" s="1"/>
  <c r="S77" i="20"/>
  <c r="T77" i="20" s="1"/>
  <c r="V77" i="20" s="1"/>
  <c r="X77" i="20" s="1"/>
  <c r="U77" i="20"/>
  <c r="W77" i="20" s="1"/>
  <c r="R77" i="20"/>
  <c r="Y77" i="20" s="1"/>
  <c r="J70" i="16"/>
  <c r="K69" i="16"/>
  <c r="G67" i="15"/>
  <c r="E67" i="15"/>
  <c r="F182" i="15"/>
  <c r="D182" i="15"/>
  <c r="A184" i="15"/>
  <c r="D68" i="15"/>
  <c r="F68" i="15"/>
  <c r="S72" i="13"/>
  <c r="T72" i="13" s="1"/>
  <c r="V72" i="13" s="1"/>
  <c r="X72" i="13" s="1"/>
  <c r="C69" i="15" s="1"/>
  <c r="R72" i="13"/>
  <c r="K73" i="13"/>
  <c r="O73" i="13" s="1"/>
  <c r="P73" i="13" s="1"/>
  <c r="I74" i="13"/>
  <c r="H73" i="13"/>
  <c r="U73" i="13" s="1"/>
  <c r="W73" i="13" s="1"/>
  <c r="G73" i="13"/>
  <c r="R78" i="20" l="1"/>
  <c r="Y78" i="20" s="1"/>
  <c r="U78" i="20"/>
  <c r="W78" i="20" s="1"/>
  <c r="S78" i="20"/>
  <c r="T78" i="20" s="1"/>
  <c r="V78" i="20" s="1"/>
  <c r="X78" i="20" s="1"/>
  <c r="I80" i="20"/>
  <c r="K79" i="20"/>
  <c r="O79" i="20" s="1"/>
  <c r="P79" i="20" s="1"/>
  <c r="H79" i="20"/>
  <c r="Q79" i="20" s="1"/>
  <c r="G79" i="20"/>
  <c r="J71" i="16"/>
  <c r="K70" i="16"/>
  <c r="G68" i="15"/>
  <c r="E68" i="15"/>
  <c r="F183" i="15"/>
  <c r="D183" i="15"/>
  <c r="A185" i="15"/>
  <c r="D69" i="15"/>
  <c r="F69" i="15"/>
  <c r="S73" i="13"/>
  <c r="T73" i="13" s="1"/>
  <c r="V73" i="13" s="1"/>
  <c r="X73" i="13" s="1"/>
  <c r="C70" i="15" s="1"/>
  <c r="R73" i="13"/>
  <c r="K74" i="13"/>
  <c r="O74" i="13" s="1"/>
  <c r="P74" i="13" s="1"/>
  <c r="G74" i="13"/>
  <c r="I75" i="13"/>
  <c r="H74" i="13"/>
  <c r="U74" i="13" s="1"/>
  <c r="W74" i="13" s="1"/>
  <c r="U79" i="20" l="1"/>
  <c r="W79" i="20" s="1"/>
  <c r="S79" i="20"/>
  <c r="T79" i="20" s="1"/>
  <c r="V79" i="20" s="1"/>
  <c r="X79" i="20" s="1"/>
  <c r="R79" i="20"/>
  <c r="Y79" i="20" s="1"/>
  <c r="I81" i="20"/>
  <c r="K80" i="20"/>
  <c r="O80" i="20" s="1"/>
  <c r="P80" i="20" s="1"/>
  <c r="H80" i="20"/>
  <c r="Q80" i="20" s="1"/>
  <c r="G80" i="20"/>
  <c r="J72" i="16"/>
  <c r="K71" i="16"/>
  <c r="G69" i="15"/>
  <c r="E69" i="15"/>
  <c r="D184" i="15"/>
  <c r="F184" i="15"/>
  <c r="A186" i="15"/>
  <c r="F70" i="15"/>
  <c r="D70" i="15"/>
  <c r="S74" i="13"/>
  <c r="T74" i="13" s="1"/>
  <c r="V74" i="13" s="1"/>
  <c r="X74" i="13" s="1"/>
  <c r="C71" i="15" s="1"/>
  <c r="R74" i="13"/>
  <c r="K75" i="13"/>
  <c r="O75" i="13" s="1"/>
  <c r="P75" i="13" s="1"/>
  <c r="G75" i="13"/>
  <c r="I76" i="13"/>
  <c r="H75" i="13"/>
  <c r="U75" i="13" s="1"/>
  <c r="W75" i="13" s="1"/>
  <c r="I82" i="20" l="1"/>
  <c r="K81" i="20"/>
  <c r="O81" i="20" s="1"/>
  <c r="P81" i="20" s="1"/>
  <c r="H81" i="20"/>
  <c r="Q81" i="20" s="1"/>
  <c r="G81" i="20"/>
  <c r="U80" i="20"/>
  <c r="W80" i="20" s="1"/>
  <c r="S80" i="20"/>
  <c r="T80" i="20" s="1"/>
  <c r="V80" i="20" s="1"/>
  <c r="X80" i="20" s="1"/>
  <c r="R80" i="20"/>
  <c r="Y80" i="20" s="1"/>
  <c r="J73" i="16"/>
  <c r="K72" i="16"/>
  <c r="E70" i="15"/>
  <c r="G70" i="15"/>
  <c r="D185" i="15"/>
  <c r="F185" i="15"/>
  <c r="A187" i="15"/>
  <c r="F71" i="15"/>
  <c r="D71" i="15"/>
  <c r="S75" i="13"/>
  <c r="T75" i="13" s="1"/>
  <c r="V75" i="13" s="1"/>
  <c r="X75" i="13" s="1"/>
  <c r="C72" i="15" s="1"/>
  <c r="R75" i="13"/>
  <c r="K76" i="13"/>
  <c r="O76" i="13" s="1"/>
  <c r="P76" i="13" s="1"/>
  <c r="H76" i="13"/>
  <c r="U76" i="13" s="1"/>
  <c r="W76" i="13" s="1"/>
  <c r="I77" i="13"/>
  <c r="G76" i="13"/>
  <c r="U81" i="20" l="1"/>
  <c r="W81" i="20" s="1"/>
  <c r="S81" i="20"/>
  <c r="T81" i="20" s="1"/>
  <c r="V81" i="20" s="1"/>
  <c r="X81" i="20" s="1"/>
  <c r="R81" i="20"/>
  <c r="Y81" i="20" s="1"/>
  <c r="I83" i="20"/>
  <c r="K82" i="20"/>
  <c r="O82" i="20" s="1"/>
  <c r="P82" i="20" s="1"/>
  <c r="H82" i="20"/>
  <c r="Q82" i="20" s="1"/>
  <c r="G82" i="20"/>
  <c r="J74" i="16"/>
  <c r="K73" i="16"/>
  <c r="E71" i="15"/>
  <c r="G71" i="15"/>
  <c r="F186" i="15"/>
  <c r="D186" i="15"/>
  <c r="A188" i="15"/>
  <c r="D72" i="15"/>
  <c r="F72" i="15"/>
  <c r="S76" i="13"/>
  <c r="T76" i="13" s="1"/>
  <c r="V76" i="13" s="1"/>
  <c r="X76" i="13" s="1"/>
  <c r="C73" i="15" s="1"/>
  <c r="R76" i="13"/>
  <c r="K77" i="13"/>
  <c r="O77" i="13" s="1"/>
  <c r="P77" i="13" s="1"/>
  <c r="I78" i="13"/>
  <c r="H77" i="13"/>
  <c r="U77" i="13" s="1"/>
  <c r="W77" i="13" s="1"/>
  <c r="G77" i="13"/>
  <c r="U82" i="20" l="1"/>
  <c r="W82" i="20" s="1"/>
  <c r="S82" i="20"/>
  <c r="T82" i="20" s="1"/>
  <c r="V82" i="20" s="1"/>
  <c r="X82" i="20" s="1"/>
  <c r="R82" i="20"/>
  <c r="Y82" i="20" s="1"/>
  <c r="I84" i="20"/>
  <c r="K83" i="20"/>
  <c r="O83" i="20" s="1"/>
  <c r="P83" i="20" s="1"/>
  <c r="H83" i="20"/>
  <c r="Q83" i="20" s="1"/>
  <c r="G83" i="20"/>
  <c r="J75" i="16"/>
  <c r="K74" i="16"/>
  <c r="G72" i="15"/>
  <c r="E72" i="15"/>
  <c r="F187" i="15"/>
  <c r="D187" i="15"/>
  <c r="A189" i="15"/>
  <c r="F73" i="15"/>
  <c r="D73" i="15"/>
  <c r="S77" i="13"/>
  <c r="T77" i="13" s="1"/>
  <c r="V77" i="13" s="1"/>
  <c r="X77" i="13" s="1"/>
  <c r="C74" i="15" s="1"/>
  <c r="R77" i="13"/>
  <c r="K78" i="13"/>
  <c r="O78" i="13" s="1"/>
  <c r="P78" i="13" s="1"/>
  <c r="I79" i="13"/>
  <c r="H78" i="13"/>
  <c r="U78" i="13" s="1"/>
  <c r="W78" i="13" s="1"/>
  <c r="G78" i="13"/>
  <c r="H84" i="20" l="1"/>
  <c r="Q84" i="20" s="1"/>
  <c r="G84" i="20"/>
  <c r="I85" i="20"/>
  <c r="K84" i="20"/>
  <c r="O84" i="20" s="1"/>
  <c r="P84" i="20" s="1"/>
  <c r="U83" i="20"/>
  <c r="W83" i="20" s="1"/>
  <c r="S83" i="20"/>
  <c r="T83" i="20" s="1"/>
  <c r="V83" i="20" s="1"/>
  <c r="X83" i="20" s="1"/>
  <c r="R83" i="20"/>
  <c r="Y83" i="20" s="1"/>
  <c r="J76" i="16"/>
  <c r="K75" i="16"/>
  <c r="E73" i="15"/>
  <c r="G73" i="15"/>
  <c r="F188" i="15"/>
  <c r="D188" i="15"/>
  <c r="A190" i="15"/>
  <c r="D74" i="15"/>
  <c r="F74" i="15"/>
  <c r="R78" i="13"/>
  <c r="S78" i="13"/>
  <c r="T78" i="13" s="1"/>
  <c r="V78" i="13" s="1"/>
  <c r="X78" i="13" s="1"/>
  <c r="C75" i="15" s="1"/>
  <c r="K79" i="13"/>
  <c r="O79" i="13" s="1"/>
  <c r="P79" i="13" s="1"/>
  <c r="G79" i="13"/>
  <c r="H79" i="13"/>
  <c r="U79" i="13" s="1"/>
  <c r="W79" i="13" s="1"/>
  <c r="I80" i="13"/>
  <c r="H85" i="20" l="1"/>
  <c r="Q85" i="20" s="1"/>
  <c r="G85" i="20"/>
  <c r="I86" i="20"/>
  <c r="K85" i="20"/>
  <c r="O85" i="20" s="1"/>
  <c r="P85" i="20" s="1"/>
  <c r="S84" i="20"/>
  <c r="T84" i="20" s="1"/>
  <c r="V84" i="20" s="1"/>
  <c r="X84" i="20" s="1"/>
  <c r="R84" i="20"/>
  <c r="Y84" i="20" s="1"/>
  <c r="U84" i="20"/>
  <c r="W84" i="20" s="1"/>
  <c r="J77" i="16"/>
  <c r="K76" i="16"/>
  <c r="G74" i="15"/>
  <c r="E74" i="15"/>
  <c r="F189" i="15"/>
  <c r="D189" i="15"/>
  <c r="A191" i="15"/>
  <c r="F75" i="15"/>
  <c r="D75" i="15"/>
  <c r="R79" i="13"/>
  <c r="S79" i="13"/>
  <c r="T79" i="13" s="1"/>
  <c r="V79" i="13" s="1"/>
  <c r="X79" i="13" s="1"/>
  <c r="C76" i="15" s="1"/>
  <c r="K80" i="13"/>
  <c r="O80" i="13" s="1"/>
  <c r="P80" i="13" s="1"/>
  <c r="G80" i="13"/>
  <c r="I81" i="13"/>
  <c r="H80" i="13"/>
  <c r="U80" i="13" s="1"/>
  <c r="W80" i="13" s="1"/>
  <c r="G86" i="20" l="1"/>
  <c r="I87" i="20"/>
  <c r="K86" i="20"/>
  <c r="O86" i="20" s="1"/>
  <c r="P86" i="20" s="1"/>
  <c r="H86" i="20"/>
  <c r="Q86" i="20" s="1"/>
  <c r="S85" i="20"/>
  <c r="T85" i="20" s="1"/>
  <c r="V85" i="20" s="1"/>
  <c r="X85" i="20" s="1"/>
  <c r="R85" i="20"/>
  <c r="Y85" i="20" s="1"/>
  <c r="U85" i="20"/>
  <c r="W85" i="20" s="1"/>
  <c r="J78" i="16"/>
  <c r="K77" i="16"/>
  <c r="E75" i="15"/>
  <c r="G75" i="15"/>
  <c r="D190" i="15"/>
  <c r="F190" i="15"/>
  <c r="A192" i="15"/>
  <c r="D76" i="15"/>
  <c r="F76" i="15"/>
  <c r="S80" i="13"/>
  <c r="T80" i="13" s="1"/>
  <c r="V80" i="13" s="1"/>
  <c r="X80" i="13" s="1"/>
  <c r="C77" i="15" s="1"/>
  <c r="R80" i="13"/>
  <c r="K81" i="13"/>
  <c r="O81" i="13" s="1"/>
  <c r="P81" i="13" s="1"/>
  <c r="G81" i="13"/>
  <c r="I82" i="13"/>
  <c r="H81" i="13"/>
  <c r="U81" i="13" s="1"/>
  <c r="W81" i="13" s="1"/>
  <c r="R86" i="20" l="1"/>
  <c r="Y86" i="20" s="1"/>
  <c r="U86" i="20"/>
  <c r="W86" i="20" s="1"/>
  <c r="S86" i="20"/>
  <c r="T86" i="20" s="1"/>
  <c r="V86" i="20" s="1"/>
  <c r="X86" i="20" s="1"/>
  <c r="I88" i="20"/>
  <c r="K87" i="20"/>
  <c r="O87" i="20" s="1"/>
  <c r="P87" i="20" s="1"/>
  <c r="H87" i="20"/>
  <c r="Q87" i="20" s="1"/>
  <c r="G87" i="20"/>
  <c r="J79" i="16"/>
  <c r="K78" i="16"/>
  <c r="G76" i="15"/>
  <c r="E76" i="15"/>
  <c r="F191" i="15"/>
  <c r="D191" i="15"/>
  <c r="A193" i="15"/>
  <c r="D77" i="15"/>
  <c r="F77" i="15"/>
  <c r="S81" i="13"/>
  <c r="T81" i="13" s="1"/>
  <c r="V81" i="13" s="1"/>
  <c r="X81" i="13" s="1"/>
  <c r="C78" i="15" s="1"/>
  <c r="R81" i="13"/>
  <c r="K82" i="13"/>
  <c r="O82" i="13" s="1"/>
  <c r="P82" i="13" s="1"/>
  <c r="G82" i="13"/>
  <c r="I83" i="13"/>
  <c r="H82" i="13"/>
  <c r="U82" i="13" s="1"/>
  <c r="W82" i="13" s="1"/>
  <c r="I89" i="20" l="1"/>
  <c r="K88" i="20"/>
  <c r="O88" i="20" s="1"/>
  <c r="P88" i="20" s="1"/>
  <c r="H88" i="20"/>
  <c r="Q88" i="20" s="1"/>
  <c r="G88" i="20"/>
  <c r="U87" i="20"/>
  <c r="W87" i="20" s="1"/>
  <c r="S87" i="20"/>
  <c r="T87" i="20" s="1"/>
  <c r="V87" i="20" s="1"/>
  <c r="X87" i="20" s="1"/>
  <c r="R87" i="20"/>
  <c r="Y87" i="20" s="1"/>
  <c r="J80" i="16"/>
  <c r="K79" i="16"/>
  <c r="G77" i="15"/>
  <c r="E77" i="15"/>
  <c r="D192" i="15"/>
  <c r="F192" i="15"/>
  <c r="A194" i="15"/>
  <c r="F78" i="15"/>
  <c r="D78" i="15"/>
  <c r="S82" i="13"/>
  <c r="T82" i="13" s="1"/>
  <c r="V82" i="13" s="1"/>
  <c r="X82" i="13" s="1"/>
  <c r="C79" i="15" s="1"/>
  <c r="R82" i="13"/>
  <c r="K83" i="13"/>
  <c r="O83" i="13" s="1"/>
  <c r="P83" i="13" s="1"/>
  <c r="I84" i="13"/>
  <c r="H83" i="13"/>
  <c r="U83" i="13" s="1"/>
  <c r="W83" i="13" s="1"/>
  <c r="G83" i="13"/>
  <c r="U88" i="20" l="1"/>
  <c r="W88" i="20" s="1"/>
  <c r="S88" i="20"/>
  <c r="T88" i="20" s="1"/>
  <c r="V88" i="20" s="1"/>
  <c r="X88" i="20" s="1"/>
  <c r="R88" i="20"/>
  <c r="Y88" i="20" s="1"/>
  <c r="I90" i="20"/>
  <c r="K89" i="20"/>
  <c r="O89" i="20" s="1"/>
  <c r="P89" i="20" s="1"/>
  <c r="H89" i="20"/>
  <c r="Q89" i="20" s="1"/>
  <c r="G89" i="20"/>
  <c r="K80" i="16"/>
  <c r="AA7" i="16"/>
  <c r="J81" i="16"/>
  <c r="E78" i="15"/>
  <c r="G78" i="15"/>
  <c r="F193" i="15"/>
  <c r="D193" i="15"/>
  <c r="A195" i="15"/>
  <c r="F79" i="15"/>
  <c r="D79" i="15"/>
  <c r="S83" i="13"/>
  <c r="T83" i="13" s="1"/>
  <c r="V83" i="13" s="1"/>
  <c r="X83" i="13" s="1"/>
  <c r="C80" i="15" s="1"/>
  <c r="R83" i="13"/>
  <c r="K84" i="13"/>
  <c r="O84" i="13" s="1"/>
  <c r="P84" i="13" s="1"/>
  <c r="I85" i="13"/>
  <c r="H84" i="13"/>
  <c r="U84" i="13" s="1"/>
  <c r="W84" i="13" s="1"/>
  <c r="G84" i="13"/>
  <c r="U89" i="20" l="1"/>
  <c r="W89" i="20" s="1"/>
  <c r="S89" i="20"/>
  <c r="T89" i="20" s="1"/>
  <c r="V89" i="20" s="1"/>
  <c r="X89" i="20" s="1"/>
  <c r="R89" i="20"/>
  <c r="Y89" i="20" s="1"/>
  <c r="I91" i="20"/>
  <c r="K90" i="20"/>
  <c r="O90" i="20" s="1"/>
  <c r="P90" i="20" s="1"/>
  <c r="H90" i="20"/>
  <c r="Q90" i="20" s="1"/>
  <c r="G90" i="20"/>
  <c r="J82" i="16"/>
  <c r="K81" i="16"/>
  <c r="E79" i="15"/>
  <c r="G79" i="15"/>
  <c r="F194" i="15"/>
  <c r="D194" i="15"/>
  <c r="A196" i="15"/>
  <c r="F80" i="15"/>
  <c r="D80" i="15"/>
  <c r="S84" i="13"/>
  <c r="T84" i="13" s="1"/>
  <c r="V84" i="13" s="1"/>
  <c r="X84" i="13" s="1"/>
  <c r="C81" i="15" s="1"/>
  <c r="R84" i="13"/>
  <c r="K85" i="13"/>
  <c r="O85" i="13" s="1"/>
  <c r="P85" i="13" s="1"/>
  <c r="I86" i="13"/>
  <c r="H85" i="13"/>
  <c r="U85" i="13" s="1"/>
  <c r="W85" i="13" s="1"/>
  <c r="G85" i="13"/>
  <c r="K91" i="20" l="1"/>
  <c r="O91" i="20" s="1"/>
  <c r="P91" i="20" s="1"/>
  <c r="I92" i="20"/>
  <c r="H91" i="20"/>
  <c r="Q91" i="20" s="1"/>
  <c r="G91" i="20"/>
  <c r="U90" i="20"/>
  <c r="W90" i="20" s="1"/>
  <c r="S90" i="20"/>
  <c r="T90" i="20" s="1"/>
  <c r="V90" i="20" s="1"/>
  <c r="X90" i="20" s="1"/>
  <c r="R90" i="20"/>
  <c r="Y90" i="20" s="1"/>
  <c r="J83" i="16"/>
  <c r="K82" i="16"/>
  <c r="E80" i="15"/>
  <c r="G80" i="15"/>
  <c r="F195" i="15"/>
  <c r="D195" i="15"/>
  <c r="A197" i="15"/>
  <c r="F81" i="15"/>
  <c r="D81" i="15"/>
  <c r="S85" i="13"/>
  <c r="T85" i="13" s="1"/>
  <c r="V85" i="13" s="1"/>
  <c r="X85" i="13" s="1"/>
  <c r="C82" i="15" s="1"/>
  <c r="R85" i="13"/>
  <c r="K86" i="13"/>
  <c r="O86" i="13" s="1"/>
  <c r="P86" i="13" s="1"/>
  <c r="I87" i="13"/>
  <c r="H86" i="13"/>
  <c r="U86" i="13" s="1"/>
  <c r="W86" i="13" s="1"/>
  <c r="G86" i="13"/>
  <c r="U91" i="20" l="1"/>
  <c r="W91" i="20" s="1"/>
  <c r="S91" i="20"/>
  <c r="T91" i="20" s="1"/>
  <c r="V91" i="20" s="1"/>
  <c r="R91" i="20"/>
  <c r="Y91" i="20" s="1"/>
  <c r="K92" i="20"/>
  <c r="O92" i="20" s="1"/>
  <c r="P92" i="20" s="1"/>
  <c r="I93" i="20"/>
  <c r="H92" i="20"/>
  <c r="Q92" i="20" s="1"/>
  <c r="G92" i="20"/>
  <c r="J84" i="16"/>
  <c r="K83" i="16"/>
  <c r="E81" i="15"/>
  <c r="G81" i="15"/>
  <c r="F196" i="15"/>
  <c r="D196" i="15"/>
  <c r="A198" i="15"/>
  <c r="A199" i="15" s="1"/>
  <c r="A200" i="15" s="1"/>
  <c r="A201" i="15" s="1"/>
  <c r="A202" i="15" s="1"/>
  <c r="A203" i="15" s="1"/>
  <c r="A204" i="15" s="1"/>
  <c r="A205" i="15" s="1"/>
  <c r="F82" i="15"/>
  <c r="D82" i="15"/>
  <c r="R86" i="13"/>
  <c r="S86" i="13"/>
  <c r="T86" i="13" s="1"/>
  <c r="V86" i="13" s="1"/>
  <c r="X86" i="13" s="1"/>
  <c r="C83" i="15" s="1"/>
  <c r="K87" i="13"/>
  <c r="O87" i="13" s="1"/>
  <c r="P87" i="13" s="1"/>
  <c r="H87" i="13"/>
  <c r="U87" i="13" s="1"/>
  <c r="W87" i="13" s="1"/>
  <c r="I88" i="13"/>
  <c r="G87" i="13"/>
  <c r="K93" i="20" l="1"/>
  <c r="O93" i="20" s="1"/>
  <c r="P93" i="20" s="1"/>
  <c r="I94" i="20"/>
  <c r="H93" i="20"/>
  <c r="Q93" i="20" s="1"/>
  <c r="G93" i="20"/>
  <c r="U92" i="20"/>
  <c r="W92" i="20" s="1"/>
  <c r="S92" i="20"/>
  <c r="T92" i="20" s="1"/>
  <c r="V92" i="20" s="1"/>
  <c r="R92" i="20"/>
  <c r="Y92" i="20" s="1"/>
  <c r="J85" i="16"/>
  <c r="K84" i="16"/>
  <c r="E82" i="15"/>
  <c r="G82" i="15"/>
  <c r="D197" i="15"/>
  <c r="F197" i="15"/>
  <c r="A206" i="15"/>
  <c r="D83" i="15"/>
  <c r="F83" i="15"/>
  <c r="R87" i="13"/>
  <c r="S87" i="13"/>
  <c r="T87" i="13" s="1"/>
  <c r="V87" i="13" s="1"/>
  <c r="X87" i="13" s="1"/>
  <c r="C84" i="15" s="1"/>
  <c r="K88" i="13"/>
  <c r="O88" i="13" s="1"/>
  <c r="P88" i="13" s="1"/>
  <c r="I89" i="13"/>
  <c r="H88" i="13"/>
  <c r="U88" i="13" s="1"/>
  <c r="W88" i="13" s="1"/>
  <c r="G88" i="13"/>
  <c r="U93" i="20" l="1"/>
  <c r="W93" i="20" s="1"/>
  <c r="S93" i="20"/>
  <c r="T93" i="20" s="1"/>
  <c r="V93" i="20" s="1"/>
  <c r="R93" i="20"/>
  <c r="Y93" i="20" s="1"/>
  <c r="K94" i="20"/>
  <c r="O94" i="20" s="1"/>
  <c r="P94" i="20" s="1"/>
  <c r="I95" i="20"/>
  <c r="H94" i="20"/>
  <c r="Q94" i="20" s="1"/>
  <c r="G94" i="20"/>
  <c r="J86" i="16"/>
  <c r="K85" i="16"/>
  <c r="G83" i="15"/>
  <c r="E83" i="15"/>
  <c r="D205" i="15"/>
  <c r="F205" i="15"/>
  <c r="A207" i="15"/>
  <c r="F84" i="15"/>
  <c r="D84" i="15"/>
  <c r="S88" i="13"/>
  <c r="T88" i="13" s="1"/>
  <c r="V88" i="13" s="1"/>
  <c r="X88" i="13" s="1"/>
  <c r="C85" i="15" s="1"/>
  <c r="R88" i="13"/>
  <c r="K89" i="13"/>
  <c r="O89" i="13" s="1"/>
  <c r="P89" i="13" s="1"/>
  <c r="I90" i="13"/>
  <c r="G89" i="13"/>
  <c r="H89" i="13"/>
  <c r="U89" i="13" s="1"/>
  <c r="W89" i="13" s="1"/>
  <c r="K95" i="20" l="1"/>
  <c r="O95" i="20" s="1"/>
  <c r="P95" i="20" s="1"/>
  <c r="I96" i="20"/>
  <c r="H95" i="20"/>
  <c r="Q95" i="20" s="1"/>
  <c r="G95" i="20"/>
  <c r="U94" i="20"/>
  <c r="W94" i="20" s="1"/>
  <c r="S94" i="20"/>
  <c r="T94" i="20" s="1"/>
  <c r="V94" i="20" s="1"/>
  <c r="R94" i="20"/>
  <c r="Y94" i="20" s="1"/>
  <c r="J87" i="16"/>
  <c r="K86" i="16"/>
  <c r="E84" i="15"/>
  <c r="G84" i="15"/>
  <c r="D206" i="15"/>
  <c r="F206" i="15"/>
  <c r="A208" i="15"/>
  <c r="D85" i="15"/>
  <c r="F85" i="15"/>
  <c r="S89" i="13"/>
  <c r="T89" i="13" s="1"/>
  <c r="V89" i="13" s="1"/>
  <c r="X89" i="13" s="1"/>
  <c r="C86" i="15" s="1"/>
  <c r="R89" i="13"/>
  <c r="H90" i="13"/>
  <c r="U90" i="13" s="1"/>
  <c r="W90" i="13" s="1"/>
  <c r="I91" i="13"/>
  <c r="K90" i="13"/>
  <c r="O90" i="13" s="1"/>
  <c r="P90" i="13" s="1"/>
  <c r="G90" i="13"/>
  <c r="U95" i="20" l="1"/>
  <c r="W95" i="20" s="1"/>
  <c r="S95" i="20"/>
  <c r="T95" i="20" s="1"/>
  <c r="V95" i="20" s="1"/>
  <c r="R95" i="20"/>
  <c r="Y95" i="20" s="1"/>
  <c r="K96" i="20"/>
  <c r="O96" i="20" s="1"/>
  <c r="P96" i="20" s="1"/>
  <c r="I97" i="20"/>
  <c r="H96" i="20"/>
  <c r="Q96" i="20" s="1"/>
  <c r="G96" i="20"/>
  <c r="J88" i="16"/>
  <c r="K87" i="16"/>
  <c r="G85" i="15"/>
  <c r="E85" i="15"/>
  <c r="D207" i="15"/>
  <c r="F207" i="15"/>
  <c r="A209" i="15"/>
  <c r="D86" i="15"/>
  <c r="F86" i="15"/>
  <c r="S90" i="13"/>
  <c r="T90" i="13" s="1"/>
  <c r="V90" i="13" s="1"/>
  <c r="X90" i="13" s="1"/>
  <c r="C87" i="15" s="1"/>
  <c r="R90" i="13"/>
  <c r="H91" i="13"/>
  <c r="Q91" i="13" s="1"/>
  <c r="U91" i="13" s="1"/>
  <c r="W91" i="13" s="1"/>
  <c r="I92" i="13"/>
  <c r="K91" i="13"/>
  <c r="O91" i="13" s="1"/>
  <c r="P91" i="13" s="1"/>
  <c r="G91" i="13"/>
  <c r="K97" i="20" l="1"/>
  <c r="O97" i="20" s="1"/>
  <c r="P97" i="20" s="1"/>
  <c r="I98" i="20"/>
  <c r="H97" i="20"/>
  <c r="Q97" i="20" s="1"/>
  <c r="G97" i="20"/>
  <c r="U96" i="20"/>
  <c r="W96" i="20" s="1"/>
  <c r="S96" i="20"/>
  <c r="T96" i="20" s="1"/>
  <c r="V96" i="20" s="1"/>
  <c r="R96" i="20"/>
  <c r="Y96" i="20" s="1"/>
  <c r="J89" i="16"/>
  <c r="K88" i="16"/>
  <c r="G86" i="15"/>
  <c r="E86" i="15"/>
  <c r="F208" i="15"/>
  <c r="D208" i="15"/>
  <c r="A210" i="15"/>
  <c r="F87" i="15"/>
  <c r="D87" i="15"/>
  <c r="S91" i="13"/>
  <c r="T91" i="13" s="1"/>
  <c r="V91" i="13" s="1"/>
  <c r="R91" i="13"/>
  <c r="I93" i="13"/>
  <c r="K92" i="13"/>
  <c r="O92" i="13" s="1"/>
  <c r="P92" i="13" s="1"/>
  <c r="H92" i="13"/>
  <c r="Q92" i="13" s="1"/>
  <c r="U92" i="13" s="1"/>
  <c r="W92" i="13" s="1"/>
  <c r="G92" i="13"/>
  <c r="U97" i="20" l="1"/>
  <c r="W97" i="20" s="1"/>
  <c r="S97" i="20"/>
  <c r="T97" i="20" s="1"/>
  <c r="V97" i="20" s="1"/>
  <c r="R97" i="20"/>
  <c r="Y97" i="20" s="1"/>
  <c r="K98" i="20"/>
  <c r="O98" i="20" s="1"/>
  <c r="P98" i="20" s="1"/>
  <c r="I99" i="20"/>
  <c r="H98" i="20"/>
  <c r="Q98" i="20" s="1"/>
  <c r="G98" i="20"/>
  <c r="J90" i="16"/>
  <c r="K89" i="16"/>
  <c r="E87" i="15"/>
  <c r="E88" i="15" s="1"/>
  <c r="E89" i="15" s="1"/>
  <c r="E90" i="15" s="1"/>
  <c r="E91" i="15" s="1"/>
  <c r="E92" i="15" s="1"/>
  <c r="E93" i="15" s="1"/>
  <c r="E94" i="15" s="1"/>
  <c r="E95" i="15" s="1"/>
  <c r="E96" i="15" s="1"/>
  <c r="E97" i="15" s="1"/>
  <c r="E98" i="15" s="1"/>
  <c r="E99" i="15" s="1"/>
  <c r="E100" i="15" s="1"/>
  <c r="E101" i="15" s="1"/>
  <c r="E102" i="15" s="1"/>
  <c r="E103" i="15" s="1"/>
  <c r="G87" i="15"/>
  <c r="G88" i="15" s="1"/>
  <c r="G89" i="15" s="1"/>
  <c r="G90" i="15" s="1"/>
  <c r="G91" i="15" s="1"/>
  <c r="G92" i="15" s="1"/>
  <c r="G93" i="15" s="1"/>
  <c r="G94" i="15" s="1"/>
  <c r="G95" i="15" s="1"/>
  <c r="G96" i="15" s="1"/>
  <c r="G97" i="15" s="1"/>
  <c r="G98" i="15" s="1"/>
  <c r="G99" i="15" s="1"/>
  <c r="G100" i="15" s="1"/>
  <c r="G101" i="15" s="1"/>
  <c r="G102" i="15" s="1"/>
  <c r="G103" i="15" s="1"/>
  <c r="F209" i="15"/>
  <c r="D209" i="15"/>
  <c r="A211" i="15"/>
  <c r="S92" i="13"/>
  <c r="T92" i="13" s="1"/>
  <c r="V92" i="13" s="1"/>
  <c r="R92" i="13"/>
  <c r="K93" i="13"/>
  <c r="O93" i="13" s="1"/>
  <c r="P93" i="13" s="1"/>
  <c r="G93" i="13"/>
  <c r="H93" i="13"/>
  <c r="Q93" i="13" s="1"/>
  <c r="U93" i="13" s="1"/>
  <c r="W93" i="13" s="1"/>
  <c r="I94" i="13"/>
  <c r="U98" i="20" l="1"/>
  <c r="W98" i="20" s="1"/>
  <c r="S98" i="20"/>
  <c r="T98" i="20" s="1"/>
  <c r="V98" i="20" s="1"/>
  <c r="R98" i="20"/>
  <c r="Y98" i="20" s="1"/>
  <c r="K99" i="20"/>
  <c r="O99" i="20" s="1"/>
  <c r="P99" i="20" s="1"/>
  <c r="I100" i="20"/>
  <c r="H99" i="20"/>
  <c r="Q99" i="20" s="1"/>
  <c r="G99" i="20"/>
  <c r="J91" i="16"/>
  <c r="K90" i="16"/>
  <c r="F210" i="15"/>
  <c r="D210" i="15"/>
  <c r="A212" i="15"/>
  <c r="S93" i="13"/>
  <c r="T93" i="13" s="1"/>
  <c r="V93" i="13" s="1"/>
  <c r="R93" i="13"/>
  <c r="K94" i="13"/>
  <c r="O94" i="13" s="1"/>
  <c r="P94" i="13" s="1"/>
  <c r="G94" i="13"/>
  <c r="H94" i="13"/>
  <c r="Q94" i="13" s="1"/>
  <c r="U94" i="13" s="1"/>
  <c r="W94" i="13" s="1"/>
  <c r="I95" i="13"/>
  <c r="U99" i="20" l="1"/>
  <c r="W99" i="20" s="1"/>
  <c r="S99" i="20"/>
  <c r="T99" i="20" s="1"/>
  <c r="V99" i="20" s="1"/>
  <c r="R99" i="20"/>
  <c r="Y99" i="20" s="1"/>
  <c r="K100" i="20"/>
  <c r="O100" i="20" s="1"/>
  <c r="P100" i="20" s="1"/>
  <c r="I101" i="20"/>
  <c r="H100" i="20"/>
  <c r="Q100" i="20" s="1"/>
  <c r="G100" i="20"/>
  <c r="J92" i="16"/>
  <c r="K91" i="16"/>
  <c r="D211" i="15"/>
  <c r="F211" i="15"/>
  <c r="A213" i="15"/>
  <c r="R94" i="13"/>
  <c r="S94" i="13"/>
  <c r="T94" i="13" s="1"/>
  <c r="V94" i="13" s="1"/>
  <c r="K95" i="13"/>
  <c r="O95" i="13" s="1"/>
  <c r="P95" i="13" s="1"/>
  <c r="H95" i="13"/>
  <c r="Q95" i="13" s="1"/>
  <c r="U95" i="13" s="1"/>
  <c r="W95" i="13" s="1"/>
  <c r="I96" i="13"/>
  <c r="G95" i="13"/>
  <c r="K101" i="20" l="1"/>
  <c r="O101" i="20" s="1"/>
  <c r="P101" i="20" s="1"/>
  <c r="I102" i="20"/>
  <c r="H101" i="20"/>
  <c r="Q101" i="20" s="1"/>
  <c r="G101" i="20"/>
  <c r="U100" i="20"/>
  <c r="W100" i="20" s="1"/>
  <c r="S100" i="20"/>
  <c r="T100" i="20" s="1"/>
  <c r="V100" i="20" s="1"/>
  <c r="R100" i="20"/>
  <c r="Y100" i="20" s="1"/>
  <c r="J93" i="16"/>
  <c r="K92" i="16"/>
  <c r="D212" i="15"/>
  <c r="F212" i="15"/>
  <c r="A214" i="15"/>
  <c r="R95" i="13"/>
  <c r="S95" i="13"/>
  <c r="T95" i="13" s="1"/>
  <c r="V95" i="13" s="1"/>
  <c r="K96" i="13"/>
  <c r="O96" i="13" s="1"/>
  <c r="P96" i="13" s="1"/>
  <c r="I97" i="13"/>
  <c r="H96" i="13"/>
  <c r="Q96" i="13" s="1"/>
  <c r="U96" i="13" s="1"/>
  <c r="W96" i="13" s="1"/>
  <c r="G96" i="13"/>
  <c r="U101" i="20" l="1"/>
  <c r="W101" i="20" s="1"/>
  <c r="S101" i="20"/>
  <c r="T101" i="20" s="1"/>
  <c r="V101" i="20" s="1"/>
  <c r="R101" i="20"/>
  <c r="Y101" i="20" s="1"/>
  <c r="K102" i="20"/>
  <c r="O102" i="20" s="1"/>
  <c r="P102" i="20" s="1"/>
  <c r="I103" i="20"/>
  <c r="H102" i="20"/>
  <c r="Q102" i="20" s="1"/>
  <c r="G102" i="20"/>
  <c r="J94" i="16"/>
  <c r="K93" i="16"/>
  <c r="F213" i="15"/>
  <c r="D213" i="15"/>
  <c r="A215" i="15"/>
  <c r="S96" i="13"/>
  <c r="T96" i="13" s="1"/>
  <c r="V96" i="13" s="1"/>
  <c r="R96" i="13"/>
  <c r="K97" i="13"/>
  <c r="O97" i="13" s="1"/>
  <c r="P97" i="13" s="1"/>
  <c r="G97" i="13"/>
  <c r="I98" i="13"/>
  <c r="H97" i="13"/>
  <c r="Q97" i="13" s="1"/>
  <c r="U97" i="13" s="1"/>
  <c r="W97" i="13" s="1"/>
  <c r="K103" i="20" l="1"/>
  <c r="O103" i="20" s="1"/>
  <c r="P103" i="20" s="1"/>
  <c r="I104" i="20"/>
  <c r="H103" i="20"/>
  <c r="Q103" i="20" s="1"/>
  <c r="G103" i="20"/>
  <c r="U102" i="20"/>
  <c r="W102" i="20" s="1"/>
  <c r="S102" i="20"/>
  <c r="T102" i="20" s="1"/>
  <c r="V102" i="20" s="1"/>
  <c r="R102" i="20"/>
  <c r="Y102" i="20" s="1"/>
  <c r="J95" i="16"/>
  <c r="K94" i="16"/>
  <c r="D214" i="15"/>
  <c r="F214" i="15"/>
  <c r="A216" i="15"/>
  <c r="S97" i="13"/>
  <c r="T97" i="13" s="1"/>
  <c r="V97" i="13" s="1"/>
  <c r="R97" i="13"/>
  <c r="K98" i="13"/>
  <c r="O98" i="13" s="1"/>
  <c r="P98" i="13" s="1"/>
  <c r="G98" i="13"/>
  <c r="I99" i="13"/>
  <c r="H98" i="13"/>
  <c r="Q98" i="13" s="1"/>
  <c r="U98" i="13" s="1"/>
  <c r="W98" i="13" s="1"/>
  <c r="K104" i="20" l="1"/>
  <c r="O104" i="20" s="1"/>
  <c r="P104" i="20" s="1"/>
  <c r="I105" i="20"/>
  <c r="H104" i="20"/>
  <c r="Q104" i="20" s="1"/>
  <c r="G104" i="20"/>
  <c r="U103" i="20"/>
  <c r="W103" i="20" s="1"/>
  <c r="S103" i="20"/>
  <c r="T103" i="20" s="1"/>
  <c r="V103" i="20" s="1"/>
  <c r="R103" i="20"/>
  <c r="Y103" i="20" s="1"/>
  <c r="J96" i="16"/>
  <c r="K95" i="16"/>
  <c r="D215" i="15"/>
  <c r="F215" i="15"/>
  <c r="A217" i="15"/>
  <c r="A218" i="15" s="1"/>
  <c r="A219" i="15" s="1"/>
  <c r="A220" i="15" s="1"/>
  <c r="A221" i="15" s="1"/>
  <c r="A222" i="15" s="1"/>
  <c r="A223" i="15" s="1"/>
  <c r="A224" i="15" s="1"/>
  <c r="A225" i="15" s="1"/>
  <c r="A226" i="15" s="1"/>
  <c r="A227" i="15" s="1"/>
  <c r="A228" i="15" s="1"/>
  <c r="A229" i="15" s="1"/>
  <c r="A230" i="15" s="1"/>
  <c r="A231" i="15" s="1"/>
  <c r="A232" i="15" s="1"/>
  <c r="A233" i="15" s="1"/>
  <c r="A234" i="15" s="1"/>
  <c r="A235" i="15" s="1"/>
  <c r="A236" i="15" s="1"/>
  <c r="A237" i="15" s="1"/>
  <c r="A238" i="15" s="1"/>
  <c r="A239" i="15" s="1"/>
  <c r="A240" i="15" s="1"/>
  <c r="A241" i="15" s="1"/>
  <c r="A242" i="15" s="1"/>
  <c r="A243" i="15" s="1"/>
  <c r="A244" i="15" s="1"/>
  <c r="A245" i="15" s="1"/>
  <c r="A246" i="15" s="1"/>
  <c r="A247" i="15" s="1"/>
  <c r="A248" i="15" s="1"/>
  <c r="A249" i="15" s="1"/>
  <c r="A250" i="15" s="1"/>
  <c r="A251" i="15" s="1"/>
  <c r="A252" i="15" s="1"/>
  <c r="A253" i="15" s="1"/>
  <c r="A254" i="15" s="1"/>
  <c r="A255" i="15" s="1"/>
  <c r="A256" i="15" s="1"/>
  <c r="A257" i="15" s="1"/>
  <c r="A258" i="15" s="1"/>
  <c r="A259" i="15" s="1"/>
  <c r="A260" i="15" s="1"/>
  <c r="A261" i="15" s="1"/>
  <c r="A262" i="15" s="1"/>
  <c r="A263" i="15" s="1"/>
  <c r="A264" i="15" s="1"/>
  <c r="A265" i="15" s="1"/>
  <c r="A266" i="15" s="1"/>
  <c r="A267" i="15" s="1"/>
  <c r="A268" i="15" s="1"/>
  <c r="A269" i="15" s="1"/>
  <c r="A270" i="15" s="1"/>
  <c r="A271" i="15" s="1"/>
  <c r="A272" i="15" s="1"/>
  <c r="A273" i="15" s="1"/>
  <c r="A274" i="15" s="1"/>
  <c r="A275" i="15" s="1"/>
  <c r="A276" i="15" s="1"/>
  <c r="A277" i="15" s="1"/>
  <c r="A278" i="15" s="1"/>
  <c r="A279" i="15" s="1"/>
  <c r="A280" i="15" s="1"/>
  <c r="A281" i="15" s="1"/>
  <c r="A282" i="15" s="1"/>
  <c r="A283" i="15" s="1"/>
  <c r="A284" i="15" s="1"/>
  <c r="A285" i="15" s="1"/>
  <c r="A286" i="15" s="1"/>
  <c r="A287" i="15" s="1"/>
  <c r="A288" i="15" s="1"/>
  <c r="A289" i="15" s="1"/>
  <c r="A290" i="15" s="1"/>
  <c r="A291" i="15" s="1"/>
  <c r="A292" i="15" s="1"/>
  <c r="A293" i="15" s="1"/>
  <c r="A294" i="15" s="1"/>
  <c r="A295" i="15" s="1"/>
  <c r="A296" i="15" s="1"/>
  <c r="A297" i="15" s="1"/>
  <c r="A298" i="15" s="1"/>
  <c r="A299" i="15" s="1"/>
  <c r="A300" i="15" s="1"/>
  <c r="A301" i="15" s="1"/>
  <c r="A302" i="15" s="1"/>
  <c r="A303" i="15" s="1"/>
  <c r="A304" i="15" s="1"/>
  <c r="A305" i="15" s="1"/>
  <c r="A306" i="15" s="1"/>
  <c r="A307" i="15" s="1"/>
  <c r="A308" i="15" s="1"/>
  <c r="A309" i="15" s="1"/>
  <c r="A310" i="15" s="1"/>
  <c r="A311" i="15" s="1"/>
  <c r="A312" i="15" s="1"/>
  <c r="A313" i="15" s="1"/>
  <c r="A314" i="15" s="1"/>
  <c r="A315" i="15" s="1"/>
  <c r="A316" i="15" s="1"/>
  <c r="A317" i="15" s="1"/>
  <c r="A318" i="15" s="1"/>
  <c r="A319" i="15" s="1"/>
  <c r="A320" i="15" s="1"/>
  <c r="A321" i="15" s="1"/>
  <c r="A322" i="15" s="1"/>
  <c r="A323" i="15" s="1"/>
  <c r="A324" i="15" s="1"/>
  <c r="A325" i="15" s="1"/>
  <c r="A326" i="15" s="1"/>
  <c r="A327" i="15" s="1"/>
  <c r="A328" i="15" s="1"/>
  <c r="A329" i="15" s="1"/>
  <c r="A330" i="15" s="1"/>
  <c r="A331" i="15" s="1"/>
  <c r="A332" i="15" s="1"/>
  <c r="A333" i="15" s="1"/>
  <c r="A334" i="15" s="1"/>
  <c r="A335" i="15" s="1"/>
  <c r="A336" i="15" s="1"/>
  <c r="A337" i="15" s="1"/>
  <c r="A338" i="15" s="1"/>
  <c r="A339" i="15" s="1"/>
  <c r="A340" i="15" s="1"/>
  <c r="A341" i="15" s="1"/>
  <c r="A342" i="15" s="1"/>
  <c r="A343" i="15" s="1"/>
  <c r="A344" i="15" s="1"/>
  <c r="A345" i="15" s="1"/>
  <c r="A346" i="15" s="1"/>
  <c r="A347" i="15" s="1"/>
  <c r="A348" i="15" s="1"/>
  <c r="A349" i="15" s="1"/>
  <c r="A350" i="15" s="1"/>
  <c r="A351" i="15" s="1"/>
  <c r="A352" i="15" s="1"/>
  <c r="A353" i="15" s="1"/>
  <c r="A354" i="15" s="1"/>
  <c r="A355" i="15" s="1"/>
  <c r="A356" i="15" s="1"/>
  <c r="A357" i="15" s="1"/>
  <c r="A358" i="15" s="1"/>
  <c r="A359" i="15" s="1"/>
  <c r="A360" i="15" s="1"/>
  <c r="A361" i="15" s="1"/>
  <c r="A362" i="15" s="1"/>
  <c r="A363" i="15" s="1"/>
  <c r="A364" i="15" s="1"/>
  <c r="A365" i="15" s="1"/>
  <c r="A366" i="15" s="1"/>
  <c r="A367" i="15" s="1"/>
  <c r="A368" i="15" s="1"/>
  <c r="A369" i="15" s="1"/>
  <c r="A370" i="15" s="1"/>
  <c r="A371" i="15" s="1"/>
  <c r="A372" i="15" s="1"/>
  <c r="A373" i="15" s="1"/>
  <c r="A374" i="15" s="1"/>
  <c r="A375" i="15" s="1"/>
  <c r="A376" i="15" s="1"/>
  <c r="A377" i="15" s="1"/>
  <c r="A378" i="15" s="1"/>
  <c r="A379" i="15" s="1"/>
  <c r="A380" i="15" s="1"/>
  <c r="A381" i="15" s="1"/>
  <c r="A382" i="15" s="1"/>
  <c r="A383" i="15" s="1"/>
  <c r="A384" i="15" s="1"/>
  <c r="A385" i="15" s="1"/>
  <c r="A386" i="15" s="1"/>
  <c r="A387" i="15" s="1"/>
  <c r="A388" i="15" s="1"/>
  <c r="A389" i="15" s="1"/>
  <c r="A390" i="15" s="1"/>
  <c r="A391" i="15" s="1"/>
  <c r="A392" i="15" s="1"/>
  <c r="A393" i="15" s="1"/>
  <c r="A394" i="15" s="1"/>
  <c r="A395" i="15" s="1"/>
  <c r="A396" i="15" s="1"/>
  <c r="A397" i="15" s="1"/>
  <c r="A398" i="15" s="1"/>
  <c r="A399" i="15" s="1"/>
  <c r="A400" i="15" s="1"/>
  <c r="A401" i="15" s="1"/>
  <c r="A402" i="15" s="1"/>
  <c r="A403" i="15" s="1"/>
  <c r="A404" i="15" s="1"/>
  <c r="A405" i="15" s="1"/>
  <c r="A406" i="15" s="1"/>
  <c r="A407" i="15" s="1"/>
  <c r="A408" i="15" s="1"/>
  <c r="A409" i="15" s="1"/>
  <c r="A410" i="15" s="1"/>
  <c r="A411" i="15" s="1"/>
  <c r="A412" i="15" s="1"/>
  <c r="A413" i="15" s="1"/>
  <c r="A414" i="15" s="1"/>
  <c r="A415" i="15" s="1"/>
  <c r="A416" i="15" s="1"/>
  <c r="A417" i="15" s="1"/>
  <c r="A418" i="15" s="1"/>
  <c r="A419" i="15" s="1"/>
  <c r="A420" i="15" s="1"/>
  <c r="A421" i="15" s="1"/>
  <c r="A422" i="15" s="1"/>
  <c r="A423" i="15" s="1"/>
  <c r="A424" i="15" s="1"/>
  <c r="A425" i="15" s="1"/>
  <c r="A426" i="15" s="1"/>
  <c r="A427" i="15" s="1"/>
  <c r="A428" i="15" s="1"/>
  <c r="A429" i="15" s="1"/>
  <c r="A430" i="15" s="1"/>
  <c r="A431" i="15" s="1"/>
  <c r="A432" i="15" s="1"/>
  <c r="A433" i="15" s="1"/>
  <c r="A434" i="15" s="1"/>
  <c r="A435" i="15" s="1"/>
  <c r="A436" i="15" s="1"/>
  <c r="A437" i="15" s="1"/>
  <c r="A438" i="15" s="1"/>
  <c r="A439" i="15" s="1"/>
  <c r="A440" i="15" s="1"/>
  <c r="A441" i="15" s="1"/>
  <c r="A442" i="15" s="1"/>
  <c r="A443" i="15" s="1"/>
  <c r="A444" i="15" s="1"/>
  <c r="A445" i="15" s="1"/>
  <c r="A446" i="15" s="1"/>
  <c r="A447" i="15" s="1"/>
  <c r="A448" i="15" s="1"/>
  <c r="A449" i="15" s="1"/>
  <c r="A450" i="15" s="1"/>
  <c r="A451" i="15" s="1"/>
  <c r="A452" i="15" s="1"/>
  <c r="A453" i="15" s="1"/>
  <c r="A454" i="15" s="1"/>
  <c r="A455" i="15" s="1"/>
  <c r="A456" i="15" s="1"/>
  <c r="A457" i="15" s="1"/>
  <c r="A458" i="15" s="1"/>
  <c r="A459" i="15" s="1"/>
  <c r="A460" i="15" s="1"/>
  <c r="A461" i="15" s="1"/>
  <c r="A462" i="15" s="1"/>
  <c r="A463" i="15" s="1"/>
  <c r="A464" i="15" s="1"/>
  <c r="A465" i="15" s="1"/>
  <c r="A466" i="15" s="1"/>
  <c r="A467" i="15" s="1"/>
  <c r="A468" i="15" s="1"/>
  <c r="A469" i="15" s="1"/>
  <c r="A470" i="15" s="1"/>
  <c r="A471" i="15" s="1"/>
  <c r="A472" i="15" s="1"/>
  <c r="A473" i="15" s="1"/>
  <c r="A474" i="15" s="1"/>
  <c r="A475" i="15" s="1"/>
  <c r="A476" i="15" s="1"/>
  <c r="A477" i="15" s="1"/>
  <c r="A478" i="15" s="1"/>
  <c r="A479" i="15" s="1"/>
  <c r="A480" i="15" s="1"/>
  <c r="A481" i="15" s="1"/>
  <c r="A482" i="15" s="1"/>
  <c r="A483" i="15" s="1"/>
  <c r="A484" i="15" s="1"/>
  <c r="A485" i="15" s="1"/>
  <c r="A486" i="15" s="1"/>
  <c r="A487" i="15" s="1"/>
  <c r="A488" i="15" s="1"/>
  <c r="A489" i="15" s="1"/>
  <c r="A490" i="15" s="1"/>
  <c r="A491" i="15" s="1"/>
  <c r="A492" i="15" s="1"/>
  <c r="A493" i="15" s="1"/>
  <c r="A494" i="15" s="1"/>
  <c r="A495" i="15" s="1"/>
  <c r="A496" i="15" s="1"/>
  <c r="A497" i="15" s="1"/>
  <c r="A498" i="15" s="1"/>
  <c r="A499" i="15" s="1"/>
  <c r="A500" i="15" s="1"/>
  <c r="A501" i="15" s="1"/>
  <c r="A502" i="15" s="1"/>
  <c r="A503" i="15" s="1"/>
  <c r="A504" i="15" s="1"/>
  <c r="A505" i="15" s="1"/>
  <c r="A506" i="15" s="1"/>
  <c r="A507" i="15" s="1"/>
  <c r="A508" i="15" s="1"/>
  <c r="A509" i="15" s="1"/>
  <c r="A510" i="15" s="1"/>
  <c r="A511" i="15" s="1"/>
  <c r="A512" i="15" s="1"/>
  <c r="A513" i="15" s="1"/>
  <c r="A514" i="15" s="1"/>
  <c r="A515" i="15" s="1"/>
  <c r="A516" i="15" s="1"/>
  <c r="A517" i="15" s="1"/>
  <c r="A518" i="15" s="1"/>
  <c r="A519" i="15" s="1"/>
  <c r="A520" i="15" s="1"/>
  <c r="A521" i="15" s="1"/>
  <c r="A522" i="15" s="1"/>
  <c r="A523" i="15" s="1"/>
  <c r="A524" i="15" s="1"/>
  <c r="A525" i="15" s="1"/>
  <c r="A526" i="15" s="1"/>
  <c r="A527" i="15" s="1"/>
  <c r="A528" i="15" s="1"/>
  <c r="A529" i="15" s="1"/>
  <c r="A530" i="15" s="1"/>
  <c r="A531" i="15" s="1"/>
  <c r="A532" i="15" s="1"/>
  <c r="A533" i="15" s="1"/>
  <c r="A534" i="15" s="1"/>
  <c r="A535" i="15" s="1"/>
  <c r="A536" i="15" s="1"/>
  <c r="A537" i="15" s="1"/>
  <c r="A538" i="15" s="1"/>
  <c r="A539" i="15" s="1"/>
  <c r="A540" i="15" s="1"/>
  <c r="A541" i="15" s="1"/>
  <c r="A542" i="15" s="1"/>
  <c r="A543" i="15" s="1"/>
  <c r="A544" i="15" s="1"/>
  <c r="A545" i="15" s="1"/>
  <c r="A546" i="15" s="1"/>
  <c r="A547" i="15" s="1"/>
  <c r="A548" i="15" s="1"/>
  <c r="A549" i="15" s="1"/>
  <c r="A550" i="15" s="1"/>
  <c r="A551" i="15" s="1"/>
  <c r="A552" i="15" s="1"/>
  <c r="A553" i="15" s="1"/>
  <c r="A554" i="15" s="1"/>
  <c r="A555" i="15" s="1"/>
  <c r="A556" i="15" s="1"/>
  <c r="A557" i="15" s="1"/>
  <c r="A558" i="15" s="1"/>
  <c r="A559" i="15" s="1"/>
  <c r="A560" i="15" s="1"/>
  <c r="A561" i="15" s="1"/>
  <c r="A562" i="15" s="1"/>
  <c r="A563" i="15" s="1"/>
  <c r="A564" i="15" s="1"/>
  <c r="A565" i="15" s="1"/>
  <c r="A566" i="15" s="1"/>
  <c r="A567" i="15" s="1"/>
  <c r="A568" i="15" s="1"/>
  <c r="A569" i="15" s="1"/>
  <c r="A570" i="15" s="1"/>
  <c r="A571" i="15" s="1"/>
  <c r="A572" i="15" s="1"/>
  <c r="A573" i="15" s="1"/>
  <c r="A574" i="15" s="1"/>
  <c r="A575" i="15" s="1"/>
  <c r="A576" i="15" s="1"/>
  <c r="A577" i="15" s="1"/>
  <c r="A578" i="15" s="1"/>
  <c r="A579" i="15" s="1"/>
  <c r="A580" i="15" s="1"/>
  <c r="A581" i="15" s="1"/>
  <c r="A582" i="15" s="1"/>
  <c r="A583" i="15" s="1"/>
  <c r="A584" i="15" s="1"/>
  <c r="A585" i="15" s="1"/>
  <c r="A586" i="15" s="1"/>
  <c r="A587" i="15" s="1"/>
  <c r="A588" i="15" s="1"/>
  <c r="A589" i="15" s="1"/>
  <c r="A590" i="15" s="1"/>
  <c r="A591" i="15" s="1"/>
  <c r="A592" i="15" s="1"/>
  <c r="A593" i="15" s="1"/>
  <c r="A594" i="15" s="1"/>
  <c r="A595" i="15" s="1"/>
  <c r="A596" i="15" s="1"/>
  <c r="A597" i="15" s="1"/>
  <c r="A598" i="15" s="1"/>
  <c r="A599" i="15" s="1"/>
  <c r="A600" i="15" s="1"/>
  <c r="A601" i="15" s="1"/>
  <c r="A602" i="15" s="1"/>
  <c r="A603" i="15" s="1"/>
  <c r="A604" i="15" s="1"/>
  <c r="A605" i="15" s="1"/>
  <c r="A606" i="15" s="1"/>
  <c r="A607" i="15" s="1"/>
  <c r="A608" i="15" s="1"/>
  <c r="A609" i="15" s="1"/>
  <c r="A610" i="15" s="1"/>
  <c r="A611" i="15" s="1"/>
  <c r="A612" i="15" s="1"/>
  <c r="A613" i="15" s="1"/>
  <c r="A614" i="15" s="1"/>
  <c r="A615" i="15" s="1"/>
  <c r="A616" i="15" s="1"/>
  <c r="A617" i="15" s="1"/>
  <c r="A618" i="15" s="1"/>
  <c r="A619" i="15" s="1"/>
  <c r="A620" i="15" s="1"/>
  <c r="A621" i="15" s="1"/>
  <c r="A622" i="15" s="1"/>
  <c r="A623" i="15" s="1"/>
  <c r="A624" i="15" s="1"/>
  <c r="A625" i="15" s="1"/>
  <c r="A626" i="15" s="1"/>
  <c r="A627" i="15" s="1"/>
  <c r="A628" i="15" s="1"/>
  <c r="A629" i="15" s="1"/>
  <c r="A630" i="15" s="1"/>
  <c r="A631" i="15" s="1"/>
  <c r="A632" i="15" s="1"/>
  <c r="A633" i="15" s="1"/>
  <c r="S98" i="13"/>
  <c r="T98" i="13" s="1"/>
  <c r="V98" i="13" s="1"/>
  <c r="R98" i="13"/>
  <c r="K99" i="13"/>
  <c r="O99" i="13" s="1"/>
  <c r="P99" i="13" s="1"/>
  <c r="G99" i="13"/>
  <c r="H99" i="13"/>
  <c r="Q99" i="13" s="1"/>
  <c r="U99" i="13" s="1"/>
  <c r="W99" i="13" s="1"/>
  <c r="I100" i="13"/>
  <c r="U104" i="20" l="1"/>
  <c r="W104" i="20" s="1"/>
  <c r="S104" i="20"/>
  <c r="T104" i="20" s="1"/>
  <c r="V104" i="20" s="1"/>
  <c r="R104" i="20"/>
  <c r="Y104" i="20" s="1"/>
  <c r="K105" i="20"/>
  <c r="O105" i="20" s="1"/>
  <c r="P105" i="20" s="1"/>
  <c r="H105" i="20"/>
  <c r="Q105" i="20" s="1"/>
  <c r="I106" i="20"/>
  <c r="G105" i="20"/>
  <c r="J97" i="16"/>
  <c r="K96" i="16"/>
  <c r="F216" i="15"/>
  <c r="D216" i="15"/>
  <c r="S99" i="13"/>
  <c r="T99" i="13" s="1"/>
  <c r="V99" i="13" s="1"/>
  <c r="R99" i="13"/>
  <c r="H100" i="13"/>
  <c r="Q100" i="13" s="1"/>
  <c r="U100" i="13" s="1"/>
  <c r="W100" i="13" s="1"/>
  <c r="K100" i="13"/>
  <c r="O100" i="13" s="1"/>
  <c r="P100" i="13" s="1"/>
  <c r="I101" i="13"/>
  <c r="G100" i="13"/>
  <c r="U105" i="20" l="1"/>
  <c r="W105" i="20" s="1"/>
  <c r="S105" i="20"/>
  <c r="T105" i="20" s="1"/>
  <c r="V105" i="20" s="1"/>
  <c r="R105" i="20"/>
  <c r="Y105" i="20" s="1"/>
  <c r="G106" i="20"/>
  <c r="K106" i="20"/>
  <c r="O106" i="20" s="1"/>
  <c r="P106" i="20" s="1"/>
  <c r="H106" i="20"/>
  <c r="Q106" i="20" s="1"/>
  <c r="I107" i="20"/>
  <c r="J98" i="16"/>
  <c r="K97" i="16"/>
  <c r="S100" i="13"/>
  <c r="T100" i="13" s="1"/>
  <c r="V100" i="13" s="1"/>
  <c r="R100" i="13"/>
  <c r="K101" i="13"/>
  <c r="O101" i="13" s="1"/>
  <c r="P101" i="13" s="1"/>
  <c r="H101" i="13"/>
  <c r="Q101" i="13" s="1"/>
  <c r="U101" i="13" s="1"/>
  <c r="W101" i="13" s="1"/>
  <c r="G101" i="13"/>
  <c r="I102" i="13"/>
  <c r="G107" i="20" l="1"/>
  <c r="H107" i="20"/>
  <c r="Q107" i="20" s="1"/>
  <c r="I108" i="20"/>
  <c r="K107" i="20"/>
  <c r="O107" i="20" s="1"/>
  <c r="P107" i="20" s="1"/>
  <c r="R106" i="20"/>
  <c r="Y106" i="20" s="1"/>
  <c r="U106" i="20"/>
  <c r="W106" i="20" s="1"/>
  <c r="S106" i="20"/>
  <c r="T106" i="20" s="1"/>
  <c r="V106" i="20" s="1"/>
  <c r="J99" i="16"/>
  <c r="K98" i="16"/>
  <c r="S101" i="13"/>
  <c r="T101" i="13" s="1"/>
  <c r="V101" i="13" s="1"/>
  <c r="R101" i="13"/>
  <c r="I103" i="13"/>
  <c r="K102" i="13"/>
  <c r="O102" i="13" s="1"/>
  <c r="P102" i="13" s="1"/>
  <c r="G102" i="13"/>
  <c r="G103" i="13" s="1"/>
  <c r="H102" i="13"/>
  <c r="Q102" i="13" s="1"/>
  <c r="U102" i="13" s="1"/>
  <c r="W102" i="13" s="1"/>
  <c r="R107" i="20" l="1"/>
  <c r="Y107" i="20" s="1"/>
  <c r="U107" i="20"/>
  <c r="W107" i="20" s="1"/>
  <c r="S107" i="20"/>
  <c r="T107" i="20" s="1"/>
  <c r="V107" i="20" s="1"/>
  <c r="G108" i="20"/>
  <c r="I109" i="20"/>
  <c r="K108" i="20"/>
  <c r="O108" i="20" s="1"/>
  <c r="P108" i="20" s="1"/>
  <c r="H108" i="20"/>
  <c r="Q108" i="20" s="1"/>
  <c r="J100" i="16"/>
  <c r="K99" i="16"/>
  <c r="R102" i="13"/>
  <c r="S102" i="13"/>
  <c r="T102" i="13" s="1"/>
  <c r="V102" i="13" s="1"/>
  <c r="K103" i="13"/>
  <c r="O103" i="13" s="1"/>
  <c r="P103" i="13" s="1"/>
  <c r="H103" i="13"/>
  <c r="Q103" i="13" s="1"/>
  <c r="U103" i="13" s="1"/>
  <c r="W103" i="13" s="1"/>
  <c r="I104" i="13"/>
  <c r="R108" i="20" l="1"/>
  <c r="Y108" i="20" s="1"/>
  <c r="U108" i="20"/>
  <c r="W108" i="20" s="1"/>
  <c r="S108" i="20"/>
  <c r="T108" i="20" s="1"/>
  <c r="V108" i="20" s="1"/>
  <c r="G109" i="20"/>
  <c r="K109" i="20"/>
  <c r="O109" i="20" s="1"/>
  <c r="P109" i="20" s="1"/>
  <c r="I110" i="20"/>
  <c r="H109" i="20"/>
  <c r="Q109" i="20" s="1"/>
  <c r="J101" i="16"/>
  <c r="K100" i="16"/>
  <c r="R103" i="13"/>
  <c r="S103" i="13"/>
  <c r="T103" i="13" s="1"/>
  <c r="V103" i="13" s="1"/>
  <c r="K104" i="13"/>
  <c r="O104" i="13" s="1"/>
  <c r="P104" i="13" s="1"/>
  <c r="H104" i="13"/>
  <c r="Q104" i="13" s="1"/>
  <c r="U104" i="13" s="1"/>
  <c r="W104" i="13" s="1"/>
  <c r="G104" i="13"/>
  <c r="I105" i="13"/>
  <c r="U109" i="20" l="1"/>
  <c r="W109" i="20" s="1"/>
  <c r="R109" i="20"/>
  <c r="Y109" i="20" s="1"/>
  <c r="S109" i="20"/>
  <c r="T109" i="20" s="1"/>
  <c r="V109" i="20" s="1"/>
  <c r="K110" i="20"/>
  <c r="O110" i="20" s="1"/>
  <c r="P110" i="20" s="1"/>
  <c r="G110" i="20"/>
  <c r="I111" i="20"/>
  <c r="H110" i="20"/>
  <c r="Q110" i="20" s="1"/>
  <c r="J102" i="16"/>
  <c r="K101" i="16"/>
  <c r="S104" i="13"/>
  <c r="T104" i="13" s="1"/>
  <c r="V104" i="13" s="1"/>
  <c r="R104" i="13"/>
  <c r="G105" i="13"/>
  <c r="K105" i="13"/>
  <c r="O105" i="13" s="1"/>
  <c r="P105" i="13" s="1"/>
  <c r="I106" i="13"/>
  <c r="H105" i="13"/>
  <c r="Q105" i="13" s="1"/>
  <c r="U105" i="13" s="1"/>
  <c r="W105" i="13" s="1"/>
  <c r="K111" i="20" l="1"/>
  <c r="O111" i="20" s="1"/>
  <c r="P111" i="20" s="1"/>
  <c r="G111" i="20"/>
  <c r="H111" i="20"/>
  <c r="Q111" i="20" s="1"/>
  <c r="I112" i="20"/>
  <c r="U110" i="20"/>
  <c r="W110" i="20" s="1"/>
  <c r="R110" i="20"/>
  <c r="Y110" i="20" s="1"/>
  <c r="S110" i="20"/>
  <c r="T110" i="20" s="1"/>
  <c r="V110" i="20" s="1"/>
  <c r="J103" i="16"/>
  <c r="K102" i="16"/>
  <c r="S105" i="13"/>
  <c r="T105" i="13" s="1"/>
  <c r="V105" i="13" s="1"/>
  <c r="R105" i="13"/>
  <c r="H106" i="13"/>
  <c r="Q106" i="13" s="1"/>
  <c r="U106" i="13" s="1"/>
  <c r="W106" i="13" s="1"/>
  <c r="I107" i="13"/>
  <c r="K106" i="13"/>
  <c r="O106" i="13" s="1"/>
  <c r="P106" i="13" s="1"/>
  <c r="G106" i="13"/>
  <c r="K112" i="20" l="1"/>
  <c r="O112" i="20" s="1"/>
  <c r="P112" i="20" s="1"/>
  <c r="G112" i="20"/>
  <c r="I113" i="20"/>
  <c r="H112" i="20"/>
  <c r="Q112" i="20" s="1"/>
  <c r="U111" i="20"/>
  <c r="W111" i="20" s="1"/>
  <c r="R111" i="20"/>
  <c r="Y111" i="20" s="1"/>
  <c r="S111" i="20"/>
  <c r="T111" i="20" s="1"/>
  <c r="V111" i="20" s="1"/>
  <c r="J104" i="16"/>
  <c r="K103" i="16"/>
  <c r="S106" i="13"/>
  <c r="T106" i="13" s="1"/>
  <c r="V106" i="13" s="1"/>
  <c r="R106" i="13"/>
  <c r="I108" i="13"/>
  <c r="K107" i="13"/>
  <c r="O107" i="13" s="1"/>
  <c r="P107" i="13" s="1"/>
  <c r="H107" i="13"/>
  <c r="U107" i="13" s="1"/>
  <c r="W107" i="13" s="1"/>
  <c r="G107" i="13"/>
  <c r="K113" i="20" l="1"/>
  <c r="O113" i="20" s="1"/>
  <c r="P113" i="20" s="1"/>
  <c r="G113" i="20"/>
  <c r="I114" i="20"/>
  <c r="H113" i="20"/>
  <c r="Q113" i="20" s="1"/>
  <c r="U112" i="20"/>
  <c r="W112" i="20" s="1"/>
  <c r="R112" i="20"/>
  <c r="Y112" i="20" s="1"/>
  <c r="S112" i="20"/>
  <c r="T112" i="20" s="1"/>
  <c r="V112" i="20" s="1"/>
  <c r="J105" i="16"/>
  <c r="K104" i="16"/>
  <c r="S107" i="13"/>
  <c r="T107" i="13" s="1"/>
  <c r="V107" i="13" s="1"/>
  <c r="R107" i="13"/>
  <c r="K108" i="13"/>
  <c r="O108" i="13" s="1"/>
  <c r="P108" i="13" s="1"/>
  <c r="I109" i="13"/>
  <c r="H108" i="13"/>
  <c r="U108" i="13" s="1"/>
  <c r="W108" i="13" s="1"/>
  <c r="G108" i="13"/>
  <c r="U113" i="20" l="1"/>
  <c r="W113" i="20" s="1"/>
  <c r="R113" i="20"/>
  <c r="Y113" i="20" s="1"/>
  <c r="S113" i="20"/>
  <c r="T113" i="20" s="1"/>
  <c r="V113" i="20" s="1"/>
  <c r="K114" i="20"/>
  <c r="O114" i="20" s="1"/>
  <c r="P114" i="20" s="1"/>
  <c r="G114" i="20"/>
  <c r="I115" i="20"/>
  <c r="H114" i="20"/>
  <c r="Q114" i="20" s="1"/>
  <c r="J106" i="16"/>
  <c r="K105" i="16"/>
  <c r="F104" i="15"/>
  <c r="G104" i="15" s="1"/>
  <c r="D104" i="15"/>
  <c r="E104" i="15" s="1"/>
  <c r="S108" i="13"/>
  <c r="T108" i="13" s="1"/>
  <c r="V108" i="13" s="1"/>
  <c r="R108" i="13"/>
  <c r="K109" i="13"/>
  <c r="O109" i="13" s="1"/>
  <c r="P109" i="13" s="1"/>
  <c r="I110" i="13"/>
  <c r="G109" i="13"/>
  <c r="H109" i="13"/>
  <c r="U109" i="13" s="1"/>
  <c r="W109" i="13" s="1"/>
  <c r="U114" i="20" l="1"/>
  <c r="W114" i="20" s="1"/>
  <c r="R114" i="20"/>
  <c r="Y114" i="20" s="1"/>
  <c r="S114" i="20"/>
  <c r="T114" i="20" s="1"/>
  <c r="V114" i="20" s="1"/>
  <c r="K115" i="20"/>
  <c r="O115" i="20" s="1"/>
  <c r="P115" i="20" s="1"/>
  <c r="G115" i="20"/>
  <c r="I116" i="20"/>
  <c r="H115" i="20"/>
  <c r="Q115" i="20" s="1"/>
  <c r="J107" i="16"/>
  <c r="K106" i="16"/>
  <c r="F105" i="15"/>
  <c r="G105" i="15" s="1"/>
  <c r="D105" i="15"/>
  <c r="E105" i="15" s="1"/>
  <c r="S109" i="13"/>
  <c r="T109" i="13" s="1"/>
  <c r="V109" i="13" s="1"/>
  <c r="R109" i="13"/>
  <c r="K110" i="13"/>
  <c r="O110" i="13" s="1"/>
  <c r="P110" i="13" s="1"/>
  <c r="H110" i="13"/>
  <c r="U110" i="13" s="1"/>
  <c r="W110" i="13" s="1"/>
  <c r="G110" i="13"/>
  <c r="I111" i="13"/>
  <c r="U115" i="20" l="1"/>
  <c r="W115" i="20" s="1"/>
  <c r="R115" i="20"/>
  <c r="Y115" i="20" s="1"/>
  <c r="S115" i="20"/>
  <c r="T115" i="20" s="1"/>
  <c r="V115" i="20" s="1"/>
  <c r="K116" i="20"/>
  <c r="O116" i="20" s="1"/>
  <c r="P116" i="20" s="1"/>
  <c r="G116" i="20"/>
  <c r="I117" i="20"/>
  <c r="H116" i="20"/>
  <c r="Q116" i="20" s="1"/>
  <c r="J108" i="16"/>
  <c r="K107" i="16"/>
  <c r="F106" i="15"/>
  <c r="G106" i="15" s="1"/>
  <c r="D106" i="15"/>
  <c r="E106" i="15" s="1"/>
  <c r="R110" i="13"/>
  <c r="S110" i="13"/>
  <c r="T110" i="13" s="1"/>
  <c r="V110" i="13" s="1"/>
  <c r="K111" i="13"/>
  <c r="O111" i="13" s="1"/>
  <c r="P111" i="13" s="1"/>
  <c r="G111" i="13"/>
  <c r="I112" i="13"/>
  <c r="H111" i="13"/>
  <c r="U111" i="13" s="1"/>
  <c r="W111" i="13" s="1"/>
  <c r="U116" i="20" l="1"/>
  <c r="W116" i="20" s="1"/>
  <c r="R116" i="20"/>
  <c r="Y116" i="20" s="1"/>
  <c r="S116" i="20"/>
  <c r="T116" i="20" s="1"/>
  <c r="V116" i="20" s="1"/>
  <c r="K117" i="20"/>
  <c r="O117" i="20" s="1"/>
  <c r="P117" i="20" s="1"/>
  <c r="G117" i="20"/>
  <c r="I118" i="20"/>
  <c r="H117" i="20"/>
  <c r="Q117" i="20" s="1"/>
  <c r="J109" i="16"/>
  <c r="K108" i="16"/>
  <c r="F107" i="15"/>
  <c r="G107" i="15" s="1"/>
  <c r="D107" i="15"/>
  <c r="E107" i="15" s="1"/>
  <c r="R111" i="13"/>
  <c r="S111" i="13"/>
  <c r="T111" i="13" s="1"/>
  <c r="V111" i="13" s="1"/>
  <c r="K112" i="13"/>
  <c r="O112" i="13" s="1"/>
  <c r="P112" i="13" s="1"/>
  <c r="H112" i="13"/>
  <c r="U112" i="13" s="1"/>
  <c r="W112" i="13" s="1"/>
  <c r="G112" i="13"/>
  <c r="I113" i="13"/>
  <c r="U117" i="20" l="1"/>
  <c r="W117" i="20" s="1"/>
  <c r="R117" i="20"/>
  <c r="Y117" i="20" s="1"/>
  <c r="S117" i="20"/>
  <c r="T117" i="20" s="1"/>
  <c r="V117" i="20" s="1"/>
  <c r="K118" i="20"/>
  <c r="O118" i="20" s="1"/>
  <c r="P118" i="20" s="1"/>
  <c r="G118" i="20"/>
  <c r="I119" i="20"/>
  <c r="H118" i="20"/>
  <c r="Q118" i="20" s="1"/>
  <c r="J110" i="16"/>
  <c r="K109" i="16"/>
  <c r="F108" i="15"/>
  <c r="G108" i="15" s="1"/>
  <c r="D108" i="15"/>
  <c r="E108" i="15" s="1"/>
  <c r="S112" i="13"/>
  <c r="T112" i="13" s="1"/>
  <c r="V112" i="13" s="1"/>
  <c r="R112" i="13"/>
  <c r="K113" i="13"/>
  <c r="O113" i="13" s="1"/>
  <c r="P113" i="13" s="1"/>
  <c r="I114" i="13"/>
  <c r="H113" i="13"/>
  <c r="U113" i="13" s="1"/>
  <c r="W113" i="13" s="1"/>
  <c r="G113" i="13"/>
  <c r="U118" i="20" l="1"/>
  <c r="W118" i="20" s="1"/>
  <c r="R118" i="20"/>
  <c r="Y118" i="20" s="1"/>
  <c r="S118" i="20"/>
  <c r="T118" i="20" s="1"/>
  <c r="V118" i="20" s="1"/>
  <c r="K119" i="20"/>
  <c r="O119" i="20" s="1"/>
  <c r="P119" i="20" s="1"/>
  <c r="G119" i="20"/>
  <c r="H119" i="20"/>
  <c r="Q119" i="20" s="1"/>
  <c r="I120" i="20"/>
  <c r="J111" i="16"/>
  <c r="K110" i="16"/>
  <c r="D109" i="15"/>
  <c r="E109" i="15" s="1"/>
  <c r="F109" i="15"/>
  <c r="G109" i="15" s="1"/>
  <c r="S113" i="13"/>
  <c r="T113" i="13" s="1"/>
  <c r="V113" i="13" s="1"/>
  <c r="R113" i="13"/>
  <c r="K114" i="13"/>
  <c r="O114" i="13" s="1"/>
  <c r="P114" i="13" s="1"/>
  <c r="G114" i="13"/>
  <c r="I115" i="13"/>
  <c r="H114" i="13"/>
  <c r="U114" i="13" s="1"/>
  <c r="W114" i="13" s="1"/>
  <c r="K120" i="20" l="1"/>
  <c r="O120" i="20" s="1"/>
  <c r="P120" i="20" s="1"/>
  <c r="G120" i="20"/>
  <c r="I121" i="20"/>
  <c r="H120" i="20"/>
  <c r="Q120" i="20" s="1"/>
  <c r="U119" i="20"/>
  <c r="W119" i="20" s="1"/>
  <c r="R119" i="20"/>
  <c r="Y119" i="20" s="1"/>
  <c r="S119" i="20"/>
  <c r="T119" i="20" s="1"/>
  <c r="V119" i="20" s="1"/>
  <c r="J112" i="16"/>
  <c r="K111" i="16"/>
  <c r="F110" i="15"/>
  <c r="G110" i="15" s="1"/>
  <c r="D110" i="15"/>
  <c r="E110" i="15" s="1"/>
  <c r="S114" i="13"/>
  <c r="T114" i="13" s="1"/>
  <c r="V114" i="13" s="1"/>
  <c r="R114" i="13"/>
  <c r="H115" i="13"/>
  <c r="U115" i="13" s="1"/>
  <c r="W115" i="13" s="1"/>
  <c r="I116" i="13"/>
  <c r="K115" i="13"/>
  <c r="O115" i="13" s="1"/>
  <c r="P115" i="13" s="1"/>
  <c r="G115" i="13"/>
  <c r="U120" i="20" l="1"/>
  <c r="W120" i="20" s="1"/>
  <c r="R120" i="20"/>
  <c r="Y120" i="20" s="1"/>
  <c r="S120" i="20"/>
  <c r="T120" i="20" s="1"/>
  <c r="V120" i="20" s="1"/>
  <c r="I122" i="20"/>
  <c r="K121" i="20"/>
  <c r="O121" i="20" s="1"/>
  <c r="P121" i="20" s="1"/>
  <c r="G121" i="20"/>
  <c r="H121" i="20"/>
  <c r="Q121" i="20" s="1"/>
  <c r="J113" i="16"/>
  <c r="K112" i="16"/>
  <c r="D111" i="15"/>
  <c r="E111" i="15" s="1"/>
  <c r="F111" i="15"/>
  <c r="G111" i="15" s="1"/>
  <c r="S115" i="13"/>
  <c r="T115" i="13" s="1"/>
  <c r="V115" i="13" s="1"/>
  <c r="R115" i="13"/>
  <c r="I117" i="13"/>
  <c r="H116" i="13"/>
  <c r="U116" i="13" s="1"/>
  <c r="W116" i="13" s="1"/>
  <c r="G116" i="13"/>
  <c r="K116" i="13"/>
  <c r="O116" i="13" s="1"/>
  <c r="P116" i="13" s="1"/>
  <c r="U121" i="20" l="1"/>
  <c r="W121" i="20" s="1"/>
  <c r="R121" i="20"/>
  <c r="Y121" i="20" s="1"/>
  <c r="S121" i="20"/>
  <c r="T121" i="20" s="1"/>
  <c r="V121" i="20" s="1"/>
  <c r="X121" i="20" s="1"/>
  <c r="I123" i="20"/>
  <c r="K122" i="20"/>
  <c r="O122" i="20" s="1"/>
  <c r="P122" i="20" s="1"/>
  <c r="H122" i="20"/>
  <c r="Q122" i="20" s="1"/>
  <c r="G122" i="20"/>
  <c r="J114" i="16"/>
  <c r="K113" i="16"/>
  <c r="D112" i="15"/>
  <c r="E112" i="15" s="1"/>
  <c r="F112" i="15"/>
  <c r="G112" i="15" s="1"/>
  <c r="S116" i="13"/>
  <c r="T116" i="13" s="1"/>
  <c r="V116" i="13" s="1"/>
  <c r="R116" i="13"/>
  <c r="K117" i="13"/>
  <c r="O117" i="13" s="1"/>
  <c r="P117" i="13" s="1"/>
  <c r="G117" i="13"/>
  <c r="H117" i="13"/>
  <c r="U117" i="13" s="1"/>
  <c r="W117" i="13" s="1"/>
  <c r="I118" i="13"/>
  <c r="U122" i="20" l="1"/>
  <c r="W122" i="20" s="1"/>
  <c r="S122" i="20"/>
  <c r="T122" i="20" s="1"/>
  <c r="V122" i="20" s="1"/>
  <c r="X122" i="20" s="1"/>
  <c r="R122" i="20"/>
  <c r="Y122" i="20" s="1"/>
  <c r="I124" i="20"/>
  <c r="K123" i="20"/>
  <c r="O123" i="20" s="1"/>
  <c r="P123" i="20" s="1"/>
  <c r="H123" i="20"/>
  <c r="Q123" i="20" s="1"/>
  <c r="G123" i="20"/>
  <c r="J115" i="16"/>
  <c r="K114" i="16"/>
  <c r="F113" i="15"/>
  <c r="G113" i="15" s="1"/>
  <c r="D113" i="15"/>
  <c r="E113" i="15" s="1"/>
  <c r="S117" i="13"/>
  <c r="T117" i="13" s="1"/>
  <c r="V117" i="13" s="1"/>
  <c r="R117" i="13"/>
  <c r="K118" i="13"/>
  <c r="O118" i="13" s="1"/>
  <c r="P118" i="13" s="1"/>
  <c r="G118" i="13"/>
  <c r="H118" i="13"/>
  <c r="U118" i="13" s="1"/>
  <c r="W118" i="13" s="1"/>
  <c r="I119" i="13"/>
  <c r="U123" i="20" l="1"/>
  <c r="W123" i="20" s="1"/>
  <c r="S123" i="20"/>
  <c r="T123" i="20" s="1"/>
  <c r="V123" i="20" s="1"/>
  <c r="X123" i="20" s="1"/>
  <c r="R123" i="20"/>
  <c r="Y123" i="20" s="1"/>
  <c r="H124" i="20"/>
  <c r="Q124" i="20" s="1"/>
  <c r="G124" i="20"/>
  <c r="K124" i="20"/>
  <c r="O124" i="20" s="1"/>
  <c r="P124" i="20" s="1"/>
  <c r="I125" i="20"/>
  <c r="J116" i="16"/>
  <c r="K115" i="16"/>
  <c r="F114" i="15"/>
  <c r="G114" i="15" s="1"/>
  <c r="D114" i="15"/>
  <c r="E114" i="15" s="1"/>
  <c r="R118" i="13"/>
  <c r="S118" i="13"/>
  <c r="T118" i="13" s="1"/>
  <c r="V118" i="13" s="1"/>
  <c r="K119" i="13"/>
  <c r="O119" i="13" s="1"/>
  <c r="P119" i="13" s="1"/>
  <c r="I120" i="13"/>
  <c r="G119" i="13"/>
  <c r="H119" i="13"/>
  <c r="U119" i="13" s="1"/>
  <c r="W119" i="13" s="1"/>
  <c r="S124" i="20" l="1"/>
  <c r="T124" i="20" s="1"/>
  <c r="V124" i="20" s="1"/>
  <c r="R124" i="20"/>
  <c r="Y124" i="20" s="1"/>
  <c r="U124" i="20"/>
  <c r="W124" i="20" s="1"/>
  <c r="I126" i="20"/>
  <c r="K125" i="20"/>
  <c r="O125" i="20" s="1"/>
  <c r="P125" i="20" s="1"/>
  <c r="H125" i="20"/>
  <c r="Q125" i="20" s="1"/>
  <c r="G125" i="20"/>
  <c r="J117" i="16"/>
  <c r="K116" i="16"/>
  <c r="F115" i="15"/>
  <c r="G115" i="15" s="1"/>
  <c r="D115" i="15"/>
  <c r="E115" i="15" s="1"/>
  <c r="R119" i="13"/>
  <c r="S119" i="13"/>
  <c r="T119" i="13" s="1"/>
  <c r="V119" i="13" s="1"/>
  <c r="G120" i="13"/>
  <c r="H120" i="13"/>
  <c r="U120" i="13" s="1"/>
  <c r="W120" i="13" s="1"/>
  <c r="K120" i="13"/>
  <c r="O120" i="13" s="1"/>
  <c r="P120" i="13" s="1"/>
  <c r="I121" i="13"/>
  <c r="G126" i="20" l="1"/>
  <c r="I127" i="20"/>
  <c r="K126" i="20"/>
  <c r="O126" i="20" s="1"/>
  <c r="P126" i="20" s="1"/>
  <c r="H126" i="20"/>
  <c r="Q126" i="20" s="1"/>
  <c r="U125" i="20"/>
  <c r="W125" i="20" s="1"/>
  <c r="S125" i="20"/>
  <c r="T125" i="20" s="1"/>
  <c r="V125" i="20" s="1"/>
  <c r="X125" i="20" s="1"/>
  <c r="R125" i="20"/>
  <c r="Y125" i="20" s="1"/>
  <c r="X124" i="20"/>
  <c r="J118" i="16"/>
  <c r="K117" i="16"/>
  <c r="F116" i="15"/>
  <c r="G116" i="15" s="1"/>
  <c r="D116" i="15"/>
  <c r="E116" i="15" s="1"/>
  <c r="S120" i="13"/>
  <c r="T120" i="13" s="1"/>
  <c r="V120" i="13" s="1"/>
  <c r="R120" i="13"/>
  <c r="I122" i="13"/>
  <c r="K121" i="13"/>
  <c r="O121" i="13" s="1"/>
  <c r="P121" i="13" s="1"/>
  <c r="G121" i="13"/>
  <c r="G122" i="13" s="1"/>
  <c r="H121" i="13"/>
  <c r="U121" i="13" s="1"/>
  <c r="W121" i="13" s="1"/>
  <c r="H127" i="20" l="1"/>
  <c r="Q127" i="20" s="1"/>
  <c r="I128" i="20"/>
  <c r="K127" i="20"/>
  <c r="O127" i="20" s="1"/>
  <c r="P127" i="20" s="1"/>
  <c r="G127" i="20"/>
  <c r="R126" i="20"/>
  <c r="Y126" i="20" s="1"/>
  <c r="U126" i="20"/>
  <c r="W126" i="20" s="1"/>
  <c r="S126" i="20"/>
  <c r="T126" i="20" s="1"/>
  <c r="V126" i="20" s="1"/>
  <c r="X126" i="20" s="1"/>
  <c r="J119" i="16"/>
  <c r="K118" i="16"/>
  <c r="F117" i="15"/>
  <c r="G117" i="15" s="1"/>
  <c r="D117" i="15"/>
  <c r="E117" i="15" s="1"/>
  <c r="S121" i="13"/>
  <c r="T121" i="13" s="1"/>
  <c r="V121" i="13" s="1"/>
  <c r="X121" i="13" s="1"/>
  <c r="C118" i="15" s="1"/>
  <c r="R121" i="13"/>
  <c r="K122" i="13"/>
  <c r="O122" i="13" s="1"/>
  <c r="P122" i="13" s="1"/>
  <c r="I123" i="13"/>
  <c r="H122" i="13"/>
  <c r="U122" i="13" s="1"/>
  <c r="W122" i="13" s="1"/>
  <c r="G128" i="20" l="1"/>
  <c r="H128" i="20"/>
  <c r="Q128" i="20" s="1"/>
  <c r="I129" i="20"/>
  <c r="K128" i="20"/>
  <c r="O128" i="20" s="1"/>
  <c r="P128" i="20" s="1"/>
  <c r="S127" i="20"/>
  <c r="T127" i="20" s="1"/>
  <c r="V127" i="20" s="1"/>
  <c r="X127" i="20" s="1"/>
  <c r="U127" i="20"/>
  <c r="W127" i="20" s="1"/>
  <c r="R127" i="20"/>
  <c r="Y127" i="20" s="1"/>
  <c r="J120" i="16"/>
  <c r="K119" i="16"/>
  <c r="F118" i="15"/>
  <c r="G118" i="15" s="1"/>
  <c r="D118" i="15"/>
  <c r="E118" i="15" s="1"/>
  <c r="S122" i="13"/>
  <c r="T122" i="13" s="1"/>
  <c r="V122" i="13" s="1"/>
  <c r="X122" i="13" s="1"/>
  <c r="C119" i="15" s="1"/>
  <c r="R122" i="13"/>
  <c r="K123" i="13"/>
  <c r="O123" i="13" s="1"/>
  <c r="P123" i="13" s="1"/>
  <c r="G123" i="13"/>
  <c r="I124" i="13"/>
  <c r="H123" i="13"/>
  <c r="U123" i="13" s="1"/>
  <c r="W123" i="13" s="1"/>
  <c r="R128" i="20" l="1"/>
  <c r="Y128" i="20" s="1"/>
  <c r="S128" i="20"/>
  <c r="T128" i="20" s="1"/>
  <c r="V128" i="20" s="1"/>
  <c r="X128" i="20" s="1"/>
  <c r="U128" i="20"/>
  <c r="W128" i="20" s="1"/>
  <c r="I130" i="20"/>
  <c r="K129" i="20"/>
  <c r="O129" i="20" s="1"/>
  <c r="P129" i="20" s="1"/>
  <c r="G129" i="20"/>
  <c r="H129" i="20"/>
  <c r="Q129" i="20" s="1"/>
  <c r="J121" i="16"/>
  <c r="K120" i="16"/>
  <c r="F119" i="15"/>
  <c r="G119" i="15" s="1"/>
  <c r="D119" i="15"/>
  <c r="E119" i="15" s="1"/>
  <c r="S123" i="13"/>
  <c r="T123" i="13" s="1"/>
  <c r="V123" i="13" s="1"/>
  <c r="X123" i="13" s="1"/>
  <c r="C120" i="15" s="1"/>
  <c r="R123" i="13"/>
  <c r="K124" i="13"/>
  <c r="O124" i="13" s="1"/>
  <c r="P124" i="13" s="1"/>
  <c r="I125" i="13"/>
  <c r="H124" i="13"/>
  <c r="U124" i="13" s="1"/>
  <c r="W124" i="13" s="1"/>
  <c r="G124" i="13"/>
  <c r="U129" i="20" l="1"/>
  <c r="W129" i="20" s="1"/>
  <c r="R129" i="20"/>
  <c r="Y129" i="20" s="1"/>
  <c r="S129" i="20"/>
  <c r="T129" i="20" s="1"/>
  <c r="V129" i="20" s="1"/>
  <c r="X129" i="20" s="1"/>
  <c r="I131" i="20"/>
  <c r="K130" i="20"/>
  <c r="O130" i="20" s="1"/>
  <c r="P130" i="20" s="1"/>
  <c r="H130" i="20"/>
  <c r="Q130" i="20" s="1"/>
  <c r="G130" i="20"/>
  <c r="J122" i="16"/>
  <c r="K121" i="16"/>
  <c r="F120" i="15"/>
  <c r="G120" i="15" s="1"/>
  <c r="D120" i="15"/>
  <c r="E120" i="15" s="1"/>
  <c r="S124" i="13"/>
  <c r="T124" i="13" s="1"/>
  <c r="V124" i="13" s="1"/>
  <c r="X124" i="13" s="1"/>
  <c r="C121" i="15" s="1"/>
  <c r="R124" i="13"/>
  <c r="K125" i="13"/>
  <c r="O125" i="13" s="1"/>
  <c r="P125" i="13" s="1"/>
  <c r="G125" i="13"/>
  <c r="H125" i="13"/>
  <c r="U125" i="13" s="1"/>
  <c r="W125" i="13" s="1"/>
  <c r="I126" i="13"/>
  <c r="I132" i="20" l="1"/>
  <c r="K131" i="20"/>
  <c r="O131" i="20" s="1"/>
  <c r="P131" i="20" s="1"/>
  <c r="H131" i="20"/>
  <c r="Q131" i="20" s="1"/>
  <c r="G131" i="20"/>
  <c r="U130" i="20"/>
  <c r="W130" i="20" s="1"/>
  <c r="S130" i="20"/>
  <c r="T130" i="20" s="1"/>
  <c r="V130" i="20" s="1"/>
  <c r="X130" i="20" s="1"/>
  <c r="R130" i="20"/>
  <c r="Y130" i="20" s="1"/>
  <c r="J123" i="16"/>
  <c r="K122" i="16"/>
  <c r="D121" i="15"/>
  <c r="E121" i="15" s="1"/>
  <c r="F121" i="15"/>
  <c r="G121" i="15" s="1"/>
  <c r="S125" i="13"/>
  <c r="T125" i="13" s="1"/>
  <c r="V125" i="13" s="1"/>
  <c r="X125" i="13" s="1"/>
  <c r="C122" i="15" s="1"/>
  <c r="R125" i="13"/>
  <c r="K126" i="13"/>
  <c r="O126" i="13" s="1"/>
  <c r="P126" i="13" s="1"/>
  <c r="G126" i="13"/>
  <c r="I127" i="13"/>
  <c r="H126" i="13"/>
  <c r="U126" i="13" s="1"/>
  <c r="W126" i="13" s="1"/>
  <c r="U131" i="20" l="1"/>
  <c r="W131" i="20" s="1"/>
  <c r="S131" i="20"/>
  <c r="T131" i="20" s="1"/>
  <c r="V131" i="20" s="1"/>
  <c r="X131" i="20" s="1"/>
  <c r="R131" i="20"/>
  <c r="Y131" i="20" s="1"/>
  <c r="H132" i="20"/>
  <c r="Q132" i="20" s="1"/>
  <c r="G132" i="20"/>
  <c r="K132" i="20"/>
  <c r="O132" i="20" s="1"/>
  <c r="P132" i="20" s="1"/>
  <c r="I133" i="20"/>
  <c r="J124" i="16"/>
  <c r="K123" i="16"/>
  <c r="F122" i="15"/>
  <c r="G122" i="15" s="1"/>
  <c r="D122" i="15"/>
  <c r="E122" i="15" s="1"/>
  <c r="R126" i="13"/>
  <c r="S126" i="13"/>
  <c r="T126" i="13" s="1"/>
  <c r="V126" i="13" s="1"/>
  <c r="X126" i="13" s="1"/>
  <c r="C123" i="15" s="1"/>
  <c r="G127" i="13"/>
  <c r="K127" i="13"/>
  <c r="O127" i="13" s="1"/>
  <c r="P127" i="13" s="1"/>
  <c r="I128" i="13"/>
  <c r="H127" i="13"/>
  <c r="U127" i="13" s="1"/>
  <c r="W127" i="13" s="1"/>
  <c r="S132" i="20" l="1"/>
  <c r="T132" i="20" s="1"/>
  <c r="V132" i="20" s="1"/>
  <c r="R132" i="20"/>
  <c r="Y132" i="20" s="1"/>
  <c r="U132" i="20"/>
  <c r="W132" i="20" s="1"/>
  <c r="I134" i="20"/>
  <c r="K133" i="20"/>
  <c r="O133" i="20" s="1"/>
  <c r="P133" i="20" s="1"/>
  <c r="H133" i="20"/>
  <c r="Q133" i="20" s="1"/>
  <c r="G133" i="20"/>
  <c r="J125" i="16"/>
  <c r="K124" i="16"/>
  <c r="D123" i="15"/>
  <c r="E123" i="15" s="1"/>
  <c r="F123" i="15"/>
  <c r="G123" i="15" s="1"/>
  <c r="R127" i="13"/>
  <c r="S127" i="13"/>
  <c r="T127" i="13" s="1"/>
  <c r="V127" i="13" s="1"/>
  <c r="X127" i="13" s="1"/>
  <c r="C124" i="15" s="1"/>
  <c r="G128" i="13"/>
  <c r="K128" i="13"/>
  <c r="O128" i="13" s="1"/>
  <c r="P128" i="13" s="1"/>
  <c r="I129" i="13"/>
  <c r="H128" i="13"/>
  <c r="U128" i="13" s="1"/>
  <c r="W128" i="13" s="1"/>
  <c r="G134" i="20" l="1"/>
  <c r="I135" i="20"/>
  <c r="K134" i="20"/>
  <c r="O134" i="20" s="1"/>
  <c r="P134" i="20" s="1"/>
  <c r="H134" i="20"/>
  <c r="Q134" i="20" s="1"/>
  <c r="U133" i="20"/>
  <c r="W133" i="20" s="1"/>
  <c r="S133" i="20"/>
  <c r="T133" i="20" s="1"/>
  <c r="V133" i="20" s="1"/>
  <c r="X133" i="20" s="1"/>
  <c r="R133" i="20"/>
  <c r="Y133" i="20" s="1"/>
  <c r="X132" i="20"/>
  <c r="J126" i="16"/>
  <c r="K125" i="16"/>
  <c r="F124" i="15"/>
  <c r="G124" i="15" s="1"/>
  <c r="D124" i="15"/>
  <c r="E124" i="15" s="1"/>
  <c r="S128" i="13"/>
  <c r="T128" i="13" s="1"/>
  <c r="V128" i="13" s="1"/>
  <c r="X128" i="13" s="1"/>
  <c r="C125" i="15" s="1"/>
  <c r="R128" i="13"/>
  <c r="G129" i="13"/>
  <c r="K129" i="13"/>
  <c r="O129" i="13" s="1"/>
  <c r="P129" i="13" s="1"/>
  <c r="I130" i="13"/>
  <c r="H129" i="13"/>
  <c r="U129" i="13" s="1"/>
  <c r="W129" i="13" s="1"/>
  <c r="H135" i="20" l="1"/>
  <c r="Q135" i="20" s="1"/>
  <c r="I136" i="20"/>
  <c r="K135" i="20"/>
  <c r="O135" i="20" s="1"/>
  <c r="P135" i="20" s="1"/>
  <c r="G135" i="20"/>
  <c r="R134" i="20"/>
  <c r="Y134" i="20" s="1"/>
  <c r="U134" i="20"/>
  <c r="W134" i="20" s="1"/>
  <c r="S134" i="20"/>
  <c r="T134" i="20" s="1"/>
  <c r="V134" i="20" s="1"/>
  <c r="X134" i="20" s="1"/>
  <c r="J127" i="16"/>
  <c r="K126" i="16"/>
  <c r="D125" i="15"/>
  <c r="E125" i="15" s="1"/>
  <c r="F125" i="15"/>
  <c r="G125" i="15" s="1"/>
  <c r="S129" i="13"/>
  <c r="T129" i="13" s="1"/>
  <c r="V129" i="13" s="1"/>
  <c r="X129" i="13" s="1"/>
  <c r="C126" i="15" s="1"/>
  <c r="R129" i="13"/>
  <c r="G130" i="13"/>
  <c r="K130" i="13"/>
  <c r="O130" i="13" s="1"/>
  <c r="P130" i="13" s="1"/>
  <c r="I131" i="13"/>
  <c r="H130" i="13"/>
  <c r="U130" i="13" s="1"/>
  <c r="W130" i="13" s="1"/>
  <c r="G136" i="20" l="1"/>
  <c r="H136" i="20"/>
  <c r="Q136" i="20" s="1"/>
  <c r="I137" i="20"/>
  <c r="K136" i="20"/>
  <c r="O136" i="20" s="1"/>
  <c r="P136" i="20" s="1"/>
  <c r="S135" i="20"/>
  <c r="T135" i="20" s="1"/>
  <c r="V135" i="20" s="1"/>
  <c r="X135" i="20" s="1"/>
  <c r="U135" i="20"/>
  <c r="W135" i="20" s="1"/>
  <c r="R135" i="20"/>
  <c r="Y135" i="20" s="1"/>
  <c r="J128" i="16"/>
  <c r="K127" i="16"/>
  <c r="D126" i="15"/>
  <c r="E126" i="15" s="1"/>
  <c r="F126" i="15"/>
  <c r="G126" i="15" s="1"/>
  <c r="S130" i="13"/>
  <c r="T130" i="13" s="1"/>
  <c r="V130" i="13" s="1"/>
  <c r="X130" i="13" s="1"/>
  <c r="C127" i="15" s="1"/>
  <c r="R130" i="13"/>
  <c r="G131" i="13"/>
  <c r="K131" i="13"/>
  <c r="O131" i="13" s="1"/>
  <c r="P131" i="13" s="1"/>
  <c r="I132" i="13"/>
  <c r="H131" i="13"/>
  <c r="U131" i="13" s="1"/>
  <c r="W131" i="13" s="1"/>
  <c r="I138" i="20" l="1"/>
  <c r="K137" i="20"/>
  <c r="O137" i="20" s="1"/>
  <c r="P137" i="20" s="1"/>
  <c r="G137" i="20"/>
  <c r="H137" i="20"/>
  <c r="Q137" i="20" s="1"/>
  <c r="R136" i="20"/>
  <c r="Y136" i="20" s="1"/>
  <c r="S136" i="20"/>
  <c r="T136" i="20" s="1"/>
  <c r="V136" i="20" s="1"/>
  <c r="X136" i="20" s="1"/>
  <c r="U136" i="20"/>
  <c r="W136" i="20" s="1"/>
  <c r="J129" i="16"/>
  <c r="K128" i="16"/>
  <c r="D127" i="15"/>
  <c r="E127" i="15" s="1"/>
  <c r="F127" i="15"/>
  <c r="G127" i="15" s="1"/>
  <c r="S131" i="13"/>
  <c r="T131" i="13" s="1"/>
  <c r="V131" i="13" s="1"/>
  <c r="X131" i="13" s="1"/>
  <c r="C128" i="15" s="1"/>
  <c r="R131" i="13"/>
  <c r="G132" i="13"/>
  <c r="K132" i="13"/>
  <c r="O132" i="13" s="1"/>
  <c r="P132" i="13" s="1"/>
  <c r="I133" i="13"/>
  <c r="H132" i="13"/>
  <c r="U132" i="13" s="1"/>
  <c r="W132" i="13" s="1"/>
  <c r="U137" i="20" l="1"/>
  <c r="W137" i="20" s="1"/>
  <c r="R137" i="20"/>
  <c r="Y137" i="20" s="1"/>
  <c r="S137" i="20"/>
  <c r="T137" i="20" s="1"/>
  <c r="V137" i="20" s="1"/>
  <c r="X137" i="20" s="1"/>
  <c r="I139" i="20"/>
  <c r="K138" i="20"/>
  <c r="O138" i="20" s="1"/>
  <c r="P138" i="20" s="1"/>
  <c r="H138" i="20"/>
  <c r="Q138" i="20" s="1"/>
  <c r="G138" i="20"/>
  <c r="J130" i="16"/>
  <c r="K129" i="16"/>
  <c r="F128" i="15"/>
  <c r="G128" i="15" s="1"/>
  <c r="D128" i="15"/>
  <c r="E128" i="15" s="1"/>
  <c r="S132" i="13"/>
  <c r="T132" i="13" s="1"/>
  <c r="V132" i="13" s="1"/>
  <c r="X132" i="13" s="1"/>
  <c r="C129" i="15" s="1"/>
  <c r="R132" i="13"/>
  <c r="K133" i="13"/>
  <c r="O133" i="13" s="1"/>
  <c r="P133" i="13" s="1"/>
  <c r="I134" i="13"/>
  <c r="G133" i="13"/>
  <c r="H133" i="13"/>
  <c r="U133" i="13" s="1"/>
  <c r="W133" i="13" s="1"/>
  <c r="U138" i="20" l="1"/>
  <c r="W138" i="20" s="1"/>
  <c r="S138" i="20"/>
  <c r="T138" i="20" s="1"/>
  <c r="V138" i="20" s="1"/>
  <c r="X138" i="20" s="1"/>
  <c r="R138" i="20"/>
  <c r="Y138" i="20" s="1"/>
  <c r="I140" i="20"/>
  <c r="K139" i="20"/>
  <c r="O139" i="20" s="1"/>
  <c r="P139" i="20" s="1"/>
  <c r="H139" i="20"/>
  <c r="Q139" i="20" s="1"/>
  <c r="G139" i="20"/>
  <c r="J131" i="16"/>
  <c r="K130" i="16"/>
  <c r="D129" i="15"/>
  <c r="E129" i="15" s="1"/>
  <c r="F129" i="15"/>
  <c r="G129" i="15" s="1"/>
  <c r="S133" i="13"/>
  <c r="T133" i="13" s="1"/>
  <c r="V133" i="13" s="1"/>
  <c r="X133" i="13" s="1"/>
  <c r="C130" i="15" s="1"/>
  <c r="R133" i="13"/>
  <c r="K134" i="13"/>
  <c r="O134" i="13" s="1"/>
  <c r="P134" i="13" s="1"/>
  <c r="G134" i="13"/>
  <c r="H134" i="13"/>
  <c r="U134" i="13" s="1"/>
  <c r="W134" i="13" s="1"/>
  <c r="I135" i="13"/>
  <c r="H140" i="20" l="1"/>
  <c r="Q140" i="20" s="1"/>
  <c r="G140" i="20"/>
  <c r="K140" i="20"/>
  <c r="O140" i="20" s="1"/>
  <c r="P140" i="20" s="1"/>
  <c r="I141" i="20"/>
  <c r="U139" i="20"/>
  <c r="W139" i="20" s="1"/>
  <c r="S139" i="20"/>
  <c r="T139" i="20" s="1"/>
  <c r="V139" i="20" s="1"/>
  <c r="X139" i="20" s="1"/>
  <c r="R139" i="20"/>
  <c r="Y139" i="20" s="1"/>
  <c r="J132" i="16"/>
  <c r="K131" i="16"/>
  <c r="D130" i="15"/>
  <c r="E130" i="15" s="1"/>
  <c r="F130" i="15"/>
  <c r="G130" i="15" s="1"/>
  <c r="R134" i="13"/>
  <c r="S134" i="13"/>
  <c r="T134" i="13" s="1"/>
  <c r="V134" i="13" s="1"/>
  <c r="X134" i="13" s="1"/>
  <c r="C131" i="15" s="1"/>
  <c r="K135" i="13"/>
  <c r="O135" i="13" s="1"/>
  <c r="P135" i="13" s="1"/>
  <c r="I136" i="13"/>
  <c r="G135" i="13"/>
  <c r="H135" i="13"/>
  <c r="U135" i="13" s="1"/>
  <c r="W135" i="13" s="1"/>
  <c r="I142" i="20" l="1"/>
  <c r="K141" i="20"/>
  <c r="O141" i="20" s="1"/>
  <c r="P141" i="20" s="1"/>
  <c r="H141" i="20"/>
  <c r="Q141" i="20" s="1"/>
  <c r="G141" i="20"/>
  <c r="S140" i="20"/>
  <c r="T140" i="20" s="1"/>
  <c r="V140" i="20" s="1"/>
  <c r="X140" i="20" s="1"/>
  <c r="R140" i="20"/>
  <c r="Y140" i="20" s="1"/>
  <c r="U140" i="20"/>
  <c r="W140" i="20" s="1"/>
  <c r="J133" i="16"/>
  <c r="K132" i="16"/>
  <c r="D131" i="15"/>
  <c r="E131" i="15" s="1"/>
  <c r="F131" i="15"/>
  <c r="G131" i="15" s="1"/>
  <c r="R135" i="13"/>
  <c r="S135" i="13"/>
  <c r="T135" i="13" s="1"/>
  <c r="V135" i="13" s="1"/>
  <c r="X135" i="13" s="1"/>
  <c r="C132" i="15" s="1"/>
  <c r="K136" i="13"/>
  <c r="O136" i="13" s="1"/>
  <c r="P136" i="13" s="1"/>
  <c r="G136" i="13"/>
  <c r="H136" i="13"/>
  <c r="U136" i="13" s="1"/>
  <c r="W136" i="13" s="1"/>
  <c r="I137" i="13"/>
  <c r="U141" i="20" l="1"/>
  <c r="W141" i="20" s="1"/>
  <c r="S141" i="20"/>
  <c r="T141" i="20" s="1"/>
  <c r="V141" i="20" s="1"/>
  <c r="X141" i="20" s="1"/>
  <c r="R141" i="20"/>
  <c r="Y141" i="20" s="1"/>
  <c r="G142" i="20"/>
  <c r="I143" i="20"/>
  <c r="K142" i="20"/>
  <c r="O142" i="20" s="1"/>
  <c r="P142" i="20" s="1"/>
  <c r="H142" i="20"/>
  <c r="Q142" i="20" s="1"/>
  <c r="J134" i="16"/>
  <c r="K133" i="16"/>
  <c r="D132" i="15"/>
  <c r="E132" i="15" s="1"/>
  <c r="F132" i="15"/>
  <c r="G132" i="15" s="1"/>
  <c r="S136" i="13"/>
  <c r="T136" i="13" s="1"/>
  <c r="V136" i="13" s="1"/>
  <c r="X136" i="13" s="1"/>
  <c r="C133" i="15" s="1"/>
  <c r="R136" i="13"/>
  <c r="H137" i="13"/>
  <c r="U137" i="13" s="1"/>
  <c r="W137" i="13" s="1"/>
  <c r="I138" i="13"/>
  <c r="K137" i="13"/>
  <c r="O137" i="13" s="1"/>
  <c r="P137" i="13" s="1"/>
  <c r="G137" i="13"/>
  <c r="R142" i="20" l="1"/>
  <c r="Y142" i="20" s="1"/>
  <c r="U142" i="20"/>
  <c r="W142" i="20" s="1"/>
  <c r="S142" i="20"/>
  <c r="T142" i="20" s="1"/>
  <c r="V142" i="20" s="1"/>
  <c r="X142" i="20" s="1"/>
  <c r="H143" i="20"/>
  <c r="Q143" i="20" s="1"/>
  <c r="I144" i="20"/>
  <c r="K143" i="20"/>
  <c r="O143" i="20" s="1"/>
  <c r="P143" i="20" s="1"/>
  <c r="G143" i="20"/>
  <c r="J135" i="16"/>
  <c r="K134" i="16"/>
  <c r="F133" i="15"/>
  <c r="G133" i="15" s="1"/>
  <c r="D133" i="15"/>
  <c r="E133" i="15" s="1"/>
  <c r="S137" i="13"/>
  <c r="T137" i="13" s="1"/>
  <c r="V137" i="13" s="1"/>
  <c r="X137" i="13" s="1"/>
  <c r="C134" i="15" s="1"/>
  <c r="R137" i="13"/>
  <c r="I139" i="13"/>
  <c r="K138" i="13"/>
  <c r="O138" i="13" s="1"/>
  <c r="P138" i="13" s="1"/>
  <c r="H138" i="13"/>
  <c r="Q138" i="13" s="1"/>
  <c r="U138" i="13" s="1"/>
  <c r="W138" i="13" s="1"/>
  <c r="G138" i="13"/>
  <c r="G139" i="13" s="1"/>
  <c r="S143" i="20" l="1"/>
  <c r="T143" i="20" s="1"/>
  <c r="V143" i="20" s="1"/>
  <c r="U143" i="20"/>
  <c r="W143" i="20" s="1"/>
  <c r="R143" i="20"/>
  <c r="Y143" i="20" s="1"/>
  <c r="G144" i="20"/>
  <c r="H144" i="20"/>
  <c r="Q144" i="20" s="1"/>
  <c r="I145" i="20"/>
  <c r="K144" i="20"/>
  <c r="O144" i="20" s="1"/>
  <c r="P144" i="20" s="1"/>
  <c r="J136" i="16"/>
  <c r="K135" i="16"/>
  <c r="F134" i="15"/>
  <c r="G134" i="15" s="1"/>
  <c r="G135" i="15" s="1"/>
  <c r="G136" i="15" s="1"/>
  <c r="G137" i="15" s="1"/>
  <c r="G138" i="15" s="1"/>
  <c r="G139" i="15" s="1"/>
  <c r="G140" i="15" s="1"/>
  <c r="G141" i="15" s="1"/>
  <c r="G142" i="15" s="1"/>
  <c r="G143" i="15" s="1"/>
  <c r="G144" i="15" s="1"/>
  <c r="G145" i="15" s="1"/>
  <c r="G146" i="15" s="1"/>
  <c r="G147" i="15" s="1"/>
  <c r="G148" i="15" s="1"/>
  <c r="G149" i="15" s="1"/>
  <c r="G150" i="15" s="1"/>
  <c r="G151" i="15" s="1"/>
  <c r="G152" i="15" s="1"/>
  <c r="G153" i="15" s="1"/>
  <c r="G154" i="15" s="1"/>
  <c r="G155" i="15" s="1"/>
  <c r="G156" i="15" s="1"/>
  <c r="G157" i="15" s="1"/>
  <c r="G158" i="15" s="1"/>
  <c r="G159" i="15" s="1"/>
  <c r="G160" i="15" s="1"/>
  <c r="G161" i="15" s="1"/>
  <c r="G162" i="15" s="1"/>
  <c r="G163" i="15" s="1"/>
  <c r="G164" i="15" s="1"/>
  <c r="G165" i="15" s="1"/>
  <c r="G166" i="15" s="1"/>
  <c r="G167" i="15" s="1"/>
  <c r="G168" i="15" s="1"/>
  <c r="G169" i="15" s="1"/>
  <c r="G170" i="15" s="1"/>
  <c r="G171" i="15" s="1"/>
  <c r="G172" i="15" s="1"/>
  <c r="G173" i="15" s="1"/>
  <c r="G174" i="15" s="1"/>
  <c r="G175" i="15" s="1"/>
  <c r="G176" i="15" s="1"/>
  <c r="G177" i="15" s="1"/>
  <c r="G178" i="15" s="1"/>
  <c r="G179" i="15" s="1"/>
  <c r="G180" i="15" s="1"/>
  <c r="G181" i="15" s="1"/>
  <c r="G182" i="15" s="1"/>
  <c r="G183" i="15" s="1"/>
  <c r="G184" i="15" s="1"/>
  <c r="G185" i="15" s="1"/>
  <c r="G186" i="15" s="1"/>
  <c r="G187" i="15" s="1"/>
  <c r="G188" i="15" s="1"/>
  <c r="G189" i="15" s="1"/>
  <c r="G190" i="15" s="1"/>
  <c r="G191" i="15" s="1"/>
  <c r="G192" i="15" s="1"/>
  <c r="G193" i="15" s="1"/>
  <c r="G194" i="15" s="1"/>
  <c r="G195" i="15" s="1"/>
  <c r="G196" i="15" s="1"/>
  <c r="G197" i="15" s="1"/>
  <c r="D134" i="15"/>
  <c r="E134" i="15" s="1"/>
  <c r="E135" i="15" s="1"/>
  <c r="E136" i="15" s="1"/>
  <c r="E137" i="15" s="1"/>
  <c r="E138" i="15" s="1"/>
  <c r="E139" i="15" s="1"/>
  <c r="E140" i="15" s="1"/>
  <c r="E141" i="15" s="1"/>
  <c r="E142" i="15" s="1"/>
  <c r="E143" i="15" s="1"/>
  <c r="E144" i="15" s="1"/>
  <c r="E145" i="15" s="1"/>
  <c r="E146" i="15" s="1"/>
  <c r="E147" i="15" s="1"/>
  <c r="E148" i="15" s="1"/>
  <c r="E149" i="15" s="1"/>
  <c r="E150" i="15" s="1"/>
  <c r="E151" i="15" s="1"/>
  <c r="E152" i="15" s="1"/>
  <c r="E153" i="15" s="1"/>
  <c r="E154" i="15" s="1"/>
  <c r="E155" i="15" s="1"/>
  <c r="E156" i="15" s="1"/>
  <c r="E157" i="15" s="1"/>
  <c r="E158" i="15" s="1"/>
  <c r="E159" i="15" s="1"/>
  <c r="E160" i="15" s="1"/>
  <c r="E161" i="15" s="1"/>
  <c r="E162" i="15" s="1"/>
  <c r="E163" i="15" s="1"/>
  <c r="E164" i="15" s="1"/>
  <c r="E165" i="15" s="1"/>
  <c r="E166" i="15" s="1"/>
  <c r="E167" i="15" s="1"/>
  <c r="E168" i="15" s="1"/>
  <c r="E169" i="15" s="1"/>
  <c r="E170" i="15" s="1"/>
  <c r="E171" i="15" s="1"/>
  <c r="E172" i="15" s="1"/>
  <c r="E173" i="15" s="1"/>
  <c r="E174" i="15" s="1"/>
  <c r="E175" i="15" s="1"/>
  <c r="E176" i="15" s="1"/>
  <c r="E177" i="15" s="1"/>
  <c r="E178" i="15" s="1"/>
  <c r="E179" i="15" s="1"/>
  <c r="E180" i="15" s="1"/>
  <c r="E181" i="15" s="1"/>
  <c r="E182" i="15" s="1"/>
  <c r="E183" i="15" s="1"/>
  <c r="E184" i="15" s="1"/>
  <c r="E185" i="15" s="1"/>
  <c r="E186" i="15" s="1"/>
  <c r="E187" i="15" s="1"/>
  <c r="E188" i="15" s="1"/>
  <c r="E189" i="15" s="1"/>
  <c r="E190" i="15" s="1"/>
  <c r="E191" i="15" s="1"/>
  <c r="E192" i="15" s="1"/>
  <c r="E193" i="15" s="1"/>
  <c r="E194" i="15" s="1"/>
  <c r="E195" i="15" s="1"/>
  <c r="E196" i="15" s="1"/>
  <c r="E197" i="15" s="1"/>
  <c r="S138" i="13"/>
  <c r="T138" i="13" s="1"/>
  <c r="V138" i="13" s="1"/>
  <c r="R138" i="13"/>
  <c r="K139" i="13"/>
  <c r="O139" i="13" s="1"/>
  <c r="P139" i="13" s="1"/>
  <c r="H139" i="13"/>
  <c r="Q139" i="13" s="1"/>
  <c r="U139" i="13" s="1"/>
  <c r="W139" i="13" s="1"/>
  <c r="I140" i="13"/>
  <c r="I146" i="20" l="1"/>
  <c r="K145" i="20"/>
  <c r="O145" i="20" s="1"/>
  <c r="P145" i="20" s="1"/>
  <c r="G145" i="20"/>
  <c r="H145" i="20"/>
  <c r="Q145" i="20" s="1"/>
  <c r="R144" i="20"/>
  <c r="Y144" i="20" s="1"/>
  <c r="S144" i="20"/>
  <c r="T144" i="20" s="1"/>
  <c r="V144" i="20" s="1"/>
  <c r="X144" i="20" s="1"/>
  <c r="U144" i="20"/>
  <c r="W144" i="20" s="1"/>
  <c r="X143" i="20"/>
  <c r="J137" i="16"/>
  <c r="K136" i="16"/>
  <c r="S139" i="13"/>
  <c r="T139" i="13" s="1"/>
  <c r="V139" i="13" s="1"/>
  <c r="R139" i="13"/>
  <c r="K140" i="13"/>
  <c r="O140" i="13" s="1"/>
  <c r="P140" i="13" s="1"/>
  <c r="G140" i="13"/>
  <c r="H140" i="13"/>
  <c r="Q140" i="13" s="1"/>
  <c r="U140" i="13" s="1"/>
  <c r="W140" i="13" s="1"/>
  <c r="I141" i="13"/>
  <c r="U145" i="20" l="1"/>
  <c r="W145" i="20" s="1"/>
  <c r="R145" i="20"/>
  <c r="Y145" i="20" s="1"/>
  <c r="S145" i="20"/>
  <c r="T145" i="20" s="1"/>
  <c r="V145" i="20" s="1"/>
  <c r="X145" i="20" s="1"/>
  <c r="I147" i="20"/>
  <c r="K146" i="20"/>
  <c r="O146" i="20" s="1"/>
  <c r="P146" i="20" s="1"/>
  <c r="H146" i="20"/>
  <c r="Q146" i="20" s="1"/>
  <c r="G146" i="20"/>
  <c r="J138" i="16"/>
  <c r="K137" i="16"/>
  <c r="S140" i="13"/>
  <c r="T140" i="13" s="1"/>
  <c r="V140" i="13" s="1"/>
  <c r="R140" i="13"/>
  <c r="K141" i="13"/>
  <c r="O141" i="13" s="1"/>
  <c r="P141" i="13" s="1"/>
  <c r="G141" i="13"/>
  <c r="I142" i="13"/>
  <c r="H141" i="13"/>
  <c r="Q141" i="13" s="1"/>
  <c r="U141" i="13" s="1"/>
  <c r="W141" i="13" s="1"/>
  <c r="U146" i="20" l="1"/>
  <c r="W146" i="20" s="1"/>
  <c r="S146" i="20"/>
  <c r="T146" i="20" s="1"/>
  <c r="V146" i="20" s="1"/>
  <c r="X146" i="20" s="1"/>
  <c r="R146" i="20"/>
  <c r="Y146" i="20" s="1"/>
  <c r="I148" i="20"/>
  <c r="K147" i="20"/>
  <c r="O147" i="20" s="1"/>
  <c r="P147" i="20" s="1"/>
  <c r="H147" i="20"/>
  <c r="Q147" i="20" s="1"/>
  <c r="G147" i="20"/>
  <c r="J139" i="16"/>
  <c r="K138" i="16"/>
  <c r="S141" i="13"/>
  <c r="T141" i="13" s="1"/>
  <c r="V141" i="13" s="1"/>
  <c r="R141" i="13"/>
  <c r="K142" i="13"/>
  <c r="O142" i="13" s="1"/>
  <c r="P142" i="13" s="1"/>
  <c r="H142" i="13"/>
  <c r="Q142" i="13" s="1"/>
  <c r="U142" i="13" s="1"/>
  <c r="W142" i="13" s="1"/>
  <c r="I143" i="13"/>
  <c r="G142" i="13"/>
  <c r="U147" i="20" l="1"/>
  <c r="W147" i="20" s="1"/>
  <c r="S147" i="20"/>
  <c r="T147" i="20" s="1"/>
  <c r="V147" i="20" s="1"/>
  <c r="X147" i="20" s="1"/>
  <c r="R147" i="20"/>
  <c r="Y147" i="20" s="1"/>
  <c r="H148" i="20"/>
  <c r="Q148" i="20" s="1"/>
  <c r="G148" i="20"/>
  <c r="K148" i="20"/>
  <c r="O148" i="20" s="1"/>
  <c r="P148" i="20" s="1"/>
  <c r="I149" i="20"/>
  <c r="J140" i="16"/>
  <c r="K139" i="16"/>
  <c r="R142" i="13"/>
  <c r="S142" i="13"/>
  <c r="T142" i="13" s="1"/>
  <c r="V142" i="13" s="1"/>
  <c r="H143" i="13"/>
  <c r="Q143" i="13" s="1"/>
  <c r="U143" i="13" s="1"/>
  <c r="W143" i="13" s="1"/>
  <c r="K143" i="13"/>
  <c r="O143" i="13" s="1"/>
  <c r="P143" i="13" s="1"/>
  <c r="I144" i="13"/>
  <c r="G143" i="13"/>
  <c r="I150" i="20" l="1"/>
  <c r="K149" i="20"/>
  <c r="O149" i="20" s="1"/>
  <c r="P149" i="20" s="1"/>
  <c r="H149" i="20"/>
  <c r="Q149" i="20" s="1"/>
  <c r="G149" i="20"/>
  <c r="S148" i="20"/>
  <c r="T148" i="20" s="1"/>
  <c r="V148" i="20" s="1"/>
  <c r="X148" i="20" s="1"/>
  <c r="R148" i="20"/>
  <c r="Y148" i="20" s="1"/>
  <c r="U148" i="20"/>
  <c r="W148" i="20" s="1"/>
  <c r="J141" i="16"/>
  <c r="K140" i="16"/>
  <c r="R143" i="13"/>
  <c r="S143" i="13"/>
  <c r="T143" i="13" s="1"/>
  <c r="V143" i="13" s="1"/>
  <c r="I145" i="13"/>
  <c r="K144" i="13"/>
  <c r="O144" i="13" s="1"/>
  <c r="P144" i="13" s="1"/>
  <c r="G144" i="13"/>
  <c r="G145" i="13" s="1"/>
  <c r="H144" i="13"/>
  <c r="Q144" i="13" s="1"/>
  <c r="U144" i="13" s="1"/>
  <c r="W144" i="13" s="1"/>
  <c r="U149" i="20" l="1"/>
  <c r="W149" i="20" s="1"/>
  <c r="S149" i="20"/>
  <c r="T149" i="20" s="1"/>
  <c r="V149" i="20" s="1"/>
  <c r="X149" i="20" s="1"/>
  <c r="R149" i="20"/>
  <c r="Y149" i="20" s="1"/>
  <c r="G150" i="20"/>
  <c r="I151" i="20"/>
  <c r="K150" i="20"/>
  <c r="O150" i="20" s="1"/>
  <c r="P150" i="20" s="1"/>
  <c r="H150" i="20"/>
  <c r="Q150" i="20" s="1"/>
  <c r="J142" i="16"/>
  <c r="K141" i="16"/>
  <c r="S144" i="13"/>
  <c r="T144" i="13" s="1"/>
  <c r="V144" i="13" s="1"/>
  <c r="R144" i="13"/>
  <c r="K145" i="13"/>
  <c r="O145" i="13" s="1"/>
  <c r="P145" i="13" s="1"/>
  <c r="H145" i="13"/>
  <c r="Q145" i="13" s="1"/>
  <c r="U145" i="13" s="1"/>
  <c r="W145" i="13" s="1"/>
  <c r="I146" i="13"/>
  <c r="R150" i="20" l="1"/>
  <c r="Y150" i="20" s="1"/>
  <c r="U150" i="20"/>
  <c r="W150" i="20" s="1"/>
  <c r="S150" i="20"/>
  <c r="T150" i="20" s="1"/>
  <c r="V150" i="20" s="1"/>
  <c r="X150" i="20" s="1"/>
  <c r="H151" i="20"/>
  <c r="Q151" i="20" s="1"/>
  <c r="I152" i="20"/>
  <c r="K151" i="20"/>
  <c r="O151" i="20" s="1"/>
  <c r="P151" i="20" s="1"/>
  <c r="G151" i="20"/>
  <c r="J143" i="16"/>
  <c r="K142" i="16"/>
  <c r="S145" i="13"/>
  <c r="T145" i="13" s="1"/>
  <c r="V145" i="13" s="1"/>
  <c r="R145" i="13"/>
  <c r="K146" i="13"/>
  <c r="O146" i="13" s="1"/>
  <c r="P146" i="13" s="1"/>
  <c r="G146" i="13"/>
  <c r="I147" i="13"/>
  <c r="H146" i="13"/>
  <c r="Q146" i="13" s="1"/>
  <c r="U146" i="13" s="1"/>
  <c r="W146" i="13" s="1"/>
  <c r="S151" i="20" l="1"/>
  <c r="T151" i="20" s="1"/>
  <c r="V151" i="20" s="1"/>
  <c r="U151" i="20"/>
  <c r="W151" i="20" s="1"/>
  <c r="R151" i="20"/>
  <c r="Y151" i="20" s="1"/>
  <c r="G152" i="20"/>
  <c r="H152" i="20"/>
  <c r="Q152" i="20" s="1"/>
  <c r="I153" i="20"/>
  <c r="K152" i="20"/>
  <c r="O152" i="20" s="1"/>
  <c r="P152" i="20" s="1"/>
  <c r="J144" i="16"/>
  <c r="K143" i="16"/>
  <c r="S146" i="13"/>
  <c r="T146" i="13" s="1"/>
  <c r="V146" i="13" s="1"/>
  <c r="R146" i="13"/>
  <c r="K147" i="13"/>
  <c r="O147" i="13" s="1"/>
  <c r="P147" i="13" s="1"/>
  <c r="G147" i="13"/>
  <c r="I148" i="13"/>
  <c r="H147" i="13"/>
  <c r="Q147" i="13" s="1"/>
  <c r="U147" i="13" s="1"/>
  <c r="W147" i="13" s="1"/>
  <c r="R152" i="20" l="1"/>
  <c r="Y152" i="20" s="1"/>
  <c r="S152" i="20"/>
  <c r="T152" i="20" s="1"/>
  <c r="V152" i="20" s="1"/>
  <c r="X152" i="20" s="1"/>
  <c r="U152" i="20"/>
  <c r="W152" i="20" s="1"/>
  <c r="I154" i="20"/>
  <c r="K153" i="20"/>
  <c r="O153" i="20" s="1"/>
  <c r="P153" i="20" s="1"/>
  <c r="G153" i="20"/>
  <c r="H153" i="20"/>
  <c r="Q153" i="20" s="1"/>
  <c r="X151" i="20"/>
  <c r="J145" i="16"/>
  <c r="K144" i="16"/>
  <c r="S147" i="13"/>
  <c r="T147" i="13" s="1"/>
  <c r="V147" i="13" s="1"/>
  <c r="R147" i="13"/>
  <c r="K148" i="13"/>
  <c r="O148" i="13" s="1"/>
  <c r="P148" i="13" s="1"/>
  <c r="H148" i="13"/>
  <c r="Q148" i="13" s="1"/>
  <c r="U148" i="13" s="1"/>
  <c r="W148" i="13" s="1"/>
  <c r="I149" i="13"/>
  <c r="G148" i="13"/>
  <c r="I155" i="20" l="1"/>
  <c r="K154" i="20"/>
  <c r="O154" i="20" s="1"/>
  <c r="P154" i="20" s="1"/>
  <c r="H154" i="20"/>
  <c r="Q154" i="20" s="1"/>
  <c r="G154" i="20"/>
  <c r="U153" i="20"/>
  <c r="W153" i="20" s="1"/>
  <c r="R153" i="20"/>
  <c r="Y153" i="20" s="1"/>
  <c r="S153" i="20"/>
  <c r="T153" i="20" s="1"/>
  <c r="V153" i="20" s="1"/>
  <c r="X153" i="20" s="1"/>
  <c r="J146" i="16"/>
  <c r="K145" i="16"/>
  <c r="S148" i="13"/>
  <c r="T148" i="13" s="1"/>
  <c r="V148" i="13" s="1"/>
  <c r="R148" i="13"/>
  <c r="K149" i="13"/>
  <c r="O149" i="13" s="1"/>
  <c r="P149" i="13" s="1"/>
  <c r="G149" i="13"/>
  <c r="H149" i="13"/>
  <c r="Q149" i="13" s="1"/>
  <c r="U149" i="13" s="1"/>
  <c r="W149" i="13" s="1"/>
  <c r="I150" i="13"/>
  <c r="U154" i="20" l="1"/>
  <c r="W154" i="20" s="1"/>
  <c r="S154" i="20"/>
  <c r="T154" i="20" s="1"/>
  <c r="V154" i="20" s="1"/>
  <c r="X154" i="20" s="1"/>
  <c r="R154" i="20"/>
  <c r="Y154" i="20" s="1"/>
  <c r="I156" i="20"/>
  <c r="K155" i="20"/>
  <c r="O155" i="20" s="1"/>
  <c r="P155" i="20" s="1"/>
  <c r="H155" i="20"/>
  <c r="Q155" i="20" s="1"/>
  <c r="G155" i="20"/>
  <c r="J147" i="16"/>
  <c r="K146" i="16"/>
  <c r="S149" i="13"/>
  <c r="T149" i="13" s="1"/>
  <c r="V149" i="13" s="1"/>
  <c r="R149" i="13"/>
  <c r="H150" i="13"/>
  <c r="Q150" i="13" s="1"/>
  <c r="U150" i="13" s="1"/>
  <c r="W150" i="13" s="1"/>
  <c r="K150" i="13"/>
  <c r="O150" i="13" s="1"/>
  <c r="P150" i="13" s="1"/>
  <c r="I151" i="13"/>
  <c r="G150" i="13"/>
  <c r="U155" i="20" l="1"/>
  <c r="W155" i="20" s="1"/>
  <c r="S155" i="20"/>
  <c r="T155" i="20" s="1"/>
  <c r="V155" i="20" s="1"/>
  <c r="X155" i="20" s="1"/>
  <c r="R155" i="20"/>
  <c r="Y155" i="20" s="1"/>
  <c r="H156" i="20"/>
  <c r="Q156" i="20" s="1"/>
  <c r="G156" i="20"/>
  <c r="K156" i="20"/>
  <c r="O156" i="20" s="1"/>
  <c r="P156" i="20" s="1"/>
  <c r="I157" i="20"/>
  <c r="J148" i="16"/>
  <c r="K147" i="16"/>
  <c r="R150" i="13"/>
  <c r="S150" i="13"/>
  <c r="T150" i="13" s="1"/>
  <c r="V150" i="13" s="1"/>
  <c r="I152" i="13"/>
  <c r="K151" i="13"/>
  <c r="O151" i="13" s="1"/>
  <c r="P151" i="13" s="1"/>
  <c r="H151" i="13"/>
  <c r="Q151" i="13" s="1"/>
  <c r="U151" i="13" s="1"/>
  <c r="W151" i="13" s="1"/>
  <c r="G151" i="13"/>
  <c r="I158" i="20" l="1"/>
  <c r="K157" i="20"/>
  <c r="O157" i="20" s="1"/>
  <c r="P157" i="20" s="1"/>
  <c r="H157" i="20"/>
  <c r="Q157" i="20" s="1"/>
  <c r="G157" i="20"/>
  <c r="S156" i="20"/>
  <c r="T156" i="20" s="1"/>
  <c r="V156" i="20" s="1"/>
  <c r="X156" i="20" s="1"/>
  <c r="R156" i="20"/>
  <c r="Y156" i="20" s="1"/>
  <c r="U156" i="20"/>
  <c r="W156" i="20" s="1"/>
  <c r="J149" i="16"/>
  <c r="K148" i="16"/>
  <c r="R151" i="13"/>
  <c r="S151" i="13"/>
  <c r="T151" i="13" s="1"/>
  <c r="V151" i="13" s="1"/>
  <c r="K152" i="13"/>
  <c r="O152" i="13" s="1"/>
  <c r="P152" i="13" s="1"/>
  <c r="H152" i="13"/>
  <c r="Q152" i="13" s="1"/>
  <c r="U152" i="13" s="1"/>
  <c r="W152" i="13" s="1"/>
  <c r="I153" i="13"/>
  <c r="G152" i="13"/>
  <c r="U157" i="20" l="1"/>
  <c r="W157" i="20" s="1"/>
  <c r="S157" i="20"/>
  <c r="T157" i="20" s="1"/>
  <c r="V157" i="20" s="1"/>
  <c r="X157" i="20" s="1"/>
  <c r="R157" i="20"/>
  <c r="Y157" i="20" s="1"/>
  <c r="G158" i="20"/>
  <c r="I159" i="20"/>
  <c r="K158" i="20"/>
  <c r="O158" i="20" s="1"/>
  <c r="P158" i="20" s="1"/>
  <c r="H158" i="20"/>
  <c r="Q158" i="20" s="1"/>
  <c r="J150" i="16"/>
  <c r="K149" i="16"/>
  <c r="S152" i="13"/>
  <c r="T152" i="13" s="1"/>
  <c r="V152" i="13" s="1"/>
  <c r="R152" i="13"/>
  <c r="K153" i="13"/>
  <c r="O153" i="13" s="1"/>
  <c r="P153" i="13" s="1"/>
  <c r="H153" i="13"/>
  <c r="Q153" i="13" s="1"/>
  <c r="U153" i="13" s="1"/>
  <c r="W153" i="13" s="1"/>
  <c r="G153" i="13"/>
  <c r="I154" i="13"/>
  <c r="R158" i="20" l="1"/>
  <c r="Y158" i="20" s="1"/>
  <c r="U158" i="20"/>
  <c r="W158" i="20" s="1"/>
  <c r="S158" i="20"/>
  <c r="T158" i="20" s="1"/>
  <c r="V158" i="20" s="1"/>
  <c r="X158" i="20" s="1"/>
  <c r="H159" i="20"/>
  <c r="Q159" i="20" s="1"/>
  <c r="I160" i="20"/>
  <c r="K159" i="20"/>
  <c r="O159" i="20" s="1"/>
  <c r="P159" i="20" s="1"/>
  <c r="G159" i="20"/>
  <c r="J151" i="16"/>
  <c r="K150" i="16"/>
  <c r="S153" i="13"/>
  <c r="T153" i="13" s="1"/>
  <c r="V153" i="13" s="1"/>
  <c r="R153" i="13"/>
  <c r="K154" i="13"/>
  <c r="O154" i="13" s="1"/>
  <c r="P154" i="13" s="1"/>
  <c r="G154" i="13"/>
  <c r="I155" i="13"/>
  <c r="H154" i="13"/>
  <c r="Q154" i="13" s="1"/>
  <c r="U154" i="13" s="1"/>
  <c r="W154" i="13" s="1"/>
  <c r="S159" i="20" l="1"/>
  <c r="T159" i="20" s="1"/>
  <c r="V159" i="20" s="1"/>
  <c r="X159" i="20" s="1"/>
  <c r="U159" i="20"/>
  <c r="W159" i="20" s="1"/>
  <c r="R159" i="20"/>
  <c r="Y159" i="20" s="1"/>
  <c r="G160" i="20"/>
  <c r="H160" i="20"/>
  <c r="Q160" i="20" s="1"/>
  <c r="I161" i="20"/>
  <c r="K160" i="20"/>
  <c r="O160" i="20" s="1"/>
  <c r="P160" i="20" s="1"/>
  <c r="J152" i="16"/>
  <c r="K151" i="16"/>
  <c r="S154" i="13"/>
  <c r="T154" i="13" s="1"/>
  <c r="V154" i="13" s="1"/>
  <c r="R154" i="13"/>
  <c r="K155" i="13"/>
  <c r="O155" i="13" s="1"/>
  <c r="P155" i="13" s="1"/>
  <c r="G155" i="13"/>
  <c r="H155" i="13"/>
  <c r="Q155" i="13" s="1"/>
  <c r="U155" i="13" s="1"/>
  <c r="W155" i="13" s="1"/>
  <c r="I156" i="13"/>
  <c r="I162" i="20" l="1"/>
  <c r="K161" i="20"/>
  <c r="O161" i="20" s="1"/>
  <c r="P161" i="20" s="1"/>
  <c r="G161" i="20"/>
  <c r="H161" i="20"/>
  <c r="Q161" i="20" s="1"/>
  <c r="R160" i="20"/>
  <c r="Y160" i="20" s="1"/>
  <c r="S160" i="20"/>
  <c r="T160" i="20" s="1"/>
  <c r="V160" i="20" s="1"/>
  <c r="X160" i="20" s="1"/>
  <c r="U160" i="20"/>
  <c r="W160" i="20" s="1"/>
  <c r="J153" i="16"/>
  <c r="K152" i="16"/>
  <c r="S155" i="13"/>
  <c r="T155" i="13" s="1"/>
  <c r="V155" i="13" s="1"/>
  <c r="R155" i="13"/>
  <c r="K156" i="13"/>
  <c r="O156" i="13" s="1"/>
  <c r="P156" i="13" s="1"/>
  <c r="H156" i="13"/>
  <c r="Q156" i="13" s="1"/>
  <c r="U156" i="13" s="1"/>
  <c r="W156" i="13" s="1"/>
  <c r="I157" i="13"/>
  <c r="G156" i="13"/>
  <c r="I163" i="20" l="1"/>
  <c r="K162" i="20"/>
  <c r="O162" i="20" s="1"/>
  <c r="P162" i="20" s="1"/>
  <c r="H162" i="20"/>
  <c r="Q162" i="20" s="1"/>
  <c r="G162" i="20"/>
  <c r="U161" i="20"/>
  <c r="W161" i="20" s="1"/>
  <c r="R161" i="20"/>
  <c r="Y161" i="20" s="1"/>
  <c r="S161" i="20"/>
  <c r="T161" i="20" s="1"/>
  <c r="V161" i="20" s="1"/>
  <c r="X161" i="20" s="1"/>
  <c r="J154" i="16"/>
  <c r="K153" i="16"/>
  <c r="S156" i="13"/>
  <c r="T156" i="13" s="1"/>
  <c r="V156" i="13" s="1"/>
  <c r="R156" i="13"/>
  <c r="K157" i="13"/>
  <c r="O157" i="13" s="1"/>
  <c r="P157" i="13" s="1"/>
  <c r="G157" i="13"/>
  <c r="H157" i="13"/>
  <c r="Q157" i="13" s="1"/>
  <c r="U157" i="13" s="1"/>
  <c r="W157" i="13" s="1"/>
  <c r="I158" i="13"/>
  <c r="U162" i="20" l="1"/>
  <c r="W162" i="20" s="1"/>
  <c r="S162" i="20"/>
  <c r="T162" i="20" s="1"/>
  <c r="V162" i="20" s="1"/>
  <c r="X162" i="20" s="1"/>
  <c r="R162" i="20"/>
  <c r="Y162" i="20" s="1"/>
  <c r="I164" i="20"/>
  <c r="K163" i="20"/>
  <c r="O163" i="20" s="1"/>
  <c r="P163" i="20" s="1"/>
  <c r="H163" i="20"/>
  <c r="Q163" i="20" s="1"/>
  <c r="G163" i="20"/>
  <c r="J155" i="16"/>
  <c r="K154" i="16"/>
  <c r="S157" i="13"/>
  <c r="T157" i="13" s="1"/>
  <c r="V157" i="13" s="1"/>
  <c r="R157" i="13"/>
  <c r="K158" i="13"/>
  <c r="O158" i="13" s="1"/>
  <c r="P158" i="13" s="1"/>
  <c r="I159" i="13"/>
  <c r="G158" i="13"/>
  <c r="H158" i="13"/>
  <c r="Q158" i="13" s="1"/>
  <c r="U158" i="13" s="1"/>
  <c r="W158" i="13" s="1"/>
  <c r="U163" i="20" l="1"/>
  <c r="W163" i="20" s="1"/>
  <c r="S163" i="20"/>
  <c r="T163" i="20" s="1"/>
  <c r="V163" i="20" s="1"/>
  <c r="X163" i="20" s="1"/>
  <c r="R163" i="20"/>
  <c r="Y163" i="20" s="1"/>
  <c r="H164" i="20"/>
  <c r="Q164" i="20" s="1"/>
  <c r="G164" i="20"/>
  <c r="K164" i="20"/>
  <c r="O164" i="20" s="1"/>
  <c r="P164" i="20" s="1"/>
  <c r="I165" i="20"/>
  <c r="J156" i="16"/>
  <c r="K155" i="16"/>
  <c r="R158" i="13"/>
  <c r="S158" i="13"/>
  <c r="T158" i="13" s="1"/>
  <c r="V158" i="13" s="1"/>
  <c r="K159" i="13"/>
  <c r="O159" i="13" s="1"/>
  <c r="P159" i="13" s="1"/>
  <c r="I160" i="13"/>
  <c r="H159" i="13"/>
  <c r="Q159" i="13" s="1"/>
  <c r="U159" i="13" s="1"/>
  <c r="W159" i="13" s="1"/>
  <c r="G159" i="13"/>
  <c r="I166" i="20" l="1"/>
  <c r="K165" i="20"/>
  <c r="O165" i="20" s="1"/>
  <c r="P165" i="20" s="1"/>
  <c r="H165" i="20"/>
  <c r="Q165" i="20" s="1"/>
  <c r="G165" i="20"/>
  <c r="S164" i="20"/>
  <c r="T164" i="20" s="1"/>
  <c r="V164" i="20" s="1"/>
  <c r="X164" i="20" s="1"/>
  <c r="R164" i="20"/>
  <c r="Y164" i="20" s="1"/>
  <c r="U164" i="20"/>
  <c r="W164" i="20" s="1"/>
  <c r="J157" i="16"/>
  <c r="K156" i="16"/>
  <c r="R159" i="13"/>
  <c r="S159" i="13"/>
  <c r="T159" i="13" s="1"/>
  <c r="V159" i="13" s="1"/>
  <c r="H160" i="13"/>
  <c r="Q160" i="13" s="1"/>
  <c r="U160" i="13" s="1"/>
  <c r="W160" i="13" s="1"/>
  <c r="I161" i="13"/>
  <c r="K160" i="13"/>
  <c r="O160" i="13" s="1"/>
  <c r="P160" i="13" s="1"/>
  <c r="G160" i="13"/>
  <c r="U165" i="20" l="1"/>
  <c r="W165" i="20" s="1"/>
  <c r="S165" i="20"/>
  <c r="T165" i="20" s="1"/>
  <c r="V165" i="20" s="1"/>
  <c r="X165" i="20" s="1"/>
  <c r="R165" i="20"/>
  <c r="Y165" i="20" s="1"/>
  <c r="G166" i="20"/>
  <c r="I167" i="20"/>
  <c r="K166" i="20"/>
  <c r="O166" i="20" s="1"/>
  <c r="P166" i="20" s="1"/>
  <c r="H166" i="20"/>
  <c r="Q166" i="20" s="1"/>
  <c r="J158" i="16"/>
  <c r="K157" i="16"/>
  <c r="S160" i="13"/>
  <c r="T160" i="13" s="1"/>
  <c r="V160" i="13" s="1"/>
  <c r="R160" i="13"/>
  <c r="I162" i="13"/>
  <c r="K161" i="13"/>
  <c r="O161" i="13" s="1"/>
  <c r="P161" i="13" s="1"/>
  <c r="H161" i="13"/>
  <c r="Q161" i="13" s="1"/>
  <c r="U161" i="13" s="1"/>
  <c r="W161" i="13" s="1"/>
  <c r="G161" i="13"/>
  <c r="G162" i="13" s="1"/>
  <c r="R166" i="20" l="1"/>
  <c r="Y166" i="20" s="1"/>
  <c r="U166" i="20"/>
  <c r="W166" i="20" s="1"/>
  <c r="S166" i="20"/>
  <c r="T166" i="20" s="1"/>
  <c r="V166" i="20" s="1"/>
  <c r="X166" i="20" s="1"/>
  <c r="H167" i="20"/>
  <c r="Q167" i="20" s="1"/>
  <c r="I168" i="20"/>
  <c r="K167" i="20"/>
  <c r="O167" i="20" s="1"/>
  <c r="P167" i="20" s="1"/>
  <c r="G167" i="20"/>
  <c r="J159" i="16"/>
  <c r="K158" i="16"/>
  <c r="S161" i="13"/>
  <c r="T161" i="13" s="1"/>
  <c r="V161" i="13" s="1"/>
  <c r="R161" i="13"/>
  <c r="K162" i="13"/>
  <c r="O162" i="13" s="1"/>
  <c r="P162" i="13" s="1"/>
  <c r="I163" i="13"/>
  <c r="H162" i="13"/>
  <c r="Q162" i="13" s="1"/>
  <c r="U162" i="13" s="1"/>
  <c r="W162" i="13" s="1"/>
  <c r="S167" i="20" l="1"/>
  <c r="T167" i="20" s="1"/>
  <c r="V167" i="20" s="1"/>
  <c r="U167" i="20"/>
  <c r="W167" i="20" s="1"/>
  <c r="R167" i="20"/>
  <c r="Y167" i="20" s="1"/>
  <c r="G168" i="20"/>
  <c r="H168" i="20"/>
  <c r="Q168" i="20" s="1"/>
  <c r="I169" i="20"/>
  <c r="K168" i="20"/>
  <c r="O168" i="20" s="1"/>
  <c r="P168" i="20" s="1"/>
  <c r="J160" i="16"/>
  <c r="K159" i="16"/>
  <c r="S162" i="13"/>
  <c r="T162" i="13" s="1"/>
  <c r="V162" i="13" s="1"/>
  <c r="R162" i="13"/>
  <c r="K163" i="13"/>
  <c r="O163" i="13" s="1"/>
  <c r="P163" i="13" s="1"/>
  <c r="H163" i="13"/>
  <c r="Q163" i="13" s="1"/>
  <c r="U163" i="13" s="1"/>
  <c r="W163" i="13" s="1"/>
  <c r="G163" i="13"/>
  <c r="I164" i="13"/>
  <c r="R168" i="20" l="1"/>
  <c r="Y168" i="20" s="1"/>
  <c r="S168" i="20"/>
  <c r="T168" i="20" s="1"/>
  <c r="V168" i="20" s="1"/>
  <c r="X168" i="20" s="1"/>
  <c r="U168" i="20"/>
  <c r="W168" i="20" s="1"/>
  <c r="I170" i="20"/>
  <c r="K169" i="20"/>
  <c r="O169" i="20" s="1"/>
  <c r="P169" i="20" s="1"/>
  <c r="G169" i="20"/>
  <c r="H169" i="20"/>
  <c r="Q169" i="20" s="1"/>
  <c r="X167" i="20"/>
  <c r="J161" i="16"/>
  <c r="K160" i="16"/>
  <c r="S163" i="13"/>
  <c r="T163" i="13" s="1"/>
  <c r="V163" i="13" s="1"/>
  <c r="R163" i="13"/>
  <c r="K164" i="13"/>
  <c r="O164" i="13" s="1"/>
  <c r="P164" i="13" s="1"/>
  <c r="I165" i="13"/>
  <c r="H164" i="13"/>
  <c r="Q164" i="13" s="1"/>
  <c r="U164" i="13" s="1"/>
  <c r="W164" i="13" s="1"/>
  <c r="G164" i="13"/>
  <c r="U169" i="20" l="1"/>
  <c r="W169" i="20" s="1"/>
  <c r="R169" i="20"/>
  <c r="Y169" i="20" s="1"/>
  <c r="S169" i="20"/>
  <c r="T169" i="20" s="1"/>
  <c r="V169" i="20" s="1"/>
  <c r="X169" i="20" s="1"/>
  <c r="I171" i="20"/>
  <c r="K170" i="20"/>
  <c r="O170" i="20" s="1"/>
  <c r="P170" i="20" s="1"/>
  <c r="H170" i="20"/>
  <c r="Q170" i="20" s="1"/>
  <c r="G170" i="20"/>
  <c r="J162" i="16"/>
  <c r="K161" i="16"/>
  <c r="S164" i="13"/>
  <c r="T164" i="13" s="1"/>
  <c r="V164" i="13" s="1"/>
  <c r="R164" i="13"/>
  <c r="K165" i="13"/>
  <c r="O165" i="13" s="1"/>
  <c r="P165" i="13" s="1"/>
  <c r="G165" i="13"/>
  <c r="I166" i="13"/>
  <c r="H165" i="13"/>
  <c r="Q165" i="13" s="1"/>
  <c r="U165" i="13" s="1"/>
  <c r="W165" i="13" s="1"/>
  <c r="U170" i="20" l="1"/>
  <c r="W170" i="20" s="1"/>
  <c r="S170" i="20"/>
  <c r="T170" i="20" s="1"/>
  <c r="V170" i="20" s="1"/>
  <c r="X170" i="20" s="1"/>
  <c r="R170" i="20"/>
  <c r="Y170" i="20" s="1"/>
  <c r="I172" i="20"/>
  <c r="K171" i="20"/>
  <c r="O171" i="20" s="1"/>
  <c r="P171" i="20" s="1"/>
  <c r="H171" i="20"/>
  <c r="Q171" i="20" s="1"/>
  <c r="G171" i="20"/>
  <c r="J163" i="16"/>
  <c r="K162" i="16"/>
  <c r="S165" i="13"/>
  <c r="T165" i="13" s="1"/>
  <c r="V165" i="13" s="1"/>
  <c r="R165" i="13"/>
  <c r="K166" i="13"/>
  <c r="O166" i="13" s="1"/>
  <c r="P166" i="13" s="1"/>
  <c r="H166" i="13"/>
  <c r="Q166" i="13" s="1"/>
  <c r="U166" i="13" s="1"/>
  <c r="W166" i="13" s="1"/>
  <c r="I167" i="13"/>
  <c r="G166" i="13"/>
  <c r="I173" i="20" l="1"/>
  <c r="H172" i="20"/>
  <c r="Q172" i="20" s="1"/>
  <c r="G172" i="20"/>
  <c r="K172" i="20"/>
  <c r="O172" i="20" s="1"/>
  <c r="P172" i="20" s="1"/>
  <c r="U171" i="20"/>
  <c r="W171" i="20" s="1"/>
  <c r="S171" i="20"/>
  <c r="T171" i="20" s="1"/>
  <c r="V171" i="20" s="1"/>
  <c r="X171" i="20" s="1"/>
  <c r="R171" i="20"/>
  <c r="Y171" i="20" s="1"/>
  <c r="J164" i="16"/>
  <c r="K163" i="16"/>
  <c r="R166" i="13"/>
  <c r="S166" i="13"/>
  <c r="T166" i="13" s="1"/>
  <c r="V166" i="13" s="1"/>
  <c r="K167" i="13"/>
  <c r="O167" i="13" s="1"/>
  <c r="P167" i="13" s="1"/>
  <c r="G167" i="13"/>
  <c r="H167" i="13"/>
  <c r="Q167" i="13" s="1"/>
  <c r="U167" i="13" s="1"/>
  <c r="W167" i="13" s="1"/>
  <c r="I168" i="13"/>
  <c r="U172" i="20" l="1"/>
  <c r="W172" i="20" s="1"/>
  <c r="S172" i="20"/>
  <c r="T172" i="20" s="1"/>
  <c r="V172" i="20" s="1"/>
  <c r="X172" i="20" s="1"/>
  <c r="R172" i="20"/>
  <c r="Y172" i="20" s="1"/>
  <c r="I174" i="20"/>
  <c r="K173" i="20"/>
  <c r="O173" i="20" s="1"/>
  <c r="P173" i="20" s="1"/>
  <c r="H173" i="20"/>
  <c r="Q173" i="20" s="1"/>
  <c r="G173" i="20"/>
  <c r="J165" i="16"/>
  <c r="K164" i="16"/>
  <c r="R167" i="13"/>
  <c r="S167" i="13"/>
  <c r="T167" i="13" s="1"/>
  <c r="V167" i="13" s="1"/>
  <c r="K168" i="13"/>
  <c r="O168" i="13" s="1"/>
  <c r="P168" i="13" s="1"/>
  <c r="H168" i="13"/>
  <c r="Q168" i="13" s="1"/>
  <c r="U168" i="13" s="1"/>
  <c r="W168" i="13" s="1"/>
  <c r="G168" i="13"/>
  <c r="I169" i="13"/>
  <c r="H174" i="20" l="1"/>
  <c r="Q174" i="20" s="1"/>
  <c r="G174" i="20"/>
  <c r="I175" i="20"/>
  <c r="K174" i="20"/>
  <c r="O174" i="20" s="1"/>
  <c r="P174" i="20" s="1"/>
  <c r="U173" i="20"/>
  <c r="W173" i="20" s="1"/>
  <c r="S173" i="20"/>
  <c r="T173" i="20" s="1"/>
  <c r="V173" i="20" s="1"/>
  <c r="X173" i="20" s="1"/>
  <c r="R173" i="20"/>
  <c r="Y173" i="20" s="1"/>
  <c r="J166" i="16"/>
  <c r="K165" i="16"/>
  <c r="S168" i="13"/>
  <c r="T168" i="13" s="1"/>
  <c r="V168" i="13" s="1"/>
  <c r="R168" i="13"/>
  <c r="K169" i="13"/>
  <c r="O169" i="13" s="1"/>
  <c r="P169" i="13" s="1"/>
  <c r="G169" i="13"/>
  <c r="I170" i="13"/>
  <c r="H169" i="13"/>
  <c r="Q169" i="13" s="1"/>
  <c r="U169" i="13" s="1"/>
  <c r="W169" i="13" s="1"/>
  <c r="H175" i="20" l="1"/>
  <c r="Q175" i="20" s="1"/>
  <c r="G175" i="20"/>
  <c r="I176" i="20"/>
  <c r="K175" i="20"/>
  <c r="O175" i="20" s="1"/>
  <c r="P175" i="20" s="1"/>
  <c r="S174" i="20"/>
  <c r="T174" i="20" s="1"/>
  <c r="V174" i="20" s="1"/>
  <c r="X174" i="20" s="1"/>
  <c r="R174" i="20"/>
  <c r="Y174" i="20" s="1"/>
  <c r="U174" i="20"/>
  <c r="W174" i="20" s="1"/>
  <c r="J167" i="16"/>
  <c r="K166" i="16"/>
  <c r="S169" i="13"/>
  <c r="T169" i="13" s="1"/>
  <c r="V169" i="13" s="1"/>
  <c r="R169" i="13"/>
  <c r="H170" i="13"/>
  <c r="Q170" i="13" s="1"/>
  <c r="U170" i="13" s="1"/>
  <c r="W170" i="13" s="1"/>
  <c r="K170" i="13"/>
  <c r="O170" i="13" s="1"/>
  <c r="P170" i="13" s="1"/>
  <c r="I171" i="13"/>
  <c r="G170" i="13"/>
  <c r="S175" i="20" l="1"/>
  <c r="T175" i="20" s="1"/>
  <c r="V175" i="20" s="1"/>
  <c r="X175" i="20" s="1"/>
  <c r="R175" i="20"/>
  <c r="Y175" i="20" s="1"/>
  <c r="U175" i="20"/>
  <c r="W175" i="20" s="1"/>
  <c r="G176" i="20"/>
  <c r="K176" i="20"/>
  <c r="O176" i="20" s="1"/>
  <c r="P176" i="20" s="1"/>
  <c r="H176" i="20"/>
  <c r="Q176" i="20" s="1"/>
  <c r="I177" i="20"/>
  <c r="J168" i="16"/>
  <c r="K167" i="16"/>
  <c r="S170" i="13"/>
  <c r="T170" i="13" s="1"/>
  <c r="V170" i="13" s="1"/>
  <c r="R170" i="13"/>
  <c r="I172" i="13"/>
  <c r="K171" i="13"/>
  <c r="O171" i="13" s="1"/>
  <c r="P171" i="13" s="1"/>
  <c r="H171" i="13"/>
  <c r="Q171" i="13" s="1"/>
  <c r="U171" i="13" s="1"/>
  <c r="W171" i="13" s="1"/>
  <c r="G171" i="13"/>
  <c r="G172" i="13" s="1"/>
  <c r="G177" i="20" l="1"/>
  <c r="K177" i="20"/>
  <c r="O177" i="20" s="1"/>
  <c r="P177" i="20" s="1"/>
  <c r="H177" i="20"/>
  <c r="Q177" i="20" s="1"/>
  <c r="I178" i="20"/>
  <c r="R176" i="20"/>
  <c r="Y176" i="20" s="1"/>
  <c r="U176" i="20"/>
  <c r="W176" i="20" s="1"/>
  <c r="S176" i="20"/>
  <c r="T176" i="20" s="1"/>
  <c r="V176" i="20" s="1"/>
  <c r="X176" i="20" s="1"/>
  <c r="J169" i="16"/>
  <c r="K168" i="16"/>
  <c r="S171" i="13"/>
  <c r="T171" i="13" s="1"/>
  <c r="V171" i="13" s="1"/>
  <c r="R171" i="13"/>
  <c r="K172" i="13"/>
  <c r="O172" i="13" s="1"/>
  <c r="P172" i="13" s="1"/>
  <c r="I173" i="13"/>
  <c r="H172" i="13"/>
  <c r="Q172" i="13" s="1"/>
  <c r="U172" i="13" s="1"/>
  <c r="W172" i="13" s="1"/>
  <c r="I179" i="20" l="1"/>
  <c r="K178" i="20"/>
  <c r="O178" i="20" s="1"/>
  <c r="P178" i="20" s="1"/>
  <c r="G178" i="20"/>
  <c r="H178" i="20"/>
  <c r="Q178" i="20" s="1"/>
  <c r="R177" i="20"/>
  <c r="Y177" i="20" s="1"/>
  <c r="U177" i="20"/>
  <c r="W177" i="20" s="1"/>
  <c r="S177" i="20"/>
  <c r="T177" i="20" s="1"/>
  <c r="V177" i="20" s="1"/>
  <c r="X177" i="20" s="1"/>
  <c r="J170" i="16"/>
  <c r="K169" i="16"/>
  <c r="S172" i="13"/>
  <c r="T172" i="13" s="1"/>
  <c r="V172" i="13" s="1"/>
  <c r="R172" i="13"/>
  <c r="K173" i="13"/>
  <c r="O173" i="13" s="1"/>
  <c r="P173" i="13" s="1"/>
  <c r="G173" i="13"/>
  <c r="I174" i="13"/>
  <c r="H173" i="13"/>
  <c r="Q173" i="13" s="1"/>
  <c r="U173" i="13" s="1"/>
  <c r="W173" i="13" s="1"/>
  <c r="S178" i="20" l="1"/>
  <c r="T178" i="20" s="1"/>
  <c r="V178" i="20" s="1"/>
  <c r="X178" i="20" s="1"/>
  <c r="U178" i="20"/>
  <c r="W178" i="20" s="1"/>
  <c r="R178" i="20"/>
  <c r="Y178" i="20" s="1"/>
  <c r="G179" i="20"/>
  <c r="I180" i="20"/>
  <c r="K179" i="20"/>
  <c r="O179" i="20" s="1"/>
  <c r="P179" i="20" s="1"/>
  <c r="H179" i="20"/>
  <c r="Q179" i="20" s="1"/>
  <c r="J171" i="16"/>
  <c r="K170" i="16"/>
  <c r="S173" i="13"/>
  <c r="T173" i="13" s="1"/>
  <c r="V173" i="13" s="1"/>
  <c r="R173" i="13"/>
  <c r="K174" i="13"/>
  <c r="O174" i="13" s="1"/>
  <c r="P174" i="13" s="1"/>
  <c r="G174" i="13"/>
  <c r="H174" i="13"/>
  <c r="Q174" i="13" s="1"/>
  <c r="U174" i="13" s="1"/>
  <c r="W174" i="13" s="1"/>
  <c r="I175" i="13"/>
  <c r="H180" i="20" l="1"/>
  <c r="Q180" i="20" s="1"/>
  <c r="I181" i="20"/>
  <c r="K180" i="20"/>
  <c r="O180" i="20" s="1"/>
  <c r="P180" i="20" s="1"/>
  <c r="G180" i="20"/>
  <c r="R179" i="20"/>
  <c r="Y179" i="20" s="1"/>
  <c r="U179" i="20"/>
  <c r="W179" i="20" s="1"/>
  <c r="S179" i="20"/>
  <c r="T179" i="20" s="1"/>
  <c r="V179" i="20" s="1"/>
  <c r="X179" i="20" s="1"/>
  <c r="J172" i="16"/>
  <c r="K171" i="16"/>
  <c r="R174" i="13"/>
  <c r="S174" i="13"/>
  <c r="T174" i="13" s="1"/>
  <c r="V174" i="13" s="1"/>
  <c r="K175" i="13"/>
  <c r="O175" i="13" s="1"/>
  <c r="P175" i="13" s="1"/>
  <c r="H175" i="13"/>
  <c r="Q175" i="13" s="1"/>
  <c r="U175" i="13" s="1"/>
  <c r="W175" i="13" s="1"/>
  <c r="G175" i="13"/>
  <c r="I176" i="13"/>
  <c r="S180" i="20" l="1"/>
  <c r="T180" i="20" s="1"/>
  <c r="V180" i="20" s="1"/>
  <c r="X180" i="20" s="1"/>
  <c r="U180" i="20"/>
  <c r="W180" i="20" s="1"/>
  <c r="R180" i="20"/>
  <c r="Y180" i="20" s="1"/>
  <c r="H181" i="20"/>
  <c r="Q181" i="20" s="1"/>
  <c r="G181" i="20"/>
  <c r="K181" i="20"/>
  <c r="O181" i="20" s="1"/>
  <c r="P181" i="20" s="1"/>
  <c r="I182" i="20"/>
  <c r="J173" i="16"/>
  <c r="K172" i="16"/>
  <c r="R175" i="13"/>
  <c r="S175" i="13"/>
  <c r="T175" i="13" s="1"/>
  <c r="V175" i="13" s="1"/>
  <c r="K176" i="13"/>
  <c r="O176" i="13" s="1"/>
  <c r="P176" i="13" s="1"/>
  <c r="G176" i="13"/>
  <c r="I177" i="13"/>
  <c r="H176" i="13"/>
  <c r="Q176" i="13" s="1"/>
  <c r="U176" i="13" s="1"/>
  <c r="W176" i="13" s="1"/>
  <c r="K182" i="20" l="1"/>
  <c r="O182" i="20" s="1"/>
  <c r="P182" i="20" s="1"/>
  <c r="H182" i="20"/>
  <c r="Q182" i="20" s="1"/>
  <c r="G182" i="20"/>
  <c r="I183" i="20"/>
  <c r="U181" i="20"/>
  <c r="W181" i="20" s="1"/>
  <c r="S181" i="20"/>
  <c r="T181" i="20" s="1"/>
  <c r="V181" i="20" s="1"/>
  <c r="R181" i="20"/>
  <c r="Y181" i="20" s="1"/>
  <c r="J174" i="16"/>
  <c r="K173" i="16"/>
  <c r="S176" i="13"/>
  <c r="T176" i="13" s="1"/>
  <c r="V176" i="13" s="1"/>
  <c r="R176" i="13"/>
  <c r="K177" i="13"/>
  <c r="O177" i="13" s="1"/>
  <c r="P177" i="13" s="1"/>
  <c r="G177" i="13"/>
  <c r="I178" i="13"/>
  <c r="H177" i="13"/>
  <c r="Q177" i="13" s="1"/>
  <c r="U177" i="13" s="1"/>
  <c r="W177" i="13" s="1"/>
  <c r="U182" i="20" l="1"/>
  <c r="W182" i="20" s="1"/>
  <c r="S182" i="20"/>
  <c r="T182" i="20" s="1"/>
  <c r="V182" i="20" s="1"/>
  <c r="R182" i="20"/>
  <c r="Y182" i="20" s="1"/>
  <c r="K183" i="20"/>
  <c r="O183" i="20" s="1"/>
  <c r="P183" i="20" s="1"/>
  <c r="H183" i="20"/>
  <c r="Q183" i="20" s="1"/>
  <c r="G183" i="20"/>
  <c r="I184" i="20"/>
  <c r="J175" i="16"/>
  <c r="K174" i="16"/>
  <c r="S177" i="13"/>
  <c r="T177" i="13" s="1"/>
  <c r="V177" i="13" s="1"/>
  <c r="R177" i="13"/>
  <c r="G178" i="13"/>
  <c r="K178" i="13"/>
  <c r="O178" i="13" s="1"/>
  <c r="P178" i="13" s="1"/>
  <c r="I179" i="13"/>
  <c r="H178" i="13"/>
  <c r="Q178" i="13" s="1"/>
  <c r="U178" i="13" s="1"/>
  <c r="W178" i="13" s="1"/>
  <c r="U183" i="20" l="1"/>
  <c r="W183" i="20" s="1"/>
  <c r="S183" i="20"/>
  <c r="T183" i="20" s="1"/>
  <c r="V183" i="20" s="1"/>
  <c r="R183" i="20"/>
  <c r="Y183" i="20" s="1"/>
  <c r="K184" i="20"/>
  <c r="O184" i="20" s="1"/>
  <c r="P184" i="20" s="1"/>
  <c r="H184" i="20"/>
  <c r="Q184" i="20" s="1"/>
  <c r="G184" i="20"/>
  <c r="I185" i="20"/>
  <c r="J176" i="16"/>
  <c r="K175" i="16"/>
  <c r="S178" i="13"/>
  <c r="T178" i="13" s="1"/>
  <c r="V178" i="13" s="1"/>
  <c r="R178" i="13"/>
  <c r="G179" i="13"/>
  <c r="K179" i="13"/>
  <c r="O179" i="13" s="1"/>
  <c r="P179" i="13" s="1"/>
  <c r="H179" i="13"/>
  <c r="Q179" i="13" s="1"/>
  <c r="U179" i="13" s="1"/>
  <c r="W179" i="13" s="1"/>
  <c r="I180" i="13"/>
  <c r="I181" i="13" s="1"/>
  <c r="U184" i="20" l="1"/>
  <c r="W184" i="20" s="1"/>
  <c r="S184" i="20"/>
  <c r="T184" i="20" s="1"/>
  <c r="V184" i="20" s="1"/>
  <c r="R184" i="20"/>
  <c r="Y184" i="20" s="1"/>
  <c r="K185" i="20"/>
  <c r="O185" i="20" s="1"/>
  <c r="P185" i="20" s="1"/>
  <c r="H185" i="20"/>
  <c r="Q185" i="20" s="1"/>
  <c r="G185" i="20"/>
  <c r="I186" i="20"/>
  <c r="J177" i="16"/>
  <c r="K176" i="16"/>
  <c r="S179" i="13"/>
  <c r="T179" i="13" s="1"/>
  <c r="V179" i="13" s="1"/>
  <c r="R179" i="13"/>
  <c r="I182" i="13"/>
  <c r="K181" i="13"/>
  <c r="O181" i="13" s="1"/>
  <c r="P181" i="13" s="1"/>
  <c r="H181" i="13"/>
  <c r="Q181" i="13" s="1"/>
  <c r="U181" i="13" s="1"/>
  <c r="W181" i="13" s="1"/>
  <c r="H180" i="13"/>
  <c r="Q180" i="13" s="1"/>
  <c r="U180" i="13" s="1"/>
  <c r="W180" i="13" s="1"/>
  <c r="K180" i="13"/>
  <c r="O180" i="13" s="1"/>
  <c r="P180" i="13" s="1"/>
  <c r="G180" i="13"/>
  <c r="G181" i="13" s="1"/>
  <c r="G182" i="13" s="1"/>
  <c r="U185" i="20" l="1"/>
  <c r="W185" i="20" s="1"/>
  <c r="S185" i="20"/>
  <c r="T185" i="20" s="1"/>
  <c r="V185" i="20" s="1"/>
  <c r="R185" i="20"/>
  <c r="Y185" i="20" s="1"/>
  <c r="K186" i="20"/>
  <c r="O186" i="20" s="1"/>
  <c r="P186" i="20" s="1"/>
  <c r="H186" i="20"/>
  <c r="Q186" i="20" s="1"/>
  <c r="G186" i="20"/>
  <c r="I187" i="20"/>
  <c r="J178" i="16"/>
  <c r="K177" i="16"/>
  <c r="S180" i="13"/>
  <c r="T180" i="13" s="1"/>
  <c r="V180" i="13" s="1"/>
  <c r="R180" i="13"/>
  <c r="S181" i="13"/>
  <c r="T181" i="13" s="1"/>
  <c r="V181" i="13" s="1"/>
  <c r="R181" i="13"/>
  <c r="K182" i="13"/>
  <c r="O182" i="13" s="1"/>
  <c r="P182" i="13" s="1"/>
  <c r="I183" i="13"/>
  <c r="H182" i="13"/>
  <c r="Q182" i="13" s="1"/>
  <c r="U182" i="13" s="1"/>
  <c r="W182" i="13" s="1"/>
  <c r="U186" i="20" l="1"/>
  <c r="W186" i="20" s="1"/>
  <c r="S186" i="20"/>
  <c r="T186" i="20" s="1"/>
  <c r="V186" i="20" s="1"/>
  <c r="R186" i="20"/>
  <c r="Y186" i="20" s="1"/>
  <c r="K187" i="20"/>
  <c r="O187" i="20" s="1"/>
  <c r="P187" i="20" s="1"/>
  <c r="H187" i="20"/>
  <c r="Q187" i="20" s="1"/>
  <c r="G187" i="20"/>
  <c r="I188" i="20"/>
  <c r="J179" i="16"/>
  <c r="K178" i="16"/>
  <c r="R182" i="13"/>
  <c r="S182" i="13"/>
  <c r="T182" i="13" s="1"/>
  <c r="V182" i="13" s="1"/>
  <c r="K183" i="13"/>
  <c r="O183" i="13" s="1"/>
  <c r="P183" i="13" s="1"/>
  <c r="G183" i="13"/>
  <c r="H183" i="13"/>
  <c r="Q183" i="13" s="1"/>
  <c r="U183" i="13" s="1"/>
  <c r="W183" i="13" s="1"/>
  <c r="I184" i="13"/>
  <c r="U187" i="20" l="1"/>
  <c r="W187" i="20" s="1"/>
  <c r="S187" i="20"/>
  <c r="T187" i="20" s="1"/>
  <c r="V187" i="20" s="1"/>
  <c r="R187" i="20"/>
  <c r="Y187" i="20" s="1"/>
  <c r="K188" i="20"/>
  <c r="O188" i="20" s="1"/>
  <c r="P188" i="20" s="1"/>
  <c r="H188" i="20"/>
  <c r="Q188" i="20" s="1"/>
  <c r="G188" i="20"/>
  <c r="I189" i="20"/>
  <c r="J180" i="16"/>
  <c r="K179" i="16"/>
  <c r="R183" i="13"/>
  <c r="S183" i="13"/>
  <c r="T183" i="13" s="1"/>
  <c r="V183" i="13" s="1"/>
  <c r="K184" i="13"/>
  <c r="O184" i="13" s="1"/>
  <c r="P184" i="13" s="1"/>
  <c r="I185" i="13"/>
  <c r="H184" i="13"/>
  <c r="Q184" i="13" s="1"/>
  <c r="U184" i="13" s="1"/>
  <c r="W184" i="13" s="1"/>
  <c r="G184" i="13"/>
  <c r="K189" i="20" l="1"/>
  <c r="O189" i="20" s="1"/>
  <c r="P189" i="20" s="1"/>
  <c r="H189" i="20"/>
  <c r="Q189" i="20" s="1"/>
  <c r="G189" i="20"/>
  <c r="I190" i="20"/>
  <c r="U188" i="20"/>
  <c r="W188" i="20" s="1"/>
  <c r="S188" i="20"/>
  <c r="T188" i="20" s="1"/>
  <c r="V188" i="20" s="1"/>
  <c r="R188" i="20"/>
  <c r="Y188" i="20" s="1"/>
  <c r="J181" i="16"/>
  <c r="K180" i="16"/>
  <c r="S184" i="13"/>
  <c r="T184" i="13" s="1"/>
  <c r="V184" i="13" s="1"/>
  <c r="R184" i="13"/>
  <c r="K185" i="13"/>
  <c r="O185" i="13" s="1"/>
  <c r="P185" i="13" s="1"/>
  <c r="H185" i="13"/>
  <c r="Q185" i="13" s="1"/>
  <c r="U185" i="13" s="1"/>
  <c r="W185" i="13" s="1"/>
  <c r="G185" i="13"/>
  <c r="I186" i="13"/>
  <c r="K190" i="20" l="1"/>
  <c r="O190" i="20" s="1"/>
  <c r="P190" i="20" s="1"/>
  <c r="H190" i="20"/>
  <c r="Q190" i="20" s="1"/>
  <c r="G190" i="20"/>
  <c r="I191" i="20"/>
  <c r="U189" i="20"/>
  <c r="W189" i="20" s="1"/>
  <c r="S189" i="20"/>
  <c r="T189" i="20" s="1"/>
  <c r="V189" i="20" s="1"/>
  <c r="R189" i="20"/>
  <c r="Y189" i="20" s="1"/>
  <c r="J182" i="16"/>
  <c r="K181" i="16"/>
  <c r="S185" i="13"/>
  <c r="T185" i="13" s="1"/>
  <c r="V185" i="13" s="1"/>
  <c r="R185" i="13"/>
  <c r="K186" i="13"/>
  <c r="O186" i="13" s="1"/>
  <c r="P186" i="13" s="1"/>
  <c r="G186" i="13"/>
  <c r="H186" i="13"/>
  <c r="Q186" i="13" s="1"/>
  <c r="U186" i="13" s="1"/>
  <c r="W186" i="13" s="1"/>
  <c r="I187" i="13"/>
  <c r="U190" i="20" l="1"/>
  <c r="W190" i="20" s="1"/>
  <c r="S190" i="20"/>
  <c r="T190" i="20" s="1"/>
  <c r="V190" i="20" s="1"/>
  <c r="R190" i="20"/>
  <c r="Y190" i="20" s="1"/>
  <c r="K191" i="20"/>
  <c r="O191" i="20" s="1"/>
  <c r="P191" i="20" s="1"/>
  <c r="H191" i="20"/>
  <c r="Q191" i="20" s="1"/>
  <c r="G191" i="20"/>
  <c r="I192" i="20"/>
  <c r="J183" i="16"/>
  <c r="K182" i="16"/>
  <c r="S186" i="13"/>
  <c r="T186" i="13" s="1"/>
  <c r="V186" i="13" s="1"/>
  <c r="R186" i="13"/>
  <c r="K187" i="13"/>
  <c r="O187" i="13" s="1"/>
  <c r="P187" i="13" s="1"/>
  <c r="I188" i="13"/>
  <c r="G187" i="13"/>
  <c r="H187" i="13"/>
  <c r="Q187" i="13" s="1"/>
  <c r="U187" i="13" s="1"/>
  <c r="W187" i="13" s="1"/>
  <c r="K192" i="20" l="1"/>
  <c r="O192" i="20" s="1"/>
  <c r="P192" i="20" s="1"/>
  <c r="H192" i="20"/>
  <c r="Q192" i="20" s="1"/>
  <c r="G192" i="20"/>
  <c r="I193" i="20"/>
  <c r="U191" i="20"/>
  <c r="W191" i="20" s="1"/>
  <c r="S191" i="20"/>
  <c r="T191" i="20" s="1"/>
  <c r="V191" i="20" s="1"/>
  <c r="R191" i="20"/>
  <c r="Y191" i="20" s="1"/>
  <c r="J184" i="16"/>
  <c r="K183" i="16"/>
  <c r="S187" i="13"/>
  <c r="T187" i="13" s="1"/>
  <c r="V187" i="13" s="1"/>
  <c r="R187" i="13"/>
  <c r="K188" i="13"/>
  <c r="O188" i="13" s="1"/>
  <c r="P188" i="13" s="1"/>
  <c r="G188" i="13"/>
  <c r="I189" i="13"/>
  <c r="H188" i="13"/>
  <c r="Q188" i="13" s="1"/>
  <c r="U188" i="13" s="1"/>
  <c r="W188" i="13" s="1"/>
  <c r="K193" i="20" l="1"/>
  <c r="O193" i="20" s="1"/>
  <c r="P193" i="20" s="1"/>
  <c r="H193" i="20"/>
  <c r="Q193" i="20" s="1"/>
  <c r="G193" i="20"/>
  <c r="I194" i="20"/>
  <c r="U192" i="20"/>
  <c r="W192" i="20" s="1"/>
  <c r="S192" i="20"/>
  <c r="T192" i="20" s="1"/>
  <c r="V192" i="20" s="1"/>
  <c r="R192" i="20"/>
  <c r="Y192" i="20" s="1"/>
  <c r="J185" i="16"/>
  <c r="K184" i="16"/>
  <c r="S188" i="13"/>
  <c r="T188" i="13" s="1"/>
  <c r="V188" i="13" s="1"/>
  <c r="R188" i="13"/>
  <c r="H189" i="13"/>
  <c r="Q189" i="13" s="1"/>
  <c r="U189" i="13" s="1"/>
  <c r="W189" i="13" s="1"/>
  <c r="I190" i="13"/>
  <c r="K189" i="13"/>
  <c r="O189" i="13" s="1"/>
  <c r="P189" i="13" s="1"/>
  <c r="G189" i="13"/>
  <c r="K194" i="20" l="1"/>
  <c r="O194" i="20" s="1"/>
  <c r="P194" i="20" s="1"/>
  <c r="H194" i="20"/>
  <c r="Q194" i="20" s="1"/>
  <c r="G194" i="20"/>
  <c r="I195" i="20"/>
  <c r="U193" i="20"/>
  <c r="W193" i="20" s="1"/>
  <c r="S193" i="20"/>
  <c r="T193" i="20" s="1"/>
  <c r="V193" i="20" s="1"/>
  <c r="R193" i="20"/>
  <c r="Y193" i="20" s="1"/>
  <c r="J186" i="16"/>
  <c r="K185" i="16"/>
  <c r="S189" i="13"/>
  <c r="T189" i="13" s="1"/>
  <c r="V189" i="13" s="1"/>
  <c r="R189" i="13"/>
  <c r="I191" i="13"/>
  <c r="K190" i="13"/>
  <c r="O190" i="13" s="1"/>
  <c r="P190" i="13" s="1"/>
  <c r="G190" i="13"/>
  <c r="H190" i="13"/>
  <c r="Q190" i="13" s="1"/>
  <c r="U190" i="13" s="1"/>
  <c r="W190" i="13" s="1"/>
  <c r="K195" i="20" l="1"/>
  <c r="O195" i="20" s="1"/>
  <c r="P195" i="20" s="1"/>
  <c r="H195" i="20"/>
  <c r="Q195" i="20" s="1"/>
  <c r="G195" i="20"/>
  <c r="I196" i="20"/>
  <c r="U194" i="20"/>
  <c r="W194" i="20" s="1"/>
  <c r="S194" i="20"/>
  <c r="T194" i="20" s="1"/>
  <c r="V194" i="20" s="1"/>
  <c r="R194" i="20"/>
  <c r="Y194" i="20" s="1"/>
  <c r="J187" i="16"/>
  <c r="K186" i="16"/>
  <c r="G191" i="13"/>
  <c r="R190" i="13"/>
  <c r="S190" i="13"/>
  <c r="T190" i="13" s="1"/>
  <c r="V190" i="13" s="1"/>
  <c r="K191" i="13"/>
  <c r="O191" i="13" s="1"/>
  <c r="P191" i="13" s="1"/>
  <c r="I192" i="13"/>
  <c r="H191" i="13"/>
  <c r="Q191" i="13" s="1"/>
  <c r="U191" i="13" s="1"/>
  <c r="W191" i="13" s="1"/>
  <c r="K196" i="20" l="1"/>
  <c r="O196" i="20" s="1"/>
  <c r="P196" i="20" s="1"/>
  <c r="H196" i="20"/>
  <c r="Q196" i="20" s="1"/>
  <c r="G196" i="20"/>
  <c r="I197" i="20"/>
  <c r="U195" i="20"/>
  <c r="W195" i="20" s="1"/>
  <c r="S195" i="20"/>
  <c r="T195" i="20" s="1"/>
  <c r="V195" i="20" s="1"/>
  <c r="R195" i="20"/>
  <c r="Y195" i="20" s="1"/>
  <c r="J188" i="16"/>
  <c r="K187" i="16"/>
  <c r="R191" i="13"/>
  <c r="S191" i="13"/>
  <c r="T191" i="13" s="1"/>
  <c r="V191" i="13" s="1"/>
  <c r="K192" i="13"/>
  <c r="O192" i="13" s="1"/>
  <c r="P192" i="13" s="1"/>
  <c r="H192" i="13"/>
  <c r="Q192" i="13" s="1"/>
  <c r="U192" i="13" s="1"/>
  <c r="W192" i="13" s="1"/>
  <c r="I193" i="13"/>
  <c r="G192" i="13"/>
  <c r="K197" i="20" l="1"/>
  <c r="O197" i="20" s="1"/>
  <c r="P197" i="20" s="1"/>
  <c r="H197" i="20"/>
  <c r="Q197" i="20" s="1"/>
  <c r="G197" i="20"/>
  <c r="I198" i="20"/>
  <c r="U196" i="20"/>
  <c r="W196" i="20" s="1"/>
  <c r="S196" i="20"/>
  <c r="T196" i="20" s="1"/>
  <c r="V196" i="20" s="1"/>
  <c r="R196" i="20"/>
  <c r="Y196" i="20" s="1"/>
  <c r="J189" i="16"/>
  <c r="K188" i="16"/>
  <c r="S192" i="13"/>
  <c r="T192" i="13" s="1"/>
  <c r="V192" i="13" s="1"/>
  <c r="R192" i="13"/>
  <c r="K193" i="13"/>
  <c r="O193" i="13" s="1"/>
  <c r="P193" i="13" s="1"/>
  <c r="H193" i="13"/>
  <c r="Q193" i="13" s="1"/>
  <c r="U193" i="13" s="1"/>
  <c r="W193" i="13" s="1"/>
  <c r="G193" i="13"/>
  <c r="I194" i="13"/>
  <c r="K198" i="20" l="1"/>
  <c r="O198" i="20" s="1"/>
  <c r="P198" i="20" s="1"/>
  <c r="H198" i="20"/>
  <c r="Q198" i="20" s="1"/>
  <c r="G198" i="20"/>
  <c r="I199" i="20"/>
  <c r="U197" i="20"/>
  <c r="W197" i="20" s="1"/>
  <c r="S197" i="20"/>
  <c r="T197" i="20" s="1"/>
  <c r="V197" i="20" s="1"/>
  <c r="R197" i="20"/>
  <c r="Y197" i="20" s="1"/>
  <c r="J190" i="16"/>
  <c r="K189" i="16"/>
  <c r="S193" i="13"/>
  <c r="T193" i="13" s="1"/>
  <c r="V193" i="13" s="1"/>
  <c r="R193" i="13"/>
  <c r="K194" i="13"/>
  <c r="O194" i="13" s="1"/>
  <c r="P194" i="13" s="1"/>
  <c r="I195" i="13"/>
  <c r="G194" i="13"/>
  <c r="H194" i="13"/>
  <c r="Q194" i="13" s="1"/>
  <c r="U194" i="13" s="1"/>
  <c r="W194" i="13" s="1"/>
  <c r="K199" i="20" l="1"/>
  <c r="O199" i="20" s="1"/>
  <c r="P199" i="20" s="1"/>
  <c r="H199" i="20"/>
  <c r="Q199" i="20" s="1"/>
  <c r="G199" i="20"/>
  <c r="I200" i="20"/>
  <c r="U198" i="20"/>
  <c r="W198" i="20" s="1"/>
  <c r="S198" i="20"/>
  <c r="T198" i="20" s="1"/>
  <c r="V198" i="20" s="1"/>
  <c r="R198" i="20"/>
  <c r="Y198" i="20" s="1"/>
  <c r="J191" i="16"/>
  <c r="K190" i="16"/>
  <c r="S194" i="13"/>
  <c r="T194" i="13" s="1"/>
  <c r="V194" i="13" s="1"/>
  <c r="R194" i="13"/>
  <c r="K195" i="13"/>
  <c r="O195" i="13" s="1"/>
  <c r="P195" i="13" s="1"/>
  <c r="I196" i="13"/>
  <c r="G195" i="13"/>
  <c r="H195" i="13"/>
  <c r="Q195" i="13" s="1"/>
  <c r="U195" i="13" s="1"/>
  <c r="W195" i="13" s="1"/>
  <c r="K200" i="20" l="1"/>
  <c r="O200" i="20" s="1"/>
  <c r="P200" i="20" s="1"/>
  <c r="H200" i="20"/>
  <c r="Q200" i="20" s="1"/>
  <c r="G200" i="20"/>
  <c r="I201" i="20"/>
  <c r="U199" i="20"/>
  <c r="W199" i="20" s="1"/>
  <c r="S199" i="20"/>
  <c r="T199" i="20" s="1"/>
  <c r="V199" i="20" s="1"/>
  <c r="R199" i="20"/>
  <c r="Y199" i="20" s="1"/>
  <c r="J192" i="16"/>
  <c r="K191" i="16"/>
  <c r="S195" i="13"/>
  <c r="T195" i="13" s="1"/>
  <c r="V195" i="13" s="1"/>
  <c r="R195" i="13"/>
  <c r="G196" i="13"/>
  <c r="K196" i="13"/>
  <c r="O196" i="13" s="1"/>
  <c r="P196" i="13" s="1"/>
  <c r="H196" i="13"/>
  <c r="Q196" i="13" s="1"/>
  <c r="U196" i="13" s="1"/>
  <c r="W196" i="13" s="1"/>
  <c r="I197" i="13"/>
  <c r="K201" i="20" l="1"/>
  <c r="O201" i="20" s="1"/>
  <c r="P201" i="20" s="1"/>
  <c r="H201" i="20"/>
  <c r="Q201" i="20" s="1"/>
  <c r="G201" i="20"/>
  <c r="I202" i="20"/>
  <c r="U200" i="20"/>
  <c r="W200" i="20" s="1"/>
  <c r="S200" i="20"/>
  <c r="T200" i="20" s="1"/>
  <c r="V200" i="20" s="1"/>
  <c r="R200" i="20"/>
  <c r="Y200" i="20" s="1"/>
  <c r="J193" i="16"/>
  <c r="K192" i="16"/>
  <c r="S196" i="13"/>
  <c r="T196" i="13" s="1"/>
  <c r="V196" i="13" s="1"/>
  <c r="R196" i="13"/>
  <c r="G197" i="13"/>
  <c r="K197" i="13"/>
  <c r="O197" i="13" s="1"/>
  <c r="P197" i="13" s="1"/>
  <c r="I198" i="13"/>
  <c r="H197" i="13"/>
  <c r="Q197" i="13" s="1"/>
  <c r="U197" i="13" s="1"/>
  <c r="W197" i="13" s="1"/>
  <c r="K202" i="20" l="1"/>
  <c r="O202" i="20" s="1"/>
  <c r="P202" i="20" s="1"/>
  <c r="H202" i="20"/>
  <c r="Q202" i="20" s="1"/>
  <c r="G202" i="20"/>
  <c r="I203" i="20"/>
  <c r="U201" i="20"/>
  <c r="W201" i="20" s="1"/>
  <c r="S201" i="20"/>
  <c r="T201" i="20" s="1"/>
  <c r="V201" i="20" s="1"/>
  <c r="R201" i="20"/>
  <c r="Y201" i="20" s="1"/>
  <c r="J194" i="16"/>
  <c r="K193" i="16"/>
  <c r="S197" i="13"/>
  <c r="T197" i="13" s="1"/>
  <c r="V197" i="13" s="1"/>
  <c r="R197" i="13"/>
  <c r="G198" i="13"/>
  <c r="K198" i="13"/>
  <c r="O198" i="13" s="1"/>
  <c r="P198" i="13" s="1"/>
  <c r="I199" i="13"/>
  <c r="H198" i="13"/>
  <c r="Q198" i="13" s="1"/>
  <c r="U198" i="13" s="1"/>
  <c r="W198" i="13" s="1"/>
  <c r="K203" i="20" l="1"/>
  <c r="O203" i="20" s="1"/>
  <c r="P203" i="20" s="1"/>
  <c r="H203" i="20"/>
  <c r="Q203" i="20" s="1"/>
  <c r="G203" i="20"/>
  <c r="I204" i="20"/>
  <c r="U202" i="20"/>
  <c r="W202" i="20" s="1"/>
  <c r="S202" i="20"/>
  <c r="T202" i="20" s="1"/>
  <c r="V202" i="20" s="1"/>
  <c r="R202" i="20"/>
  <c r="Y202" i="20" s="1"/>
  <c r="J195" i="16"/>
  <c r="K194" i="16"/>
  <c r="R198" i="13"/>
  <c r="S198" i="13"/>
  <c r="T198" i="13" s="1"/>
  <c r="V198" i="13" s="1"/>
  <c r="K199" i="13"/>
  <c r="O199" i="13" s="1"/>
  <c r="P199" i="13" s="1"/>
  <c r="H199" i="13"/>
  <c r="Q199" i="13" s="1"/>
  <c r="U199" i="13" s="1"/>
  <c r="W199" i="13" s="1"/>
  <c r="G199" i="13"/>
  <c r="I200" i="13"/>
  <c r="K204" i="20" l="1"/>
  <c r="O204" i="20" s="1"/>
  <c r="P204" i="20" s="1"/>
  <c r="H204" i="20"/>
  <c r="Q204" i="20" s="1"/>
  <c r="G204" i="20"/>
  <c r="I205" i="20"/>
  <c r="U203" i="20"/>
  <c r="W203" i="20" s="1"/>
  <c r="S203" i="20"/>
  <c r="T203" i="20" s="1"/>
  <c r="V203" i="20" s="1"/>
  <c r="R203" i="20"/>
  <c r="Y203" i="20" s="1"/>
  <c r="J196" i="16"/>
  <c r="K195" i="16"/>
  <c r="R199" i="13"/>
  <c r="S199" i="13"/>
  <c r="T199" i="13" s="1"/>
  <c r="V199" i="13" s="1"/>
  <c r="H200" i="13"/>
  <c r="Q200" i="13" s="1"/>
  <c r="U200" i="13" s="1"/>
  <c r="W200" i="13" s="1"/>
  <c r="I201" i="13"/>
  <c r="K200" i="13"/>
  <c r="O200" i="13" s="1"/>
  <c r="P200" i="13" s="1"/>
  <c r="G200" i="13"/>
  <c r="K205" i="20" l="1"/>
  <c r="O205" i="20" s="1"/>
  <c r="P205" i="20" s="1"/>
  <c r="H205" i="20"/>
  <c r="Q205" i="20" s="1"/>
  <c r="G205" i="20"/>
  <c r="I206" i="20"/>
  <c r="U204" i="20"/>
  <c r="W204" i="20" s="1"/>
  <c r="S204" i="20"/>
  <c r="T204" i="20" s="1"/>
  <c r="V204" i="20" s="1"/>
  <c r="R204" i="20"/>
  <c r="Y204" i="20" s="1"/>
  <c r="J197" i="16"/>
  <c r="K196" i="16"/>
  <c r="S200" i="13"/>
  <c r="T200" i="13" s="1"/>
  <c r="V200" i="13" s="1"/>
  <c r="R200" i="13"/>
  <c r="I202" i="13"/>
  <c r="K201" i="13"/>
  <c r="O201" i="13" s="1"/>
  <c r="P201" i="13" s="1"/>
  <c r="H201" i="13"/>
  <c r="U201" i="13" s="1"/>
  <c r="W201" i="13" s="1"/>
  <c r="G201" i="13"/>
  <c r="G202" i="13" s="1"/>
  <c r="K206" i="20" l="1"/>
  <c r="O206" i="20" s="1"/>
  <c r="P206" i="20" s="1"/>
  <c r="H206" i="20"/>
  <c r="Q206" i="20" s="1"/>
  <c r="G206" i="20"/>
  <c r="I207" i="20"/>
  <c r="U205" i="20"/>
  <c r="W205" i="20" s="1"/>
  <c r="S205" i="20"/>
  <c r="T205" i="20" s="1"/>
  <c r="V205" i="20" s="1"/>
  <c r="R205" i="20"/>
  <c r="Y205" i="20" s="1"/>
  <c r="J198" i="16"/>
  <c r="K197" i="16"/>
  <c r="S201" i="13"/>
  <c r="T201" i="13" s="1"/>
  <c r="V201" i="13" s="1"/>
  <c r="R201" i="13"/>
  <c r="K202" i="13"/>
  <c r="O202" i="13" s="1"/>
  <c r="P202" i="13" s="1"/>
  <c r="H202" i="13"/>
  <c r="U202" i="13" s="1"/>
  <c r="W202" i="13" s="1"/>
  <c r="I203" i="13"/>
  <c r="K207" i="20" l="1"/>
  <c r="O207" i="20" s="1"/>
  <c r="P207" i="20" s="1"/>
  <c r="H207" i="20"/>
  <c r="Q207" i="20" s="1"/>
  <c r="G207" i="20"/>
  <c r="I208" i="20"/>
  <c r="U206" i="20"/>
  <c r="W206" i="20" s="1"/>
  <c r="S206" i="20"/>
  <c r="T206" i="20" s="1"/>
  <c r="V206" i="20" s="1"/>
  <c r="R206" i="20"/>
  <c r="Y206" i="20" s="1"/>
  <c r="J199" i="16"/>
  <c r="K198" i="16"/>
  <c r="D198" i="15"/>
  <c r="E198" i="15" s="1"/>
  <c r="F198" i="15"/>
  <c r="G198" i="15" s="1"/>
  <c r="S202" i="13"/>
  <c r="T202" i="13" s="1"/>
  <c r="V202" i="13" s="1"/>
  <c r="R202" i="13"/>
  <c r="K203" i="13"/>
  <c r="O203" i="13" s="1"/>
  <c r="P203" i="13" s="1"/>
  <c r="I204" i="13"/>
  <c r="H203" i="13"/>
  <c r="U203" i="13" s="1"/>
  <c r="W203" i="13" s="1"/>
  <c r="G203" i="13"/>
  <c r="K208" i="20" l="1"/>
  <c r="O208" i="20" s="1"/>
  <c r="P208" i="20" s="1"/>
  <c r="H208" i="20"/>
  <c r="Q208" i="20" s="1"/>
  <c r="G208" i="20"/>
  <c r="I209" i="20"/>
  <c r="U207" i="20"/>
  <c r="W207" i="20" s="1"/>
  <c r="S207" i="20"/>
  <c r="T207" i="20" s="1"/>
  <c r="V207" i="20" s="1"/>
  <c r="R207" i="20"/>
  <c r="Y207" i="20" s="1"/>
  <c r="J200" i="16"/>
  <c r="K199" i="16"/>
  <c r="D199" i="15"/>
  <c r="E199" i="15" s="1"/>
  <c r="F199" i="15"/>
  <c r="G199" i="15" s="1"/>
  <c r="S203" i="13"/>
  <c r="T203" i="13" s="1"/>
  <c r="V203" i="13" s="1"/>
  <c r="R203" i="13"/>
  <c r="K204" i="13"/>
  <c r="O204" i="13" s="1"/>
  <c r="P204" i="13" s="1"/>
  <c r="I205" i="13"/>
  <c r="G204" i="13"/>
  <c r="H204" i="13"/>
  <c r="U204" i="13" s="1"/>
  <c r="W204" i="13" s="1"/>
  <c r="K209" i="20" l="1"/>
  <c r="O209" i="20" s="1"/>
  <c r="P209" i="20" s="1"/>
  <c r="H209" i="20"/>
  <c r="Q209" i="20" s="1"/>
  <c r="G209" i="20"/>
  <c r="I210" i="20"/>
  <c r="U208" i="20"/>
  <c r="W208" i="20" s="1"/>
  <c r="S208" i="20"/>
  <c r="T208" i="20" s="1"/>
  <c r="V208" i="20" s="1"/>
  <c r="R208" i="20"/>
  <c r="Y208" i="20" s="1"/>
  <c r="J201" i="16"/>
  <c r="K200" i="16"/>
  <c r="F200" i="15"/>
  <c r="G200" i="15" s="1"/>
  <c r="D200" i="15"/>
  <c r="E200" i="15" s="1"/>
  <c r="S204" i="13"/>
  <c r="T204" i="13" s="1"/>
  <c r="V204" i="13" s="1"/>
  <c r="R204" i="13"/>
  <c r="K205" i="13"/>
  <c r="O205" i="13" s="1"/>
  <c r="P205" i="13" s="1"/>
  <c r="I206" i="13"/>
  <c r="G205" i="13"/>
  <c r="H205" i="13"/>
  <c r="U205" i="13" s="1"/>
  <c r="W205" i="13" s="1"/>
  <c r="K210" i="20" l="1"/>
  <c r="O210" i="20" s="1"/>
  <c r="P210" i="20" s="1"/>
  <c r="H210" i="20"/>
  <c r="Q210" i="20" s="1"/>
  <c r="G210" i="20"/>
  <c r="I211" i="20"/>
  <c r="U209" i="20"/>
  <c r="W209" i="20" s="1"/>
  <c r="S209" i="20"/>
  <c r="T209" i="20" s="1"/>
  <c r="V209" i="20" s="1"/>
  <c r="R209" i="20"/>
  <c r="Y209" i="20" s="1"/>
  <c r="J202" i="16"/>
  <c r="K201" i="16"/>
  <c r="F201" i="15"/>
  <c r="G201" i="15" s="1"/>
  <c r="D201" i="15"/>
  <c r="E201" i="15" s="1"/>
  <c r="S205" i="13"/>
  <c r="T205" i="13" s="1"/>
  <c r="V205" i="13" s="1"/>
  <c r="R205" i="13"/>
  <c r="K206" i="13"/>
  <c r="O206" i="13" s="1"/>
  <c r="P206" i="13" s="1"/>
  <c r="G206" i="13"/>
  <c r="H206" i="13"/>
  <c r="U206" i="13" s="1"/>
  <c r="W206" i="13" s="1"/>
  <c r="I207" i="13"/>
  <c r="I212" i="20" l="1"/>
  <c r="K211" i="20"/>
  <c r="O211" i="20" s="1"/>
  <c r="P211" i="20" s="1"/>
  <c r="H211" i="20"/>
  <c r="Q211" i="20" s="1"/>
  <c r="G211" i="20"/>
  <c r="U210" i="20"/>
  <c r="W210" i="20" s="1"/>
  <c r="S210" i="20"/>
  <c r="T210" i="20" s="1"/>
  <c r="V210" i="20" s="1"/>
  <c r="R210" i="20"/>
  <c r="Y210" i="20" s="1"/>
  <c r="J203" i="16"/>
  <c r="K202" i="16"/>
  <c r="F202" i="15"/>
  <c r="G202" i="15" s="1"/>
  <c r="D202" i="15"/>
  <c r="E202" i="15" s="1"/>
  <c r="R206" i="13"/>
  <c r="S206" i="13"/>
  <c r="T206" i="13" s="1"/>
  <c r="V206" i="13" s="1"/>
  <c r="K207" i="13"/>
  <c r="O207" i="13" s="1"/>
  <c r="P207" i="13" s="1"/>
  <c r="G207" i="13"/>
  <c r="H207" i="13"/>
  <c r="U207" i="13" s="1"/>
  <c r="W207" i="13" s="1"/>
  <c r="I208" i="13"/>
  <c r="U211" i="20" l="1"/>
  <c r="W211" i="20" s="1"/>
  <c r="S211" i="20"/>
  <c r="T211" i="20" s="1"/>
  <c r="V211" i="20" s="1"/>
  <c r="R211" i="20"/>
  <c r="Y211" i="20" s="1"/>
  <c r="I213" i="20"/>
  <c r="K212" i="20"/>
  <c r="O212" i="20" s="1"/>
  <c r="P212" i="20" s="1"/>
  <c r="G212" i="20"/>
  <c r="H212" i="20"/>
  <c r="Q212" i="20" s="1"/>
  <c r="J204" i="16"/>
  <c r="K203" i="16"/>
  <c r="D203" i="15"/>
  <c r="E203" i="15" s="1"/>
  <c r="F203" i="15"/>
  <c r="G203" i="15" s="1"/>
  <c r="R207" i="13"/>
  <c r="S207" i="13"/>
  <c r="T207" i="13" s="1"/>
  <c r="V207" i="13" s="1"/>
  <c r="K208" i="13"/>
  <c r="O208" i="13" s="1"/>
  <c r="P208" i="13" s="1"/>
  <c r="G208" i="13"/>
  <c r="H208" i="13"/>
  <c r="Q208" i="13" s="1"/>
  <c r="U208" i="13" s="1"/>
  <c r="W208" i="13" s="1"/>
  <c r="I209" i="13"/>
  <c r="U212" i="20" l="1"/>
  <c r="W212" i="20" s="1"/>
  <c r="R212" i="20"/>
  <c r="Y212" i="20" s="1"/>
  <c r="S212" i="20"/>
  <c r="T212" i="20" s="1"/>
  <c r="V212" i="20" s="1"/>
  <c r="I214" i="20"/>
  <c r="K213" i="20"/>
  <c r="O213" i="20" s="1"/>
  <c r="P213" i="20" s="1"/>
  <c r="H213" i="20"/>
  <c r="Q213" i="20" s="1"/>
  <c r="G213" i="20"/>
  <c r="X211" i="20"/>
  <c r="J205" i="16"/>
  <c r="K204" i="16"/>
  <c r="F204" i="15"/>
  <c r="G204" i="15" s="1"/>
  <c r="G205" i="15" s="1"/>
  <c r="G206" i="15" s="1"/>
  <c r="G207" i="15" s="1"/>
  <c r="G208" i="15" s="1"/>
  <c r="G209" i="15" s="1"/>
  <c r="G210" i="15" s="1"/>
  <c r="G211" i="15" s="1"/>
  <c r="G212" i="15" s="1"/>
  <c r="G213" i="15" s="1"/>
  <c r="G214" i="15" s="1"/>
  <c r="G215" i="15" s="1"/>
  <c r="G216" i="15" s="1"/>
  <c r="D204" i="15"/>
  <c r="E204" i="15" s="1"/>
  <c r="E205" i="15" s="1"/>
  <c r="E206" i="15" s="1"/>
  <c r="E207" i="15" s="1"/>
  <c r="E208" i="15" s="1"/>
  <c r="E209" i="15" s="1"/>
  <c r="E210" i="15" s="1"/>
  <c r="E211" i="15" s="1"/>
  <c r="E212" i="15" s="1"/>
  <c r="E213" i="15" s="1"/>
  <c r="E214" i="15" s="1"/>
  <c r="E215" i="15" s="1"/>
  <c r="E216" i="15" s="1"/>
  <c r="S208" i="13"/>
  <c r="T208" i="13" s="1"/>
  <c r="V208" i="13" s="1"/>
  <c r="R208" i="13"/>
  <c r="K209" i="13"/>
  <c r="O209" i="13" s="1"/>
  <c r="P209" i="13" s="1"/>
  <c r="I210" i="13"/>
  <c r="H209" i="13"/>
  <c r="Q209" i="13" s="1"/>
  <c r="U209" i="13" s="1"/>
  <c r="W209" i="13" s="1"/>
  <c r="G209" i="13"/>
  <c r="U213" i="20" l="1"/>
  <c r="W213" i="20" s="1"/>
  <c r="S213" i="20"/>
  <c r="T213" i="20" s="1"/>
  <c r="V213" i="20" s="1"/>
  <c r="R213" i="20"/>
  <c r="Y213" i="20" s="1"/>
  <c r="I215" i="20"/>
  <c r="K214" i="20"/>
  <c r="O214" i="20" s="1"/>
  <c r="P214" i="20" s="1"/>
  <c r="H214" i="20"/>
  <c r="Q214" i="20" s="1"/>
  <c r="G214" i="20"/>
  <c r="X212" i="20"/>
  <c r="J206" i="16"/>
  <c r="K205" i="16"/>
  <c r="S209" i="13"/>
  <c r="T209" i="13" s="1"/>
  <c r="V209" i="13" s="1"/>
  <c r="R209" i="13"/>
  <c r="I211" i="13"/>
  <c r="K210" i="13"/>
  <c r="O210" i="13" s="1"/>
  <c r="P210" i="13" s="1"/>
  <c r="G210" i="13"/>
  <c r="H210" i="13"/>
  <c r="Q210" i="13" s="1"/>
  <c r="U210" i="13" s="1"/>
  <c r="W210" i="13" s="1"/>
  <c r="U214" i="20" l="1"/>
  <c r="W214" i="20" s="1"/>
  <c r="S214" i="20"/>
  <c r="T214" i="20" s="1"/>
  <c r="V214" i="20" s="1"/>
  <c r="R214" i="20"/>
  <c r="Y214" i="20" s="1"/>
  <c r="H215" i="20"/>
  <c r="Q215" i="20" s="1"/>
  <c r="G215" i="20"/>
  <c r="K215" i="20"/>
  <c r="O215" i="20" s="1"/>
  <c r="P215" i="20" s="1"/>
  <c r="I216" i="20"/>
  <c r="X213" i="20"/>
  <c r="J207" i="16"/>
  <c r="K206" i="16"/>
  <c r="S210" i="13"/>
  <c r="T210" i="13" s="1"/>
  <c r="V210" i="13" s="1"/>
  <c r="R210" i="13"/>
  <c r="I212" i="13"/>
  <c r="K211" i="13"/>
  <c r="O211" i="13" s="1"/>
  <c r="P211" i="13" s="1"/>
  <c r="H211" i="13"/>
  <c r="Q211" i="13" s="1"/>
  <c r="U211" i="13" s="1"/>
  <c r="W211" i="13" s="1"/>
  <c r="G211" i="13"/>
  <c r="G212" i="13" s="1"/>
  <c r="S215" i="20" l="1"/>
  <c r="T215" i="20" s="1"/>
  <c r="V215" i="20" s="1"/>
  <c r="X215" i="20" s="1"/>
  <c r="R215" i="20"/>
  <c r="Y215" i="20" s="1"/>
  <c r="U215" i="20"/>
  <c r="W215" i="20" s="1"/>
  <c r="H216" i="20"/>
  <c r="Q216" i="20" s="1"/>
  <c r="G216" i="20"/>
  <c r="I217" i="20"/>
  <c r="K216" i="20"/>
  <c r="O216" i="20" s="1"/>
  <c r="P216" i="20" s="1"/>
  <c r="X214" i="20"/>
  <c r="J208" i="16"/>
  <c r="K207" i="16"/>
  <c r="S211" i="13"/>
  <c r="T211" i="13" s="1"/>
  <c r="V211" i="13" s="1"/>
  <c r="R211" i="13"/>
  <c r="K212" i="13"/>
  <c r="O212" i="13" s="1"/>
  <c r="P212" i="13" s="1"/>
  <c r="I213" i="13"/>
  <c r="H212" i="13"/>
  <c r="Q212" i="13" s="1"/>
  <c r="U212" i="13" s="1"/>
  <c r="W212" i="13" s="1"/>
  <c r="S216" i="20" l="1"/>
  <c r="T216" i="20" s="1"/>
  <c r="V216" i="20" s="1"/>
  <c r="X216" i="20" s="1"/>
  <c r="R216" i="20"/>
  <c r="Y216" i="20" s="1"/>
  <c r="U216" i="20"/>
  <c r="W216" i="20" s="1"/>
  <c r="G217" i="20"/>
  <c r="I218" i="20"/>
  <c r="K217" i="20"/>
  <c r="O217" i="20" s="1"/>
  <c r="P217" i="20" s="1"/>
  <c r="H217" i="20"/>
  <c r="Q217" i="20" s="1"/>
  <c r="J209" i="16"/>
  <c r="K208" i="16"/>
  <c r="S212" i="13"/>
  <c r="T212" i="13" s="1"/>
  <c r="V212" i="13" s="1"/>
  <c r="R212" i="13"/>
  <c r="K213" i="13"/>
  <c r="O213" i="13" s="1"/>
  <c r="P213" i="13" s="1"/>
  <c r="I214" i="13"/>
  <c r="H213" i="13"/>
  <c r="Q213" i="13" s="1"/>
  <c r="U213" i="13" s="1"/>
  <c r="W213" i="13" s="1"/>
  <c r="G213" i="13"/>
  <c r="R217" i="20" l="1"/>
  <c r="Y217" i="20" s="1"/>
  <c r="U217" i="20"/>
  <c r="W217" i="20" s="1"/>
  <c r="S217" i="20"/>
  <c r="T217" i="20" s="1"/>
  <c r="V217" i="20" s="1"/>
  <c r="X217" i="20" s="1"/>
  <c r="H218" i="20"/>
  <c r="Q218" i="20" s="1"/>
  <c r="K218" i="20"/>
  <c r="O218" i="20" s="1"/>
  <c r="P218" i="20" s="1"/>
  <c r="G218" i="20"/>
  <c r="I219" i="20"/>
  <c r="J210" i="16"/>
  <c r="K209" i="16"/>
  <c r="R213" i="13"/>
  <c r="S213" i="13"/>
  <c r="T213" i="13" s="1"/>
  <c r="V213" i="13" s="1"/>
  <c r="K214" i="13"/>
  <c r="O214" i="13" s="1"/>
  <c r="P214" i="13" s="1"/>
  <c r="H214" i="13"/>
  <c r="Q214" i="13" s="1"/>
  <c r="U214" i="13" s="1"/>
  <c r="W214" i="13" s="1"/>
  <c r="I215" i="13"/>
  <c r="G214" i="13"/>
  <c r="S218" i="20" l="1"/>
  <c r="T218" i="20" s="1"/>
  <c r="V218" i="20" s="1"/>
  <c r="R218" i="20"/>
  <c r="Y218" i="20" s="1"/>
  <c r="U218" i="20"/>
  <c r="W218" i="20" s="1"/>
  <c r="I220" i="20"/>
  <c r="K219" i="20"/>
  <c r="O219" i="20" s="1"/>
  <c r="P219" i="20" s="1"/>
  <c r="H219" i="20"/>
  <c r="Q219" i="20" s="1"/>
  <c r="G219" i="20"/>
  <c r="J211" i="16"/>
  <c r="K210" i="16"/>
  <c r="R214" i="13"/>
  <c r="S214" i="13"/>
  <c r="T214" i="13" s="1"/>
  <c r="V214" i="13" s="1"/>
  <c r="K215" i="13"/>
  <c r="O215" i="13" s="1"/>
  <c r="P215" i="13" s="1"/>
  <c r="G215" i="13"/>
  <c r="I216" i="13"/>
  <c r="H215" i="13"/>
  <c r="Q215" i="13" s="1"/>
  <c r="U215" i="13" s="1"/>
  <c r="W215" i="13" s="1"/>
  <c r="I221" i="20" l="1"/>
  <c r="K220" i="20"/>
  <c r="O220" i="20" s="1"/>
  <c r="P220" i="20" s="1"/>
  <c r="G220" i="20"/>
  <c r="H220" i="20"/>
  <c r="Q220" i="20" s="1"/>
  <c r="U219" i="20"/>
  <c r="W219" i="20" s="1"/>
  <c r="S219" i="20"/>
  <c r="T219" i="20" s="1"/>
  <c r="V219" i="20" s="1"/>
  <c r="X219" i="20" s="1"/>
  <c r="R219" i="20"/>
  <c r="Y219" i="20" s="1"/>
  <c r="X218" i="20"/>
  <c r="J212" i="16"/>
  <c r="K211" i="16"/>
  <c r="R215" i="13"/>
  <c r="S215" i="13"/>
  <c r="T215" i="13" s="1"/>
  <c r="V215" i="13" s="1"/>
  <c r="K216" i="13"/>
  <c r="O216" i="13" s="1"/>
  <c r="P216" i="13" s="1"/>
  <c r="I217" i="13"/>
  <c r="H216" i="13"/>
  <c r="Q216" i="13" s="1"/>
  <c r="U216" i="13" s="1"/>
  <c r="W216" i="13" s="1"/>
  <c r="G216" i="13"/>
  <c r="I222" i="20" l="1"/>
  <c r="K221" i="20"/>
  <c r="O221" i="20" s="1"/>
  <c r="P221" i="20" s="1"/>
  <c r="H221" i="20"/>
  <c r="Q221" i="20" s="1"/>
  <c r="G221" i="20"/>
  <c r="U220" i="20"/>
  <c r="W220" i="20" s="1"/>
  <c r="R220" i="20"/>
  <c r="Y220" i="20" s="1"/>
  <c r="S220" i="20"/>
  <c r="T220" i="20" s="1"/>
  <c r="V220" i="20" s="1"/>
  <c r="X220" i="20" s="1"/>
  <c r="J213" i="16"/>
  <c r="K212" i="16"/>
  <c r="S216" i="13"/>
  <c r="T216" i="13" s="1"/>
  <c r="V216" i="13" s="1"/>
  <c r="R216" i="13"/>
  <c r="K217" i="13"/>
  <c r="O217" i="13" s="1"/>
  <c r="P217" i="13" s="1"/>
  <c r="H217" i="13"/>
  <c r="Q217" i="13" s="1"/>
  <c r="U217" i="13" s="1"/>
  <c r="W217" i="13" s="1"/>
  <c r="I218" i="13"/>
  <c r="G217" i="13"/>
  <c r="H222" i="20" l="1"/>
  <c r="Q222" i="20" s="1"/>
  <c r="G222" i="20"/>
  <c r="I223" i="20"/>
  <c r="K222" i="20"/>
  <c r="O222" i="20" s="1"/>
  <c r="P222" i="20" s="1"/>
  <c r="U221" i="20"/>
  <c r="W221" i="20" s="1"/>
  <c r="S221" i="20"/>
  <c r="T221" i="20" s="1"/>
  <c r="V221" i="20" s="1"/>
  <c r="X221" i="20" s="1"/>
  <c r="R221" i="20"/>
  <c r="Y221" i="20" s="1"/>
  <c r="J214" i="16"/>
  <c r="K213" i="16"/>
  <c r="S217" i="13"/>
  <c r="T217" i="13" s="1"/>
  <c r="V217" i="13" s="1"/>
  <c r="R217" i="13"/>
  <c r="K218" i="13"/>
  <c r="O218" i="13" s="1"/>
  <c r="P218" i="13" s="1"/>
  <c r="G218" i="13"/>
  <c r="I219" i="13"/>
  <c r="H218" i="13"/>
  <c r="Q218" i="13" s="1"/>
  <c r="U218" i="13" s="1"/>
  <c r="W218" i="13" s="1"/>
  <c r="S222" i="20" l="1"/>
  <c r="T222" i="20" s="1"/>
  <c r="V222" i="20" s="1"/>
  <c r="X222" i="20" s="1"/>
  <c r="R222" i="20"/>
  <c r="Y222" i="20" s="1"/>
  <c r="U222" i="20"/>
  <c r="W222" i="20" s="1"/>
  <c r="G223" i="20"/>
  <c r="K223" i="20"/>
  <c r="O223" i="20" s="1"/>
  <c r="P223" i="20" s="1"/>
  <c r="I224" i="20"/>
  <c r="H223" i="20"/>
  <c r="Q223" i="20" s="1"/>
  <c r="J215" i="16"/>
  <c r="K214" i="16"/>
  <c r="S218" i="13"/>
  <c r="T218" i="13" s="1"/>
  <c r="V218" i="13" s="1"/>
  <c r="R218" i="13"/>
  <c r="K219" i="13"/>
  <c r="O219" i="13" s="1"/>
  <c r="P219" i="13" s="1"/>
  <c r="H219" i="13"/>
  <c r="Q219" i="13" s="1"/>
  <c r="U219" i="13" s="1"/>
  <c r="W219" i="13" s="1"/>
  <c r="G219" i="13"/>
  <c r="I220" i="13"/>
  <c r="I225" i="20" l="1"/>
  <c r="K224" i="20"/>
  <c r="O224" i="20" s="1"/>
  <c r="P224" i="20" s="1"/>
  <c r="H224" i="20"/>
  <c r="Q224" i="20" s="1"/>
  <c r="G224" i="20"/>
  <c r="S223" i="20"/>
  <c r="T223" i="20" s="1"/>
  <c r="V223" i="20" s="1"/>
  <c r="X223" i="20" s="1"/>
  <c r="U223" i="20"/>
  <c r="W223" i="20" s="1"/>
  <c r="R223" i="20"/>
  <c r="Y223" i="20" s="1"/>
  <c r="J216" i="16"/>
  <c r="K215" i="16"/>
  <c r="S219" i="13"/>
  <c r="T219" i="13" s="1"/>
  <c r="V219" i="13" s="1"/>
  <c r="R219" i="13"/>
  <c r="H220" i="13"/>
  <c r="U220" i="13" s="1"/>
  <c r="W220" i="13" s="1"/>
  <c r="I221" i="13"/>
  <c r="K220" i="13"/>
  <c r="O220" i="13" s="1"/>
  <c r="P220" i="13" s="1"/>
  <c r="G220" i="13"/>
  <c r="I226" i="20" l="1"/>
  <c r="K225" i="20"/>
  <c r="O225" i="20" s="1"/>
  <c r="P225" i="20" s="1"/>
  <c r="H225" i="20"/>
  <c r="Q225" i="20" s="1"/>
  <c r="G225" i="20"/>
  <c r="U224" i="20"/>
  <c r="W224" i="20" s="1"/>
  <c r="R224" i="20"/>
  <c r="Y224" i="20" s="1"/>
  <c r="S224" i="20"/>
  <c r="T224" i="20" s="1"/>
  <c r="V224" i="20" s="1"/>
  <c r="X224" i="20" s="1"/>
  <c r="J217" i="16"/>
  <c r="K216" i="16"/>
  <c r="S220" i="13"/>
  <c r="T220" i="13" s="1"/>
  <c r="V220" i="13" s="1"/>
  <c r="X220" i="13" s="1"/>
  <c r="C217" i="15" s="1"/>
  <c r="R220" i="13"/>
  <c r="H221" i="13"/>
  <c r="U221" i="13" s="1"/>
  <c r="W221" i="13" s="1"/>
  <c r="I222" i="13"/>
  <c r="K221" i="13"/>
  <c r="G221" i="13"/>
  <c r="K226" i="20" l="1"/>
  <c r="O226" i="20" s="1"/>
  <c r="P226" i="20" s="1"/>
  <c r="H226" i="20"/>
  <c r="Q226" i="20" s="1"/>
  <c r="G226" i="20"/>
  <c r="I227" i="20"/>
  <c r="U225" i="20"/>
  <c r="W225" i="20" s="1"/>
  <c r="S225" i="20"/>
  <c r="T225" i="20" s="1"/>
  <c r="V225" i="20" s="1"/>
  <c r="X225" i="20" s="1"/>
  <c r="R225" i="20"/>
  <c r="Y225" i="20" s="1"/>
  <c r="J218" i="16"/>
  <c r="K217" i="16"/>
  <c r="F217" i="15"/>
  <c r="G217" i="15" s="1"/>
  <c r="D217" i="15"/>
  <c r="E217" i="15" s="1"/>
  <c r="R221" i="13"/>
  <c r="S221" i="13"/>
  <c r="T221" i="13" s="1"/>
  <c r="V221" i="13" s="1"/>
  <c r="X221" i="13" s="1"/>
  <c r="C218" i="15" s="1"/>
  <c r="K222" i="13"/>
  <c r="O222" i="13" s="1"/>
  <c r="P222" i="13" s="1"/>
  <c r="G222" i="13"/>
  <c r="H222" i="13"/>
  <c r="U222" i="13" s="1"/>
  <c r="W222" i="13" s="1"/>
  <c r="I223" i="13"/>
  <c r="H227" i="20" l="1"/>
  <c r="Q227" i="20" s="1"/>
  <c r="G227" i="20"/>
  <c r="I228" i="20"/>
  <c r="K227" i="20"/>
  <c r="O227" i="20" s="1"/>
  <c r="P227" i="20" s="1"/>
  <c r="S226" i="20"/>
  <c r="T226" i="20" s="1"/>
  <c r="V226" i="20" s="1"/>
  <c r="R226" i="20"/>
  <c r="Y226" i="20" s="1"/>
  <c r="U226" i="20"/>
  <c r="W226" i="20" s="1"/>
  <c r="J219" i="16"/>
  <c r="K218" i="16"/>
  <c r="F218" i="15"/>
  <c r="G218" i="15" s="1"/>
  <c r="D218" i="15"/>
  <c r="E218" i="15" s="1"/>
  <c r="R222" i="13"/>
  <c r="S222" i="13"/>
  <c r="T222" i="13" s="1"/>
  <c r="V222" i="13" s="1"/>
  <c r="X222" i="13" s="1"/>
  <c r="C219" i="15" s="1"/>
  <c r="I224" i="13"/>
  <c r="H223" i="13"/>
  <c r="U223" i="13" s="1"/>
  <c r="W223" i="13" s="1"/>
  <c r="K223" i="13"/>
  <c r="O223" i="13" s="1"/>
  <c r="P223" i="13" s="1"/>
  <c r="G223" i="13"/>
  <c r="R227" i="20" l="1"/>
  <c r="Y227" i="20" s="1"/>
  <c r="U227" i="20"/>
  <c r="W227" i="20" s="1"/>
  <c r="S227" i="20"/>
  <c r="T227" i="20" s="1"/>
  <c r="V227" i="20" s="1"/>
  <c r="X227" i="20" s="1"/>
  <c r="I229" i="20"/>
  <c r="K228" i="20"/>
  <c r="O228" i="20" s="1"/>
  <c r="P228" i="20" s="1"/>
  <c r="H228" i="20"/>
  <c r="Q228" i="20" s="1"/>
  <c r="G228" i="20"/>
  <c r="X226" i="20"/>
  <c r="J220" i="16"/>
  <c r="K219" i="16"/>
  <c r="D219" i="15"/>
  <c r="F219" i="15"/>
  <c r="R223" i="13"/>
  <c r="S223" i="13"/>
  <c r="T223" i="13" s="1"/>
  <c r="V223" i="13" s="1"/>
  <c r="X223" i="13" s="1"/>
  <c r="C220" i="15" s="1"/>
  <c r="I225" i="13"/>
  <c r="K224" i="13"/>
  <c r="O224" i="13" s="1"/>
  <c r="P224" i="13" s="1"/>
  <c r="H224" i="13"/>
  <c r="U224" i="13" s="1"/>
  <c r="W224" i="13" s="1"/>
  <c r="G224" i="13"/>
  <c r="G225" i="13" s="1"/>
  <c r="U228" i="20" l="1"/>
  <c r="W228" i="20" s="1"/>
  <c r="S228" i="20"/>
  <c r="T228" i="20" s="1"/>
  <c r="V228" i="20" s="1"/>
  <c r="R228" i="20"/>
  <c r="Y228" i="20" s="1"/>
  <c r="I230" i="20"/>
  <c r="K229" i="20"/>
  <c r="O229" i="20" s="1"/>
  <c r="P229" i="20" s="1"/>
  <c r="H229" i="20"/>
  <c r="Q229" i="20" s="1"/>
  <c r="G229" i="20"/>
  <c r="J221" i="16"/>
  <c r="K220" i="16"/>
  <c r="F220" i="15"/>
  <c r="D220" i="15"/>
  <c r="G219" i="15"/>
  <c r="E219" i="15"/>
  <c r="S224" i="13"/>
  <c r="T224" i="13" s="1"/>
  <c r="V224" i="13" s="1"/>
  <c r="X224" i="13" s="1"/>
  <c r="C221" i="15" s="1"/>
  <c r="R224" i="13"/>
  <c r="K225" i="13"/>
  <c r="O225" i="13" s="1"/>
  <c r="P225" i="13" s="1"/>
  <c r="I226" i="13"/>
  <c r="H225" i="13"/>
  <c r="U225" i="13" s="1"/>
  <c r="W225" i="13" s="1"/>
  <c r="K230" i="20" l="1"/>
  <c r="O230" i="20" s="1"/>
  <c r="P230" i="20" s="1"/>
  <c r="H230" i="20"/>
  <c r="Q230" i="20" s="1"/>
  <c r="G230" i="20"/>
  <c r="I231" i="20"/>
  <c r="U229" i="20"/>
  <c r="W229" i="20" s="1"/>
  <c r="S229" i="20"/>
  <c r="T229" i="20" s="1"/>
  <c r="V229" i="20" s="1"/>
  <c r="X229" i="20" s="1"/>
  <c r="R229" i="20"/>
  <c r="Y229" i="20" s="1"/>
  <c r="X228" i="20"/>
  <c r="J222" i="16"/>
  <c r="K221" i="16"/>
  <c r="E220" i="15"/>
  <c r="G220" i="15"/>
  <c r="F221" i="15"/>
  <c r="D221" i="15"/>
  <c r="S225" i="13"/>
  <c r="T225" i="13" s="1"/>
  <c r="V225" i="13" s="1"/>
  <c r="X225" i="13" s="1"/>
  <c r="C222" i="15" s="1"/>
  <c r="R225" i="13"/>
  <c r="K226" i="13"/>
  <c r="O226" i="13" s="1"/>
  <c r="P226" i="13" s="1"/>
  <c r="I227" i="13"/>
  <c r="G226" i="13"/>
  <c r="H226" i="13"/>
  <c r="U226" i="13" s="1"/>
  <c r="W226" i="13" s="1"/>
  <c r="H231" i="20" l="1"/>
  <c r="Q231" i="20" s="1"/>
  <c r="G231" i="20"/>
  <c r="I232" i="20"/>
  <c r="K231" i="20"/>
  <c r="O231" i="20" s="1"/>
  <c r="P231" i="20" s="1"/>
  <c r="S230" i="20"/>
  <c r="T230" i="20" s="1"/>
  <c r="V230" i="20" s="1"/>
  <c r="R230" i="20"/>
  <c r="Y230" i="20" s="1"/>
  <c r="U230" i="20"/>
  <c r="W230" i="20" s="1"/>
  <c r="J223" i="16"/>
  <c r="K222" i="16"/>
  <c r="G221" i="15"/>
  <c r="F222" i="15"/>
  <c r="D222" i="15"/>
  <c r="E221" i="15"/>
  <c r="S226" i="13"/>
  <c r="T226" i="13" s="1"/>
  <c r="V226" i="13" s="1"/>
  <c r="X226" i="13" s="1"/>
  <c r="C223" i="15" s="1"/>
  <c r="R226" i="13"/>
  <c r="K227" i="13"/>
  <c r="O227" i="13" s="1"/>
  <c r="P227" i="13" s="1"/>
  <c r="G227" i="13"/>
  <c r="I228" i="13"/>
  <c r="H227" i="13"/>
  <c r="U227" i="13" s="1"/>
  <c r="W227" i="13" s="1"/>
  <c r="G232" i="20" l="1"/>
  <c r="K232" i="20"/>
  <c r="O232" i="20" s="1"/>
  <c r="P232" i="20" s="1"/>
  <c r="I233" i="20"/>
  <c r="H232" i="20"/>
  <c r="Q232" i="20" s="1"/>
  <c r="X230" i="20"/>
  <c r="S231" i="20"/>
  <c r="T231" i="20" s="1"/>
  <c r="V231" i="20" s="1"/>
  <c r="X231" i="20" s="1"/>
  <c r="R231" i="20"/>
  <c r="Y231" i="20" s="1"/>
  <c r="U231" i="20"/>
  <c r="W231" i="20" s="1"/>
  <c r="J224" i="16"/>
  <c r="K223" i="16"/>
  <c r="G222" i="15"/>
  <c r="E222" i="15"/>
  <c r="F223" i="15"/>
  <c r="D223" i="15"/>
  <c r="S227" i="13"/>
  <c r="T227" i="13" s="1"/>
  <c r="V227" i="13" s="1"/>
  <c r="X227" i="13" s="1"/>
  <c r="C224" i="15" s="1"/>
  <c r="R227" i="13"/>
  <c r="K228" i="13"/>
  <c r="O228" i="13" s="1"/>
  <c r="P228" i="13" s="1"/>
  <c r="I229" i="13"/>
  <c r="H228" i="13"/>
  <c r="U228" i="13" s="1"/>
  <c r="W228" i="13" s="1"/>
  <c r="G228" i="13"/>
  <c r="R232" i="20" l="1"/>
  <c r="Y232" i="20" s="1"/>
  <c r="U232" i="20"/>
  <c r="W232" i="20" s="1"/>
  <c r="S232" i="20"/>
  <c r="T232" i="20" s="1"/>
  <c r="V232" i="20" s="1"/>
  <c r="G233" i="20"/>
  <c r="K233" i="20"/>
  <c r="O233" i="20" s="1"/>
  <c r="P233" i="20" s="1"/>
  <c r="I234" i="20"/>
  <c r="H233" i="20"/>
  <c r="Q233" i="20" s="1"/>
  <c r="J225" i="16"/>
  <c r="K224" i="16"/>
  <c r="E223" i="15"/>
  <c r="G223" i="15"/>
  <c r="F224" i="15"/>
  <c r="D224" i="15"/>
  <c r="S228" i="13"/>
  <c r="T228" i="13" s="1"/>
  <c r="V228" i="13" s="1"/>
  <c r="X228" i="13" s="1"/>
  <c r="C225" i="15" s="1"/>
  <c r="R228" i="13"/>
  <c r="K229" i="13"/>
  <c r="O229" i="13" s="1"/>
  <c r="P229" i="13" s="1"/>
  <c r="G229" i="13"/>
  <c r="I230" i="13"/>
  <c r="H229" i="13"/>
  <c r="U229" i="13" s="1"/>
  <c r="W229" i="13" s="1"/>
  <c r="G234" i="20" l="1"/>
  <c r="K234" i="20"/>
  <c r="O234" i="20" s="1"/>
  <c r="P234" i="20" s="1"/>
  <c r="I235" i="20"/>
  <c r="H234" i="20"/>
  <c r="Q234" i="20" s="1"/>
  <c r="R233" i="20"/>
  <c r="Y233" i="20" s="1"/>
  <c r="U233" i="20"/>
  <c r="W233" i="20" s="1"/>
  <c r="S233" i="20"/>
  <c r="T233" i="20" s="1"/>
  <c r="V233" i="20" s="1"/>
  <c r="J226" i="16"/>
  <c r="K225" i="16"/>
  <c r="E224" i="15"/>
  <c r="G224" i="15"/>
  <c r="D225" i="15"/>
  <c r="F225" i="15"/>
  <c r="S229" i="13"/>
  <c r="T229" i="13" s="1"/>
  <c r="V229" i="13" s="1"/>
  <c r="X229" i="13" s="1"/>
  <c r="C226" i="15" s="1"/>
  <c r="R229" i="13"/>
  <c r="H230" i="13"/>
  <c r="U230" i="13" s="1"/>
  <c r="W230" i="13" s="1"/>
  <c r="I231" i="13"/>
  <c r="K230" i="13"/>
  <c r="O230" i="13" s="1"/>
  <c r="P230" i="13" s="1"/>
  <c r="G230" i="13"/>
  <c r="R234" i="20" l="1"/>
  <c r="Y234" i="20" s="1"/>
  <c r="U234" i="20"/>
  <c r="W234" i="20" s="1"/>
  <c r="S234" i="20"/>
  <c r="T234" i="20" s="1"/>
  <c r="V234" i="20" s="1"/>
  <c r="G235" i="20"/>
  <c r="K235" i="20"/>
  <c r="O235" i="20" s="1"/>
  <c r="P235" i="20" s="1"/>
  <c r="I236" i="20"/>
  <c r="H235" i="20"/>
  <c r="Q235" i="20" s="1"/>
  <c r="J227" i="16"/>
  <c r="K226" i="16"/>
  <c r="E225" i="15"/>
  <c r="G225" i="15"/>
  <c r="D226" i="15"/>
  <c r="F226" i="15"/>
  <c r="R230" i="13"/>
  <c r="S230" i="13"/>
  <c r="T230" i="13" s="1"/>
  <c r="V230" i="13" s="1"/>
  <c r="X230" i="13" s="1"/>
  <c r="C227" i="15" s="1"/>
  <c r="I232" i="13"/>
  <c r="K231" i="13"/>
  <c r="O231" i="13" s="1"/>
  <c r="P231" i="13" s="1"/>
  <c r="H231" i="13"/>
  <c r="U231" i="13" s="1"/>
  <c r="W231" i="13" s="1"/>
  <c r="G231" i="13"/>
  <c r="R235" i="20" l="1"/>
  <c r="Y235" i="20" s="1"/>
  <c r="U235" i="20"/>
  <c r="W235" i="20" s="1"/>
  <c r="S235" i="20"/>
  <c r="T235" i="20" s="1"/>
  <c r="V235" i="20" s="1"/>
  <c r="G236" i="20"/>
  <c r="K236" i="20"/>
  <c r="O236" i="20" s="1"/>
  <c r="P236" i="20" s="1"/>
  <c r="I237" i="20"/>
  <c r="H236" i="20"/>
  <c r="Q236" i="20" s="1"/>
  <c r="J228" i="16"/>
  <c r="K227" i="16"/>
  <c r="G226" i="15"/>
  <c r="E226" i="15"/>
  <c r="F227" i="15"/>
  <c r="D227" i="15"/>
  <c r="R231" i="13"/>
  <c r="S231" i="13"/>
  <c r="T231" i="13" s="1"/>
  <c r="V231" i="13" s="1"/>
  <c r="X231" i="13" s="1"/>
  <c r="C228" i="15" s="1"/>
  <c r="K232" i="13"/>
  <c r="O232" i="13" s="1"/>
  <c r="P232" i="13" s="1"/>
  <c r="H232" i="13"/>
  <c r="U232" i="13" s="1"/>
  <c r="W232" i="13" s="1"/>
  <c r="I233" i="13"/>
  <c r="G232" i="13"/>
  <c r="R236" i="20" l="1"/>
  <c r="Y236" i="20" s="1"/>
  <c r="U236" i="20"/>
  <c r="W236" i="20" s="1"/>
  <c r="S236" i="20"/>
  <c r="T236" i="20" s="1"/>
  <c r="V236" i="20" s="1"/>
  <c r="G237" i="20"/>
  <c r="K237" i="20"/>
  <c r="O237" i="20" s="1"/>
  <c r="P237" i="20" s="1"/>
  <c r="I238" i="20"/>
  <c r="H237" i="20"/>
  <c r="Q237" i="20" s="1"/>
  <c r="J229" i="16"/>
  <c r="K228" i="16"/>
  <c r="G227" i="15"/>
  <c r="E227" i="15"/>
  <c r="F228" i="15"/>
  <c r="D228" i="15"/>
  <c r="S232" i="13"/>
  <c r="T232" i="13" s="1"/>
  <c r="V232" i="13" s="1"/>
  <c r="R232" i="13"/>
  <c r="K233" i="13"/>
  <c r="O233" i="13" s="1"/>
  <c r="P233" i="13" s="1"/>
  <c r="G233" i="13"/>
  <c r="H233" i="13"/>
  <c r="U233" i="13" s="1"/>
  <c r="W233" i="13" s="1"/>
  <c r="I234" i="13"/>
  <c r="R237" i="20" l="1"/>
  <c r="Y237" i="20" s="1"/>
  <c r="U237" i="20"/>
  <c r="W237" i="20" s="1"/>
  <c r="S237" i="20"/>
  <c r="T237" i="20" s="1"/>
  <c r="V237" i="20" s="1"/>
  <c r="G238" i="20"/>
  <c r="K238" i="20"/>
  <c r="O238" i="20" s="1"/>
  <c r="P238" i="20" s="1"/>
  <c r="I239" i="20"/>
  <c r="H238" i="20"/>
  <c r="Q238" i="20" s="1"/>
  <c r="J230" i="16"/>
  <c r="K229" i="16"/>
  <c r="G228" i="15"/>
  <c r="E228" i="15"/>
  <c r="F229" i="15"/>
  <c r="D229" i="15"/>
  <c r="S233" i="13"/>
  <c r="T233" i="13" s="1"/>
  <c r="V233" i="13" s="1"/>
  <c r="R233" i="13"/>
  <c r="K234" i="13"/>
  <c r="O234" i="13" s="1"/>
  <c r="P234" i="13" s="1"/>
  <c r="H234" i="13"/>
  <c r="U234" i="13" s="1"/>
  <c r="W234" i="13" s="1"/>
  <c r="I235" i="13"/>
  <c r="G234" i="13"/>
  <c r="R238" i="20" l="1"/>
  <c r="Y238" i="20" s="1"/>
  <c r="U238" i="20"/>
  <c r="W238" i="20" s="1"/>
  <c r="S238" i="20"/>
  <c r="T238" i="20" s="1"/>
  <c r="V238" i="20" s="1"/>
  <c r="G239" i="20"/>
  <c r="K239" i="20"/>
  <c r="O239" i="20" s="1"/>
  <c r="P239" i="20" s="1"/>
  <c r="I240" i="20"/>
  <c r="H239" i="20"/>
  <c r="Q239" i="20" s="1"/>
  <c r="J231" i="16"/>
  <c r="K230" i="16"/>
  <c r="G229" i="15"/>
  <c r="E229" i="15"/>
  <c r="F230" i="15"/>
  <c r="D230" i="15"/>
  <c r="S234" i="13"/>
  <c r="T234" i="13" s="1"/>
  <c r="V234" i="13" s="1"/>
  <c r="R234" i="13"/>
  <c r="K235" i="13"/>
  <c r="O235" i="13" s="1"/>
  <c r="P235" i="13" s="1"/>
  <c r="H235" i="13"/>
  <c r="U235" i="13" s="1"/>
  <c r="W235" i="13" s="1"/>
  <c r="G235" i="13"/>
  <c r="I236" i="13"/>
  <c r="R239" i="20" l="1"/>
  <c r="Y239" i="20" s="1"/>
  <c r="U239" i="20"/>
  <c r="W239" i="20" s="1"/>
  <c r="S239" i="20"/>
  <c r="T239" i="20" s="1"/>
  <c r="V239" i="20" s="1"/>
  <c r="G240" i="20"/>
  <c r="K240" i="20"/>
  <c r="O240" i="20" s="1"/>
  <c r="P240" i="20" s="1"/>
  <c r="I241" i="20"/>
  <c r="H240" i="20"/>
  <c r="Q240" i="20" s="1"/>
  <c r="J232" i="16"/>
  <c r="K231" i="16"/>
  <c r="G230" i="15"/>
  <c r="E230" i="15"/>
  <c r="F231" i="15"/>
  <c r="D231" i="15"/>
  <c r="S235" i="13"/>
  <c r="T235" i="13" s="1"/>
  <c r="V235" i="13" s="1"/>
  <c r="R235" i="13"/>
  <c r="K236" i="13"/>
  <c r="O236" i="13" s="1"/>
  <c r="P236" i="13" s="1"/>
  <c r="H236" i="13"/>
  <c r="U236" i="13" s="1"/>
  <c r="W236" i="13" s="1"/>
  <c r="I237" i="13"/>
  <c r="G236" i="13"/>
  <c r="G241" i="20" l="1"/>
  <c r="I242" i="20"/>
  <c r="K241" i="20"/>
  <c r="O241" i="20" s="1"/>
  <c r="P241" i="20" s="1"/>
  <c r="H241" i="20"/>
  <c r="Q241" i="20" s="1"/>
  <c r="R240" i="20"/>
  <c r="Y240" i="20" s="1"/>
  <c r="U240" i="20"/>
  <c r="W240" i="20" s="1"/>
  <c r="S240" i="20"/>
  <c r="T240" i="20" s="1"/>
  <c r="V240" i="20" s="1"/>
  <c r="J233" i="16"/>
  <c r="K232" i="16"/>
  <c r="G231" i="15"/>
  <c r="E231" i="15"/>
  <c r="D232" i="15"/>
  <c r="F232" i="15"/>
  <c r="S236" i="13"/>
  <c r="T236" i="13" s="1"/>
  <c r="V236" i="13" s="1"/>
  <c r="R236" i="13"/>
  <c r="K237" i="13"/>
  <c r="O237" i="13" s="1"/>
  <c r="P237" i="13" s="1"/>
  <c r="I238" i="13"/>
  <c r="G237" i="13"/>
  <c r="H237" i="13"/>
  <c r="U237" i="13" s="1"/>
  <c r="W237" i="13" s="1"/>
  <c r="R241" i="20" l="1"/>
  <c r="Y241" i="20" s="1"/>
  <c r="U241" i="20"/>
  <c r="W241" i="20" s="1"/>
  <c r="S241" i="20"/>
  <c r="T241" i="20" s="1"/>
  <c r="V241" i="20" s="1"/>
  <c r="X241" i="20" s="1"/>
  <c r="I243" i="20"/>
  <c r="K242" i="20"/>
  <c r="O242" i="20" s="1"/>
  <c r="P242" i="20" s="1"/>
  <c r="H242" i="20"/>
  <c r="Q242" i="20" s="1"/>
  <c r="G242" i="20"/>
  <c r="J234" i="16"/>
  <c r="K233" i="16"/>
  <c r="G232" i="15"/>
  <c r="E232" i="15"/>
  <c r="D233" i="15"/>
  <c r="F233" i="15"/>
  <c r="R237" i="13"/>
  <c r="S237" i="13"/>
  <c r="T237" i="13" s="1"/>
  <c r="V237" i="13" s="1"/>
  <c r="K238" i="13"/>
  <c r="O238" i="13" s="1"/>
  <c r="P238" i="13" s="1"/>
  <c r="I239" i="13"/>
  <c r="G238" i="13"/>
  <c r="H238" i="13"/>
  <c r="U238" i="13" s="1"/>
  <c r="W238" i="13" s="1"/>
  <c r="U242" i="20" l="1"/>
  <c r="W242" i="20" s="1"/>
  <c r="S242" i="20"/>
  <c r="T242" i="20" s="1"/>
  <c r="V242" i="20" s="1"/>
  <c r="X242" i="20" s="1"/>
  <c r="R242" i="20"/>
  <c r="Y242" i="20" s="1"/>
  <c r="I244" i="20"/>
  <c r="K243" i="20"/>
  <c r="O243" i="20" s="1"/>
  <c r="P243" i="20" s="1"/>
  <c r="H243" i="20"/>
  <c r="Q243" i="20" s="1"/>
  <c r="G243" i="20"/>
  <c r="J235" i="16"/>
  <c r="K234" i="16"/>
  <c r="G233" i="15"/>
  <c r="E233" i="15"/>
  <c r="F234" i="15"/>
  <c r="D234" i="15"/>
  <c r="R238" i="13"/>
  <c r="S238" i="13"/>
  <c r="T238" i="13" s="1"/>
  <c r="V238" i="13" s="1"/>
  <c r="K239" i="13"/>
  <c r="O239" i="13" s="1"/>
  <c r="P239" i="13" s="1"/>
  <c r="G239" i="13"/>
  <c r="I240" i="13"/>
  <c r="H239" i="13"/>
  <c r="U239" i="13" s="1"/>
  <c r="W239" i="13" s="1"/>
  <c r="U243" i="20" l="1"/>
  <c r="W243" i="20" s="1"/>
  <c r="S243" i="20"/>
  <c r="T243" i="20" s="1"/>
  <c r="V243" i="20" s="1"/>
  <c r="X243" i="20" s="1"/>
  <c r="R243" i="20"/>
  <c r="Y243" i="20" s="1"/>
  <c r="I245" i="20"/>
  <c r="K244" i="20"/>
  <c r="O244" i="20" s="1"/>
  <c r="P244" i="20" s="1"/>
  <c r="H244" i="20"/>
  <c r="Q244" i="20" s="1"/>
  <c r="G244" i="20"/>
  <c r="J236" i="16"/>
  <c r="K235" i="16"/>
  <c r="G234" i="15"/>
  <c r="E234" i="15"/>
  <c r="F235" i="15"/>
  <c r="D235" i="15"/>
  <c r="R239" i="13"/>
  <c r="S239" i="13"/>
  <c r="T239" i="13" s="1"/>
  <c r="V239" i="13" s="1"/>
  <c r="I241" i="13"/>
  <c r="H240" i="13"/>
  <c r="U240" i="13" s="1"/>
  <c r="W240" i="13" s="1"/>
  <c r="K240" i="13"/>
  <c r="O240" i="13" s="1"/>
  <c r="P240" i="13" s="1"/>
  <c r="G240" i="13"/>
  <c r="I246" i="20" l="1"/>
  <c r="K245" i="20"/>
  <c r="O245" i="20" s="1"/>
  <c r="P245" i="20" s="1"/>
  <c r="H245" i="20"/>
  <c r="Q245" i="20" s="1"/>
  <c r="G245" i="20"/>
  <c r="U244" i="20"/>
  <c r="W244" i="20" s="1"/>
  <c r="S244" i="20"/>
  <c r="T244" i="20" s="1"/>
  <c r="V244" i="20" s="1"/>
  <c r="X244" i="20" s="1"/>
  <c r="R244" i="20"/>
  <c r="Y244" i="20" s="1"/>
  <c r="J237" i="16"/>
  <c r="K236" i="16"/>
  <c r="G235" i="15"/>
  <c r="E235" i="15"/>
  <c r="D236" i="15"/>
  <c r="F236" i="15"/>
  <c r="S240" i="13"/>
  <c r="T240" i="13" s="1"/>
  <c r="V240" i="13" s="1"/>
  <c r="R240" i="13"/>
  <c r="I242" i="13"/>
  <c r="G241" i="13"/>
  <c r="K241" i="13"/>
  <c r="O241" i="13" s="1"/>
  <c r="P241" i="13" s="1"/>
  <c r="H241" i="13"/>
  <c r="U241" i="13" s="1"/>
  <c r="W241" i="13" s="1"/>
  <c r="U245" i="20" l="1"/>
  <c r="W245" i="20" s="1"/>
  <c r="S245" i="20"/>
  <c r="T245" i="20" s="1"/>
  <c r="V245" i="20" s="1"/>
  <c r="X245" i="20" s="1"/>
  <c r="R245" i="20"/>
  <c r="Y245" i="20" s="1"/>
  <c r="K246" i="20"/>
  <c r="O246" i="20" s="1"/>
  <c r="P246" i="20" s="1"/>
  <c r="I247" i="20"/>
  <c r="H246" i="20"/>
  <c r="Q246" i="20" s="1"/>
  <c r="G246" i="20"/>
  <c r="J238" i="16"/>
  <c r="K237" i="16"/>
  <c r="G236" i="15"/>
  <c r="E236" i="15"/>
  <c r="F237" i="15"/>
  <c r="D237" i="15"/>
  <c r="S241" i="13"/>
  <c r="T241" i="13" s="1"/>
  <c r="V241" i="13" s="1"/>
  <c r="X241" i="13" s="1"/>
  <c r="C238" i="15" s="1"/>
  <c r="R241" i="13"/>
  <c r="K242" i="13"/>
  <c r="O242" i="13" s="1"/>
  <c r="P242" i="13" s="1"/>
  <c r="G242" i="13"/>
  <c r="H242" i="13"/>
  <c r="U242" i="13" s="1"/>
  <c r="W242" i="13" s="1"/>
  <c r="I243" i="13"/>
  <c r="U246" i="20" l="1"/>
  <c r="W246" i="20" s="1"/>
  <c r="S246" i="20"/>
  <c r="T246" i="20" s="1"/>
  <c r="V246" i="20" s="1"/>
  <c r="X246" i="20" s="1"/>
  <c r="R246" i="20"/>
  <c r="Y246" i="20" s="1"/>
  <c r="I248" i="20"/>
  <c r="K247" i="20"/>
  <c r="O247" i="20" s="1"/>
  <c r="P247" i="20" s="1"/>
  <c r="H247" i="20"/>
  <c r="Q247" i="20" s="1"/>
  <c r="G247" i="20"/>
  <c r="J239" i="16"/>
  <c r="K238" i="16"/>
  <c r="G237" i="15"/>
  <c r="E237" i="15"/>
  <c r="F238" i="15"/>
  <c r="D238" i="15"/>
  <c r="S242" i="13"/>
  <c r="T242" i="13" s="1"/>
  <c r="V242" i="13" s="1"/>
  <c r="X242" i="13" s="1"/>
  <c r="C239" i="15" s="1"/>
  <c r="R242" i="13"/>
  <c r="K243" i="13"/>
  <c r="O243" i="13" s="1"/>
  <c r="P243" i="13" s="1"/>
  <c r="H243" i="13"/>
  <c r="U243" i="13" s="1"/>
  <c r="W243" i="13" s="1"/>
  <c r="G243" i="13"/>
  <c r="I244" i="13"/>
  <c r="K248" i="20" l="1"/>
  <c r="O248" i="20" s="1"/>
  <c r="P248" i="20" s="1"/>
  <c r="H248" i="20"/>
  <c r="Q248" i="20" s="1"/>
  <c r="G248" i="20"/>
  <c r="I249" i="20"/>
  <c r="U247" i="20"/>
  <c r="W247" i="20" s="1"/>
  <c r="S247" i="20"/>
  <c r="T247" i="20" s="1"/>
  <c r="V247" i="20" s="1"/>
  <c r="X247" i="20" s="1"/>
  <c r="R247" i="20"/>
  <c r="Y247" i="20" s="1"/>
  <c r="J240" i="16"/>
  <c r="K239" i="16"/>
  <c r="G238" i="15"/>
  <c r="E238" i="15"/>
  <c r="F239" i="15"/>
  <c r="D239" i="15"/>
  <c r="S243" i="13"/>
  <c r="T243" i="13" s="1"/>
  <c r="V243" i="13" s="1"/>
  <c r="X243" i="13" s="1"/>
  <c r="C240" i="15" s="1"/>
  <c r="R243" i="13"/>
  <c r="K244" i="13"/>
  <c r="O244" i="13" s="1"/>
  <c r="P244" i="13" s="1"/>
  <c r="I245" i="13"/>
  <c r="H244" i="13"/>
  <c r="U244" i="13" s="1"/>
  <c r="W244" i="13" s="1"/>
  <c r="G244" i="13"/>
  <c r="U248" i="20" l="1"/>
  <c r="W248" i="20" s="1"/>
  <c r="S248" i="20"/>
  <c r="T248" i="20" s="1"/>
  <c r="V248" i="20" s="1"/>
  <c r="X248" i="20" s="1"/>
  <c r="R248" i="20"/>
  <c r="Y248" i="20" s="1"/>
  <c r="H249" i="20"/>
  <c r="Q249" i="20" s="1"/>
  <c r="G249" i="20"/>
  <c r="I250" i="20"/>
  <c r="K249" i="20"/>
  <c r="O249" i="20" s="1"/>
  <c r="P249" i="20" s="1"/>
  <c r="J241" i="16"/>
  <c r="K240" i="16"/>
  <c r="G239" i="15"/>
  <c r="E239" i="15"/>
  <c r="F240" i="15"/>
  <c r="D240" i="15"/>
  <c r="S244" i="13"/>
  <c r="T244" i="13" s="1"/>
  <c r="V244" i="13" s="1"/>
  <c r="X244" i="13" s="1"/>
  <c r="C241" i="15" s="1"/>
  <c r="R244" i="13"/>
  <c r="K245" i="13"/>
  <c r="O245" i="13" s="1"/>
  <c r="P245" i="13" s="1"/>
  <c r="G245" i="13"/>
  <c r="H245" i="13"/>
  <c r="U245" i="13" s="1"/>
  <c r="W245" i="13" s="1"/>
  <c r="I246" i="13"/>
  <c r="S249" i="20" l="1"/>
  <c r="T249" i="20" s="1"/>
  <c r="V249" i="20" s="1"/>
  <c r="U249" i="20"/>
  <c r="W249" i="20" s="1"/>
  <c r="R249" i="20"/>
  <c r="Y249" i="20" s="1"/>
  <c r="G250" i="20"/>
  <c r="K250" i="20"/>
  <c r="O250" i="20" s="1"/>
  <c r="P250" i="20" s="1"/>
  <c r="H250" i="20"/>
  <c r="Q250" i="20" s="1"/>
  <c r="I251" i="20"/>
  <c r="J242" i="16"/>
  <c r="K241" i="16"/>
  <c r="G240" i="15"/>
  <c r="E240" i="15"/>
  <c r="F241" i="15"/>
  <c r="D241" i="15"/>
  <c r="R245" i="13"/>
  <c r="S245" i="13"/>
  <c r="T245" i="13" s="1"/>
  <c r="V245" i="13" s="1"/>
  <c r="X245" i="13" s="1"/>
  <c r="C242" i="15" s="1"/>
  <c r="K246" i="13"/>
  <c r="O246" i="13" s="1"/>
  <c r="P246" i="13" s="1"/>
  <c r="H246" i="13"/>
  <c r="U246" i="13" s="1"/>
  <c r="W246" i="13" s="1"/>
  <c r="I247" i="13"/>
  <c r="G246" i="13"/>
  <c r="R250" i="20" l="1"/>
  <c r="Y250" i="20" s="1"/>
  <c r="U250" i="20"/>
  <c r="W250" i="20" s="1"/>
  <c r="S250" i="20"/>
  <c r="T250" i="20" s="1"/>
  <c r="V250" i="20" s="1"/>
  <c r="X250" i="20" s="1"/>
  <c r="I252" i="20"/>
  <c r="K251" i="20"/>
  <c r="O251" i="20" s="1"/>
  <c r="P251" i="20" s="1"/>
  <c r="H251" i="20"/>
  <c r="Q251" i="20" s="1"/>
  <c r="G251" i="20"/>
  <c r="X249" i="20"/>
  <c r="J243" i="16"/>
  <c r="K242" i="16"/>
  <c r="G241" i="15"/>
  <c r="E241" i="15"/>
  <c r="F242" i="15"/>
  <c r="D242" i="15"/>
  <c r="R246" i="13"/>
  <c r="S246" i="13"/>
  <c r="T246" i="13" s="1"/>
  <c r="V246" i="13" s="1"/>
  <c r="X246" i="13" s="1"/>
  <c r="C243" i="15" s="1"/>
  <c r="K247" i="13"/>
  <c r="O247" i="13" s="1"/>
  <c r="P247" i="13" s="1"/>
  <c r="I248" i="13"/>
  <c r="G247" i="13"/>
  <c r="H247" i="13"/>
  <c r="U247" i="13" s="1"/>
  <c r="W247" i="13" s="1"/>
  <c r="U251" i="20" l="1"/>
  <c r="W251" i="20" s="1"/>
  <c r="R251" i="20"/>
  <c r="Y251" i="20" s="1"/>
  <c r="S251" i="20"/>
  <c r="T251" i="20" s="1"/>
  <c r="V251" i="20" s="1"/>
  <c r="X251" i="20" s="1"/>
  <c r="I253" i="20"/>
  <c r="H252" i="20"/>
  <c r="Q252" i="20" s="1"/>
  <c r="G252" i="20"/>
  <c r="K252" i="20"/>
  <c r="O252" i="20" s="1"/>
  <c r="P252" i="20" s="1"/>
  <c r="J244" i="16"/>
  <c r="K243" i="16"/>
  <c r="G242" i="15"/>
  <c r="E242" i="15"/>
  <c r="F243" i="15"/>
  <c r="D243" i="15"/>
  <c r="R247" i="13"/>
  <c r="S247" i="13"/>
  <c r="T247" i="13" s="1"/>
  <c r="V247" i="13" s="1"/>
  <c r="X247" i="13" s="1"/>
  <c r="C244" i="15" s="1"/>
  <c r="K248" i="13"/>
  <c r="O248" i="13" s="1"/>
  <c r="P248" i="13" s="1"/>
  <c r="I249" i="13"/>
  <c r="H248" i="13"/>
  <c r="U248" i="13" s="1"/>
  <c r="W248" i="13" s="1"/>
  <c r="G248" i="13"/>
  <c r="H253" i="20" l="1"/>
  <c r="Q253" i="20" s="1"/>
  <c r="I254" i="20"/>
  <c r="K253" i="20"/>
  <c r="O253" i="20" s="1"/>
  <c r="P253" i="20" s="1"/>
  <c r="G253" i="20"/>
  <c r="U252" i="20"/>
  <c r="W252" i="20" s="1"/>
  <c r="S252" i="20"/>
  <c r="T252" i="20" s="1"/>
  <c r="V252" i="20" s="1"/>
  <c r="X252" i="20" s="1"/>
  <c r="R252" i="20"/>
  <c r="Y252" i="20" s="1"/>
  <c r="J245" i="16"/>
  <c r="K244" i="16"/>
  <c r="G243" i="15"/>
  <c r="E243" i="15"/>
  <c r="F244" i="15"/>
  <c r="D244" i="15"/>
  <c r="S248" i="13"/>
  <c r="T248" i="13" s="1"/>
  <c r="V248" i="13" s="1"/>
  <c r="X248" i="13" s="1"/>
  <c r="C245" i="15" s="1"/>
  <c r="R248" i="13"/>
  <c r="K249" i="13"/>
  <c r="O249" i="13" s="1"/>
  <c r="P249" i="13" s="1"/>
  <c r="G249" i="13"/>
  <c r="I250" i="13"/>
  <c r="H249" i="13"/>
  <c r="U249" i="13" s="1"/>
  <c r="W249" i="13" s="1"/>
  <c r="I255" i="20" l="1"/>
  <c r="K254" i="20"/>
  <c r="O254" i="20" s="1"/>
  <c r="P254" i="20" s="1"/>
  <c r="H254" i="20"/>
  <c r="Q254" i="20" s="1"/>
  <c r="G254" i="20"/>
  <c r="R253" i="20"/>
  <c r="Y253" i="20" s="1"/>
  <c r="S253" i="20"/>
  <c r="T253" i="20" s="1"/>
  <c r="V253" i="20" s="1"/>
  <c r="X253" i="20" s="1"/>
  <c r="U253" i="20"/>
  <c r="W253" i="20" s="1"/>
  <c r="J246" i="16"/>
  <c r="K245" i="16"/>
  <c r="E244" i="15"/>
  <c r="G244" i="15"/>
  <c r="F245" i="15"/>
  <c r="D245" i="15"/>
  <c r="S249" i="13"/>
  <c r="T249" i="13" s="1"/>
  <c r="V249" i="13" s="1"/>
  <c r="X249" i="13" s="1"/>
  <c r="C246" i="15" s="1"/>
  <c r="R249" i="13"/>
  <c r="K250" i="13"/>
  <c r="O250" i="13" s="1"/>
  <c r="P250" i="13" s="1"/>
  <c r="G250" i="13"/>
  <c r="I251" i="13"/>
  <c r="H250" i="13"/>
  <c r="U250" i="13" s="1"/>
  <c r="W250" i="13" s="1"/>
  <c r="U254" i="20" l="1"/>
  <c r="W254" i="20" s="1"/>
  <c r="S254" i="20"/>
  <c r="T254" i="20" s="1"/>
  <c r="V254" i="20" s="1"/>
  <c r="X254" i="20" s="1"/>
  <c r="R254" i="20"/>
  <c r="Y254" i="20" s="1"/>
  <c r="I256" i="20"/>
  <c r="K255" i="20"/>
  <c r="O255" i="20" s="1"/>
  <c r="P255" i="20" s="1"/>
  <c r="G255" i="20"/>
  <c r="H255" i="20"/>
  <c r="Q255" i="20" s="1"/>
  <c r="J247" i="16"/>
  <c r="K246" i="16"/>
  <c r="E245" i="15"/>
  <c r="G245" i="15"/>
  <c r="F246" i="15"/>
  <c r="D246" i="15"/>
  <c r="S250" i="13"/>
  <c r="T250" i="13" s="1"/>
  <c r="V250" i="13" s="1"/>
  <c r="X250" i="13" s="1"/>
  <c r="C247" i="15" s="1"/>
  <c r="R250" i="13"/>
  <c r="K251" i="13"/>
  <c r="O251" i="13" s="1"/>
  <c r="P251" i="13" s="1"/>
  <c r="H251" i="13"/>
  <c r="U251" i="13" s="1"/>
  <c r="W251" i="13" s="1"/>
  <c r="I252" i="13"/>
  <c r="G251" i="13"/>
  <c r="U255" i="20" l="1"/>
  <c r="W255" i="20" s="1"/>
  <c r="R255" i="20"/>
  <c r="Y255" i="20" s="1"/>
  <c r="S255" i="20"/>
  <c r="T255" i="20" s="1"/>
  <c r="V255" i="20" s="1"/>
  <c r="X255" i="20" s="1"/>
  <c r="I257" i="20"/>
  <c r="K256" i="20"/>
  <c r="O256" i="20" s="1"/>
  <c r="P256" i="20" s="1"/>
  <c r="H256" i="20"/>
  <c r="Q256" i="20" s="1"/>
  <c r="G256" i="20"/>
  <c r="J248" i="16"/>
  <c r="K247" i="16"/>
  <c r="E246" i="15"/>
  <c r="G246" i="15"/>
  <c r="D247" i="15"/>
  <c r="F247" i="15"/>
  <c r="S251" i="13"/>
  <c r="T251" i="13" s="1"/>
  <c r="V251" i="13" s="1"/>
  <c r="X251" i="13" s="1"/>
  <c r="C248" i="15" s="1"/>
  <c r="R251" i="13"/>
  <c r="K252" i="13"/>
  <c r="O252" i="13" s="1"/>
  <c r="P252" i="13" s="1"/>
  <c r="I253" i="13"/>
  <c r="H252" i="13"/>
  <c r="U252" i="13" s="1"/>
  <c r="W252" i="13" s="1"/>
  <c r="G252" i="13"/>
  <c r="H257" i="20" l="1"/>
  <c r="Q257" i="20" s="1"/>
  <c r="G257" i="20"/>
  <c r="K257" i="20"/>
  <c r="O257" i="20" s="1"/>
  <c r="P257" i="20" s="1"/>
  <c r="I258" i="20"/>
  <c r="U256" i="20"/>
  <c r="W256" i="20" s="1"/>
  <c r="S256" i="20"/>
  <c r="T256" i="20" s="1"/>
  <c r="V256" i="20" s="1"/>
  <c r="X256" i="20" s="1"/>
  <c r="R256" i="20"/>
  <c r="Y256" i="20" s="1"/>
  <c r="J249" i="16"/>
  <c r="K248" i="16"/>
  <c r="E247" i="15"/>
  <c r="G247" i="15"/>
  <c r="F248" i="15"/>
  <c r="D248" i="15"/>
  <c r="S252" i="13"/>
  <c r="T252" i="13" s="1"/>
  <c r="V252" i="13" s="1"/>
  <c r="X252" i="13" s="1"/>
  <c r="C249" i="15" s="1"/>
  <c r="R252" i="13"/>
  <c r="K253" i="13"/>
  <c r="O253" i="13" s="1"/>
  <c r="P253" i="13" s="1"/>
  <c r="H253" i="13"/>
  <c r="U253" i="13" s="1"/>
  <c r="W253" i="13" s="1"/>
  <c r="I254" i="13"/>
  <c r="G253" i="13"/>
  <c r="I259" i="20" l="1"/>
  <c r="K258" i="20"/>
  <c r="O258" i="20" s="1"/>
  <c r="P258" i="20" s="1"/>
  <c r="H258" i="20"/>
  <c r="Q258" i="20" s="1"/>
  <c r="G258" i="20"/>
  <c r="S257" i="20"/>
  <c r="T257" i="20" s="1"/>
  <c r="V257" i="20" s="1"/>
  <c r="X257" i="20" s="1"/>
  <c r="R257" i="20"/>
  <c r="Y257" i="20" s="1"/>
  <c r="U257" i="20"/>
  <c r="W257" i="20" s="1"/>
  <c r="J250" i="16"/>
  <c r="K249" i="16"/>
  <c r="E248" i="15"/>
  <c r="G248" i="15"/>
  <c r="D249" i="15"/>
  <c r="F249" i="15"/>
  <c r="R253" i="13"/>
  <c r="S253" i="13"/>
  <c r="T253" i="13" s="1"/>
  <c r="V253" i="13" s="1"/>
  <c r="X253" i="13" s="1"/>
  <c r="C250" i="15" s="1"/>
  <c r="G254" i="13"/>
  <c r="K254" i="13"/>
  <c r="O254" i="13" s="1"/>
  <c r="P254" i="13" s="1"/>
  <c r="H254" i="13"/>
  <c r="U254" i="13" s="1"/>
  <c r="W254" i="13" s="1"/>
  <c r="I255" i="13"/>
  <c r="U258" i="20" l="1"/>
  <c r="W258" i="20" s="1"/>
  <c r="S258" i="20"/>
  <c r="T258" i="20" s="1"/>
  <c r="V258" i="20" s="1"/>
  <c r="X258" i="20" s="1"/>
  <c r="R258" i="20"/>
  <c r="Y258" i="20" s="1"/>
  <c r="G259" i="20"/>
  <c r="I260" i="20"/>
  <c r="K259" i="20"/>
  <c r="O259" i="20" s="1"/>
  <c r="P259" i="20" s="1"/>
  <c r="H259" i="20"/>
  <c r="Q259" i="20" s="1"/>
  <c r="J251" i="16"/>
  <c r="K250" i="16"/>
  <c r="E249" i="15"/>
  <c r="G249" i="15"/>
  <c r="F250" i="15"/>
  <c r="D250" i="15"/>
  <c r="R254" i="13"/>
  <c r="S254" i="13"/>
  <c r="T254" i="13" s="1"/>
  <c r="V254" i="13" s="1"/>
  <c r="X254" i="13" s="1"/>
  <c r="C251" i="15" s="1"/>
  <c r="K255" i="13"/>
  <c r="O255" i="13" s="1"/>
  <c r="P255" i="13" s="1"/>
  <c r="I256" i="13"/>
  <c r="H255" i="13"/>
  <c r="U255" i="13" s="1"/>
  <c r="W255" i="13" s="1"/>
  <c r="G255" i="13"/>
  <c r="R259" i="20" l="1"/>
  <c r="Y259" i="20" s="1"/>
  <c r="U259" i="20"/>
  <c r="W259" i="20" s="1"/>
  <c r="S259" i="20"/>
  <c r="T259" i="20" s="1"/>
  <c r="V259" i="20" s="1"/>
  <c r="X259" i="20" s="1"/>
  <c r="H260" i="20"/>
  <c r="Q260" i="20" s="1"/>
  <c r="I261" i="20"/>
  <c r="K260" i="20"/>
  <c r="O260" i="20" s="1"/>
  <c r="P260" i="20" s="1"/>
  <c r="G260" i="20"/>
  <c r="J252" i="16"/>
  <c r="K251" i="16"/>
  <c r="E250" i="15"/>
  <c r="G250" i="15"/>
  <c r="D251" i="15"/>
  <c r="F251" i="15"/>
  <c r="R255" i="13"/>
  <c r="S255" i="13"/>
  <c r="T255" i="13" s="1"/>
  <c r="V255" i="13" s="1"/>
  <c r="X255" i="13" s="1"/>
  <c r="C252" i="15" s="1"/>
  <c r="K256" i="13"/>
  <c r="O256" i="13" s="1"/>
  <c r="P256" i="13" s="1"/>
  <c r="H256" i="13"/>
  <c r="U256" i="13" s="1"/>
  <c r="W256" i="13" s="1"/>
  <c r="I257" i="13"/>
  <c r="G256" i="13"/>
  <c r="S260" i="20" l="1"/>
  <c r="T260" i="20" s="1"/>
  <c r="V260" i="20" s="1"/>
  <c r="U260" i="20"/>
  <c r="W260" i="20" s="1"/>
  <c r="R260" i="20"/>
  <c r="Y260" i="20" s="1"/>
  <c r="G261" i="20"/>
  <c r="H261" i="20"/>
  <c r="Q261" i="20" s="1"/>
  <c r="I262" i="20"/>
  <c r="K261" i="20"/>
  <c r="O261" i="20" s="1"/>
  <c r="P261" i="20" s="1"/>
  <c r="J253" i="16"/>
  <c r="K252" i="16"/>
  <c r="E251" i="15"/>
  <c r="G251" i="15"/>
  <c r="D252" i="15"/>
  <c r="F252" i="15"/>
  <c r="G257" i="13"/>
  <c r="S256" i="13"/>
  <c r="T256" i="13" s="1"/>
  <c r="V256" i="13" s="1"/>
  <c r="X256" i="13" s="1"/>
  <c r="C253" i="15" s="1"/>
  <c r="R256" i="13"/>
  <c r="K257" i="13"/>
  <c r="O257" i="13" s="1"/>
  <c r="P257" i="13" s="1"/>
  <c r="I258" i="13"/>
  <c r="H257" i="13"/>
  <c r="U257" i="13" s="1"/>
  <c r="W257" i="13" s="1"/>
  <c r="R261" i="20" l="1"/>
  <c r="Y261" i="20" s="1"/>
  <c r="S261" i="20"/>
  <c r="T261" i="20" s="1"/>
  <c r="V261" i="20" s="1"/>
  <c r="U261" i="20"/>
  <c r="W261" i="20" s="1"/>
  <c r="I263" i="20"/>
  <c r="K262" i="20"/>
  <c r="O262" i="20" s="1"/>
  <c r="P262" i="20" s="1"/>
  <c r="H262" i="20"/>
  <c r="Q262" i="20" s="1"/>
  <c r="G262" i="20"/>
  <c r="X260" i="20"/>
  <c r="J254" i="16"/>
  <c r="K253" i="16"/>
  <c r="E252" i="15"/>
  <c r="G252" i="15"/>
  <c r="D253" i="15"/>
  <c r="F253" i="15"/>
  <c r="S257" i="13"/>
  <c r="T257" i="13" s="1"/>
  <c r="V257" i="13" s="1"/>
  <c r="X257" i="13" s="1"/>
  <c r="C254" i="15" s="1"/>
  <c r="R257" i="13"/>
  <c r="K258" i="13"/>
  <c r="O258" i="13" s="1"/>
  <c r="P258" i="13" s="1"/>
  <c r="H258" i="13"/>
  <c r="U258" i="13" s="1"/>
  <c r="W258" i="13" s="1"/>
  <c r="I259" i="13"/>
  <c r="G258" i="13"/>
  <c r="U262" i="20" l="1"/>
  <c r="W262" i="20" s="1"/>
  <c r="S262" i="20"/>
  <c r="T262" i="20" s="1"/>
  <c r="V262" i="20" s="1"/>
  <c r="X262" i="20" s="1"/>
  <c r="R262" i="20"/>
  <c r="Y262" i="20" s="1"/>
  <c r="I264" i="20"/>
  <c r="K263" i="20"/>
  <c r="O263" i="20" s="1"/>
  <c r="P263" i="20" s="1"/>
  <c r="G263" i="20"/>
  <c r="H263" i="20"/>
  <c r="Q263" i="20" s="1"/>
  <c r="X261" i="20"/>
  <c r="J255" i="16"/>
  <c r="K254" i="16"/>
  <c r="E253" i="15"/>
  <c r="G253" i="15"/>
  <c r="F254" i="15"/>
  <c r="D254" i="15"/>
  <c r="S258" i="13"/>
  <c r="T258" i="13" s="1"/>
  <c r="V258" i="13" s="1"/>
  <c r="X258" i="13" s="1"/>
  <c r="C255" i="15" s="1"/>
  <c r="R258" i="13"/>
  <c r="G259" i="13"/>
  <c r="K259" i="13"/>
  <c r="O259" i="13" s="1"/>
  <c r="P259" i="13" s="1"/>
  <c r="I260" i="13"/>
  <c r="H259" i="13"/>
  <c r="U259" i="13" s="1"/>
  <c r="W259" i="13" s="1"/>
  <c r="I265" i="20" l="1"/>
  <c r="K264" i="20"/>
  <c r="O264" i="20" s="1"/>
  <c r="P264" i="20" s="1"/>
  <c r="H264" i="20"/>
  <c r="Q264" i="20" s="1"/>
  <c r="G264" i="20"/>
  <c r="U263" i="20"/>
  <c r="W263" i="20" s="1"/>
  <c r="R263" i="20"/>
  <c r="Y263" i="20" s="1"/>
  <c r="S263" i="20"/>
  <c r="T263" i="20" s="1"/>
  <c r="V263" i="20" s="1"/>
  <c r="X263" i="20" s="1"/>
  <c r="J256" i="16"/>
  <c r="K255" i="16"/>
  <c r="E254" i="15"/>
  <c r="G254" i="15"/>
  <c r="D255" i="15"/>
  <c r="F255" i="15"/>
  <c r="S259" i="13"/>
  <c r="T259" i="13" s="1"/>
  <c r="V259" i="13" s="1"/>
  <c r="X259" i="13" s="1"/>
  <c r="C256" i="15" s="1"/>
  <c r="R259" i="13"/>
  <c r="H260" i="13"/>
  <c r="U260" i="13" s="1"/>
  <c r="W260" i="13" s="1"/>
  <c r="I261" i="13"/>
  <c r="K260" i="13"/>
  <c r="O260" i="13" s="1"/>
  <c r="P260" i="13" s="1"/>
  <c r="G260" i="13"/>
  <c r="U264" i="20" l="1"/>
  <c r="W264" i="20" s="1"/>
  <c r="S264" i="20"/>
  <c r="T264" i="20" s="1"/>
  <c r="V264" i="20" s="1"/>
  <c r="X264" i="20" s="1"/>
  <c r="R264" i="20"/>
  <c r="Y264" i="20" s="1"/>
  <c r="H265" i="20"/>
  <c r="Q265" i="20" s="1"/>
  <c r="G265" i="20"/>
  <c r="K265" i="20"/>
  <c r="O265" i="20" s="1"/>
  <c r="P265" i="20" s="1"/>
  <c r="I266" i="20"/>
  <c r="J257" i="16"/>
  <c r="K256" i="16"/>
  <c r="E255" i="15"/>
  <c r="G255" i="15"/>
  <c r="F256" i="15"/>
  <c r="D256" i="15"/>
  <c r="S260" i="13"/>
  <c r="T260" i="13" s="1"/>
  <c r="V260" i="13" s="1"/>
  <c r="X260" i="13" s="1"/>
  <c r="C257" i="15" s="1"/>
  <c r="R260" i="13"/>
  <c r="I262" i="13"/>
  <c r="H261" i="13"/>
  <c r="U261" i="13" s="1"/>
  <c r="W261" i="13" s="1"/>
  <c r="G261" i="13"/>
  <c r="K261" i="13"/>
  <c r="O261" i="13" s="1"/>
  <c r="P261" i="13" s="1"/>
  <c r="S265" i="20" l="1"/>
  <c r="T265" i="20" s="1"/>
  <c r="V265" i="20" s="1"/>
  <c r="R265" i="20"/>
  <c r="Y265" i="20" s="1"/>
  <c r="U265" i="20"/>
  <c r="W265" i="20" s="1"/>
  <c r="I267" i="20"/>
  <c r="K266" i="20"/>
  <c r="O266" i="20" s="1"/>
  <c r="P266" i="20" s="1"/>
  <c r="H266" i="20"/>
  <c r="Q266" i="20" s="1"/>
  <c r="G266" i="20"/>
  <c r="J258" i="16"/>
  <c r="K257" i="16"/>
  <c r="E256" i="15"/>
  <c r="G256" i="15"/>
  <c r="F257" i="15"/>
  <c r="D257" i="15"/>
  <c r="R261" i="13"/>
  <c r="S261" i="13"/>
  <c r="T261" i="13" s="1"/>
  <c r="V261" i="13" s="1"/>
  <c r="X261" i="13" s="1"/>
  <c r="C258" i="15" s="1"/>
  <c r="K262" i="13"/>
  <c r="O262" i="13" s="1"/>
  <c r="P262" i="13" s="1"/>
  <c r="I263" i="13"/>
  <c r="G262" i="13"/>
  <c r="H262" i="13"/>
  <c r="U262" i="13" s="1"/>
  <c r="W262" i="13" s="1"/>
  <c r="G267" i="20" l="1"/>
  <c r="I268" i="20"/>
  <c r="K267" i="20"/>
  <c r="O267" i="20" s="1"/>
  <c r="P267" i="20" s="1"/>
  <c r="H267" i="20"/>
  <c r="Q267" i="20" s="1"/>
  <c r="U266" i="20"/>
  <c r="W266" i="20" s="1"/>
  <c r="S266" i="20"/>
  <c r="T266" i="20" s="1"/>
  <c r="V266" i="20" s="1"/>
  <c r="X266" i="20" s="1"/>
  <c r="R266" i="20"/>
  <c r="Y266" i="20" s="1"/>
  <c r="X265" i="20"/>
  <c r="J259" i="16"/>
  <c r="K258" i="16"/>
  <c r="E257" i="15"/>
  <c r="G257" i="15"/>
  <c r="F258" i="15"/>
  <c r="D258" i="15"/>
  <c r="R262" i="13"/>
  <c r="S262" i="13"/>
  <c r="T262" i="13" s="1"/>
  <c r="V262" i="13" s="1"/>
  <c r="X262" i="13" s="1"/>
  <c r="C259" i="15" s="1"/>
  <c r="K263" i="13"/>
  <c r="O263" i="13" s="1"/>
  <c r="P263" i="13" s="1"/>
  <c r="G263" i="13"/>
  <c r="I264" i="13"/>
  <c r="H263" i="13"/>
  <c r="U263" i="13" s="1"/>
  <c r="W263" i="13" s="1"/>
  <c r="R267" i="20" l="1"/>
  <c r="Y267" i="20" s="1"/>
  <c r="U267" i="20"/>
  <c r="W267" i="20" s="1"/>
  <c r="S267" i="20"/>
  <c r="T267" i="20" s="1"/>
  <c r="V267" i="20" s="1"/>
  <c r="X267" i="20" s="1"/>
  <c r="H268" i="20"/>
  <c r="Q268" i="20" s="1"/>
  <c r="I269" i="20"/>
  <c r="K268" i="20"/>
  <c r="O268" i="20" s="1"/>
  <c r="P268" i="20" s="1"/>
  <c r="G268" i="20"/>
  <c r="J260" i="16"/>
  <c r="K259" i="16"/>
  <c r="E258" i="15"/>
  <c r="G258" i="15"/>
  <c r="F259" i="15"/>
  <c r="D259" i="15"/>
  <c r="R263" i="13"/>
  <c r="S263" i="13"/>
  <c r="T263" i="13" s="1"/>
  <c r="V263" i="13" s="1"/>
  <c r="X263" i="13" s="1"/>
  <c r="C260" i="15" s="1"/>
  <c r="K264" i="13"/>
  <c r="O264" i="13" s="1"/>
  <c r="P264" i="13" s="1"/>
  <c r="H264" i="13"/>
  <c r="U264" i="13" s="1"/>
  <c r="W264" i="13" s="1"/>
  <c r="I265" i="13"/>
  <c r="G264" i="13"/>
  <c r="S268" i="20" l="1"/>
  <c r="T268" i="20" s="1"/>
  <c r="V268" i="20" s="1"/>
  <c r="X268" i="20" s="1"/>
  <c r="U268" i="20"/>
  <c r="W268" i="20" s="1"/>
  <c r="R268" i="20"/>
  <c r="Y268" i="20" s="1"/>
  <c r="G269" i="20"/>
  <c r="H269" i="20"/>
  <c r="Q269" i="20" s="1"/>
  <c r="I270" i="20"/>
  <c r="K269" i="20"/>
  <c r="O269" i="20" s="1"/>
  <c r="P269" i="20" s="1"/>
  <c r="J261" i="16"/>
  <c r="K260" i="16"/>
  <c r="E259" i="15"/>
  <c r="G259" i="15"/>
  <c r="D260" i="15"/>
  <c r="F260" i="15"/>
  <c r="S264" i="13"/>
  <c r="T264" i="13" s="1"/>
  <c r="V264" i="13" s="1"/>
  <c r="X264" i="13" s="1"/>
  <c r="C261" i="15" s="1"/>
  <c r="R264" i="13"/>
  <c r="K265" i="13"/>
  <c r="O265" i="13" s="1"/>
  <c r="P265" i="13" s="1"/>
  <c r="H265" i="13"/>
  <c r="U265" i="13" s="1"/>
  <c r="W265" i="13" s="1"/>
  <c r="G265" i="13"/>
  <c r="I266" i="13"/>
  <c r="R269" i="20" l="1"/>
  <c r="Y269" i="20" s="1"/>
  <c r="S269" i="20"/>
  <c r="T269" i="20" s="1"/>
  <c r="V269" i="20" s="1"/>
  <c r="X269" i="20" s="1"/>
  <c r="U269" i="20"/>
  <c r="W269" i="20" s="1"/>
  <c r="I271" i="20"/>
  <c r="K270" i="20"/>
  <c r="O270" i="20" s="1"/>
  <c r="P270" i="20" s="1"/>
  <c r="H270" i="20"/>
  <c r="Q270" i="20" s="1"/>
  <c r="G270" i="20"/>
  <c r="J262" i="16"/>
  <c r="K261" i="16"/>
  <c r="E260" i="15"/>
  <c r="G260" i="15"/>
  <c r="F261" i="15"/>
  <c r="D261" i="15"/>
  <c r="S265" i="13"/>
  <c r="T265" i="13" s="1"/>
  <c r="V265" i="13" s="1"/>
  <c r="X265" i="13" s="1"/>
  <c r="C262" i="15" s="1"/>
  <c r="R265" i="13"/>
  <c r="K266" i="13"/>
  <c r="O266" i="13" s="1"/>
  <c r="P266" i="13" s="1"/>
  <c r="I267" i="13"/>
  <c r="H266" i="13"/>
  <c r="U266" i="13" s="1"/>
  <c r="W266" i="13" s="1"/>
  <c r="G266" i="13"/>
  <c r="U270" i="20" l="1"/>
  <c r="W270" i="20" s="1"/>
  <c r="S270" i="20"/>
  <c r="T270" i="20" s="1"/>
  <c r="V270" i="20" s="1"/>
  <c r="X270" i="20" s="1"/>
  <c r="R270" i="20"/>
  <c r="Y270" i="20" s="1"/>
  <c r="I272" i="20"/>
  <c r="K271" i="20"/>
  <c r="O271" i="20" s="1"/>
  <c r="P271" i="20" s="1"/>
  <c r="G271" i="20"/>
  <c r="H271" i="20"/>
  <c r="Q271" i="20" s="1"/>
  <c r="J263" i="16"/>
  <c r="K262" i="16"/>
  <c r="E261" i="15"/>
  <c r="G261" i="15"/>
  <c r="F262" i="15"/>
  <c r="D262" i="15"/>
  <c r="S266" i="13"/>
  <c r="T266" i="13" s="1"/>
  <c r="V266" i="13" s="1"/>
  <c r="X266" i="13" s="1"/>
  <c r="C263" i="15" s="1"/>
  <c r="R266" i="13"/>
  <c r="K267" i="13"/>
  <c r="O267" i="13" s="1"/>
  <c r="P267" i="13" s="1"/>
  <c r="I268" i="13"/>
  <c r="G267" i="13"/>
  <c r="H267" i="13"/>
  <c r="U267" i="13" s="1"/>
  <c r="W267" i="13" s="1"/>
  <c r="I273" i="20" l="1"/>
  <c r="H272" i="20"/>
  <c r="Q272" i="20" s="1"/>
  <c r="G272" i="20"/>
  <c r="K272" i="20"/>
  <c r="O272" i="20" s="1"/>
  <c r="P272" i="20" s="1"/>
  <c r="U271" i="20"/>
  <c r="W271" i="20" s="1"/>
  <c r="S271" i="20"/>
  <c r="T271" i="20" s="1"/>
  <c r="V271" i="20" s="1"/>
  <c r="X271" i="20" s="1"/>
  <c r="R271" i="20"/>
  <c r="Y271" i="20" s="1"/>
  <c r="J264" i="16"/>
  <c r="K263" i="16"/>
  <c r="E262" i="15"/>
  <c r="G262" i="15"/>
  <c r="F263" i="15"/>
  <c r="D263" i="15"/>
  <c r="S267" i="13"/>
  <c r="T267" i="13" s="1"/>
  <c r="V267" i="13" s="1"/>
  <c r="X267" i="13" s="1"/>
  <c r="C264" i="15" s="1"/>
  <c r="R267" i="13"/>
  <c r="K268" i="13"/>
  <c r="O268" i="13" s="1"/>
  <c r="P268" i="13" s="1"/>
  <c r="H268" i="13"/>
  <c r="U268" i="13" s="1"/>
  <c r="W268" i="13" s="1"/>
  <c r="I269" i="13"/>
  <c r="G268" i="13"/>
  <c r="U272" i="20" l="1"/>
  <c r="W272" i="20" s="1"/>
  <c r="S272" i="20"/>
  <c r="T272" i="20" s="1"/>
  <c r="V272" i="20" s="1"/>
  <c r="X272" i="20" s="1"/>
  <c r="R272" i="20"/>
  <c r="Y272" i="20" s="1"/>
  <c r="G273" i="20"/>
  <c r="I274" i="20"/>
  <c r="K273" i="20"/>
  <c r="O273" i="20" s="1"/>
  <c r="P273" i="20" s="1"/>
  <c r="H273" i="20"/>
  <c r="Q273" i="20" s="1"/>
  <c r="J265" i="16"/>
  <c r="K264" i="16"/>
  <c r="E263" i="15"/>
  <c r="G263" i="15"/>
  <c r="F264" i="15"/>
  <c r="D264" i="15"/>
  <c r="S268" i="13"/>
  <c r="T268" i="13" s="1"/>
  <c r="V268" i="13" s="1"/>
  <c r="X268" i="13" s="1"/>
  <c r="C265" i="15" s="1"/>
  <c r="R268" i="13"/>
  <c r="K269" i="13"/>
  <c r="O269" i="13" s="1"/>
  <c r="P269" i="13" s="1"/>
  <c r="H269" i="13"/>
  <c r="U269" i="13" s="1"/>
  <c r="W269" i="13" s="1"/>
  <c r="I270" i="13"/>
  <c r="G269" i="13"/>
  <c r="S273" i="20" l="1"/>
  <c r="T273" i="20" s="1"/>
  <c r="V273" i="20" s="1"/>
  <c r="U273" i="20"/>
  <c r="W273" i="20" s="1"/>
  <c r="R273" i="20"/>
  <c r="Y273" i="20" s="1"/>
  <c r="G274" i="20"/>
  <c r="I275" i="20"/>
  <c r="H274" i="20"/>
  <c r="Q274" i="20" s="1"/>
  <c r="K274" i="20"/>
  <c r="O274" i="20" s="1"/>
  <c r="P274" i="20" s="1"/>
  <c r="J266" i="16"/>
  <c r="K265" i="16"/>
  <c r="E264" i="15"/>
  <c r="G264" i="15"/>
  <c r="D265" i="15"/>
  <c r="F265" i="15"/>
  <c r="S269" i="13"/>
  <c r="T269" i="13" s="1"/>
  <c r="V269" i="13" s="1"/>
  <c r="X269" i="13" s="1"/>
  <c r="C266" i="15" s="1"/>
  <c r="R269" i="13"/>
  <c r="I271" i="13"/>
  <c r="G270" i="13"/>
  <c r="H270" i="13"/>
  <c r="U270" i="13" s="1"/>
  <c r="W270" i="13" s="1"/>
  <c r="K270" i="13"/>
  <c r="O270" i="13" s="1"/>
  <c r="P270" i="13" s="1"/>
  <c r="U274" i="20" l="1"/>
  <c r="W274" i="20" s="1"/>
  <c r="S274" i="20"/>
  <c r="T274" i="20" s="1"/>
  <c r="V274" i="20" s="1"/>
  <c r="X274" i="20" s="1"/>
  <c r="R274" i="20"/>
  <c r="Y274" i="20" s="1"/>
  <c r="I276" i="20"/>
  <c r="K275" i="20"/>
  <c r="O275" i="20" s="1"/>
  <c r="P275" i="20" s="1"/>
  <c r="G275" i="20"/>
  <c r="H275" i="20"/>
  <c r="Q275" i="20" s="1"/>
  <c r="X273" i="20"/>
  <c r="J267" i="16"/>
  <c r="K266" i="16"/>
  <c r="E265" i="15"/>
  <c r="G265" i="15"/>
  <c r="F266" i="15"/>
  <c r="D266" i="15"/>
  <c r="R270" i="13"/>
  <c r="S270" i="13"/>
  <c r="T270" i="13" s="1"/>
  <c r="V270" i="13" s="1"/>
  <c r="X270" i="13" s="1"/>
  <c r="C267" i="15" s="1"/>
  <c r="I272" i="13"/>
  <c r="H271" i="13"/>
  <c r="U271" i="13" s="1"/>
  <c r="W271" i="13" s="1"/>
  <c r="G271" i="13"/>
  <c r="K271" i="13"/>
  <c r="O271" i="13" s="1"/>
  <c r="P271" i="13" s="1"/>
  <c r="U275" i="20" l="1"/>
  <c r="W275" i="20" s="1"/>
  <c r="S275" i="20"/>
  <c r="T275" i="20" s="1"/>
  <c r="V275" i="20" s="1"/>
  <c r="X275" i="20" s="1"/>
  <c r="R275" i="20"/>
  <c r="Y275" i="20" s="1"/>
  <c r="I277" i="20"/>
  <c r="H276" i="20"/>
  <c r="Q276" i="20" s="1"/>
  <c r="G276" i="20"/>
  <c r="K276" i="20"/>
  <c r="O276" i="20" s="1"/>
  <c r="P276" i="20" s="1"/>
  <c r="J268" i="16"/>
  <c r="K267" i="16"/>
  <c r="E266" i="15"/>
  <c r="G266" i="15"/>
  <c r="F267" i="15"/>
  <c r="D267" i="15"/>
  <c r="R271" i="13"/>
  <c r="S271" i="13"/>
  <c r="T271" i="13" s="1"/>
  <c r="V271" i="13" s="1"/>
  <c r="X271" i="13" s="1"/>
  <c r="C268" i="15" s="1"/>
  <c r="I273" i="13"/>
  <c r="G272" i="13"/>
  <c r="H272" i="13"/>
  <c r="U272" i="13" s="1"/>
  <c r="W272" i="13" s="1"/>
  <c r="K272" i="13"/>
  <c r="O272" i="13" s="1"/>
  <c r="P272" i="13" s="1"/>
  <c r="U276" i="20" l="1"/>
  <c r="W276" i="20" s="1"/>
  <c r="S276" i="20"/>
  <c r="T276" i="20" s="1"/>
  <c r="V276" i="20" s="1"/>
  <c r="X276" i="20" s="1"/>
  <c r="R276" i="20"/>
  <c r="Y276" i="20" s="1"/>
  <c r="G277" i="20"/>
  <c r="I278" i="20"/>
  <c r="K277" i="20"/>
  <c r="O277" i="20" s="1"/>
  <c r="P277" i="20" s="1"/>
  <c r="H277" i="20"/>
  <c r="Q277" i="20" s="1"/>
  <c r="J269" i="16"/>
  <c r="K268" i="16"/>
  <c r="E267" i="15"/>
  <c r="G267" i="15"/>
  <c r="F268" i="15"/>
  <c r="D268" i="15"/>
  <c r="G273" i="13"/>
  <c r="S272" i="13"/>
  <c r="T272" i="13" s="1"/>
  <c r="V272" i="13" s="1"/>
  <c r="X272" i="13" s="1"/>
  <c r="C269" i="15" s="1"/>
  <c r="R272" i="13"/>
  <c r="K273" i="13"/>
  <c r="O273" i="13" s="1"/>
  <c r="P273" i="13" s="1"/>
  <c r="H273" i="13"/>
  <c r="U273" i="13" s="1"/>
  <c r="W273" i="13" s="1"/>
  <c r="I274" i="13"/>
  <c r="S277" i="20" l="1"/>
  <c r="T277" i="20" s="1"/>
  <c r="V277" i="20" s="1"/>
  <c r="X277" i="20" s="1"/>
  <c r="U277" i="20"/>
  <c r="W277" i="20" s="1"/>
  <c r="R277" i="20"/>
  <c r="Y277" i="20" s="1"/>
  <c r="G278" i="20"/>
  <c r="I279" i="20"/>
  <c r="H278" i="20"/>
  <c r="Q278" i="20" s="1"/>
  <c r="K278" i="20"/>
  <c r="O278" i="20" s="1"/>
  <c r="P278" i="20" s="1"/>
  <c r="J270" i="16"/>
  <c r="K269" i="16"/>
  <c r="E268" i="15"/>
  <c r="G268" i="15"/>
  <c r="F269" i="15"/>
  <c r="D269" i="15"/>
  <c r="S273" i="13"/>
  <c r="T273" i="13" s="1"/>
  <c r="V273" i="13" s="1"/>
  <c r="X273" i="13" s="1"/>
  <c r="C270" i="15" s="1"/>
  <c r="R273" i="13"/>
  <c r="K274" i="13"/>
  <c r="O274" i="13" s="1"/>
  <c r="P274" i="13" s="1"/>
  <c r="H274" i="13"/>
  <c r="U274" i="13" s="1"/>
  <c r="W274" i="13" s="1"/>
  <c r="I275" i="13"/>
  <c r="G274" i="13"/>
  <c r="U278" i="20" l="1"/>
  <c r="W278" i="20" s="1"/>
  <c r="S278" i="20"/>
  <c r="T278" i="20" s="1"/>
  <c r="V278" i="20" s="1"/>
  <c r="X278" i="20" s="1"/>
  <c r="R278" i="20"/>
  <c r="Y278" i="20" s="1"/>
  <c r="I280" i="20"/>
  <c r="K279" i="20"/>
  <c r="O279" i="20" s="1"/>
  <c r="P279" i="20" s="1"/>
  <c r="G279" i="20"/>
  <c r="H279" i="20"/>
  <c r="Q279" i="20" s="1"/>
  <c r="J271" i="16"/>
  <c r="K270" i="16"/>
  <c r="E269" i="15"/>
  <c r="G269" i="15"/>
  <c r="F270" i="15"/>
  <c r="D270" i="15"/>
  <c r="E270" i="15" s="1"/>
  <c r="S274" i="13"/>
  <c r="T274" i="13" s="1"/>
  <c r="V274" i="13" s="1"/>
  <c r="X274" i="13" s="1"/>
  <c r="C271" i="15" s="1"/>
  <c r="R274" i="13"/>
  <c r="K275" i="13"/>
  <c r="O275" i="13" s="1"/>
  <c r="P275" i="13" s="1"/>
  <c r="G275" i="13"/>
  <c r="I276" i="13"/>
  <c r="H275" i="13"/>
  <c r="U275" i="13" s="1"/>
  <c r="W275" i="13" s="1"/>
  <c r="U279" i="20" l="1"/>
  <c r="W279" i="20" s="1"/>
  <c r="S279" i="20"/>
  <c r="T279" i="20" s="1"/>
  <c r="V279" i="20" s="1"/>
  <c r="X279" i="20" s="1"/>
  <c r="R279" i="20"/>
  <c r="Y279" i="20" s="1"/>
  <c r="I281" i="20"/>
  <c r="H280" i="20"/>
  <c r="Q280" i="20" s="1"/>
  <c r="G280" i="20"/>
  <c r="K280" i="20"/>
  <c r="O280" i="20" s="1"/>
  <c r="P280" i="20" s="1"/>
  <c r="J272" i="16"/>
  <c r="K271" i="16"/>
  <c r="G270" i="15"/>
  <c r="F271" i="15"/>
  <c r="D271" i="15"/>
  <c r="E271" i="15" s="1"/>
  <c r="S275" i="13"/>
  <c r="T275" i="13" s="1"/>
  <c r="V275" i="13" s="1"/>
  <c r="X275" i="13" s="1"/>
  <c r="C272" i="15" s="1"/>
  <c r="R275" i="13"/>
  <c r="K276" i="13"/>
  <c r="O276" i="13" s="1"/>
  <c r="P276" i="13" s="1"/>
  <c r="I277" i="13"/>
  <c r="G276" i="13"/>
  <c r="H276" i="13"/>
  <c r="U276" i="13" s="1"/>
  <c r="W276" i="13" s="1"/>
  <c r="G281" i="20" l="1"/>
  <c r="I282" i="20"/>
  <c r="K281" i="20"/>
  <c r="O281" i="20" s="1"/>
  <c r="P281" i="20" s="1"/>
  <c r="H281" i="20"/>
  <c r="Q281" i="20" s="1"/>
  <c r="U280" i="20"/>
  <c r="W280" i="20" s="1"/>
  <c r="S280" i="20"/>
  <c r="T280" i="20" s="1"/>
  <c r="V280" i="20" s="1"/>
  <c r="X280" i="20" s="1"/>
  <c r="R280" i="20"/>
  <c r="Y280" i="20" s="1"/>
  <c r="J273" i="16"/>
  <c r="K272" i="16"/>
  <c r="G271" i="15"/>
  <c r="D272" i="15"/>
  <c r="E272" i="15" s="1"/>
  <c r="F272" i="15"/>
  <c r="S276" i="13"/>
  <c r="T276" i="13" s="1"/>
  <c r="V276" i="13" s="1"/>
  <c r="X276" i="13" s="1"/>
  <c r="C273" i="15" s="1"/>
  <c r="R276" i="13"/>
  <c r="K277" i="13"/>
  <c r="O277" i="13" s="1"/>
  <c r="P277" i="13" s="1"/>
  <c r="I278" i="13"/>
  <c r="G277" i="13"/>
  <c r="H277" i="13"/>
  <c r="U277" i="13" s="1"/>
  <c r="W277" i="13" s="1"/>
  <c r="H282" i="20" l="1"/>
  <c r="Q282" i="20" s="1"/>
  <c r="I283" i="20"/>
  <c r="K282" i="20"/>
  <c r="O282" i="20" s="1"/>
  <c r="P282" i="20" s="1"/>
  <c r="G282" i="20"/>
  <c r="R281" i="20"/>
  <c r="Y281" i="20" s="1"/>
  <c r="U281" i="20"/>
  <c r="W281" i="20" s="1"/>
  <c r="S281" i="20"/>
  <c r="T281" i="20" s="1"/>
  <c r="V281" i="20" s="1"/>
  <c r="X281" i="20" s="1"/>
  <c r="J274" i="16"/>
  <c r="K273" i="16"/>
  <c r="G272" i="15"/>
  <c r="F273" i="15"/>
  <c r="D273" i="15"/>
  <c r="E273" i="15" s="1"/>
  <c r="R277" i="13"/>
  <c r="S277" i="13"/>
  <c r="T277" i="13" s="1"/>
  <c r="V277" i="13" s="1"/>
  <c r="X277" i="13" s="1"/>
  <c r="C274" i="15" s="1"/>
  <c r="K278" i="13"/>
  <c r="O278" i="13" s="1"/>
  <c r="P278" i="13" s="1"/>
  <c r="G278" i="13"/>
  <c r="H278" i="13"/>
  <c r="U278" i="13" s="1"/>
  <c r="W278" i="13" s="1"/>
  <c r="I279" i="13"/>
  <c r="G283" i="20" l="1"/>
  <c r="H283" i="20"/>
  <c r="Q283" i="20" s="1"/>
  <c r="I284" i="20"/>
  <c r="K283" i="20"/>
  <c r="O283" i="20" s="1"/>
  <c r="P283" i="20" s="1"/>
  <c r="S282" i="20"/>
  <c r="T282" i="20" s="1"/>
  <c r="V282" i="20" s="1"/>
  <c r="X282" i="20" s="1"/>
  <c r="U282" i="20"/>
  <c r="W282" i="20" s="1"/>
  <c r="R282" i="20"/>
  <c r="Y282" i="20" s="1"/>
  <c r="J275" i="16"/>
  <c r="K274" i="16"/>
  <c r="G273" i="15"/>
  <c r="F274" i="15"/>
  <c r="D274" i="15"/>
  <c r="E274" i="15" s="1"/>
  <c r="R278" i="13"/>
  <c r="S278" i="13"/>
  <c r="T278" i="13" s="1"/>
  <c r="V278" i="13" s="1"/>
  <c r="X278" i="13" s="1"/>
  <c r="C275" i="15" s="1"/>
  <c r="K279" i="13"/>
  <c r="O279" i="13" s="1"/>
  <c r="P279" i="13" s="1"/>
  <c r="I280" i="13"/>
  <c r="H279" i="13"/>
  <c r="U279" i="13" s="1"/>
  <c r="W279" i="13" s="1"/>
  <c r="G279" i="13"/>
  <c r="R283" i="20" l="1"/>
  <c r="Y283" i="20" s="1"/>
  <c r="S283" i="20"/>
  <c r="T283" i="20" s="1"/>
  <c r="V283" i="20" s="1"/>
  <c r="X283" i="20" s="1"/>
  <c r="U283" i="20"/>
  <c r="W283" i="20" s="1"/>
  <c r="I285" i="20"/>
  <c r="K284" i="20"/>
  <c r="O284" i="20" s="1"/>
  <c r="P284" i="20" s="1"/>
  <c r="H284" i="20"/>
  <c r="Q284" i="20" s="1"/>
  <c r="G284" i="20"/>
  <c r="J276" i="16"/>
  <c r="K275" i="16"/>
  <c r="G274" i="15"/>
  <c r="F275" i="15"/>
  <c r="D275" i="15"/>
  <c r="E275" i="15" s="1"/>
  <c r="R279" i="13"/>
  <c r="S279" i="13"/>
  <c r="T279" i="13" s="1"/>
  <c r="V279" i="13" s="1"/>
  <c r="X279" i="13" s="1"/>
  <c r="C276" i="15" s="1"/>
  <c r="I281" i="13"/>
  <c r="H280" i="13"/>
  <c r="U280" i="13" s="1"/>
  <c r="W280" i="13" s="1"/>
  <c r="G280" i="13"/>
  <c r="K280" i="13"/>
  <c r="O280" i="13" s="1"/>
  <c r="P280" i="13" s="1"/>
  <c r="I286" i="20" l="1"/>
  <c r="K285" i="20"/>
  <c r="O285" i="20" s="1"/>
  <c r="P285" i="20" s="1"/>
  <c r="G285" i="20"/>
  <c r="H285" i="20"/>
  <c r="Q285" i="20" s="1"/>
  <c r="U284" i="20"/>
  <c r="W284" i="20" s="1"/>
  <c r="S284" i="20"/>
  <c r="T284" i="20" s="1"/>
  <c r="V284" i="20" s="1"/>
  <c r="X284" i="20" s="1"/>
  <c r="R284" i="20"/>
  <c r="Y284" i="20" s="1"/>
  <c r="J277" i="16"/>
  <c r="K276" i="16"/>
  <c r="G275" i="15"/>
  <c r="F276" i="15"/>
  <c r="D276" i="15"/>
  <c r="E276" i="15" s="1"/>
  <c r="S280" i="13"/>
  <c r="T280" i="13" s="1"/>
  <c r="V280" i="13" s="1"/>
  <c r="X280" i="13" s="1"/>
  <c r="C277" i="15" s="1"/>
  <c r="R280" i="13"/>
  <c r="I282" i="13"/>
  <c r="H281" i="13"/>
  <c r="U281" i="13" s="1"/>
  <c r="W281" i="13" s="1"/>
  <c r="G281" i="13"/>
  <c r="K281" i="13"/>
  <c r="O281" i="13" s="1"/>
  <c r="P281" i="13" s="1"/>
  <c r="U285" i="20" l="1"/>
  <c r="W285" i="20" s="1"/>
  <c r="R285" i="20"/>
  <c r="Y285" i="20" s="1"/>
  <c r="S285" i="20"/>
  <c r="T285" i="20" s="1"/>
  <c r="V285" i="20" s="1"/>
  <c r="X285" i="20" s="1"/>
  <c r="I287" i="20"/>
  <c r="K286" i="20"/>
  <c r="O286" i="20" s="1"/>
  <c r="P286" i="20" s="1"/>
  <c r="H286" i="20"/>
  <c r="Q286" i="20" s="1"/>
  <c r="G286" i="20"/>
  <c r="J278" i="16"/>
  <c r="K277" i="16"/>
  <c r="G276" i="15"/>
  <c r="D277" i="15"/>
  <c r="E277" i="15" s="1"/>
  <c r="F277" i="15"/>
  <c r="S281" i="13"/>
  <c r="T281" i="13" s="1"/>
  <c r="V281" i="13" s="1"/>
  <c r="X281" i="13" s="1"/>
  <c r="C278" i="15" s="1"/>
  <c r="R281" i="13"/>
  <c r="K282" i="13"/>
  <c r="O282" i="13" s="1"/>
  <c r="P282" i="13" s="1"/>
  <c r="H282" i="13"/>
  <c r="U282" i="13" s="1"/>
  <c r="W282" i="13" s="1"/>
  <c r="G282" i="13"/>
  <c r="I283" i="13"/>
  <c r="H287" i="20" l="1"/>
  <c r="Q287" i="20" s="1"/>
  <c r="G287" i="20"/>
  <c r="K287" i="20"/>
  <c r="O287" i="20" s="1"/>
  <c r="P287" i="20" s="1"/>
  <c r="I288" i="20"/>
  <c r="U286" i="20"/>
  <c r="W286" i="20" s="1"/>
  <c r="S286" i="20"/>
  <c r="T286" i="20" s="1"/>
  <c r="V286" i="20" s="1"/>
  <c r="X286" i="20" s="1"/>
  <c r="R286" i="20"/>
  <c r="Y286" i="20" s="1"/>
  <c r="J279" i="16"/>
  <c r="K278" i="16"/>
  <c r="G277" i="15"/>
  <c r="F278" i="15"/>
  <c r="D278" i="15"/>
  <c r="E278" i="15" s="1"/>
  <c r="S282" i="13"/>
  <c r="T282" i="13" s="1"/>
  <c r="V282" i="13" s="1"/>
  <c r="X282" i="13" s="1"/>
  <c r="C279" i="15" s="1"/>
  <c r="R282" i="13"/>
  <c r="K283" i="13"/>
  <c r="O283" i="13" s="1"/>
  <c r="P283" i="13" s="1"/>
  <c r="I284" i="13"/>
  <c r="G283" i="13"/>
  <c r="H283" i="13"/>
  <c r="U283" i="13" s="1"/>
  <c r="W283" i="13" s="1"/>
  <c r="I289" i="20" l="1"/>
  <c r="K288" i="20"/>
  <c r="O288" i="20" s="1"/>
  <c r="P288" i="20" s="1"/>
  <c r="H288" i="20"/>
  <c r="Q288" i="20" s="1"/>
  <c r="G288" i="20"/>
  <c r="S287" i="20"/>
  <c r="T287" i="20" s="1"/>
  <c r="V287" i="20" s="1"/>
  <c r="R287" i="20"/>
  <c r="Y287" i="20" s="1"/>
  <c r="U287" i="20"/>
  <c r="W287" i="20" s="1"/>
  <c r="J280" i="16"/>
  <c r="K279" i="16"/>
  <c r="G278" i="15"/>
  <c r="F279" i="15"/>
  <c r="D279" i="15"/>
  <c r="E279" i="15" s="1"/>
  <c r="S283" i="13"/>
  <c r="T283" i="13" s="1"/>
  <c r="V283" i="13" s="1"/>
  <c r="X283" i="13" s="1"/>
  <c r="C280" i="15" s="1"/>
  <c r="R283" i="13"/>
  <c r="K284" i="13"/>
  <c r="O284" i="13" s="1"/>
  <c r="P284" i="13" s="1"/>
  <c r="G284" i="13"/>
  <c r="I285" i="13"/>
  <c r="H284" i="13"/>
  <c r="U284" i="13" s="1"/>
  <c r="W284" i="13" s="1"/>
  <c r="U288" i="20" l="1"/>
  <c r="W288" i="20" s="1"/>
  <c r="S288" i="20"/>
  <c r="T288" i="20" s="1"/>
  <c r="V288" i="20" s="1"/>
  <c r="X288" i="20" s="1"/>
  <c r="R288" i="20"/>
  <c r="Y288" i="20" s="1"/>
  <c r="X287" i="20"/>
  <c r="G289" i="20"/>
  <c r="I290" i="20"/>
  <c r="K289" i="20"/>
  <c r="O289" i="20" s="1"/>
  <c r="P289" i="20" s="1"/>
  <c r="H289" i="20"/>
  <c r="Q289" i="20" s="1"/>
  <c r="J281" i="16"/>
  <c r="K280" i="16"/>
  <c r="G279" i="15"/>
  <c r="F280" i="15"/>
  <c r="D280" i="15"/>
  <c r="E280" i="15" s="1"/>
  <c r="S284" i="13"/>
  <c r="T284" i="13" s="1"/>
  <c r="V284" i="13" s="1"/>
  <c r="X284" i="13" s="1"/>
  <c r="C281" i="15" s="1"/>
  <c r="R284" i="13"/>
  <c r="K285" i="13"/>
  <c r="O285" i="13" s="1"/>
  <c r="P285" i="13" s="1"/>
  <c r="H285" i="13"/>
  <c r="U285" i="13" s="1"/>
  <c r="W285" i="13" s="1"/>
  <c r="I286" i="13"/>
  <c r="G285" i="13"/>
  <c r="R289" i="20" l="1"/>
  <c r="Y289" i="20" s="1"/>
  <c r="U289" i="20"/>
  <c r="W289" i="20" s="1"/>
  <c r="S289" i="20"/>
  <c r="T289" i="20" s="1"/>
  <c r="V289" i="20" s="1"/>
  <c r="X289" i="20" s="1"/>
  <c r="H290" i="20"/>
  <c r="Q290" i="20" s="1"/>
  <c r="I291" i="20"/>
  <c r="K290" i="20"/>
  <c r="O290" i="20" s="1"/>
  <c r="P290" i="20" s="1"/>
  <c r="G290" i="20"/>
  <c r="J282" i="16"/>
  <c r="K281" i="16"/>
  <c r="G280" i="15"/>
  <c r="D281" i="15"/>
  <c r="E281" i="15" s="1"/>
  <c r="F281" i="15"/>
  <c r="R285" i="13"/>
  <c r="S285" i="13"/>
  <c r="T285" i="13" s="1"/>
  <c r="V285" i="13" s="1"/>
  <c r="X285" i="13" s="1"/>
  <c r="C282" i="15" s="1"/>
  <c r="K286" i="13"/>
  <c r="O286" i="13" s="1"/>
  <c r="P286" i="13" s="1"/>
  <c r="H286" i="13"/>
  <c r="U286" i="13" s="1"/>
  <c r="W286" i="13" s="1"/>
  <c r="I287" i="13"/>
  <c r="G286" i="13"/>
  <c r="S290" i="20" l="1"/>
  <c r="T290" i="20" s="1"/>
  <c r="V290" i="20" s="1"/>
  <c r="X290" i="20" s="1"/>
  <c r="U290" i="20"/>
  <c r="W290" i="20" s="1"/>
  <c r="R290" i="20"/>
  <c r="Y290" i="20" s="1"/>
  <c r="G291" i="20"/>
  <c r="H291" i="20"/>
  <c r="Q291" i="20" s="1"/>
  <c r="I292" i="20"/>
  <c r="K291" i="20"/>
  <c r="O291" i="20" s="1"/>
  <c r="P291" i="20" s="1"/>
  <c r="J283" i="16"/>
  <c r="K282" i="16"/>
  <c r="G281" i="15"/>
  <c r="F282" i="15"/>
  <c r="D282" i="15"/>
  <c r="E282" i="15" s="1"/>
  <c r="R286" i="13"/>
  <c r="S286" i="13"/>
  <c r="T286" i="13" s="1"/>
  <c r="V286" i="13" s="1"/>
  <c r="X286" i="13" s="1"/>
  <c r="C283" i="15" s="1"/>
  <c r="K287" i="13"/>
  <c r="O287" i="13" s="1"/>
  <c r="P287" i="13" s="1"/>
  <c r="G287" i="13"/>
  <c r="I288" i="13"/>
  <c r="H287" i="13"/>
  <c r="U287" i="13" s="1"/>
  <c r="W287" i="13" s="1"/>
  <c r="R291" i="20" l="1"/>
  <c r="Y291" i="20" s="1"/>
  <c r="S291" i="20"/>
  <c r="T291" i="20" s="1"/>
  <c r="V291" i="20" s="1"/>
  <c r="X291" i="20" s="1"/>
  <c r="U291" i="20"/>
  <c r="W291" i="20" s="1"/>
  <c r="I293" i="20"/>
  <c r="K292" i="20"/>
  <c r="O292" i="20" s="1"/>
  <c r="P292" i="20" s="1"/>
  <c r="H292" i="20"/>
  <c r="Q292" i="20" s="1"/>
  <c r="G292" i="20"/>
  <c r="J284" i="16"/>
  <c r="K283" i="16"/>
  <c r="G282" i="15"/>
  <c r="D283" i="15"/>
  <c r="E283" i="15" s="1"/>
  <c r="F283" i="15"/>
  <c r="R287" i="13"/>
  <c r="S287" i="13"/>
  <c r="T287" i="13" s="1"/>
  <c r="V287" i="13" s="1"/>
  <c r="X287" i="13" s="1"/>
  <c r="C284" i="15" s="1"/>
  <c r="I289" i="13"/>
  <c r="H288" i="13"/>
  <c r="U288" i="13" s="1"/>
  <c r="W288" i="13" s="1"/>
  <c r="K288" i="13"/>
  <c r="O288" i="13" s="1"/>
  <c r="P288" i="13" s="1"/>
  <c r="G288" i="13"/>
  <c r="I294" i="20" l="1"/>
  <c r="K293" i="20"/>
  <c r="O293" i="20" s="1"/>
  <c r="P293" i="20" s="1"/>
  <c r="G293" i="20"/>
  <c r="H293" i="20"/>
  <c r="Q293" i="20" s="1"/>
  <c r="U292" i="20"/>
  <c r="W292" i="20" s="1"/>
  <c r="S292" i="20"/>
  <c r="T292" i="20" s="1"/>
  <c r="V292" i="20" s="1"/>
  <c r="X292" i="20" s="1"/>
  <c r="R292" i="20"/>
  <c r="Y292" i="20" s="1"/>
  <c r="J285" i="16"/>
  <c r="K284" i="16"/>
  <c r="G283" i="15"/>
  <c r="F284" i="15"/>
  <c r="D284" i="15"/>
  <c r="E284" i="15" s="1"/>
  <c r="S288" i="13"/>
  <c r="T288" i="13" s="1"/>
  <c r="V288" i="13" s="1"/>
  <c r="X288" i="13" s="1"/>
  <c r="C285" i="15" s="1"/>
  <c r="R288" i="13"/>
  <c r="I290" i="13"/>
  <c r="H289" i="13"/>
  <c r="U289" i="13" s="1"/>
  <c r="W289" i="13" s="1"/>
  <c r="K289" i="13"/>
  <c r="O289" i="13" s="1"/>
  <c r="P289" i="13" s="1"/>
  <c r="G289" i="13"/>
  <c r="U293" i="20" l="1"/>
  <c r="W293" i="20" s="1"/>
  <c r="R293" i="20"/>
  <c r="Y293" i="20" s="1"/>
  <c r="S293" i="20"/>
  <c r="T293" i="20" s="1"/>
  <c r="V293" i="20" s="1"/>
  <c r="X293" i="20" s="1"/>
  <c r="I295" i="20"/>
  <c r="K294" i="20"/>
  <c r="O294" i="20" s="1"/>
  <c r="P294" i="20" s="1"/>
  <c r="H294" i="20"/>
  <c r="Q294" i="20" s="1"/>
  <c r="G294" i="20"/>
  <c r="J286" i="16"/>
  <c r="K285" i="16"/>
  <c r="G284" i="15"/>
  <c r="D285" i="15"/>
  <c r="E285" i="15" s="1"/>
  <c r="F285" i="15"/>
  <c r="G290" i="13"/>
  <c r="S289" i="13"/>
  <c r="T289" i="13" s="1"/>
  <c r="V289" i="13" s="1"/>
  <c r="X289" i="13" s="1"/>
  <c r="C286" i="15" s="1"/>
  <c r="R289" i="13"/>
  <c r="K290" i="13"/>
  <c r="O290" i="13" s="1"/>
  <c r="P290" i="13" s="1"/>
  <c r="I291" i="13"/>
  <c r="H290" i="13"/>
  <c r="U290" i="13" s="1"/>
  <c r="W290" i="13" s="1"/>
  <c r="H295" i="20" l="1"/>
  <c r="Q295" i="20" s="1"/>
  <c r="G295" i="20"/>
  <c r="K295" i="20"/>
  <c r="O295" i="20" s="1"/>
  <c r="P295" i="20" s="1"/>
  <c r="I296" i="20"/>
  <c r="U294" i="20"/>
  <c r="W294" i="20" s="1"/>
  <c r="S294" i="20"/>
  <c r="T294" i="20" s="1"/>
  <c r="V294" i="20" s="1"/>
  <c r="X294" i="20" s="1"/>
  <c r="R294" i="20"/>
  <c r="Y294" i="20" s="1"/>
  <c r="J287" i="16"/>
  <c r="K286" i="16"/>
  <c r="G285" i="15"/>
  <c r="F286" i="15"/>
  <c r="D286" i="15"/>
  <c r="E286" i="15" s="1"/>
  <c r="S290" i="13"/>
  <c r="T290" i="13" s="1"/>
  <c r="V290" i="13" s="1"/>
  <c r="X290" i="13" s="1"/>
  <c r="C287" i="15" s="1"/>
  <c r="R290" i="13"/>
  <c r="K291" i="13"/>
  <c r="O291" i="13" s="1"/>
  <c r="P291" i="13" s="1"/>
  <c r="G291" i="13"/>
  <c r="H291" i="13"/>
  <c r="U291" i="13" s="1"/>
  <c r="W291" i="13" s="1"/>
  <c r="I292" i="13"/>
  <c r="I297" i="20" l="1"/>
  <c r="K296" i="20"/>
  <c r="O296" i="20" s="1"/>
  <c r="P296" i="20" s="1"/>
  <c r="H296" i="20"/>
  <c r="Q296" i="20" s="1"/>
  <c r="G296" i="20"/>
  <c r="S295" i="20"/>
  <c r="T295" i="20" s="1"/>
  <c r="V295" i="20" s="1"/>
  <c r="X295" i="20" s="1"/>
  <c r="R295" i="20"/>
  <c r="Y295" i="20" s="1"/>
  <c r="U295" i="20"/>
  <c r="W295" i="20" s="1"/>
  <c r="J288" i="16"/>
  <c r="K287" i="16"/>
  <c r="G286" i="15"/>
  <c r="D287" i="15"/>
  <c r="E287" i="15" s="1"/>
  <c r="F287" i="15"/>
  <c r="S291" i="13"/>
  <c r="T291" i="13" s="1"/>
  <c r="V291" i="13" s="1"/>
  <c r="X291" i="13" s="1"/>
  <c r="C288" i="15" s="1"/>
  <c r="R291" i="13"/>
  <c r="K292" i="13"/>
  <c r="O292" i="13" s="1"/>
  <c r="P292" i="13" s="1"/>
  <c r="H292" i="13"/>
  <c r="U292" i="13" s="1"/>
  <c r="W292" i="13" s="1"/>
  <c r="I293" i="13"/>
  <c r="G292" i="13"/>
  <c r="U296" i="20" l="1"/>
  <c r="W296" i="20" s="1"/>
  <c r="S296" i="20"/>
  <c r="T296" i="20" s="1"/>
  <c r="V296" i="20" s="1"/>
  <c r="X296" i="20" s="1"/>
  <c r="R296" i="20"/>
  <c r="Y296" i="20" s="1"/>
  <c r="H297" i="20"/>
  <c r="Q297" i="20" s="1"/>
  <c r="G297" i="20"/>
  <c r="I298" i="20"/>
  <c r="K297" i="20"/>
  <c r="O297" i="20" s="1"/>
  <c r="P297" i="20" s="1"/>
  <c r="J289" i="16"/>
  <c r="K288" i="16"/>
  <c r="G287" i="15"/>
  <c r="F288" i="15"/>
  <c r="D288" i="15"/>
  <c r="E288" i="15" s="1"/>
  <c r="S292" i="13"/>
  <c r="T292" i="13" s="1"/>
  <c r="V292" i="13" s="1"/>
  <c r="X292" i="13" s="1"/>
  <c r="C289" i="15" s="1"/>
  <c r="R292" i="13"/>
  <c r="K293" i="13"/>
  <c r="O293" i="13" s="1"/>
  <c r="P293" i="13" s="1"/>
  <c r="G293" i="13"/>
  <c r="I294" i="13"/>
  <c r="H293" i="13"/>
  <c r="U293" i="13" s="1"/>
  <c r="W293" i="13" s="1"/>
  <c r="H298" i="20" l="1"/>
  <c r="Q298" i="20" s="1"/>
  <c r="G298" i="20"/>
  <c r="I299" i="20"/>
  <c r="K298" i="20"/>
  <c r="O298" i="20" s="1"/>
  <c r="P298" i="20" s="1"/>
  <c r="S297" i="20"/>
  <c r="T297" i="20" s="1"/>
  <c r="V297" i="20" s="1"/>
  <c r="R297" i="20"/>
  <c r="Y297" i="20" s="1"/>
  <c r="U297" i="20"/>
  <c r="W297" i="20" s="1"/>
  <c r="J290" i="16"/>
  <c r="K289" i="16"/>
  <c r="G288" i="15"/>
  <c r="F289" i="15"/>
  <c r="D289" i="15"/>
  <c r="E289" i="15" s="1"/>
  <c r="S293" i="13"/>
  <c r="T293" i="13" s="1"/>
  <c r="V293" i="13" s="1"/>
  <c r="X293" i="13" s="1"/>
  <c r="C290" i="15" s="1"/>
  <c r="R293" i="13"/>
  <c r="K294" i="13"/>
  <c r="O294" i="13" s="1"/>
  <c r="P294" i="13" s="1"/>
  <c r="G294" i="13"/>
  <c r="H294" i="13"/>
  <c r="U294" i="13" s="1"/>
  <c r="W294" i="13" s="1"/>
  <c r="I295" i="13"/>
  <c r="G299" i="20" l="1"/>
  <c r="I300" i="20"/>
  <c r="K299" i="20"/>
  <c r="O299" i="20" s="1"/>
  <c r="P299" i="20" s="1"/>
  <c r="H299" i="20"/>
  <c r="Q299" i="20" s="1"/>
  <c r="X297" i="20"/>
  <c r="S298" i="20"/>
  <c r="T298" i="20" s="1"/>
  <c r="V298" i="20" s="1"/>
  <c r="R298" i="20"/>
  <c r="Y298" i="20" s="1"/>
  <c r="U298" i="20"/>
  <c r="W298" i="20" s="1"/>
  <c r="J291" i="16"/>
  <c r="K290" i="16"/>
  <c r="G289" i="15"/>
  <c r="D290" i="15"/>
  <c r="E290" i="15" s="1"/>
  <c r="F290" i="15"/>
  <c r="R294" i="13"/>
  <c r="S294" i="13"/>
  <c r="T294" i="13" s="1"/>
  <c r="V294" i="13" s="1"/>
  <c r="X294" i="13" s="1"/>
  <c r="C291" i="15" s="1"/>
  <c r="G295" i="13"/>
  <c r="K295" i="13"/>
  <c r="O295" i="13" s="1"/>
  <c r="P295" i="13" s="1"/>
  <c r="I296" i="13"/>
  <c r="H295" i="13"/>
  <c r="U295" i="13" s="1"/>
  <c r="W295" i="13" s="1"/>
  <c r="X298" i="20" l="1"/>
  <c r="I301" i="20"/>
  <c r="K300" i="20"/>
  <c r="O300" i="20" s="1"/>
  <c r="P300" i="20" s="1"/>
  <c r="H300" i="20"/>
  <c r="Q300" i="20" s="1"/>
  <c r="G300" i="20"/>
  <c r="R299" i="20"/>
  <c r="Y299" i="20" s="1"/>
  <c r="U299" i="20"/>
  <c r="W299" i="20" s="1"/>
  <c r="S299" i="20"/>
  <c r="T299" i="20" s="1"/>
  <c r="V299" i="20" s="1"/>
  <c r="X299" i="20" s="1"/>
  <c r="J292" i="16"/>
  <c r="K291" i="16"/>
  <c r="G290" i="15"/>
  <c r="F291" i="15"/>
  <c r="D291" i="15"/>
  <c r="E291" i="15" s="1"/>
  <c r="R295" i="13"/>
  <c r="S295" i="13"/>
  <c r="T295" i="13" s="1"/>
  <c r="V295" i="13" s="1"/>
  <c r="X295" i="13" s="1"/>
  <c r="C292" i="15" s="1"/>
  <c r="K296" i="13"/>
  <c r="O296" i="13" s="1"/>
  <c r="P296" i="13" s="1"/>
  <c r="H296" i="13"/>
  <c r="U296" i="13" s="1"/>
  <c r="W296" i="13" s="1"/>
  <c r="I297" i="13"/>
  <c r="G296" i="13"/>
  <c r="I302" i="20" l="1"/>
  <c r="K301" i="20"/>
  <c r="O301" i="20" s="1"/>
  <c r="P301" i="20" s="1"/>
  <c r="H301" i="20"/>
  <c r="Q301" i="20" s="1"/>
  <c r="G301" i="20"/>
  <c r="U300" i="20"/>
  <c r="W300" i="20" s="1"/>
  <c r="S300" i="20"/>
  <c r="T300" i="20" s="1"/>
  <c r="V300" i="20" s="1"/>
  <c r="X300" i="20" s="1"/>
  <c r="R300" i="20"/>
  <c r="Y300" i="20" s="1"/>
  <c r="J293" i="16"/>
  <c r="K292" i="16"/>
  <c r="G291" i="15"/>
  <c r="D292" i="15"/>
  <c r="E292" i="15" s="1"/>
  <c r="F292" i="15"/>
  <c r="S296" i="13"/>
  <c r="T296" i="13" s="1"/>
  <c r="V296" i="13" s="1"/>
  <c r="X296" i="13" s="1"/>
  <c r="C293" i="15" s="1"/>
  <c r="R296" i="13"/>
  <c r="K297" i="13"/>
  <c r="O297" i="13" s="1"/>
  <c r="P297" i="13" s="1"/>
  <c r="H297" i="13"/>
  <c r="U297" i="13" s="1"/>
  <c r="W297" i="13" s="1"/>
  <c r="I298" i="13"/>
  <c r="G297" i="13"/>
  <c r="U301" i="20" l="1"/>
  <c r="W301" i="20" s="1"/>
  <c r="S301" i="20"/>
  <c r="T301" i="20" s="1"/>
  <c r="V301" i="20" s="1"/>
  <c r="X301" i="20" s="1"/>
  <c r="R301" i="20"/>
  <c r="Y301" i="20" s="1"/>
  <c r="I303" i="20"/>
  <c r="K302" i="20"/>
  <c r="O302" i="20" s="1"/>
  <c r="P302" i="20" s="1"/>
  <c r="H302" i="20"/>
  <c r="Q302" i="20" s="1"/>
  <c r="G302" i="20"/>
  <c r="J294" i="16"/>
  <c r="K293" i="16"/>
  <c r="G292" i="15"/>
  <c r="F293" i="15"/>
  <c r="D293" i="15"/>
  <c r="E293" i="15" s="1"/>
  <c r="S297" i="13"/>
  <c r="T297" i="13" s="1"/>
  <c r="V297" i="13" s="1"/>
  <c r="X297" i="13" s="1"/>
  <c r="C294" i="15" s="1"/>
  <c r="R297" i="13"/>
  <c r="K298" i="13"/>
  <c r="O298" i="13" s="1"/>
  <c r="P298" i="13" s="1"/>
  <c r="I299" i="13"/>
  <c r="G298" i="13"/>
  <c r="H298" i="13"/>
  <c r="U298" i="13" s="1"/>
  <c r="W298" i="13" s="1"/>
  <c r="U302" i="20" l="1"/>
  <c r="W302" i="20" s="1"/>
  <c r="S302" i="20"/>
  <c r="T302" i="20" s="1"/>
  <c r="V302" i="20" s="1"/>
  <c r="X302" i="20" s="1"/>
  <c r="R302" i="20"/>
  <c r="Y302" i="20" s="1"/>
  <c r="I304" i="20"/>
  <c r="K303" i="20"/>
  <c r="O303" i="20" s="1"/>
  <c r="P303" i="20" s="1"/>
  <c r="H303" i="20"/>
  <c r="Q303" i="20" s="1"/>
  <c r="G303" i="20"/>
  <c r="J295" i="16"/>
  <c r="K294" i="16"/>
  <c r="G293" i="15"/>
  <c r="F294" i="15"/>
  <c r="D294" i="15"/>
  <c r="E294" i="15" s="1"/>
  <c r="S298" i="13"/>
  <c r="T298" i="13" s="1"/>
  <c r="V298" i="13" s="1"/>
  <c r="X298" i="13" s="1"/>
  <c r="C295" i="15" s="1"/>
  <c r="R298" i="13"/>
  <c r="K299" i="13"/>
  <c r="O299" i="13" s="1"/>
  <c r="P299" i="13" s="1"/>
  <c r="I300" i="13"/>
  <c r="G299" i="13"/>
  <c r="H299" i="13"/>
  <c r="U299" i="13" s="1"/>
  <c r="W299" i="13" s="1"/>
  <c r="U303" i="20" l="1"/>
  <c r="W303" i="20" s="1"/>
  <c r="S303" i="20"/>
  <c r="T303" i="20" s="1"/>
  <c r="V303" i="20" s="1"/>
  <c r="X303" i="20" s="1"/>
  <c r="R303" i="20"/>
  <c r="Y303" i="20" s="1"/>
  <c r="I305" i="20"/>
  <c r="K304" i="20"/>
  <c r="O304" i="20" s="1"/>
  <c r="P304" i="20" s="1"/>
  <c r="H304" i="20"/>
  <c r="Q304" i="20" s="1"/>
  <c r="G304" i="20"/>
  <c r="J296" i="16"/>
  <c r="K295" i="16"/>
  <c r="G294" i="15"/>
  <c r="D295" i="15"/>
  <c r="E295" i="15" s="1"/>
  <c r="F295" i="15"/>
  <c r="S299" i="13"/>
  <c r="T299" i="13" s="1"/>
  <c r="V299" i="13" s="1"/>
  <c r="X299" i="13" s="1"/>
  <c r="C296" i="15" s="1"/>
  <c r="R299" i="13"/>
  <c r="K300" i="13"/>
  <c r="O300" i="13" s="1"/>
  <c r="P300" i="13" s="1"/>
  <c r="I301" i="13"/>
  <c r="G300" i="13"/>
  <c r="H300" i="13"/>
  <c r="U300" i="13" s="1"/>
  <c r="W300" i="13" s="1"/>
  <c r="U304" i="20" l="1"/>
  <c r="W304" i="20" s="1"/>
  <c r="S304" i="20"/>
  <c r="T304" i="20" s="1"/>
  <c r="V304" i="20" s="1"/>
  <c r="X304" i="20" s="1"/>
  <c r="R304" i="20"/>
  <c r="Y304" i="20" s="1"/>
  <c r="I306" i="20"/>
  <c r="H305" i="20"/>
  <c r="Q305" i="20" s="1"/>
  <c r="G305" i="20"/>
  <c r="K305" i="20"/>
  <c r="O305" i="20" s="1"/>
  <c r="P305" i="20" s="1"/>
  <c r="J297" i="16"/>
  <c r="K296" i="16"/>
  <c r="G295" i="15"/>
  <c r="F296" i="15"/>
  <c r="D296" i="15"/>
  <c r="E296" i="15" s="1"/>
  <c r="G301" i="13"/>
  <c r="S300" i="13"/>
  <c r="T300" i="13" s="1"/>
  <c r="V300" i="13" s="1"/>
  <c r="X300" i="13" s="1"/>
  <c r="C297" i="15" s="1"/>
  <c r="R300" i="13"/>
  <c r="K301" i="13"/>
  <c r="O301" i="13" s="1"/>
  <c r="P301" i="13" s="1"/>
  <c r="H301" i="13"/>
  <c r="U301" i="13" s="1"/>
  <c r="W301" i="13" s="1"/>
  <c r="I302" i="13"/>
  <c r="U305" i="20" l="1"/>
  <c r="W305" i="20" s="1"/>
  <c r="S305" i="20"/>
  <c r="T305" i="20" s="1"/>
  <c r="V305" i="20" s="1"/>
  <c r="X305" i="20" s="1"/>
  <c r="R305" i="20"/>
  <c r="Y305" i="20" s="1"/>
  <c r="K306" i="20"/>
  <c r="O306" i="20" s="1"/>
  <c r="P306" i="20" s="1"/>
  <c r="I307" i="20"/>
  <c r="H306" i="20"/>
  <c r="Q306" i="20" s="1"/>
  <c r="G306" i="20"/>
  <c r="J298" i="16"/>
  <c r="K297" i="16"/>
  <c r="G296" i="15"/>
  <c r="F297" i="15"/>
  <c r="D297" i="15"/>
  <c r="E297" i="15" s="1"/>
  <c r="R301" i="13"/>
  <c r="S301" i="13"/>
  <c r="T301" i="13" s="1"/>
  <c r="V301" i="13" s="1"/>
  <c r="X301" i="13" s="1"/>
  <c r="C298" i="15" s="1"/>
  <c r="K302" i="13"/>
  <c r="O302" i="13" s="1"/>
  <c r="P302" i="13" s="1"/>
  <c r="H302" i="13"/>
  <c r="U302" i="13" s="1"/>
  <c r="W302" i="13" s="1"/>
  <c r="I303" i="13"/>
  <c r="G302" i="13"/>
  <c r="U306" i="20" l="1"/>
  <c r="W306" i="20" s="1"/>
  <c r="S306" i="20"/>
  <c r="T306" i="20" s="1"/>
  <c r="V306" i="20" s="1"/>
  <c r="X306" i="20" s="1"/>
  <c r="R306" i="20"/>
  <c r="Y306" i="20" s="1"/>
  <c r="I308" i="20"/>
  <c r="K307" i="20"/>
  <c r="O307" i="20" s="1"/>
  <c r="P307" i="20" s="1"/>
  <c r="H307" i="20"/>
  <c r="Q307" i="20" s="1"/>
  <c r="G307" i="20"/>
  <c r="J299" i="16"/>
  <c r="K298" i="16"/>
  <c r="G297" i="15"/>
  <c r="D298" i="15"/>
  <c r="E298" i="15" s="1"/>
  <c r="F298" i="15"/>
  <c r="R302" i="13"/>
  <c r="S302" i="13"/>
  <c r="T302" i="13" s="1"/>
  <c r="V302" i="13" s="1"/>
  <c r="X302" i="13" s="1"/>
  <c r="C299" i="15" s="1"/>
  <c r="K303" i="13"/>
  <c r="O303" i="13" s="1"/>
  <c r="P303" i="13" s="1"/>
  <c r="G303" i="13"/>
  <c r="H303" i="13"/>
  <c r="U303" i="13" s="1"/>
  <c r="W303" i="13" s="1"/>
  <c r="I304" i="13"/>
  <c r="I309" i="20" l="1"/>
  <c r="K308" i="20"/>
  <c r="O308" i="20" s="1"/>
  <c r="P308" i="20" s="1"/>
  <c r="H308" i="20"/>
  <c r="Q308" i="20" s="1"/>
  <c r="G308" i="20"/>
  <c r="U307" i="20"/>
  <c r="W307" i="20" s="1"/>
  <c r="S307" i="20"/>
  <c r="T307" i="20" s="1"/>
  <c r="V307" i="20" s="1"/>
  <c r="X307" i="20" s="1"/>
  <c r="R307" i="20"/>
  <c r="Y307" i="20" s="1"/>
  <c r="J300" i="16"/>
  <c r="K299" i="16"/>
  <c r="G298" i="15"/>
  <c r="F299" i="15"/>
  <c r="D299" i="15"/>
  <c r="E299" i="15" s="1"/>
  <c r="R303" i="13"/>
  <c r="S303" i="13"/>
  <c r="T303" i="13" s="1"/>
  <c r="V303" i="13" s="1"/>
  <c r="X303" i="13" s="1"/>
  <c r="C300" i="15" s="1"/>
  <c r="K304" i="13"/>
  <c r="O304" i="13" s="1"/>
  <c r="P304" i="13" s="1"/>
  <c r="I305" i="13"/>
  <c r="G304" i="13"/>
  <c r="H304" i="13"/>
  <c r="U304" i="13" s="1"/>
  <c r="W304" i="13" s="1"/>
  <c r="U308" i="20" l="1"/>
  <c r="W308" i="20" s="1"/>
  <c r="R308" i="20"/>
  <c r="Y308" i="20" s="1"/>
  <c r="S308" i="20"/>
  <c r="T308" i="20" s="1"/>
  <c r="V308" i="20" s="1"/>
  <c r="X308" i="20" s="1"/>
  <c r="H309" i="20"/>
  <c r="Q309" i="20" s="1"/>
  <c r="I310" i="20"/>
  <c r="K309" i="20"/>
  <c r="O309" i="20" s="1"/>
  <c r="P309" i="20" s="1"/>
  <c r="G309" i="20"/>
  <c r="J301" i="16"/>
  <c r="K300" i="16"/>
  <c r="G299" i="15"/>
  <c r="F300" i="15"/>
  <c r="D300" i="15"/>
  <c r="E300" i="15" s="1"/>
  <c r="S304" i="13"/>
  <c r="T304" i="13" s="1"/>
  <c r="V304" i="13" s="1"/>
  <c r="X304" i="13" s="1"/>
  <c r="C301" i="15" s="1"/>
  <c r="R304" i="13"/>
  <c r="K305" i="13"/>
  <c r="O305" i="13" s="1"/>
  <c r="P305" i="13" s="1"/>
  <c r="G305" i="13"/>
  <c r="H305" i="13"/>
  <c r="U305" i="13" s="1"/>
  <c r="W305" i="13" s="1"/>
  <c r="I306" i="13"/>
  <c r="S309" i="20" l="1"/>
  <c r="T309" i="20" s="1"/>
  <c r="V309" i="20" s="1"/>
  <c r="U309" i="20"/>
  <c r="W309" i="20" s="1"/>
  <c r="R309" i="20"/>
  <c r="Y309" i="20" s="1"/>
  <c r="G310" i="20"/>
  <c r="H310" i="20"/>
  <c r="Q310" i="20" s="1"/>
  <c r="I311" i="20"/>
  <c r="K310" i="20"/>
  <c r="O310" i="20" s="1"/>
  <c r="P310" i="20" s="1"/>
  <c r="J302" i="16"/>
  <c r="K301" i="16"/>
  <c r="G300" i="15"/>
  <c r="F301" i="15"/>
  <c r="D301" i="15"/>
  <c r="E301" i="15" s="1"/>
  <c r="S305" i="13"/>
  <c r="T305" i="13" s="1"/>
  <c r="V305" i="13" s="1"/>
  <c r="X305" i="13" s="1"/>
  <c r="C302" i="15" s="1"/>
  <c r="R305" i="13"/>
  <c r="K306" i="13"/>
  <c r="O306" i="13" s="1"/>
  <c r="P306" i="13" s="1"/>
  <c r="H306" i="13"/>
  <c r="U306" i="13" s="1"/>
  <c r="W306" i="13" s="1"/>
  <c r="G306" i="13"/>
  <c r="I307" i="13"/>
  <c r="G311" i="20" l="1"/>
  <c r="H311" i="20"/>
  <c r="Q311" i="20" s="1"/>
  <c r="I312" i="20"/>
  <c r="K311" i="20"/>
  <c r="O311" i="20" s="1"/>
  <c r="P311" i="20" s="1"/>
  <c r="R310" i="20"/>
  <c r="Y310" i="20" s="1"/>
  <c r="S310" i="20"/>
  <c r="T310" i="20" s="1"/>
  <c r="V310" i="20" s="1"/>
  <c r="X310" i="20" s="1"/>
  <c r="U310" i="20"/>
  <c r="W310" i="20" s="1"/>
  <c r="X309" i="20"/>
  <c r="J303" i="16"/>
  <c r="K302" i="16"/>
  <c r="G301" i="15"/>
  <c r="D302" i="15"/>
  <c r="E302" i="15" s="1"/>
  <c r="F302" i="15"/>
  <c r="S306" i="13"/>
  <c r="T306" i="13" s="1"/>
  <c r="V306" i="13" s="1"/>
  <c r="X306" i="13" s="1"/>
  <c r="C303" i="15" s="1"/>
  <c r="R306" i="13"/>
  <c r="K307" i="13"/>
  <c r="O307" i="13" s="1"/>
  <c r="P307" i="13" s="1"/>
  <c r="I308" i="13"/>
  <c r="H307" i="13"/>
  <c r="U307" i="13" s="1"/>
  <c r="W307" i="13" s="1"/>
  <c r="G307" i="13"/>
  <c r="I313" i="20" l="1"/>
  <c r="K312" i="20"/>
  <c r="O312" i="20" s="1"/>
  <c r="P312" i="20" s="1"/>
  <c r="G312" i="20"/>
  <c r="H312" i="20"/>
  <c r="Q312" i="20" s="1"/>
  <c r="R311" i="20"/>
  <c r="Y311" i="20" s="1"/>
  <c r="U311" i="20"/>
  <c r="W311" i="20" s="1"/>
  <c r="S311" i="20"/>
  <c r="T311" i="20" s="1"/>
  <c r="V311" i="20" s="1"/>
  <c r="X311" i="20" s="1"/>
  <c r="J304" i="16"/>
  <c r="K303" i="16"/>
  <c r="G302" i="15"/>
  <c r="F303" i="15"/>
  <c r="D303" i="15"/>
  <c r="E303" i="15" s="1"/>
  <c r="S307" i="13"/>
  <c r="T307" i="13" s="1"/>
  <c r="V307" i="13" s="1"/>
  <c r="X307" i="13" s="1"/>
  <c r="C304" i="15" s="1"/>
  <c r="R307" i="13"/>
  <c r="G308" i="13"/>
  <c r="K308" i="13"/>
  <c r="O308" i="13" s="1"/>
  <c r="P308" i="13" s="1"/>
  <c r="I309" i="13"/>
  <c r="H308" i="13"/>
  <c r="U308" i="13" s="1"/>
  <c r="W308" i="13" s="1"/>
  <c r="U312" i="20" l="1"/>
  <c r="W312" i="20" s="1"/>
  <c r="S312" i="20"/>
  <c r="T312" i="20" s="1"/>
  <c r="V312" i="20" s="1"/>
  <c r="X312" i="20" s="1"/>
  <c r="R312" i="20"/>
  <c r="Y312" i="20" s="1"/>
  <c r="I314" i="20"/>
  <c r="K313" i="20"/>
  <c r="O313" i="20" s="1"/>
  <c r="P313" i="20" s="1"/>
  <c r="H313" i="20"/>
  <c r="Q313" i="20" s="1"/>
  <c r="G313" i="20"/>
  <c r="J305" i="16"/>
  <c r="K304" i="16"/>
  <c r="G303" i="15"/>
  <c r="D304" i="15"/>
  <c r="E304" i="15" s="1"/>
  <c r="F304" i="15"/>
  <c r="S308" i="13"/>
  <c r="T308" i="13" s="1"/>
  <c r="V308" i="13" s="1"/>
  <c r="X308" i="13" s="1"/>
  <c r="C305" i="15" s="1"/>
  <c r="R308" i="13"/>
  <c r="K309" i="13"/>
  <c r="O309" i="13" s="1"/>
  <c r="P309" i="13" s="1"/>
  <c r="I310" i="13"/>
  <c r="G309" i="13"/>
  <c r="H309" i="13"/>
  <c r="U309" i="13" s="1"/>
  <c r="W309" i="13" s="1"/>
  <c r="U313" i="20" l="1"/>
  <c r="W313" i="20" s="1"/>
  <c r="S313" i="20"/>
  <c r="T313" i="20" s="1"/>
  <c r="V313" i="20" s="1"/>
  <c r="X313" i="20" s="1"/>
  <c r="R313" i="20"/>
  <c r="Y313" i="20" s="1"/>
  <c r="H314" i="20"/>
  <c r="Q314" i="20" s="1"/>
  <c r="I315" i="20"/>
  <c r="K314" i="20"/>
  <c r="O314" i="20" s="1"/>
  <c r="P314" i="20" s="1"/>
  <c r="G314" i="20"/>
  <c r="J306" i="16"/>
  <c r="K305" i="16"/>
  <c r="G304" i="15"/>
  <c r="F305" i="15"/>
  <c r="D305" i="15"/>
  <c r="E305" i="15" s="1"/>
  <c r="R309" i="13"/>
  <c r="S309" i="13"/>
  <c r="T309" i="13" s="1"/>
  <c r="V309" i="13" s="1"/>
  <c r="X309" i="13" s="1"/>
  <c r="C306" i="15" s="1"/>
  <c r="H310" i="13"/>
  <c r="U310" i="13" s="1"/>
  <c r="W310" i="13" s="1"/>
  <c r="K310" i="13"/>
  <c r="O310" i="13" s="1"/>
  <c r="P310" i="13" s="1"/>
  <c r="I311" i="13"/>
  <c r="G310" i="13"/>
  <c r="S314" i="20" l="1"/>
  <c r="T314" i="20" s="1"/>
  <c r="V314" i="20" s="1"/>
  <c r="R314" i="20"/>
  <c r="Y314" i="20" s="1"/>
  <c r="U314" i="20"/>
  <c r="W314" i="20" s="1"/>
  <c r="I316" i="20"/>
  <c r="K315" i="20"/>
  <c r="O315" i="20" s="1"/>
  <c r="P315" i="20" s="1"/>
  <c r="H315" i="20"/>
  <c r="Q315" i="20" s="1"/>
  <c r="G315" i="20"/>
  <c r="J307" i="16"/>
  <c r="K306" i="16"/>
  <c r="G305" i="15"/>
  <c r="F306" i="15"/>
  <c r="D306" i="15"/>
  <c r="E306" i="15" s="1"/>
  <c r="R310" i="13"/>
  <c r="S310" i="13"/>
  <c r="T310" i="13" s="1"/>
  <c r="V310" i="13" s="1"/>
  <c r="X310" i="13" s="1"/>
  <c r="C307" i="15" s="1"/>
  <c r="I312" i="13"/>
  <c r="K311" i="13"/>
  <c r="O311" i="13" s="1"/>
  <c r="P311" i="13" s="1"/>
  <c r="G311" i="13"/>
  <c r="H311" i="13"/>
  <c r="U311" i="13" s="1"/>
  <c r="W311" i="13" s="1"/>
  <c r="G316" i="20" l="1"/>
  <c r="I317" i="20"/>
  <c r="K316" i="20"/>
  <c r="O316" i="20" s="1"/>
  <c r="P316" i="20" s="1"/>
  <c r="H316" i="20"/>
  <c r="Q316" i="20" s="1"/>
  <c r="U315" i="20"/>
  <c r="W315" i="20" s="1"/>
  <c r="S315" i="20"/>
  <c r="T315" i="20" s="1"/>
  <c r="V315" i="20" s="1"/>
  <c r="X315" i="20" s="1"/>
  <c r="R315" i="20"/>
  <c r="Y315" i="20" s="1"/>
  <c r="X314" i="20"/>
  <c r="J308" i="16"/>
  <c r="K307" i="16"/>
  <c r="G306" i="15"/>
  <c r="D307" i="15"/>
  <c r="E307" i="15" s="1"/>
  <c r="F307" i="15"/>
  <c r="G312" i="13"/>
  <c r="R311" i="13"/>
  <c r="S311" i="13"/>
  <c r="T311" i="13" s="1"/>
  <c r="V311" i="13" s="1"/>
  <c r="X311" i="13" s="1"/>
  <c r="C308" i="15" s="1"/>
  <c r="K312" i="13"/>
  <c r="O312" i="13" s="1"/>
  <c r="P312" i="13" s="1"/>
  <c r="I313" i="13"/>
  <c r="H312" i="13"/>
  <c r="U312" i="13" s="1"/>
  <c r="W312" i="13" s="1"/>
  <c r="R316" i="20" l="1"/>
  <c r="Y316" i="20" s="1"/>
  <c r="U316" i="20"/>
  <c r="W316" i="20" s="1"/>
  <c r="S316" i="20"/>
  <c r="T316" i="20" s="1"/>
  <c r="V316" i="20" s="1"/>
  <c r="X316" i="20" s="1"/>
  <c r="H317" i="20"/>
  <c r="Q317" i="20" s="1"/>
  <c r="I318" i="20"/>
  <c r="K317" i="20"/>
  <c r="O317" i="20" s="1"/>
  <c r="P317" i="20" s="1"/>
  <c r="G317" i="20"/>
  <c r="J309" i="16"/>
  <c r="K308" i="16"/>
  <c r="G307" i="15"/>
  <c r="F308" i="15"/>
  <c r="D308" i="15"/>
  <c r="E308" i="15" s="1"/>
  <c r="S312" i="13"/>
  <c r="T312" i="13" s="1"/>
  <c r="V312" i="13" s="1"/>
  <c r="X312" i="13" s="1"/>
  <c r="C309" i="15" s="1"/>
  <c r="R312" i="13"/>
  <c r="K313" i="13"/>
  <c r="O313" i="13" s="1"/>
  <c r="P313" i="13" s="1"/>
  <c r="G313" i="13"/>
  <c r="I314" i="13"/>
  <c r="H313" i="13"/>
  <c r="U313" i="13" s="1"/>
  <c r="W313" i="13" s="1"/>
  <c r="G318" i="20" l="1"/>
  <c r="H318" i="20"/>
  <c r="Q318" i="20" s="1"/>
  <c r="I319" i="20"/>
  <c r="K318" i="20"/>
  <c r="O318" i="20" s="1"/>
  <c r="P318" i="20" s="1"/>
  <c r="S317" i="20"/>
  <c r="T317" i="20" s="1"/>
  <c r="V317" i="20" s="1"/>
  <c r="X317" i="20" s="1"/>
  <c r="U317" i="20"/>
  <c r="W317" i="20" s="1"/>
  <c r="R317" i="20"/>
  <c r="Y317" i="20" s="1"/>
  <c r="J310" i="16"/>
  <c r="K309" i="16"/>
  <c r="G308" i="15"/>
  <c r="D309" i="15"/>
  <c r="E309" i="15" s="1"/>
  <c r="F309" i="15"/>
  <c r="S313" i="13"/>
  <c r="T313" i="13" s="1"/>
  <c r="V313" i="13" s="1"/>
  <c r="X313" i="13" s="1"/>
  <c r="C310" i="15" s="1"/>
  <c r="R313" i="13"/>
  <c r="K314" i="13"/>
  <c r="O314" i="13" s="1"/>
  <c r="P314" i="13" s="1"/>
  <c r="H314" i="13"/>
  <c r="U314" i="13" s="1"/>
  <c r="W314" i="13" s="1"/>
  <c r="I315" i="13"/>
  <c r="G314" i="13"/>
  <c r="G319" i="20" l="1"/>
  <c r="H319" i="20"/>
  <c r="Q319" i="20" s="1"/>
  <c r="I320" i="20"/>
  <c r="K319" i="20"/>
  <c r="O319" i="20" s="1"/>
  <c r="P319" i="20" s="1"/>
  <c r="R318" i="20"/>
  <c r="Y318" i="20" s="1"/>
  <c r="S318" i="20"/>
  <c r="T318" i="20" s="1"/>
  <c r="V318" i="20" s="1"/>
  <c r="X318" i="20" s="1"/>
  <c r="U318" i="20"/>
  <c r="W318" i="20" s="1"/>
  <c r="J311" i="16"/>
  <c r="K310" i="16"/>
  <c r="G309" i="15"/>
  <c r="D310" i="15"/>
  <c r="E310" i="15" s="1"/>
  <c r="F310" i="15"/>
  <c r="S314" i="13"/>
  <c r="T314" i="13" s="1"/>
  <c r="V314" i="13" s="1"/>
  <c r="X314" i="13" s="1"/>
  <c r="C311" i="15" s="1"/>
  <c r="R314" i="13"/>
  <c r="G315" i="13"/>
  <c r="K315" i="13"/>
  <c r="O315" i="13" s="1"/>
  <c r="P315" i="13" s="1"/>
  <c r="I316" i="13"/>
  <c r="H315" i="13"/>
  <c r="U315" i="13" s="1"/>
  <c r="W315" i="13" s="1"/>
  <c r="I321" i="20" l="1"/>
  <c r="K320" i="20"/>
  <c r="O320" i="20" s="1"/>
  <c r="P320" i="20" s="1"/>
  <c r="G320" i="20"/>
  <c r="H320" i="20"/>
  <c r="Q320" i="20" s="1"/>
  <c r="R319" i="20"/>
  <c r="Y319" i="20" s="1"/>
  <c r="U319" i="20"/>
  <c r="W319" i="20" s="1"/>
  <c r="S319" i="20"/>
  <c r="T319" i="20" s="1"/>
  <c r="V319" i="20" s="1"/>
  <c r="X319" i="20" s="1"/>
  <c r="J312" i="16"/>
  <c r="K311" i="16"/>
  <c r="G310" i="15"/>
  <c r="F311" i="15"/>
  <c r="D311" i="15"/>
  <c r="E311" i="15" s="1"/>
  <c r="S315" i="13"/>
  <c r="T315" i="13" s="1"/>
  <c r="V315" i="13" s="1"/>
  <c r="X315" i="13" s="1"/>
  <c r="C312" i="15" s="1"/>
  <c r="R315" i="13"/>
  <c r="K316" i="13"/>
  <c r="O316" i="13" s="1"/>
  <c r="P316" i="13" s="1"/>
  <c r="G316" i="13"/>
  <c r="I317" i="13"/>
  <c r="H316" i="13"/>
  <c r="U316" i="13" s="1"/>
  <c r="W316" i="13" s="1"/>
  <c r="U320" i="20" l="1"/>
  <c r="W320" i="20" s="1"/>
  <c r="S320" i="20"/>
  <c r="T320" i="20" s="1"/>
  <c r="V320" i="20" s="1"/>
  <c r="X320" i="20" s="1"/>
  <c r="R320" i="20"/>
  <c r="Y320" i="20" s="1"/>
  <c r="I322" i="20"/>
  <c r="K321" i="20"/>
  <c r="O321" i="20" s="1"/>
  <c r="P321" i="20" s="1"/>
  <c r="H321" i="20"/>
  <c r="Q321" i="20" s="1"/>
  <c r="G321" i="20"/>
  <c r="J313" i="16"/>
  <c r="K312" i="16"/>
  <c r="G311" i="15"/>
  <c r="F312" i="15"/>
  <c r="D312" i="15"/>
  <c r="E312" i="15" s="1"/>
  <c r="S316" i="13"/>
  <c r="T316" i="13" s="1"/>
  <c r="V316" i="13" s="1"/>
  <c r="X316" i="13" s="1"/>
  <c r="C313" i="15" s="1"/>
  <c r="R316" i="13"/>
  <c r="K317" i="13"/>
  <c r="O317" i="13" s="1"/>
  <c r="P317" i="13" s="1"/>
  <c r="I318" i="13"/>
  <c r="G317" i="13"/>
  <c r="H317" i="13"/>
  <c r="U317" i="13" s="1"/>
  <c r="W317" i="13" s="1"/>
  <c r="U321" i="20" l="1"/>
  <c r="W321" i="20" s="1"/>
  <c r="S321" i="20"/>
  <c r="T321" i="20" s="1"/>
  <c r="V321" i="20" s="1"/>
  <c r="X321" i="20" s="1"/>
  <c r="R321" i="20"/>
  <c r="Y321" i="20" s="1"/>
  <c r="H322" i="20"/>
  <c r="Q322" i="20" s="1"/>
  <c r="I323" i="20"/>
  <c r="K322" i="20"/>
  <c r="O322" i="20" s="1"/>
  <c r="P322" i="20" s="1"/>
  <c r="G322" i="20"/>
  <c r="J314" i="16"/>
  <c r="K313" i="16"/>
  <c r="G312" i="15"/>
  <c r="F313" i="15"/>
  <c r="D313" i="15"/>
  <c r="E313" i="15" s="1"/>
  <c r="R317" i="13"/>
  <c r="S317" i="13"/>
  <c r="T317" i="13" s="1"/>
  <c r="V317" i="13" s="1"/>
  <c r="X317" i="13" s="1"/>
  <c r="C314" i="15" s="1"/>
  <c r="K318" i="13"/>
  <c r="O318" i="13" s="1"/>
  <c r="P318" i="13" s="1"/>
  <c r="G318" i="13"/>
  <c r="H318" i="13"/>
  <c r="U318" i="13" s="1"/>
  <c r="W318" i="13" s="1"/>
  <c r="I319" i="13"/>
  <c r="S322" i="20" l="1"/>
  <c r="T322" i="20" s="1"/>
  <c r="V322" i="20" s="1"/>
  <c r="X322" i="20" s="1"/>
  <c r="R322" i="20"/>
  <c r="Y322" i="20" s="1"/>
  <c r="U322" i="20"/>
  <c r="W322" i="20" s="1"/>
  <c r="I324" i="20"/>
  <c r="K323" i="20"/>
  <c r="O323" i="20" s="1"/>
  <c r="P323" i="20" s="1"/>
  <c r="H323" i="20"/>
  <c r="Q323" i="20" s="1"/>
  <c r="G323" i="20"/>
  <c r="J315" i="16"/>
  <c r="K314" i="16"/>
  <c r="G313" i="15"/>
  <c r="D314" i="15"/>
  <c r="E314" i="15" s="1"/>
  <c r="F314" i="15"/>
  <c r="R318" i="13"/>
  <c r="S318" i="13"/>
  <c r="T318" i="13" s="1"/>
  <c r="V318" i="13" s="1"/>
  <c r="X318" i="13" s="1"/>
  <c r="C315" i="15" s="1"/>
  <c r="K319" i="13"/>
  <c r="O319" i="13" s="1"/>
  <c r="P319" i="13" s="1"/>
  <c r="H319" i="13"/>
  <c r="U319" i="13" s="1"/>
  <c r="W319" i="13" s="1"/>
  <c r="G319" i="13"/>
  <c r="I320" i="13"/>
  <c r="I321" i="13" s="1"/>
  <c r="G324" i="20" l="1"/>
  <c r="I325" i="20"/>
  <c r="K324" i="20"/>
  <c r="O324" i="20" s="1"/>
  <c r="P324" i="20" s="1"/>
  <c r="H324" i="20"/>
  <c r="Q324" i="20" s="1"/>
  <c r="U323" i="20"/>
  <c r="W323" i="20" s="1"/>
  <c r="S323" i="20"/>
  <c r="T323" i="20" s="1"/>
  <c r="V323" i="20" s="1"/>
  <c r="X323" i="20" s="1"/>
  <c r="R323" i="20"/>
  <c r="Y323" i="20" s="1"/>
  <c r="J316" i="16"/>
  <c r="K315" i="16"/>
  <c r="G314" i="15"/>
  <c r="F315" i="15"/>
  <c r="D315" i="15"/>
  <c r="E315" i="15" s="1"/>
  <c r="H321" i="13"/>
  <c r="U321" i="13" s="1"/>
  <c r="W321" i="13" s="1"/>
  <c r="I322" i="13"/>
  <c r="K321" i="13"/>
  <c r="O321" i="13" s="1"/>
  <c r="P321" i="13" s="1"/>
  <c r="R319" i="13"/>
  <c r="S319" i="13"/>
  <c r="T319" i="13" s="1"/>
  <c r="V319" i="13" s="1"/>
  <c r="X319" i="13" s="1"/>
  <c r="C316" i="15" s="1"/>
  <c r="H320" i="13"/>
  <c r="U320" i="13" s="1"/>
  <c r="W320" i="13" s="1"/>
  <c r="K320" i="13"/>
  <c r="O320" i="13" s="1"/>
  <c r="P320" i="13" s="1"/>
  <c r="G320" i="13"/>
  <c r="G321" i="13" s="1"/>
  <c r="H325" i="20" l="1"/>
  <c r="Q325" i="20" s="1"/>
  <c r="I326" i="20"/>
  <c r="K325" i="20"/>
  <c r="O325" i="20" s="1"/>
  <c r="P325" i="20" s="1"/>
  <c r="G325" i="20"/>
  <c r="R324" i="20"/>
  <c r="Y324" i="20" s="1"/>
  <c r="U324" i="20"/>
  <c r="W324" i="20" s="1"/>
  <c r="S324" i="20"/>
  <c r="T324" i="20" s="1"/>
  <c r="V324" i="20" s="1"/>
  <c r="X324" i="20" s="1"/>
  <c r="J317" i="16"/>
  <c r="K316" i="16"/>
  <c r="G315" i="15"/>
  <c r="F316" i="15"/>
  <c r="D316" i="15"/>
  <c r="E316" i="15" s="1"/>
  <c r="I323" i="13"/>
  <c r="K322" i="13"/>
  <c r="O322" i="13" s="1"/>
  <c r="P322" i="13" s="1"/>
  <c r="H322" i="13"/>
  <c r="U322" i="13" s="1"/>
  <c r="W322" i="13" s="1"/>
  <c r="G322" i="13"/>
  <c r="S321" i="13"/>
  <c r="T321" i="13" s="1"/>
  <c r="V321" i="13" s="1"/>
  <c r="X321" i="13" s="1"/>
  <c r="C318" i="15" s="1"/>
  <c r="R321" i="13"/>
  <c r="S320" i="13"/>
  <c r="T320" i="13" s="1"/>
  <c r="V320" i="13" s="1"/>
  <c r="X320" i="13" s="1"/>
  <c r="C317" i="15" s="1"/>
  <c r="R320" i="13"/>
  <c r="G326" i="20" l="1"/>
  <c r="H326" i="20"/>
  <c r="Q326" i="20" s="1"/>
  <c r="I327" i="20"/>
  <c r="K326" i="20"/>
  <c r="O326" i="20" s="1"/>
  <c r="P326" i="20" s="1"/>
  <c r="S325" i="20"/>
  <c r="T325" i="20" s="1"/>
  <c r="V325" i="20" s="1"/>
  <c r="X325" i="20" s="1"/>
  <c r="U325" i="20"/>
  <c r="W325" i="20" s="1"/>
  <c r="R325" i="20"/>
  <c r="Y325" i="20" s="1"/>
  <c r="J318" i="16"/>
  <c r="K317" i="16"/>
  <c r="G316" i="15"/>
  <c r="D317" i="15"/>
  <c r="E317" i="15" s="1"/>
  <c r="F317" i="15"/>
  <c r="F318" i="15"/>
  <c r="D318" i="15"/>
  <c r="G323" i="13"/>
  <c r="S322" i="13"/>
  <c r="T322" i="13" s="1"/>
  <c r="V322" i="13" s="1"/>
  <c r="X322" i="13" s="1"/>
  <c r="C319" i="15" s="1"/>
  <c r="R322" i="13"/>
  <c r="K323" i="13"/>
  <c r="O323" i="13" s="1"/>
  <c r="P323" i="13" s="1"/>
  <c r="I324" i="13"/>
  <c r="H323" i="13"/>
  <c r="U323" i="13" s="1"/>
  <c r="W323" i="13" s="1"/>
  <c r="G327" i="20" l="1"/>
  <c r="H327" i="20"/>
  <c r="Q327" i="20" s="1"/>
  <c r="I328" i="20"/>
  <c r="K327" i="20"/>
  <c r="O327" i="20" s="1"/>
  <c r="P327" i="20" s="1"/>
  <c r="R326" i="20"/>
  <c r="Y326" i="20" s="1"/>
  <c r="S326" i="20"/>
  <c r="T326" i="20" s="1"/>
  <c r="V326" i="20" s="1"/>
  <c r="X326" i="20" s="1"/>
  <c r="U326" i="20"/>
  <c r="W326" i="20" s="1"/>
  <c r="J319" i="16"/>
  <c r="K318" i="16"/>
  <c r="G317" i="15"/>
  <c r="G318" i="15" s="1"/>
  <c r="E318" i="15"/>
  <c r="F319" i="15"/>
  <c r="D319" i="15"/>
  <c r="K324" i="13"/>
  <c r="O324" i="13" s="1"/>
  <c r="P324" i="13" s="1"/>
  <c r="I325" i="13"/>
  <c r="H324" i="13"/>
  <c r="U324" i="13" s="1"/>
  <c r="W324" i="13" s="1"/>
  <c r="G324" i="13"/>
  <c r="S323" i="13"/>
  <c r="T323" i="13" s="1"/>
  <c r="V323" i="13" s="1"/>
  <c r="X323" i="13" s="1"/>
  <c r="C320" i="15" s="1"/>
  <c r="R323" i="13"/>
  <c r="I329" i="20" l="1"/>
  <c r="K328" i="20"/>
  <c r="O328" i="20" s="1"/>
  <c r="P328" i="20" s="1"/>
  <c r="G328" i="20"/>
  <c r="H328" i="20"/>
  <c r="Q328" i="20" s="1"/>
  <c r="R327" i="20"/>
  <c r="Y327" i="20" s="1"/>
  <c r="U327" i="20"/>
  <c r="W327" i="20" s="1"/>
  <c r="S327" i="20"/>
  <c r="T327" i="20" s="1"/>
  <c r="V327" i="20" s="1"/>
  <c r="X327" i="20" s="1"/>
  <c r="J320" i="16"/>
  <c r="K319" i="16"/>
  <c r="G319" i="15"/>
  <c r="E319" i="15"/>
  <c r="D320" i="15"/>
  <c r="F320" i="15"/>
  <c r="S324" i="13"/>
  <c r="T324" i="13" s="1"/>
  <c r="V324" i="13" s="1"/>
  <c r="X324" i="13" s="1"/>
  <c r="C321" i="15" s="1"/>
  <c r="R324" i="13"/>
  <c r="K325" i="13"/>
  <c r="O325" i="13" s="1"/>
  <c r="P325" i="13" s="1"/>
  <c r="H325" i="13"/>
  <c r="U325" i="13" s="1"/>
  <c r="W325" i="13" s="1"/>
  <c r="G325" i="13"/>
  <c r="I326" i="13"/>
  <c r="U328" i="20" l="1"/>
  <c r="W328" i="20" s="1"/>
  <c r="S328" i="20"/>
  <c r="T328" i="20" s="1"/>
  <c r="V328" i="20" s="1"/>
  <c r="X328" i="20" s="1"/>
  <c r="R328" i="20"/>
  <c r="Y328" i="20" s="1"/>
  <c r="I330" i="20"/>
  <c r="K329" i="20"/>
  <c r="O329" i="20" s="1"/>
  <c r="P329" i="20" s="1"/>
  <c r="H329" i="20"/>
  <c r="Q329" i="20" s="1"/>
  <c r="G329" i="20"/>
  <c r="J321" i="16"/>
  <c r="K320" i="16"/>
  <c r="G320" i="15"/>
  <c r="E320" i="15"/>
  <c r="D321" i="15"/>
  <c r="F321" i="15"/>
  <c r="K326" i="13"/>
  <c r="O326" i="13" s="1"/>
  <c r="P326" i="13" s="1"/>
  <c r="I327" i="13"/>
  <c r="H326" i="13"/>
  <c r="U326" i="13" s="1"/>
  <c r="W326" i="13" s="1"/>
  <c r="G326" i="13"/>
  <c r="S325" i="13"/>
  <c r="T325" i="13" s="1"/>
  <c r="V325" i="13" s="1"/>
  <c r="X325" i="13" s="1"/>
  <c r="C322" i="15" s="1"/>
  <c r="R325" i="13"/>
  <c r="U329" i="20" l="1"/>
  <c r="W329" i="20" s="1"/>
  <c r="S329" i="20"/>
  <c r="T329" i="20" s="1"/>
  <c r="V329" i="20" s="1"/>
  <c r="X329" i="20" s="1"/>
  <c r="R329" i="20"/>
  <c r="Y329" i="20" s="1"/>
  <c r="H330" i="20"/>
  <c r="Q330" i="20" s="1"/>
  <c r="K330" i="20"/>
  <c r="O330" i="20" s="1"/>
  <c r="P330" i="20" s="1"/>
  <c r="I331" i="20"/>
  <c r="G330" i="20"/>
  <c r="J322" i="16"/>
  <c r="K321" i="16"/>
  <c r="G321" i="15"/>
  <c r="E321" i="15"/>
  <c r="F322" i="15"/>
  <c r="D322" i="15"/>
  <c r="R326" i="13"/>
  <c r="S326" i="13"/>
  <c r="T326" i="13" s="1"/>
  <c r="V326" i="13" s="1"/>
  <c r="X326" i="13" s="1"/>
  <c r="C323" i="15" s="1"/>
  <c r="K327" i="13"/>
  <c r="O327" i="13" s="1"/>
  <c r="P327" i="13" s="1"/>
  <c r="H327" i="13"/>
  <c r="U327" i="13" s="1"/>
  <c r="W327" i="13" s="1"/>
  <c r="G327" i="13"/>
  <c r="I328" i="13"/>
  <c r="S330" i="20" l="1"/>
  <c r="T330" i="20" s="1"/>
  <c r="V330" i="20" s="1"/>
  <c r="X330" i="20" s="1"/>
  <c r="U330" i="20"/>
  <c r="W330" i="20" s="1"/>
  <c r="R330" i="20"/>
  <c r="Y330" i="20" s="1"/>
  <c r="I332" i="20"/>
  <c r="K331" i="20"/>
  <c r="O331" i="20" s="1"/>
  <c r="P331" i="20" s="1"/>
  <c r="H331" i="20"/>
  <c r="Q331" i="20" s="1"/>
  <c r="G331" i="20"/>
  <c r="J323" i="16"/>
  <c r="K322" i="16"/>
  <c r="G322" i="15"/>
  <c r="E322" i="15"/>
  <c r="D323" i="15"/>
  <c r="F323" i="15"/>
  <c r="S327" i="13"/>
  <c r="T327" i="13" s="1"/>
  <c r="V327" i="13" s="1"/>
  <c r="X327" i="13" s="1"/>
  <c r="C324" i="15" s="1"/>
  <c r="R327" i="13"/>
  <c r="K328" i="13"/>
  <c r="O328" i="13" s="1"/>
  <c r="P328" i="13" s="1"/>
  <c r="H328" i="13"/>
  <c r="U328" i="13" s="1"/>
  <c r="W328" i="13" s="1"/>
  <c r="I329" i="13"/>
  <c r="G328" i="13"/>
  <c r="G332" i="20" l="1"/>
  <c r="I333" i="20"/>
  <c r="K332" i="20"/>
  <c r="O332" i="20" s="1"/>
  <c r="P332" i="20" s="1"/>
  <c r="H332" i="20"/>
  <c r="Q332" i="20" s="1"/>
  <c r="U331" i="20"/>
  <c r="W331" i="20" s="1"/>
  <c r="S331" i="20"/>
  <c r="T331" i="20" s="1"/>
  <c r="V331" i="20" s="1"/>
  <c r="X331" i="20" s="1"/>
  <c r="R331" i="20"/>
  <c r="Y331" i="20" s="1"/>
  <c r="J324" i="16"/>
  <c r="K323" i="16"/>
  <c r="G323" i="15"/>
  <c r="E323" i="15"/>
  <c r="F324" i="15"/>
  <c r="D324" i="15"/>
  <c r="S328" i="13"/>
  <c r="T328" i="13" s="1"/>
  <c r="V328" i="13" s="1"/>
  <c r="X328" i="13" s="1"/>
  <c r="C325" i="15" s="1"/>
  <c r="R328" i="13"/>
  <c r="K329" i="13"/>
  <c r="O329" i="13" s="1"/>
  <c r="P329" i="13" s="1"/>
  <c r="G329" i="13"/>
  <c r="I330" i="13"/>
  <c r="H329" i="13"/>
  <c r="U329" i="13" s="1"/>
  <c r="W329" i="13" s="1"/>
  <c r="R332" i="20" l="1"/>
  <c r="Y332" i="20" s="1"/>
  <c r="U332" i="20"/>
  <c r="W332" i="20" s="1"/>
  <c r="S332" i="20"/>
  <c r="T332" i="20" s="1"/>
  <c r="V332" i="20" s="1"/>
  <c r="X332" i="20" s="1"/>
  <c r="H333" i="20"/>
  <c r="Q333" i="20" s="1"/>
  <c r="I334" i="20"/>
  <c r="G333" i="20"/>
  <c r="K333" i="20"/>
  <c r="O333" i="20" s="1"/>
  <c r="P333" i="20" s="1"/>
  <c r="J325" i="16"/>
  <c r="K324" i="16"/>
  <c r="G324" i="15"/>
  <c r="E324" i="15"/>
  <c r="F325" i="15"/>
  <c r="D325" i="15"/>
  <c r="S329" i="13"/>
  <c r="T329" i="13" s="1"/>
  <c r="V329" i="13" s="1"/>
  <c r="X329" i="13" s="1"/>
  <c r="C326" i="15" s="1"/>
  <c r="R329" i="13"/>
  <c r="H330" i="13"/>
  <c r="U330" i="13" s="1"/>
  <c r="W330" i="13" s="1"/>
  <c r="K330" i="13"/>
  <c r="O330" i="13" s="1"/>
  <c r="P330" i="13" s="1"/>
  <c r="I331" i="13"/>
  <c r="G330" i="13"/>
  <c r="G334" i="20" l="1"/>
  <c r="I335" i="20"/>
  <c r="K334" i="20"/>
  <c r="O334" i="20" s="1"/>
  <c r="P334" i="20" s="1"/>
  <c r="H334" i="20"/>
  <c r="Q334" i="20" s="1"/>
  <c r="S333" i="20"/>
  <c r="T333" i="20" s="1"/>
  <c r="V333" i="20" s="1"/>
  <c r="X333" i="20" s="1"/>
  <c r="U333" i="20"/>
  <c r="W333" i="20" s="1"/>
  <c r="R333" i="20"/>
  <c r="Y333" i="20" s="1"/>
  <c r="J326" i="16"/>
  <c r="K325" i="16"/>
  <c r="G325" i="15"/>
  <c r="E325" i="15"/>
  <c r="D326" i="15"/>
  <c r="F326" i="15"/>
  <c r="I332" i="13"/>
  <c r="K331" i="13"/>
  <c r="O331" i="13" s="1"/>
  <c r="P331" i="13" s="1"/>
  <c r="G331" i="13"/>
  <c r="H331" i="13"/>
  <c r="U331" i="13" s="1"/>
  <c r="W331" i="13" s="1"/>
  <c r="S330" i="13"/>
  <c r="T330" i="13" s="1"/>
  <c r="V330" i="13" s="1"/>
  <c r="X330" i="13" s="1"/>
  <c r="C327" i="15" s="1"/>
  <c r="R330" i="13"/>
  <c r="R334" i="20" l="1"/>
  <c r="Y334" i="20" s="1"/>
  <c r="U334" i="20"/>
  <c r="W334" i="20" s="1"/>
  <c r="S334" i="20"/>
  <c r="T334" i="20" s="1"/>
  <c r="V334" i="20" s="1"/>
  <c r="X334" i="20" s="1"/>
  <c r="H335" i="20"/>
  <c r="Q335" i="20" s="1"/>
  <c r="G335" i="20"/>
  <c r="I336" i="20"/>
  <c r="K335" i="20"/>
  <c r="O335" i="20" s="1"/>
  <c r="P335" i="20" s="1"/>
  <c r="J327" i="16"/>
  <c r="K326" i="16"/>
  <c r="G326" i="15"/>
  <c r="E326" i="15"/>
  <c r="F327" i="15"/>
  <c r="D327" i="15"/>
  <c r="S331" i="13"/>
  <c r="T331" i="13" s="1"/>
  <c r="V331" i="13" s="1"/>
  <c r="X331" i="13" s="1"/>
  <c r="C328" i="15" s="1"/>
  <c r="R331" i="13"/>
  <c r="K332" i="13"/>
  <c r="O332" i="13" s="1"/>
  <c r="P332" i="13" s="1"/>
  <c r="G332" i="13"/>
  <c r="I333" i="13"/>
  <c r="H332" i="13"/>
  <c r="U332" i="13" s="1"/>
  <c r="W332" i="13" s="1"/>
  <c r="S335" i="20" l="1"/>
  <c r="T335" i="20" s="1"/>
  <c r="V335" i="20" s="1"/>
  <c r="R335" i="20"/>
  <c r="Y335" i="20" s="1"/>
  <c r="U335" i="20"/>
  <c r="W335" i="20" s="1"/>
  <c r="I337" i="20"/>
  <c r="K336" i="20"/>
  <c r="O336" i="20" s="1"/>
  <c r="P336" i="20" s="1"/>
  <c r="H336" i="20"/>
  <c r="Q336" i="20" s="1"/>
  <c r="G336" i="20"/>
  <c r="J328" i="16"/>
  <c r="K327" i="16"/>
  <c r="G327" i="15"/>
  <c r="E327" i="15"/>
  <c r="F328" i="15"/>
  <c r="D328" i="15"/>
  <c r="S332" i="13"/>
  <c r="T332" i="13" s="1"/>
  <c r="V332" i="13" s="1"/>
  <c r="X332" i="13" s="1"/>
  <c r="C329" i="15" s="1"/>
  <c r="R332" i="13"/>
  <c r="K333" i="13"/>
  <c r="O333" i="13" s="1"/>
  <c r="P333" i="13" s="1"/>
  <c r="H333" i="13"/>
  <c r="U333" i="13" s="1"/>
  <c r="W333" i="13" s="1"/>
  <c r="I334" i="13"/>
  <c r="G333" i="13"/>
  <c r="U336" i="20" l="1"/>
  <c r="W336" i="20" s="1"/>
  <c r="S336" i="20"/>
  <c r="T336" i="20" s="1"/>
  <c r="V336" i="20" s="1"/>
  <c r="X336" i="20" s="1"/>
  <c r="R336" i="20"/>
  <c r="Y336" i="20" s="1"/>
  <c r="I338" i="20"/>
  <c r="K337" i="20"/>
  <c r="O337" i="20" s="1"/>
  <c r="P337" i="20" s="1"/>
  <c r="G337" i="20"/>
  <c r="H337" i="20"/>
  <c r="Q337" i="20" s="1"/>
  <c r="X335" i="20"/>
  <c r="J329" i="16"/>
  <c r="K328" i="16"/>
  <c r="G328" i="15"/>
  <c r="E328" i="15"/>
  <c r="D329" i="15"/>
  <c r="F329" i="15"/>
  <c r="K334" i="13"/>
  <c r="O334" i="13" s="1"/>
  <c r="P334" i="13" s="1"/>
  <c r="I335" i="13"/>
  <c r="H334" i="13"/>
  <c r="U334" i="13" s="1"/>
  <c r="W334" i="13" s="1"/>
  <c r="G334" i="13"/>
  <c r="S333" i="13"/>
  <c r="T333" i="13" s="1"/>
  <c r="V333" i="13" s="1"/>
  <c r="X333" i="13" s="1"/>
  <c r="C330" i="15" s="1"/>
  <c r="R333" i="13"/>
  <c r="U337" i="20" l="1"/>
  <c r="W337" i="20" s="1"/>
  <c r="R337" i="20"/>
  <c r="Y337" i="20" s="1"/>
  <c r="S337" i="20"/>
  <c r="T337" i="20" s="1"/>
  <c r="V337" i="20" s="1"/>
  <c r="X337" i="20" s="1"/>
  <c r="H338" i="20"/>
  <c r="Q338" i="20" s="1"/>
  <c r="I339" i="20"/>
  <c r="K338" i="20"/>
  <c r="O338" i="20" s="1"/>
  <c r="P338" i="20" s="1"/>
  <c r="G338" i="20"/>
  <c r="J330" i="16"/>
  <c r="K329" i="16"/>
  <c r="G329" i="15"/>
  <c r="E329" i="15"/>
  <c r="F330" i="15"/>
  <c r="D330" i="15"/>
  <c r="R334" i="13"/>
  <c r="S334" i="13"/>
  <c r="T334" i="13" s="1"/>
  <c r="V334" i="13" s="1"/>
  <c r="X334" i="13" s="1"/>
  <c r="C331" i="15" s="1"/>
  <c r="K335" i="13"/>
  <c r="O335" i="13" s="1"/>
  <c r="P335" i="13" s="1"/>
  <c r="H335" i="13"/>
  <c r="U335" i="13" s="1"/>
  <c r="W335" i="13" s="1"/>
  <c r="G335" i="13"/>
  <c r="I336" i="13"/>
  <c r="I340" i="20" l="1"/>
  <c r="K339" i="20"/>
  <c r="O339" i="20" s="1"/>
  <c r="P339" i="20" s="1"/>
  <c r="H339" i="20"/>
  <c r="Q339" i="20" s="1"/>
  <c r="G339" i="20"/>
  <c r="S338" i="20"/>
  <c r="T338" i="20" s="1"/>
  <c r="V338" i="20" s="1"/>
  <c r="X338" i="20" s="1"/>
  <c r="U338" i="20"/>
  <c r="W338" i="20" s="1"/>
  <c r="R338" i="20"/>
  <c r="Y338" i="20" s="1"/>
  <c r="J331" i="16"/>
  <c r="K330" i="16"/>
  <c r="G330" i="15"/>
  <c r="E330" i="15"/>
  <c r="F331" i="15"/>
  <c r="D331" i="15"/>
  <c r="K336" i="13"/>
  <c r="O336" i="13" s="1"/>
  <c r="P336" i="13" s="1"/>
  <c r="H336" i="13"/>
  <c r="U336" i="13" s="1"/>
  <c r="W336" i="13" s="1"/>
  <c r="G336" i="13"/>
  <c r="I337" i="13"/>
  <c r="R335" i="13"/>
  <c r="S335" i="13"/>
  <c r="T335" i="13" s="1"/>
  <c r="V335" i="13" s="1"/>
  <c r="X335" i="13" s="1"/>
  <c r="C332" i="15" s="1"/>
  <c r="U339" i="20" l="1"/>
  <c r="W339" i="20" s="1"/>
  <c r="S339" i="20"/>
  <c r="T339" i="20" s="1"/>
  <c r="V339" i="20" s="1"/>
  <c r="X339" i="20" s="1"/>
  <c r="R339" i="20"/>
  <c r="Y339" i="20" s="1"/>
  <c r="G340" i="20"/>
  <c r="I341" i="20"/>
  <c r="K340" i="20"/>
  <c r="O340" i="20" s="1"/>
  <c r="P340" i="20" s="1"/>
  <c r="H340" i="20"/>
  <c r="Q340" i="20" s="1"/>
  <c r="J332" i="16"/>
  <c r="K331" i="16"/>
  <c r="G331" i="15"/>
  <c r="E331" i="15"/>
  <c r="F332" i="15"/>
  <c r="D332" i="15"/>
  <c r="K337" i="13"/>
  <c r="O337" i="13" s="1"/>
  <c r="P337" i="13" s="1"/>
  <c r="I338" i="13"/>
  <c r="G337" i="13"/>
  <c r="H337" i="13"/>
  <c r="U337" i="13" s="1"/>
  <c r="W337" i="13" s="1"/>
  <c r="S336" i="13"/>
  <c r="T336" i="13" s="1"/>
  <c r="V336" i="13" s="1"/>
  <c r="X336" i="13" s="1"/>
  <c r="C333" i="15" s="1"/>
  <c r="R336" i="13"/>
  <c r="R340" i="20" l="1"/>
  <c r="Y340" i="20" s="1"/>
  <c r="U340" i="20"/>
  <c r="W340" i="20" s="1"/>
  <c r="S340" i="20"/>
  <c r="T340" i="20" s="1"/>
  <c r="V340" i="20" s="1"/>
  <c r="X340" i="20" s="1"/>
  <c r="H341" i="20"/>
  <c r="Q341" i="20" s="1"/>
  <c r="K341" i="20"/>
  <c r="O341" i="20" s="1"/>
  <c r="P341" i="20" s="1"/>
  <c r="I342" i="20"/>
  <c r="G341" i="20"/>
  <c r="J333" i="16"/>
  <c r="K332" i="16"/>
  <c r="G332" i="15"/>
  <c r="E332" i="15"/>
  <c r="F333" i="15"/>
  <c r="D333" i="15"/>
  <c r="S337" i="13"/>
  <c r="T337" i="13" s="1"/>
  <c r="V337" i="13" s="1"/>
  <c r="X337" i="13" s="1"/>
  <c r="C334" i="15" s="1"/>
  <c r="R337" i="13"/>
  <c r="K338" i="13"/>
  <c r="O338" i="13" s="1"/>
  <c r="P338" i="13" s="1"/>
  <c r="G338" i="13"/>
  <c r="I339" i="13"/>
  <c r="H338" i="13"/>
  <c r="U338" i="13" s="1"/>
  <c r="W338" i="13" s="1"/>
  <c r="H342" i="20" l="1"/>
  <c r="Q342" i="20" s="1"/>
  <c r="K342" i="20"/>
  <c r="O342" i="20" s="1"/>
  <c r="P342" i="20" s="1"/>
  <c r="I343" i="20"/>
  <c r="G342" i="20"/>
  <c r="S341" i="20"/>
  <c r="T341" i="20" s="1"/>
  <c r="V341" i="20" s="1"/>
  <c r="U341" i="20"/>
  <c r="W341" i="20" s="1"/>
  <c r="R341" i="20"/>
  <c r="Y341" i="20" s="1"/>
  <c r="J334" i="16"/>
  <c r="K333" i="16"/>
  <c r="G333" i="15"/>
  <c r="E333" i="15"/>
  <c r="F334" i="15"/>
  <c r="D334" i="15"/>
  <c r="K339" i="13"/>
  <c r="O339" i="13" s="1"/>
  <c r="P339" i="13" s="1"/>
  <c r="G339" i="13"/>
  <c r="I340" i="13"/>
  <c r="H339" i="13"/>
  <c r="U339" i="13" s="1"/>
  <c r="W339" i="13" s="1"/>
  <c r="S338" i="13"/>
  <c r="T338" i="13" s="1"/>
  <c r="V338" i="13" s="1"/>
  <c r="X338" i="13" s="1"/>
  <c r="C335" i="15" s="1"/>
  <c r="R338" i="13"/>
  <c r="H343" i="20" l="1"/>
  <c r="Q343" i="20" s="1"/>
  <c r="K343" i="20"/>
  <c r="O343" i="20" s="1"/>
  <c r="P343" i="20" s="1"/>
  <c r="I344" i="20"/>
  <c r="G343" i="20"/>
  <c r="S342" i="20"/>
  <c r="T342" i="20" s="1"/>
  <c r="V342" i="20" s="1"/>
  <c r="U342" i="20"/>
  <c r="W342" i="20" s="1"/>
  <c r="R342" i="20"/>
  <c r="Y342" i="20" s="1"/>
  <c r="J335" i="16"/>
  <c r="K334" i="16"/>
  <c r="G334" i="15"/>
  <c r="E334" i="15"/>
  <c r="D335" i="15"/>
  <c r="F335" i="15"/>
  <c r="S339" i="13"/>
  <c r="T339" i="13" s="1"/>
  <c r="V339" i="13" s="1"/>
  <c r="X339" i="13" s="1"/>
  <c r="C336" i="15" s="1"/>
  <c r="R339" i="13"/>
  <c r="H340" i="13"/>
  <c r="U340" i="13" s="1"/>
  <c r="W340" i="13" s="1"/>
  <c r="K340" i="13"/>
  <c r="O340" i="13" s="1"/>
  <c r="P340" i="13" s="1"/>
  <c r="I341" i="13"/>
  <c r="G340" i="13"/>
  <c r="H344" i="20" l="1"/>
  <c r="Q344" i="20" s="1"/>
  <c r="K344" i="20"/>
  <c r="O344" i="20" s="1"/>
  <c r="P344" i="20" s="1"/>
  <c r="I345" i="20"/>
  <c r="G344" i="20"/>
  <c r="S343" i="20"/>
  <c r="T343" i="20" s="1"/>
  <c r="V343" i="20" s="1"/>
  <c r="U343" i="20"/>
  <c r="W343" i="20" s="1"/>
  <c r="R343" i="20"/>
  <c r="Y343" i="20" s="1"/>
  <c r="J336" i="16"/>
  <c r="K335" i="16"/>
  <c r="G335" i="15"/>
  <c r="E335" i="15"/>
  <c r="F336" i="15"/>
  <c r="D336" i="15"/>
  <c r="S340" i="13"/>
  <c r="T340" i="13" s="1"/>
  <c r="V340" i="13" s="1"/>
  <c r="X340" i="13" s="1"/>
  <c r="C337" i="15" s="1"/>
  <c r="R340" i="13"/>
  <c r="H341" i="13"/>
  <c r="Q341" i="13" s="1"/>
  <c r="U341" i="13" s="1"/>
  <c r="W341" i="13" s="1"/>
  <c r="K341" i="13"/>
  <c r="O341" i="13" s="1"/>
  <c r="P341" i="13" s="1"/>
  <c r="I342" i="13"/>
  <c r="G341" i="13"/>
  <c r="H345" i="20" l="1"/>
  <c r="Q345" i="20" s="1"/>
  <c r="K345" i="20"/>
  <c r="O345" i="20" s="1"/>
  <c r="P345" i="20" s="1"/>
  <c r="I346" i="20"/>
  <c r="G345" i="20"/>
  <c r="S344" i="20"/>
  <c r="T344" i="20" s="1"/>
  <c r="V344" i="20" s="1"/>
  <c r="U344" i="20"/>
  <c r="W344" i="20" s="1"/>
  <c r="R344" i="20"/>
  <c r="Y344" i="20" s="1"/>
  <c r="J337" i="16"/>
  <c r="K336" i="16"/>
  <c r="G336" i="15"/>
  <c r="E336" i="15"/>
  <c r="F337" i="15"/>
  <c r="D337" i="15"/>
  <c r="I343" i="13"/>
  <c r="K342" i="13"/>
  <c r="O342" i="13" s="1"/>
  <c r="P342" i="13" s="1"/>
  <c r="H342" i="13"/>
  <c r="Q342" i="13" s="1"/>
  <c r="U342" i="13" s="1"/>
  <c r="W342" i="13" s="1"/>
  <c r="G342" i="13"/>
  <c r="S341" i="13"/>
  <c r="T341" i="13" s="1"/>
  <c r="V341" i="13" s="1"/>
  <c r="R341" i="13"/>
  <c r="H346" i="20" l="1"/>
  <c r="Q346" i="20" s="1"/>
  <c r="K346" i="20"/>
  <c r="O346" i="20" s="1"/>
  <c r="P346" i="20" s="1"/>
  <c r="I347" i="20"/>
  <c r="G346" i="20"/>
  <c r="S345" i="20"/>
  <c r="T345" i="20" s="1"/>
  <c r="V345" i="20" s="1"/>
  <c r="U345" i="20"/>
  <c r="W345" i="20" s="1"/>
  <c r="R345" i="20"/>
  <c r="Y345" i="20" s="1"/>
  <c r="J338" i="16"/>
  <c r="K337" i="16"/>
  <c r="G337" i="15"/>
  <c r="E337" i="15"/>
  <c r="D338" i="15"/>
  <c r="F338" i="15"/>
  <c r="R342" i="13"/>
  <c r="S342" i="13"/>
  <c r="T342" i="13" s="1"/>
  <c r="V342" i="13" s="1"/>
  <c r="K343" i="13"/>
  <c r="O343" i="13" s="1"/>
  <c r="P343" i="13" s="1"/>
  <c r="G343" i="13"/>
  <c r="I344" i="13"/>
  <c r="H343" i="13"/>
  <c r="Q343" i="13" s="1"/>
  <c r="U343" i="13" s="1"/>
  <c r="W343" i="13" s="1"/>
  <c r="H347" i="20" l="1"/>
  <c r="Q347" i="20" s="1"/>
  <c r="K347" i="20"/>
  <c r="O347" i="20" s="1"/>
  <c r="P347" i="20" s="1"/>
  <c r="I348" i="20"/>
  <c r="G347" i="20"/>
  <c r="S346" i="20"/>
  <c r="T346" i="20" s="1"/>
  <c r="V346" i="20" s="1"/>
  <c r="U346" i="20"/>
  <c r="W346" i="20" s="1"/>
  <c r="R346" i="20"/>
  <c r="Y346" i="20" s="1"/>
  <c r="J339" i="16"/>
  <c r="K338" i="16"/>
  <c r="G338" i="15"/>
  <c r="E338" i="15"/>
  <c r="D339" i="15"/>
  <c r="F339" i="15"/>
  <c r="K344" i="13"/>
  <c r="O344" i="13" s="1"/>
  <c r="P344" i="13" s="1"/>
  <c r="H344" i="13"/>
  <c r="Q344" i="13" s="1"/>
  <c r="U344" i="13" s="1"/>
  <c r="W344" i="13" s="1"/>
  <c r="G344" i="13"/>
  <c r="I345" i="13"/>
  <c r="S343" i="13"/>
  <c r="T343" i="13" s="1"/>
  <c r="V343" i="13" s="1"/>
  <c r="R343" i="13"/>
  <c r="H348" i="20" l="1"/>
  <c r="Q348" i="20" s="1"/>
  <c r="K348" i="20"/>
  <c r="O348" i="20" s="1"/>
  <c r="P348" i="20" s="1"/>
  <c r="I349" i="20"/>
  <c r="G348" i="20"/>
  <c r="S347" i="20"/>
  <c r="T347" i="20" s="1"/>
  <c r="V347" i="20" s="1"/>
  <c r="U347" i="20"/>
  <c r="W347" i="20" s="1"/>
  <c r="R347" i="20"/>
  <c r="Y347" i="20" s="1"/>
  <c r="J340" i="16"/>
  <c r="K339" i="16"/>
  <c r="G339" i="15"/>
  <c r="E339" i="15"/>
  <c r="D340" i="15"/>
  <c r="F340" i="15"/>
  <c r="K345" i="13"/>
  <c r="O345" i="13" s="1"/>
  <c r="P345" i="13" s="1"/>
  <c r="G345" i="13"/>
  <c r="I346" i="13"/>
  <c r="H345" i="13"/>
  <c r="Q345" i="13" s="1"/>
  <c r="U345" i="13" s="1"/>
  <c r="W345" i="13" s="1"/>
  <c r="S344" i="13"/>
  <c r="T344" i="13" s="1"/>
  <c r="V344" i="13" s="1"/>
  <c r="R344" i="13"/>
  <c r="H349" i="20" l="1"/>
  <c r="Q349" i="20" s="1"/>
  <c r="K349" i="20"/>
  <c r="O349" i="20" s="1"/>
  <c r="P349" i="20" s="1"/>
  <c r="I350" i="20"/>
  <c r="G349" i="20"/>
  <c r="S348" i="20"/>
  <c r="T348" i="20" s="1"/>
  <c r="V348" i="20" s="1"/>
  <c r="U348" i="20"/>
  <c r="W348" i="20" s="1"/>
  <c r="R348" i="20"/>
  <c r="Y348" i="20" s="1"/>
  <c r="J341" i="16"/>
  <c r="K340" i="16"/>
  <c r="G340" i="15"/>
  <c r="E340" i="15"/>
  <c r="D341" i="15"/>
  <c r="F341" i="15"/>
  <c r="S345" i="13"/>
  <c r="T345" i="13" s="1"/>
  <c r="V345" i="13" s="1"/>
  <c r="R345" i="13"/>
  <c r="K346" i="13"/>
  <c r="O346" i="13" s="1"/>
  <c r="P346" i="13" s="1"/>
  <c r="H346" i="13"/>
  <c r="Q346" i="13" s="1"/>
  <c r="U346" i="13" s="1"/>
  <c r="W346" i="13" s="1"/>
  <c r="I347" i="13"/>
  <c r="G346" i="13"/>
  <c r="H350" i="20" l="1"/>
  <c r="Q350" i="20" s="1"/>
  <c r="K350" i="20"/>
  <c r="O350" i="20" s="1"/>
  <c r="P350" i="20" s="1"/>
  <c r="I351" i="20"/>
  <c r="G350" i="20"/>
  <c r="S349" i="20"/>
  <c r="T349" i="20" s="1"/>
  <c r="V349" i="20" s="1"/>
  <c r="U349" i="20"/>
  <c r="W349" i="20" s="1"/>
  <c r="R349" i="20"/>
  <c r="Y349" i="20" s="1"/>
  <c r="J342" i="16"/>
  <c r="K341" i="16"/>
  <c r="G341" i="15"/>
  <c r="E341" i="15"/>
  <c r="F342" i="15"/>
  <c r="D342" i="15"/>
  <c r="S346" i="13"/>
  <c r="T346" i="13" s="1"/>
  <c r="V346" i="13" s="1"/>
  <c r="R346" i="13"/>
  <c r="K347" i="13"/>
  <c r="O347" i="13" s="1"/>
  <c r="P347" i="13" s="1"/>
  <c r="G347" i="13"/>
  <c r="H347" i="13"/>
  <c r="Q347" i="13" s="1"/>
  <c r="U347" i="13" s="1"/>
  <c r="W347" i="13" s="1"/>
  <c r="I348" i="13"/>
  <c r="H351" i="20" l="1"/>
  <c r="Q351" i="20" s="1"/>
  <c r="K351" i="20"/>
  <c r="O351" i="20" s="1"/>
  <c r="P351" i="20" s="1"/>
  <c r="I352" i="20"/>
  <c r="G351" i="20"/>
  <c r="S350" i="20"/>
  <c r="T350" i="20" s="1"/>
  <c r="V350" i="20" s="1"/>
  <c r="U350" i="20"/>
  <c r="W350" i="20" s="1"/>
  <c r="R350" i="20"/>
  <c r="Y350" i="20" s="1"/>
  <c r="J343" i="16"/>
  <c r="K342" i="16"/>
  <c r="G342" i="15"/>
  <c r="E342" i="15"/>
  <c r="F343" i="15"/>
  <c r="D343" i="15"/>
  <c r="K348" i="13"/>
  <c r="O348" i="13" s="1"/>
  <c r="P348" i="13" s="1"/>
  <c r="H348" i="13"/>
  <c r="Q348" i="13" s="1"/>
  <c r="U348" i="13" s="1"/>
  <c r="W348" i="13" s="1"/>
  <c r="I349" i="13"/>
  <c r="G348" i="13"/>
  <c r="S347" i="13"/>
  <c r="T347" i="13" s="1"/>
  <c r="V347" i="13" s="1"/>
  <c r="R347" i="13"/>
  <c r="H352" i="20" l="1"/>
  <c r="Q352" i="20" s="1"/>
  <c r="K352" i="20"/>
  <c r="O352" i="20" s="1"/>
  <c r="P352" i="20" s="1"/>
  <c r="I353" i="20"/>
  <c r="G352" i="20"/>
  <c r="S351" i="20"/>
  <c r="T351" i="20" s="1"/>
  <c r="V351" i="20" s="1"/>
  <c r="U351" i="20"/>
  <c r="W351" i="20" s="1"/>
  <c r="R351" i="20"/>
  <c r="Y351" i="20" s="1"/>
  <c r="J344" i="16"/>
  <c r="K343" i="16"/>
  <c r="E343" i="15"/>
  <c r="G343" i="15"/>
  <c r="D344" i="15"/>
  <c r="F344" i="15"/>
  <c r="K349" i="13"/>
  <c r="O349" i="13" s="1"/>
  <c r="P349" i="13" s="1"/>
  <c r="I350" i="13"/>
  <c r="H349" i="13"/>
  <c r="Q349" i="13" s="1"/>
  <c r="U349" i="13" s="1"/>
  <c r="W349" i="13" s="1"/>
  <c r="G349" i="13"/>
  <c r="S348" i="13"/>
  <c r="T348" i="13" s="1"/>
  <c r="V348" i="13" s="1"/>
  <c r="R348" i="13"/>
  <c r="H353" i="20" l="1"/>
  <c r="Q353" i="20" s="1"/>
  <c r="K353" i="20"/>
  <c r="O353" i="20" s="1"/>
  <c r="P353" i="20" s="1"/>
  <c r="I354" i="20"/>
  <c r="G353" i="20"/>
  <c r="S352" i="20"/>
  <c r="T352" i="20" s="1"/>
  <c r="V352" i="20" s="1"/>
  <c r="U352" i="20"/>
  <c r="W352" i="20" s="1"/>
  <c r="R352" i="20"/>
  <c r="Y352" i="20" s="1"/>
  <c r="J345" i="16"/>
  <c r="K344" i="16"/>
  <c r="E344" i="15"/>
  <c r="G344" i="15"/>
  <c r="D345" i="15"/>
  <c r="F345" i="15"/>
  <c r="S349" i="13"/>
  <c r="T349" i="13" s="1"/>
  <c r="V349" i="13" s="1"/>
  <c r="R349" i="13"/>
  <c r="H350" i="13"/>
  <c r="Q350" i="13" s="1"/>
  <c r="U350" i="13" s="1"/>
  <c r="W350" i="13" s="1"/>
  <c r="I351" i="13"/>
  <c r="K350" i="13"/>
  <c r="O350" i="13" s="1"/>
  <c r="P350" i="13" s="1"/>
  <c r="G350" i="13"/>
  <c r="H354" i="20" l="1"/>
  <c r="Q354" i="20" s="1"/>
  <c r="K354" i="20"/>
  <c r="O354" i="20" s="1"/>
  <c r="P354" i="20" s="1"/>
  <c r="I355" i="20"/>
  <c r="G354" i="20"/>
  <c r="S353" i="20"/>
  <c r="T353" i="20" s="1"/>
  <c r="V353" i="20" s="1"/>
  <c r="U353" i="20"/>
  <c r="W353" i="20" s="1"/>
  <c r="R353" i="20"/>
  <c r="Y353" i="20" s="1"/>
  <c r="E345" i="15"/>
  <c r="J346" i="16"/>
  <c r="K345" i="16"/>
  <c r="G345" i="15"/>
  <c r="F346" i="15"/>
  <c r="D346" i="15"/>
  <c r="I352" i="13"/>
  <c r="K351" i="13"/>
  <c r="O351" i="13" s="1"/>
  <c r="P351" i="13" s="1"/>
  <c r="G351" i="13"/>
  <c r="H351" i="13"/>
  <c r="Q351" i="13" s="1"/>
  <c r="U351" i="13" s="1"/>
  <c r="W351" i="13" s="1"/>
  <c r="R350" i="13"/>
  <c r="S350" i="13"/>
  <c r="T350" i="13" s="1"/>
  <c r="V350" i="13" s="1"/>
  <c r="H355" i="20" l="1"/>
  <c r="Q355" i="20" s="1"/>
  <c r="K355" i="20"/>
  <c r="O355" i="20" s="1"/>
  <c r="P355" i="20" s="1"/>
  <c r="I356" i="20"/>
  <c r="G355" i="20"/>
  <c r="S354" i="20"/>
  <c r="T354" i="20" s="1"/>
  <c r="V354" i="20" s="1"/>
  <c r="U354" i="20"/>
  <c r="W354" i="20" s="1"/>
  <c r="R354" i="20"/>
  <c r="Y354" i="20" s="1"/>
  <c r="E346" i="15"/>
  <c r="J347" i="16"/>
  <c r="K346" i="16"/>
  <c r="G346" i="15"/>
  <c r="F347" i="15"/>
  <c r="D347" i="15"/>
  <c r="G352" i="13"/>
  <c r="R351" i="13"/>
  <c r="S351" i="13"/>
  <c r="T351" i="13" s="1"/>
  <c r="V351" i="13" s="1"/>
  <c r="K352" i="13"/>
  <c r="O352" i="13" s="1"/>
  <c r="P352" i="13" s="1"/>
  <c r="I353" i="13"/>
  <c r="H352" i="13"/>
  <c r="Q352" i="13" s="1"/>
  <c r="U352" i="13" s="1"/>
  <c r="W352" i="13" s="1"/>
  <c r="H356" i="20" l="1"/>
  <c r="Q356" i="20" s="1"/>
  <c r="I357" i="20"/>
  <c r="K356" i="20"/>
  <c r="O356" i="20" s="1"/>
  <c r="P356" i="20" s="1"/>
  <c r="G356" i="20"/>
  <c r="S355" i="20"/>
  <c r="T355" i="20" s="1"/>
  <c r="V355" i="20" s="1"/>
  <c r="U355" i="20"/>
  <c r="W355" i="20" s="1"/>
  <c r="R355" i="20"/>
  <c r="Y355" i="20" s="1"/>
  <c r="E347" i="15"/>
  <c r="J348" i="16"/>
  <c r="K347" i="16"/>
  <c r="G347" i="15"/>
  <c r="F348" i="15"/>
  <c r="D348" i="15"/>
  <c r="R352" i="13"/>
  <c r="S352" i="13"/>
  <c r="T352" i="13" s="1"/>
  <c r="V352" i="13" s="1"/>
  <c r="K353" i="13"/>
  <c r="O353" i="13" s="1"/>
  <c r="P353" i="13" s="1"/>
  <c r="I354" i="13"/>
  <c r="H353" i="13"/>
  <c r="Q353" i="13" s="1"/>
  <c r="U353" i="13" s="1"/>
  <c r="W353" i="13" s="1"/>
  <c r="G353" i="13"/>
  <c r="G357" i="20" l="1"/>
  <c r="I358" i="20"/>
  <c r="K357" i="20"/>
  <c r="O357" i="20" s="1"/>
  <c r="P357" i="20" s="1"/>
  <c r="H357" i="20"/>
  <c r="Q357" i="20" s="1"/>
  <c r="S356" i="20"/>
  <c r="T356" i="20" s="1"/>
  <c r="V356" i="20" s="1"/>
  <c r="X356" i="20" s="1"/>
  <c r="U356" i="20"/>
  <c r="W356" i="20" s="1"/>
  <c r="R356" i="20"/>
  <c r="Y356" i="20" s="1"/>
  <c r="E348" i="15"/>
  <c r="J349" i="16"/>
  <c r="K348" i="16"/>
  <c r="G348" i="15"/>
  <c r="F349" i="15"/>
  <c r="D349" i="15"/>
  <c r="S353" i="13"/>
  <c r="T353" i="13" s="1"/>
  <c r="V353" i="13" s="1"/>
  <c r="R353" i="13"/>
  <c r="K354" i="13"/>
  <c r="O354" i="13" s="1"/>
  <c r="P354" i="13" s="1"/>
  <c r="G354" i="13"/>
  <c r="H354" i="13"/>
  <c r="Q354" i="13" s="1"/>
  <c r="U354" i="13" s="1"/>
  <c r="W354" i="13" s="1"/>
  <c r="I355" i="13"/>
  <c r="R357" i="20" l="1"/>
  <c r="Y357" i="20" s="1"/>
  <c r="U357" i="20"/>
  <c r="W357" i="20" s="1"/>
  <c r="S357" i="20"/>
  <c r="T357" i="20" s="1"/>
  <c r="V357" i="20" s="1"/>
  <c r="X357" i="20" s="1"/>
  <c r="H358" i="20"/>
  <c r="Q358" i="20" s="1"/>
  <c r="G358" i="20"/>
  <c r="K358" i="20"/>
  <c r="O358" i="20" s="1"/>
  <c r="P358" i="20" s="1"/>
  <c r="I359" i="20"/>
  <c r="E349" i="15"/>
  <c r="J350" i="16"/>
  <c r="K349" i="16"/>
  <c r="G349" i="15"/>
  <c r="F350" i="15"/>
  <c r="D350" i="15"/>
  <c r="H355" i="13"/>
  <c r="Q355" i="13" s="1"/>
  <c r="U355" i="13" s="1"/>
  <c r="W355" i="13" s="1"/>
  <c r="I356" i="13"/>
  <c r="K355" i="13"/>
  <c r="O355" i="13" s="1"/>
  <c r="P355" i="13" s="1"/>
  <c r="S354" i="13"/>
  <c r="T354" i="13" s="1"/>
  <c r="V354" i="13" s="1"/>
  <c r="R354" i="13"/>
  <c r="G355" i="13"/>
  <c r="S358" i="20" l="1"/>
  <c r="T358" i="20" s="1"/>
  <c r="V358" i="20" s="1"/>
  <c r="X358" i="20" s="1"/>
  <c r="R358" i="20"/>
  <c r="Y358" i="20" s="1"/>
  <c r="U358" i="20"/>
  <c r="W358" i="20" s="1"/>
  <c r="I360" i="20"/>
  <c r="K359" i="20"/>
  <c r="O359" i="20" s="1"/>
  <c r="P359" i="20" s="1"/>
  <c r="H359" i="20"/>
  <c r="Q359" i="20" s="1"/>
  <c r="G359" i="20"/>
  <c r="E350" i="15"/>
  <c r="J351" i="16"/>
  <c r="K350" i="16"/>
  <c r="G350" i="15"/>
  <c r="F351" i="15"/>
  <c r="D351" i="15"/>
  <c r="I357" i="13"/>
  <c r="K356" i="13"/>
  <c r="O356" i="13" s="1"/>
  <c r="P356" i="13" s="1"/>
  <c r="G356" i="13"/>
  <c r="H356" i="13"/>
  <c r="Q356" i="13" s="1"/>
  <c r="U356" i="13" s="1"/>
  <c r="W356" i="13" s="1"/>
  <c r="S355" i="13"/>
  <c r="T355" i="13" s="1"/>
  <c r="V355" i="13" s="1"/>
  <c r="R355" i="13"/>
  <c r="U359" i="20" l="1"/>
  <c r="W359" i="20" s="1"/>
  <c r="S359" i="20"/>
  <c r="T359" i="20" s="1"/>
  <c r="V359" i="20" s="1"/>
  <c r="X359" i="20" s="1"/>
  <c r="R359" i="20"/>
  <c r="Y359" i="20" s="1"/>
  <c r="I361" i="20"/>
  <c r="K360" i="20"/>
  <c r="O360" i="20" s="1"/>
  <c r="P360" i="20" s="1"/>
  <c r="G360" i="20"/>
  <c r="H360" i="20"/>
  <c r="Q360" i="20" s="1"/>
  <c r="E351" i="15"/>
  <c r="J352" i="16"/>
  <c r="K351" i="16"/>
  <c r="G351" i="15"/>
  <c r="F352" i="15"/>
  <c r="D352" i="15"/>
  <c r="S356" i="13"/>
  <c r="T356" i="13" s="1"/>
  <c r="V356" i="13" s="1"/>
  <c r="X356" i="13" s="1"/>
  <c r="C353" i="15" s="1"/>
  <c r="R356" i="13"/>
  <c r="K357" i="13"/>
  <c r="O357" i="13" s="1"/>
  <c r="P357" i="13" s="1"/>
  <c r="G357" i="13"/>
  <c r="I358" i="13"/>
  <c r="H357" i="13"/>
  <c r="Q357" i="13" s="1"/>
  <c r="U357" i="13" s="1"/>
  <c r="W357" i="13" s="1"/>
  <c r="U360" i="20" l="1"/>
  <c r="W360" i="20" s="1"/>
  <c r="R360" i="20"/>
  <c r="Y360" i="20" s="1"/>
  <c r="S360" i="20"/>
  <c r="T360" i="20" s="1"/>
  <c r="V360" i="20" s="1"/>
  <c r="X360" i="20" s="1"/>
  <c r="H361" i="20"/>
  <c r="Q361" i="20" s="1"/>
  <c r="K361" i="20"/>
  <c r="O361" i="20" s="1"/>
  <c r="P361" i="20" s="1"/>
  <c r="G361" i="20"/>
  <c r="I362" i="20"/>
  <c r="E352" i="15"/>
  <c r="J353" i="16"/>
  <c r="K352" i="16"/>
  <c r="G352" i="15"/>
  <c r="F353" i="15"/>
  <c r="D353" i="15"/>
  <c r="S357" i="13"/>
  <c r="T357" i="13" s="1"/>
  <c r="V357" i="13" s="1"/>
  <c r="X357" i="13" s="1"/>
  <c r="C354" i="15" s="1"/>
  <c r="R357" i="13"/>
  <c r="K358" i="13"/>
  <c r="O358" i="13" s="1"/>
  <c r="P358" i="13" s="1"/>
  <c r="G358" i="13"/>
  <c r="I359" i="13"/>
  <c r="H358" i="13"/>
  <c r="Q358" i="13" s="1"/>
  <c r="U358" i="13" s="1"/>
  <c r="W358" i="13" s="1"/>
  <c r="S361" i="20" l="1"/>
  <c r="T361" i="20" s="1"/>
  <c r="V361" i="20" s="1"/>
  <c r="U361" i="20"/>
  <c r="W361" i="20" s="1"/>
  <c r="R361" i="20"/>
  <c r="Y361" i="20" s="1"/>
  <c r="I363" i="20"/>
  <c r="K362" i="20"/>
  <c r="O362" i="20" s="1"/>
  <c r="P362" i="20" s="1"/>
  <c r="H362" i="20"/>
  <c r="Q362" i="20" s="1"/>
  <c r="G362" i="20"/>
  <c r="E353" i="15"/>
  <c r="J354" i="16"/>
  <c r="K353" i="16"/>
  <c r="G353" i="15"/>
  <c r="F354" i="15"/>
  <c r="D354" i="15"/>
  <c r="K359" i="13"/>
  <c r="O359" i="13" s="1"/>
  <c r="P359" i="13" s="1"/>
  <c r="I360" i="13"/>
  <c r="H359" i="13"/>
  <c r="Q359" i="13" s="1"/>
  <c r="U359" i="13" s="1"/>
  <c r="W359" i="13" s="1"/>
  <c r="G359" i="13"/>
  <c r="R358" i="13"/>
  <c r="S358" i="13"/>
  <c r="T358" i="13" s="1"/>
  <c r="V358" i="13" s="1"/>
  <c r="X358" i="13" s="1"/>
  <c r="C355" i="15" s="1"/>
  <c r="G363" i="20" l="1"/>
  <c r="I364" i="20"/>
  <c r="K363" i="20"/>
  <c r="O363" i="20" s="1"/>
  <c r="P363" i="20" s="1"/>
  <c r="H363" i="20"/>
  <c r="Q363" i="20" s="1"/>
  <c r="U362" i="20"/>
  <c r="W362" i="20" s="1"/>
  <c r="S362" i="20"/>
  <c r="T362" i="20" s="1"/>
  <c r="V362" i="20" s="1"/>
  <c r="X362" i="20" s="1"/>
  <c r="R362" i="20"/>
  <c r="Y362" i="20" s="1"/>
  <c r="X361" i="20"/>
  <c r="E354" i="15"/>
  <c r="J355" i="16"/>
  <c r="K354" i="16"/>
  <c r="G354" i="15"/>
  <c r="F355" i="15"/>
  <c r="D355" i="15"/>
  <c r="S359" i="13"/>
  <c r="T359" i="13" s="1"/>
  <c r="V359" i="13" s="1"/>
  <c r="X359" i="13" s="1"/>
  <c r="C356" i="15" s="1"/>
  <c r="R359" i="13"/>
  <c r="K360" i="13"/>
  <c r="O360" i="13" s="1"/>
  <c r="P360" i="13" s="1"/>
  <c r="H360" i="13"/>
  <c r="Q360" i="13" s="1"/>
  <c r="U360" i="13" s="1"/>
  <c r="W360" i="13" s="1"/>
  <c r="G360" i="13"/>
  <c r="I361" i="13"/>
  <c r="R363" i="20" l="1"/>
  <c r="Y363" i="20" s="1"/>
  <c r="U363" i="20"/>
  <c r="W363" i="20" s="1"/>
  <c r="S363" i="20"/>
  <c r="T363" i="20" s="1"/>
  <c r="V363" i="20" s="1"/>
  <c r="X363" i="20" s="1"/>
  <c r="H364" i="20"/>
  <c r="Q364" i="20" s="1"/>
  <c r="I365" i="20"/>
  <c r="K364" i="20"/>
  <c r="O364" i="20" s="1"/>
  <c r="P364" i="20" s="1"/>
  <c r="G364" i="20"/>
  <c r="E355" i="15"/>
  <c r="J356" i="16"/>
  <c r="K355" i="16"/>
  <c r="G355" i="15"/>
  <c r="F356" i="15"/>
  <c r="D356" i="15"/>
  <c r="S360" i="13"/>
  <c r="T360" i="13" s="1"/>
  <c r="V360" i="13" s="1"/>
  <c r="X360" i="13" s="1"/>
  <c r="C357" i="15" s="1"/>
  <c r="R360" i="13"/>
  <c r="K361" i="13"/>
  <c r="O361" i="13" s="1"/>
  <c r="P361" i="13" s="1"/>
  <c r="H361" i="13"/>
  <c r="Q361" i="13" s="1"/>
  <c r="U361" i="13" s="1"/>
  <c r="W361" i="13" s="1"/>
  <c r="G361" i="13"/>
  <c r="I362" i="13"/>
  <c r="S364" i="20" l="1"/>
  <c r="T364" i="20" s="1"/>
  <c r="V364" i="20" s="1"/>
  <c r="U364" i="20"/>
  <c r="W364" i="20" s="1"/>
  <c r="R364" i="20"/>
  <c r="Y364" i="20" s="1"/>
  <c r="G365" i="20"/>
  <c r="I366" i="20"/>
  <c r="K365" i="20"/>
  <c r="O365" i="20" s="1"/>
  <c r="P365" i="20" s="1"/>
  <c r="H365" i="20"/>
  <c r="Q365" i="20" s="1"/>
  <c r="E356" i="15"/>
  <c r="J357" i="16"/>
  <c r="K356" i="16"/>
  <c r="G356" i="15"/>
  <c r="F357" i="15"/>
  <c r="D357" i="15"/>
  <c r="K362" i="13"/>
  <c r="O362" i="13" s="1"/>
  <c r="P362" i="13" s="1"/>
  <c r="H362" i="13"/>
  <c r="Q362" i="13" s="1"/>
  <c r="U362" i="13" s="1"/>
  <c r="W362" i="13" s="1"/>
  <c r="I363" i="13"/>
  <c r="G362" i="13"/>
  <c r="S361" i="13"/>
  <c r="T361" i="13" s="1"/>
  <c r="V361" i="13" s="1"/>
  <c r="X361" i="13" s="1"/>
  <c r="C358" i="15" s="1"/>
  <c r="R361" i="13"/>
  <c r="H366" i="20" l="1"/>
  <c r="Q366" i="20" s="1"/>
  <c r="G366" i="20"/>
  <c r="K366" i="20"/>
  <c r="O366" i="20" s="1"/>
  <c r="P366" i="20" s="1"/>
  <c r="I367" i="20"/>
  <c r="R365" i="20"/>
  <c r="Y365" i="20" s="1"/>
  <c r="U365" i="20"/>
  <c r="W365" i="20" s="1"/>
  <c r="S365" i="20"/>
  <c r="T365" i="20" s="1"/>
  <c r="V365" i="20" s="1"/>
  <c r="X365" i="20" s="1"/>
  <c r="X364" i="20"/>
  <c r="E357" i="15"/>
  <c r="J358" i="16"/>
  <c r="K357" i="16"/>
  <c r="G357" i="15"/>
  <c r="F358" i="15"/>
  <c r="D358" i="15"/>
  <c r="K363" i="13"/>
  <c r="O363" i="13" s="1"/>
  <c r="P363" i="13" s="1"/>
  <c r="I364" i="13"/>
  <c r="H363" i="13"/>
  <c r="Q363" i="13" s="1"/>
  <c r="U363" i="13" s="1"/>
  <c r="W363" i="13" s="1"/>
  <c r="G363" i="13"/>
  <c r="S362" i="13"/>
  <c r="T362" i="13" s="1"/>
  <c r="V362" i="13" s="1"/>
  <c r="X362" i="13" s="1"/>
  <c r="C359" i="15" s="1"/>
  <c r="R362" i="13"/>
  <c r="I368" i="20" l="1"/>
  <c r="K367" i="20"/>
  <c r="O367" i="20" s="1"/>
  <c r="P367" i="20" s="1"/>
  <c r="H367" i="20"/>
  <c r="Q367" i="20" s="1"/>
  <c r="G367" i="20"/>
  <c r="S366" i="20"/>
  <c r="T366" i="20" s="1"/>
  <c r="V366" i="20" s="1"/>
  <c r="R366" i="20"/>
  <c r="Y366" i="20" s="1"/>
  <c r="U366" i="20"/>
  <c r="W366" i="20" s="1"/>
  <c r="E358" i="15"/>
  <c r="J359" i="16"/>
  <c r="K358" i="16"/>
  <c r="G358" i="15"/>
  <c r="F359" i="15"/>
  <c r="D359" i="15"/>
  <c r="S363" i="13"/>
  <c r="T363" i="13" s="1"/>
  <c r="V363" i="13" s="1"/>
  <c r="X363" i="13" s="1"/>
  <c r="C360" i="15" s="1"/>
  <c r="R363" i="13"/>
  <c r="K364" i="13"/>
  <c r="O364" i="13" s="1"/>
  <c r="P364" i="13" s="1"/>
  <c r="G364" i="13"/>
  <c r="I365" i="13"/>
  <c r="H364" i="13"/>
  <c r="Q364" i="13" s="1"/>
  <c r="U364" i="13" s="1"/>
  <c r="W364" i="13" s="1"/>
  <c r="U367" i="20" l="1"/>
  <c r="W367" i="20" s="1"/>
  <c r="S367" i="20"/>
  <c r="T367" i="20" s="1"/>
  <c r="V367" i="20" s="1"/>
  <c r="X367" i="20" s="1"/>
  <c r="R367" i="20"/>
  <c r="Y367" i="20" s="1"/>
  <c r="X366" i="20"/>
  <c r="I369" i="20"/>
  <c r="K368" i="20"/>
  <c r="O368" i="20" s="1"/>
  <c r="P368" i="20" s="1"/>
  <c r="G368" i="20"/>
  <c r="H368" i="20"/>
  <c r="Q368" i="20" s="1"/>
  <c r="E359" i="15"/>
  <c r="J360" i="16"/>
  <c r="K359" i="16"/>
  <c r="G359" i="15"/>
  <c r="F360" i="15"/>
  <c r="D360" i="15"/>
  <c r="S364" i="13"/>
  <c r="T364" i="13" s="1"/>
  <c r="V364" i="13" s="1"/>
  <c r="X364" i="13" s="1"/>
  <c r="C361" i="15" s="1"/>
  <c r="R364" i="13"/>
  <c r="I366" i="13"/>
  <c r="K365" i="13"/>
  <c r="O365" i="13" s="1"/>
  <c r="P365" i="13" s="1"/>
  <c r="G365" i="13"/>
  <c r="H365" i="13"/>
  <c r="Q365" i="13" s="1"/>
  <c r="U365" i="13" s="1"/>
  <c r="W365" i="13" s="1"/>
  <c r="U368" i="20" l="1"/>
  <c r="W368" i="20" s="1"/>
  <c r="R368" i="20"/>
  <c r="Y368" i="20" s="1"/>
  <c r="S368" i="20"/>
  <c r="T368" i="20" s="1"/>
  <c r="V368" i="20" s="1"/>
  <c r="X368" i="20" s="1"/>
  <c r="H369" i="20"/>
  <c r="Q369" i="20" s="1"/>
  <c r="K369" i="20"/>
  <c r="O369" i="20" s="1"/>
  <c r="P369" i="20" s="1"/>
  <c r="G369" i="20"/>
  <c r="I370" i="20"/>
  <c r="E360" i="15"/>
  <c r="J361" i="16"/>
  <c r="K360" i="16"/>
  <c r="G360" i="15"/>
  <c r="F361" i="15"/>
  <c r="G361" i="15" s="1"/>
  <c r="D361" i="15"/>
  <c r="S365" i="13"/>
  <c r="T365" i="13" s="1"/>
  <c r="V365" i="13" s="1"/>
  <c r="X365" i="13" s="1"/>
  <c r="C362" i="15" s="1"/>
  <c r="R365" i="13"/>
  <c r="G366" i="13"/>
  <c r="I367" i="13"/>
  <c r="K366" i="13"/>
  <c r="O366" i="13" s="1"/>
  <c r="P366" i="13" s="1"/>
  <c r="H366" i="13"/>
  <c r="Q366" i="13" s="1"/>
  <c r="U366" i="13" s="1"/>
  <c r="W366" i="13" s="1"/>
  <c r="S369" i="20" l="1"/>
  <c r="T369" i="20" s="1"/>
  <c r="V369" i="20" s="1"/>
  <c r="X369" i="20" s="1"/>
  <c r="U369" i="20"/>
  <c r="W369" i="20" s="1"/>
  <c r="R369" i="20"/>
  <c r="Y369" i="20" s="1"/>
  <c r="K370" i="20"/>
  <c r="O370" i="20" s="1"/>
  <c r="P370" i="20" s="1"/>
  <c r="H370" i="20"/>
  <c r="Q370" i="20" s="1"/>
  <c r="I371" i="20"/>
  <c r="G370" i="20"/>
  <c r="E361" i="15"/>
  <c r="J362" i="16"/>
  <c r="K361" i="16"/>
  <c r="F362" i="15"/>
  <c r="G362" i="15" s="1"/>
  <c r="D362" i="15"/>
  <c r="R366" i="13"/>
  <c r="S366" i="13"/>
  <c r="T366" i="13" s="1"/>
  <c r="V366" i="13" s="1"/>
  <c r="X366" i="13" s="1"/>
  <c r="C363" i="15" s="1"/>
  <c r="I368" i="13"/>
  <c r="K367" i="13"/>
  <c r="O367" i="13" s="1"/>
  <c r="P367" i="13" s="1"/>
  <c r="H367" i="13"/>
  <c r="Q367" i="13" s="1"/>
  <c r="U367" i="13" s="1"/>
  <c r="W367" i="13" s="1"/>
  <c r="G367" i="13"/>
  <c r="S370" i="20" l="1"/>
  <c r="T370" i="20" s="1"/>
  <c r="V370" i="20" s="1"/>
  <c r="R370" i="20"/>
  <c r="Y370" i="20" s="1"/>
  <c r="U370" i="20"/>
  <c r="W370" i="20" s="1"/>
  <c r="H371" i="20"/>
  <c r="Q371" i="20" s="1"/>
  <c r="K371" i="20"/>
  <c r="O371" i="20" s="1"/>
  <c r="P371" i="20" s="1"/>
  <c r="I372" i="20"/>
  <c r="G371" i="20"/>
  <c r="E362" i="15"/>
  <c r="J363" i="16"/>
  <c r="K362" i="16"/>
  <c r="F363" i="15"/>
  <c r="G363" i="15" s="1"/>
  <c r="D363" i="15"/>
  <c r="S367" i="13"/>
  <c r="T367" i="13" s="1"/>
  <c r="V367" i="13" s="1"/>
  <c r="X367" i="13" s="1"/>
  <c r="C364" i="15" s="1"/>
  <c r="R367" i="13"/>
  <c r="K368" i="13"/>
  <c r="O368" i="13" s="1"/>
  <c r="P368" i="13" s="1"/>
  <c r="I369" i="13"/>
  <c r="H368" i="13"/>
  <c r="Q368" i="13" s="1"/>
  <c r="U368" i="13" s="1"/>
  <c r="W368" i="13" s="1"/>
  <c r="G368" i="13"/>
  <c r="R371" i="20" l="1"/>
  <c r="Y371" i="20" s="1"/>
  <c r="U371" i="20"/>
  <c r="W371" i="20" s="1"/>
  <c r="S371" i="20"/>
  <c r="T371" i="20" s="1"/>
  <c r="V371" i="20" s="1"/>
  <c r="G372" i="20"/>
  <c r="I373" i="20"/>
  <c r="K372" i="20"/>
  <c r="O372" i="20" s="1"/>
  <c r="P372" i="20" s="1"/>
  <c r="H372" i="20"/>
  <c r="Q372" i="20" s="1"/>
  <c r="X370" i="20"/>
  <c r="E363" i="15"/>
  <c r="J364" i="16"/>
  <c r="K363" i="16"/>
  <c r="F364" i="15"/>
  <c r="G364" i="15" s="1"/>
  <c r="D364" i="15"/>
  <c r="K369" i="13"/>
  <c r="O369" i="13" s="1"/>
  <c r="P369" i="13" s="1"/>
  <c r="I370" i="13"/>
  <c r="G369" i="13"/>
  <c r="H369" i="13"/>
  <c r="Q369" i="13" s="1"/>
  <c r="U369" i="13" s="1"/>
  <c r="W369" i="13" s="1"/>
  <c r="S368" i="13"/>
  <c r="T368" i="13" s="1"/>
  <c r="V368" i="13" s="1"/>
  <c r="X368" i="13" s="1"/>
  <c r="C365" i="15" s="1"/>
  <c r="R368" i="13"/>
  <c r="I374" i="20" l="1"/>
  <c r="K373" i="20"/>
  <c r="O373" i="20" s="1"/>
  <c r="P373" i="20" s="1"/>
  <c r="H373" i="20"/>
  <c r="Q373" i="20" s="1"/>
  <c r="G373" i="20"/>
  <c r="U372" i="20"/>
  <c r="W372" i="20" s="1"/>
  <c r="R372" i="20"/>
  <c r="Y372" i="20" s="1"/>
  <c r="S372" i="20"/>
  <c r="T372" i="20" s="1"/>
  <c r="V372" i="20" s="1"/>
  <c r="E364" i="15"/>
  <c r="J365" i="16"/>
  <c r="K364" i="16"/>
  <c r="F365" i="15"/>
  <c r="G365" i="15" s="1"/>
  <c r="D365" i="15"/>
  <c r="S369" i="13"/>
  <c r="T369" i="13" s="1"/>
  <c r="V369" i="13" s="1"/>
  <c r="X369" i="13" s="1"/>
  <c r="C366" i="15" s="1"/>
  <c r="R369" i="13"/>
  <c r="H370" i="13"/>
  <c r="Q370" i="13" s="1"/>
  <c r="U370" i="13" s="1"/>
  <c r="W370" i="13" s="1"/>
  <c r="I371" i="13"/>
  <c r="K370" i="13"/>
  <c r="O370" i="13" s="1"/>
  <c r="P370" i="13" s="1"/>
  <c r="G370" i="13"/>
  <c r="S373" i="20" l="1"/>
  <c r="T373" i="20" s="1"/>
  <c r="V373" i="20" s="1"/>
  <c r="R373" i="20"/>
  <c r="Y373" i="20" s="1"/>
  <c r="U373" i="20"/>
  <c r="W373" i="20" s="1"/>
  <c r="H374" i="20"/>
  <c r="Q374" i="20" s="1"/>
  <c r="G374" i="20"/>
  <c r="I375" i="20"/>
  <c r="K374" i="20"/>
  <c r="O374" i="20" s="1"/>
  <c r="P374" i="20" s="1"/>
  <c r="E365" i="15"/>
  <c r="J366" i="16"/>
  <c r="K365" i="16"/>
  <c r="F366" i="15"/>
  <c r="G366" i="15" s="1"/>
  <c r="D366" i="15"/>
  <c r="G371" i="13"/>
  <c r="K371" i="13"/>
  <c r="O371" i="13" s="1"/>
  <c r="P371" i="13" s="1"/>
  <c r="I372" i="13"/>
  <c r="H371" i="13"/>
  <c r="Q371" i="13" s="1"/>
  <c r="U371" i="13" s="1"/>
  <c r="W371" i="13" s="1"/>
  <c r="S370" i="13"/>
  <c r="T370" i="13" s="1"/>
  <c r="V370" i="13" s="1"/>
  <c r="X370" i="13" s="1"/>
  <c r="C367" i="15" s="1"/>
  <c r="R370" i="13"/>
  <c r="S374" i="20" l="1"/>
  <c r="T374" i="20" s="1"/>
  <c r="V374" i="20" s="1"/>
  <c r="R374" i="20"/>
  <c r="Y374" i="20" s="1"/>
  <c r="U374" i="20"/>
  <c r="W374" i="20" s="1"/>
  <c r="H375" i="20"/>
  <c r="Q375" i="20" s="1"/>
  <c r="G375" i="20"/>
  <c r="I376" i="20"/>
  <c r="K375" i="20"/>
  <c r="O375" i="20" s="1"/>
  <c r="P375" i="20" s="1"/>
  <c r="E366" i="15"/>
  <c r="J367" i="16"/>
  <c r="K366" i="16"/>
  <c r="D367" i="15"/>
  <c r="F367" i="15"/>
  <c r="G367" i="15" s="1"/>
  <c r="I373" i="13"/>
  <c r="K372" i="13"/>
  <c r="O372" i="13" s="1"/>
  <c r="P372" i="13" s="1"/>
  <c r="G372" i="13"/>
  <c r="H372" i="13"/>
  <c r="Q372" i="13" s="1"/>
  <c r="U372" i="13" s="1"/>
  <c r="W372" i="13" s="1"/>
  <c r="S371" i="13"/>
  <c r="T371" i="13" s="1"/>
  <c r="V371" i="13" s="1"/>
  <c r="R371" i="13"/>
  <c r="U375" i="20" l="1"/>
  <c r="W375" i="20" s="1"/>
  <c r="R375" i="20"/>
  <c r="Y375" i="20" s="1"/>
  <c r="S375" i="20"/>
  <c r="T375" i="20" s="1"/>
  <c r="V375" i="20" s="1"/>
  <c r="I377" i="20"/>
  <c r="K376" i="20"/>
  <c r="O376" i="20" s="1"/>
  <c r="P376" i="20" s="1"/>
  <c r="G376" i="20"/>
  <c r="H376" i="20"/>
  <c r="Q376" i="20" s="1"/>
  <c r="E367" i="15"/>
  <c r="J368" i="16"/>
  <c r="K367" i="16"/>
  <c r="F368" i="15"/>
  <c r="G368" i="15" s="1"/>
  <c r="D368" i="15"/>
  <c r="S372" i="13"/>
  <c r="T372" i="13" s="1"/>
  <c r="V372" i="13" s="1"/>
  <c r="R372" i="13"/>
  <c r="K373" i="13"/>
  <c r="O373" i="13" s="1"/>
  <c r="P373" i="13" s="1"/>
  <c r="I374" i="13"/>
  <c r="H373" i="13"/>
  <c r="Q373" i="13" s="1"/>
  <c r="U373" i="13" s="1"/>
  <c r="W373" i="13" s="1"/>
  <c r="G373" i="13"/>
  <c r="U376" i="20" l="1"/>
  <c r="W376" i="20" s="1"/>
  <c r="S376" i="20"/>
  <c r="T376" i="20" s="1"/>
  <c r="V376" i="20" s="1"/>
  <c r="R376" i="20"/>
  <c r="Y376" i="20" s="1"/>
  <c r="I378" i="20"/>
  <c r="K377" i="20"/>
  <c r="O377" i="20" s="1"/>
  <c r="P377" i="20" s="1"/>
  <c r="H377" i="20"/>
  <c r="Q377" i="20" s="1"/>
  <c r="G377" i="20"/>
  <c r="E368" i="15"/>
  <c r="J369" i="16"/>
  <c r="K368" i="16"/>
  <c r="D369" i="15"/>
  <c r="F369" i="15"/>
  <c r="G369" i="15" s="1"/>
  <c r="G374" i="13"/>
  <c r="K374" i="13"/>
  <c r="O374" i="13" s="1"/>
  <c r="P374" i="13" s="1"/>
  <c r="H374" i="13"/>
  <c r="Q374" i="13" s="1"/>
  <c r="U374" i="13" s="1"/>
  <c r="W374" i="13" s="1"/>
  <c r="I375" i="13"/>
  <c r="S373" i="13"/>
  <c r="T373" i="13" s="1"/>
  <c r="V373" i="13" s="1"/>
  <c r="R373" i="13"/>
  <c r="S377" i="20" l="1"/>
  <c r="T377" i="20" s="1"/>
  <c r="V377" i="20" s="1"/>
  <c r="U377" i="20"/>
  <c r="W377" i="20" s="1"/>
  <c r="R377" i="20"/>
  <c r="Y377" i="20" s="1"/>
  <c r="H378" i="20"/>
  <c r="Q378" i="20" s="1"/>
  <c r="I379" i="20"/>
  <c r="G378" i="20"/>
  <c r="K378" i="20"/>
  <c r="O378" i="20" s="1"/>
  <c r="P378" i="20" s="1"/>
  <c r="E369" i="15"/>
  <c r="J370" i="16"/>
  <c r="K369" i="16"/>
  <c r="F370" i="15"/>
  <c r="G370" i="15" s="1"/>
  <c r="D370" i="15"/>
  <c r="K375" i="13"/>
  <c r="O375" i="13" s="1"/>
  <c r="P375" i="13" s="1"/>
  <c r="I376" i="13"/>
  <c r="G375" i="13"/>
  <c r="H375" i="13"/>
  <c r="Q375" i="13" s="1"/>
  <c r="U375" i="13" s="1"/>
  <c r="W375" i="13" s="1"/>
  <c r="R374" i="13"/>
  <c r="S374" i="13"/>
  <c r="T374" i="13" s="1"/>
  <c r="V374" i="13" s="1"/>
  <c r="S378" i="20" l="1"/>
  <c r="T378" i="20" s="1"/>
  <c r="V378" i="20" s="1"/>
  <c r="R378" i="20"/>
  <c r="Y378" i="20" s="1"/>
  <c r="U378" i="20"/>
  <c r="W378" i="20" s="1"/>
  <c r="H379" i="20"/>
  <c r="Q379" i="20" s="1"/>
  <c r="G379" i="20"/>
  <c r="I380" i="20"/>
  <c r="K379" i="20"/>
  <c r="O379" i="20" s="1"/>
  <c r="P379" i="20" s="1"/>
  <c r="E370" i="15"/>
  <c r="J371" i="16"/>
  <c r="K370" i="16"/>
  <c r="F371" i="15"/>
  <c r="G371" i="15" s="1"/>
  <c r="D371" i="15"/>
  <c r="R375" i="13"/>
  <c r="S375" i="13"/>
  <c r="T375" i="13" s="1"/>
  <c r="V375" i="13" s="1"/>
  <c r="K376" i="13"/>
  <c r="O376" i="13" s="1"/>
  <c r="P376" i="13" s="1"/>
  <c r="H376" i="13"/>
  <c r="Q376" i="13" s="1"/>
  <c r="U376" i="13" s="1"/>
  <c r="W376" i="13" s="1"/>
  <c r="G376" i="13"/>
  <c r="I377" i="13"/>
  <c r="R379" i="20" l="1"/>
  <c r="Y379" i="20" s="1"/>
  <c r="U379" i="20"/>
  <c r="W379" i="20" s="1"/>
  <c r="S379" i="20"/>
  <c r="T379" i="20" s="1"/>
  <c r="V379" i="20" s="1"/>
  <c r="G380" i="20"/>
  <c r="I381" i="20"/>
  <c r="K380" i="20"/>
  <c r="O380" i="20" s="1"/>
  <c r="P380" i="20" s="1"/>
  <c r="H380" i="20"/>
  <c r="Q380" i="20" s="1"/>
  <c r="E371" i="15"/>
  <c r="J372" i="16"/>
  <c r="K371" i="16"/>
  <c r="F372" i="15"/>
  <c r="G372" i="15" s="1"/>
  <c r="D372" i="15"/>
  <c r="K377" i="13"/>
  <c r="O377" i="13" s="1"/>
  <c r="P377" i="13" s="1"/>
  <c r="G377" i="13"/>
  <c r="H377" i="13"/>
  <c r="Q377" i="13" s="1"/>
  <c r="U377" i="13" s="1"/>
  <c r="W377" i="13" s="1"/>
  <c r="I378" i="13"/>
  <c r="R376" i="13"/>
  <c r="S376" i="13"/>
  <c r="T376" i="13" s="1"/>
  <c r="V376" i="13" s="1"/>
  <c r="I382" i="20" l="1"/>
  <c r="K381" i="20"/>
  <c r="O381" i="20" s="1"/>
  <c r="P381" i="20" s="1"/>
  <c r="G381" i="20"/>
  <c r="H381" i="20"/>
  <c r="Q381" i="20" s="1"/>
  <c r="U380" i="20"/>
  <c r="W380" i="20" s="1"/>
  <c r="S380" i="20"/>
  <c r="T380" i="20" s="1"/>
  <c r="V380" i="20" s="1"/>
  <c r="R380" i="20"/>
  <c r="Y380" i="20" s="1"/>
  <c r="E372" i="15"/>
  <c r="J373" i="16"/>
  <c r="K372" i="16"/>
  <c r="F373" i="15"/>
  <c r="G373" i="15" s="1"/>
  <c r="D373" i="15"/>
  <c r="S377" i="13"/>
  <c r="T377" i="13" s="1"/>
  <c r="V377" i="13" s="1"/>
  <c r="R377" i="13"/>
  <c r="G378" i="13"/>
  <c r="K378" i="13"/>
  <c r="O378" i="13" s="1"/>
  <c r="P378" i="13" s="1"/>
  <c r="I379" i="13"/>
  <c r="H378" i="13"/>
  <c r="Q378" i="13" s="1"/>
  <c r="U378" i="13" s="1"/>
  <c r="W378" i="13" s="1"/>
  <c r="S381" i="20" l="1"/>
  <c r="T381" i="20" s="1"/>
  <c r="V381" i="20" s="1"/>
  <c r="R381" i="20"/>
  <c r="Y381" i="20" s="1"/>
  <c r="U381" i="20"/>
  <c r="W381" i="20" s="1"/>
  <c r="H382" i="20"/>
  <c r="Q382" i="20" s="1"/>
  <c r="K382" i="20"/>
  <c r="O382" i="20" s="1"/>
  <c r="P382" i="20" s="1"/>
  <c r="I383" i="20"/>
  <c r="G382" i="20"/>
  <c r="E373" i="15"/>
  <c r="J374" i="16"/>
  <c r="K373" i="16"/>
  <c r="F374" i="15"/>
  <c r="G374" i="15" s="1"/>
  <c r="D374" i="15"/>
  <c r="K379" i="13"/>
  <c r="O379" i="13" s="1"/>
  <c r="P379" i="13" s="1"/>
  <c r="I380" i="13"/>
  <c r="H379" i="13"/>
  <c r="Q379" i="13" s="1"/>
  <c r="U379" i="13" s="1"/>
  <c r="W379" i="13" s="1"/>
  <c r="G379" i="13"/>
  <c r="S378" i="13"/>
  <c r="T378" i="13" s="1"/>
  <c r="V378" i="13" s="1"/>
  <c r="R378" i="13"/>
  <c r="H383" i="20" l="1"/>
  <c r="Q383" i="20" s="1"/>
  <c r="G383" i="20"/>
  <c r="I384" i="20"/>
  <c r="K383" i="20"/>
  <c r="O383" i="20" s="1"/>
  <c r="P383" i="20" s="1"/>
  <c r="S382" i="20"/>
  <c r="T382" i="20" s="1"/>
  <c r="V382" i="20" s="1"/>
  <c r="R382" i="20"/>
  <c r="Y382" i="20" s="1"/>
  <c r="U382" i="20"/>
  <c r="W382" i="20" s="1"/>
  <c r="E374" i="15"/>
  <c r="J375" i="16"/>
  <c r="K374" i="16"/>
  <c r="G380" i="13"/>
  <c r="F375" i="15"/>
  <c r="G375" i="15" s="1"/>
  <c r="D375" i="15"/>
  <c r="S379" i="13"/>
  <c r="T379" i="13" s="1"/>
  <c r="V379" i="13" s="1"/>
  <c r="R379" i="13"/>
  <c r="K380" i="13"/>
  <c r="O380" i="13" s="1"/>
  <c r="P380" i="13" s="1"/>
  <c r="I381" i="13"/>
  <c r="H380" i="13"/>
  <c r="Q380" i="13" s="1"/>
  <c r="U380" i="13" s="1"/>
  <c r="W380" i="13" s="1"/>
  <c r="I385" i="20" l="1"/>
  <c r="K384" i="20"/>
  <c r="O384" i="20" s="1"/>
  <c r="P384" i="20" s="1"/>
  <c r="G384" i="20"/>
  <c r="H384" i="20"/>
  <c r="Q384" i="20" s="1"/>
  <c r="U383" i="20"/>
  <c r="W383" i="20" s="1"/>
  <c r="R383" i="20"/>
  <c r="Y383" i="20" s="1"/>
  <c r="S383" i="20"/>
  <c r="T383" i="20" s="1"/>
  <c r="V383" i="20" s="1"/>
  <c r="E375" i="15"/>
  <c r="J376" i="16"/>
  <c r="K375" i="16"/>
  <c r="D376" i="15"/>
  <c r="F376" i="15"/>
  <c r="G376" i="15" s="1"/>
  <c r="S380" i="13"/>
  <c r="T380" i="13" s="1"/>
  <c r="V380" i="13" s="1"/>
  <c r="R380" i="13"/>
  <c r="K381" i="13"/>
  <c r="O381" i="13" s="1"/>
  <c r="P381" i="13" s="1"/>
  <c r="I382" i="13"/>
  <c r="H381" i="13"/>
  <c r="Q381" i="13" s="1"/>
  <c r="U381" i="13" s="1"/>
  <c r="W381" i="13" s="1"/>
  <c r="G381" i="13"/>
  <c r="U384" i="20" l="1"/>
  <c r="W384" i="20" s="1"/>
  <c r="S384" i="20"/>
  <c r="T384" i="20" s="1"/>
  <c r="V384" i="20" s="1"/>
  <c r="R384" i="20"/>
  <c r="Y384" i="20" s="1"/>
  <c r="I386" i="20"/>
  <c r="K385" i="20"/>
  <c r="O385" i="20" s="1"/>
  <c r="P385" i="20" s="1"/>
  <c r="H385" i="20"/>
  <c r="Q385" i="20" s="1"/>
  <c r="G385" i="20"/>
  <c r="E376" i="15"/>
  <c r="J377" i="16"/>
  <c r="K376" i="16"/>
  <c r="D377" i="15"/>
  <c r="F377" i="15"/>
  <c r="G377" i="15" s="1"/>
  <c r="S381" i="13"/>
  <c r="T381" i="13" s="1"/>
  <c r="V381" i="13" s="1"/>
  <c r="R381" i="13"/>
  <c r="K382" i="13"/>
  <c r="O382" i="13" s="1"/>
  <c r="P382" i="13" s="1"/>
  <c r="I383" i="13"/>
  <c r="H382" i="13"/>
  <c r="Q382" i="13" s="1"/>
  <c r="U382" i="13" s="1"/>
  <c r="W382" i="13" s="1"/>
  <c r="G382" i="13"/>
  <c r="U385" i="20" l="1"/>
  <c r="W385" i="20" s="1"/>
  <c r="S385" i="20"/>
  <c r="T385" i="20" s="1"/>
  <c r="V385" i="20" s="1"/>
  <c r="R385" i="20"/>
  <c r="Y385" i="20" s="1"/>
  <c r="I387" i="20"/>
  <c r="K386" i="20"/>
  <c r="O386" i="20" s="1"/>
  <c r="P386" i="20" s="1"/>
  <c r="H386" i="20"/>
  <c r="Q386" i="20" s="1"/>
  <c r="G386" i="20"/>
  <c r="E377" i="15"/>
  <c r="J378" i="16"/>
  <c r="K377" i="16"/>
  <c r="D378" i="15"/>
  <c r="F378" i="15"/>
  <c r="G378" i="15" s="1"/>
  <c r="R382" i="13"/>
  <c r="S382" i="13"/>
  <c r="T382" i="13" s="1"/>
  <c r="V382" i="13" s="1"/>
  <c r="K383" i="13"/>
  <c r="O383" i="13" s="1"/>
  <c r="P383" i="13" s="1"/>
  <c r="H383" i="13"/>
  <c r="Q383" i="13" s="1"/>
  <c r="U383" i="13" s="1"/>
  <c r="W383" i="13" s="1"/>
  <c r="I384" i="13"/>
  <c r="G383" i="13"/>
  <c r="I388" i="20" l="1"/>
  <c r="K387" i="20"/>
  <c r="O387" i="20" s="1"/>
  <c r="P387" i="20" s="1"/>
  <c r="H387" i="20"/>
  <c r="Q387" i="20" s="1"/>
  <c r="G387" i="20"/>
  <c r="U386" i="20"/>
  <c r="W386" i="20" s="1"/>
  <c r="S386" i="20"/>
  <c r="T386" i="20" s="1"/>
  <c r="V386" i="20" s="1"/>
  <c r="R386" i="20"/>
  <c r="Y386" i="20" s="1"/>
  <c r="E378" i="15"/>
  <c r="J379" i="16"/>
  <c r="K378" i="16"/>
  <c r="F379" i="15"/>
  <c r="G379" i="15" s="1"/>
  <c r="D379" i="15"/>
  <c r="K384" i="13"/>
  <c r="O384" i="13" s="1"/>
  <c r="P384" i="13" s="1"/>
  <c r="I385" i="13"/>
  <c r="H384" i="13"/>
  <c r="Q384" i="13" s="1"/>
  <c r="U384" i="13" s="1"/>
  <c r="W384" i="13" s="1"/>
  <c r="G384" i="13"/>
  <c r="S383" i="13"/>
  <c r="T383" i="13" s="1"/>
  <c r="V383" i="13" s="1"/>
  <c r="R383" i="13"/>
  <c r="S387" i="20" l="1"/>
  <c r="T387" i="20" s="1"/>
  <c r="V387" i="20" s="1"/>
  <c r="R387" i="20"/>
  <c r="Y387" i="20" s="1"/>
  <c r="U387" i="20"/>
  <c r="W387" i="20" s="1"/>
  <c r="H388" i="20"/>
  <c r="Q388" i="20" s="1"/>
  <c r="G388" i="20"/>
  <c r="I389" i="20"/>
  <c r="K388" i="20"/>
  <c r="O388" i="20" s="1"/>
  <c r="P388" i="20" s="1"/>
  <c r="E379" i="15"/>
  <c r="J380" i="16"/>
  <c r="K379" i="16"/>
  <c r="D380" i="15"/>
  <c r="F380" i="15"/>
  <c r="G380" i="15" s="1"/>
  <c r="R384" i="13"/>
  <c r="S384" i="13"/>
  <c r="T384" i="13" s="1"/>
  <c r="V384" i="13" s="1"/>
  <c r="K385" i="13"/>
  <c r="O385" i="13" s="1"/>
  <c r="P385" i="13" s="1"/>
  <c r="I386" i="13"/>
  <c r="G385" i="13"/>
  <c r="H385" i="13"/>
  <c r="Q385" i="13" s="1"/>
  <c r="U385" i="13" s="1"/>
  <c r="W385" i="13" s="1"/>
  <c r="H389" i="20" l="1"/>
  <c r="Q389" i="20" s="1"/>
  <c r="G389" i="20"/>
  <c r="I390" i="20"/>
  <c r="K389" i="20"/>
  <c r="O389" i="20" s="1"/>
  <c r="P389" i="20" s="1"/>
  <c r="S388" i="20"/>
  <c r="T388" i="20" s="1"/>
  <c r="V388" i="20" s="1"/>
  <c r="R388" i="20"/>
  <c r="Y388" i="20" s="1"/>
  <c r="U388" i="20"/>
  <c r="W388" i="20" s="1"/>
  <c r="E380" i="15"/>
  <c r="J381" i="16"/>
  <c r="K380" i="16"/>
  <c r="D381" i="15"/>
  <c r="F381" i="15"/>
  <c r="G381" i="15" s="1"/>
  <c r="G386" i="13"/>
  <c r="S385" i="13"/>
  <c r="T385" i="13" s="1"/>
  <c r="V385" i="13" s="1"/>
  <c r="R385" i="13"/>
  <c r="K386" i="13"/>
  <c r="O386" i="13" s="1"/>
  <c r="P386" i="13" s="1"/>
  <c r="H386" i="13"/>
  <c r="Q386" i="13" s="1"/>
  <c r="U386" i="13" s="1"/>
  <c r="W386" i="13" s="1"/>
  <c r="I387" i="13"/>
  <c r="G390" i="20" l="1"/>
  <c r="I391" i="20"/>
  <c r="K390" i="20"/>
  <c r="O390" i="20" s="1"/>
  <c r="P390" i="20" s="1"/>
  <c r="H390" i="20"/>
  <c r="Q390" i="20" s="1"/>
  <c r="R389" i="20"/>
  <c r="Y389" i="20" s="1"/>
  <c r="U389" i="20"/>
  <c r="W389" i="20" s="1"/>
  <c r="S389" i="20"/>
  <c r="T389" i="20" s="1"/>
  <c r="V389" i="20" s="1"/>
  <c r="E381" i="15"/>
  <c r="J382" i="16"/>
  <c r="K381" i="16"/>
  <c r="F382" i="15"/>
  <c r="G382" i="15" s="1"/>
  <c r="D382" i="15"/>
  <c r="S386" i="13"/>
  <c r="T386" i="13" s="1"/>
  <c r="V386" i="13" s="1"/>
  <c r="R386" i="13"/>
  <c r="K387" i="13"/>
  <c r="O387" i="13" s="1"/>
  <c r="P387" i="13" s="1"/>
  <c r="H387" i="13"/>
  <c r="Q387" i="13" s="1"/>
  <c r="U387" i="13" s="1"/>
  <c r="W387" i="13" s="1"/>
  <c r="I388" i="13"/>
  <c r="G387" i="13"/>
  <c r="U390" i="20" l="1"/>
  <c r="W390" i="20" s="1"/>
  <c r="S390" i="20"/>
  <c r="T390" i="20" s="1"/>
  <c r="V390" i="20" s="1"/>
  <c r="R390" i="20"/>
  <c r="Y390" i="20" s="1"/>
  <c r="I392" i="20"/>
  <c r="K391" i="20"/>
  <c r="O391" i="20" s="1"/>
  <c r="P391" i="20" s="1"/>
  <c r="H391" i="20"/>
  <c r="Q391" i="20" s="1"/>
  <c r="G391" i="20"/>
  <c r="E382" i="15"/>
  <c r="J383" i="16"/>
  <c r="K382" i="16"/>
  <c r="F383" i="15"/>
  <c r="G383" i="15" s="1"/>
  <c r="D383" i="15"/>
  <c r="S387" i="13"/>
  <c r="T387" i="13" s="1"/>
  <c r="V387" i="13" s="1"/>
  <c r="R387" i="13"/>
  <c r="K388" i="13"/>
  <c r="O388" i="13" s="1"/>
  <c r="P388" i="13" s="1"/>
  <c r="G388" i="13"/>
  <c r="I389" i="13"/>
  <c r="H388" i="13"/>
  <c r="Q388" i="13" s="1"/>
  <c r="U388" i="13" s="1"/>
  <c r="W388" i="13" s="1"/>
  <c r="I393" i="20" l="1"/>
  <c r="K392" i="20"/>
  <c r="O392" i="20" s="1"/>
  <c r="P392" i="20" s="1"/>
  <c r="H392" i="20"/>
  <c r="Q392" i="20" s="1"/>
  <c r="G392" i="20"/>
  <c r="U391" i="20"/>
  <c r="W391" i="20" s="1"/>
  <c r="S391" i="20"/>
  <c r="T391" i="20" s="1"/>
  <c r="V391" i="20" s="1"/>
  <c r="X391" i="20" s="1"/>
  <c r="R391" i="20"/>
  <c r="Y391" i="20" s="1"/>
  <c r="E383" i="15"/>
  <c r="J384" i="16"/>
  <c r="K383" i="16"/>
  <c r="D384" i="15"/>
  <c r="F384" i="15"/>
  <c r="G384" i="15" s="1"/>
  <c r="S388" i="13"/>
  <c r="T388" i="13" s="1"/>
  <c r="V388" i="13" s="1"/>
  <c r="R388" i="13"/>
  <c r="K389" i="13"/>
  <c r="O389" i="13" s="1"/>
  <c r="P389" i="13" s="1"/>
  <c r="H389" i="13"/>
  <c r="Q389" i="13" s="1"/>
  <c r="U389" i="13" s="1"/>
  <c r="W389" i="13" s="1"/>
  <c r="I390" i="13"/>
  <c r="G389" i="13"/>
  <c r="U392" i="20" l="1"/>
  <c r="W392" i="20" s="1"/>
  <c r="S392" i="20"/>
  <c r="T392" i="20" s="1"/>
  <c r="V392" i="20" s="1"/>
  <c r="X392" i="20" s="1"/>
  <c r="R392" i="20"/>
  <c r="Y392" i="20" s="1"/>
  <c r="I394" i="20"/>
  <c r="K393" i="20"/>
  <c r="O393" i="20" s="1"/>
  <c r="P393" i="20" s="1"/>
  <c r="H393" i="20"/>
  <c r="Q393" i="20" s="1"/>
  <c r="G393" i="20"/>
  <c r="E384" i="15"/>
  <c r="J385" i="16"/>
  <c r="K384" i="16"/>
  <c r="F385" i="15"/>
  <c r="G385" i="15" s="1"/>
  <c r="D385" i="15"/>
  <c r="S389" i="13"/>
  <c r="T389" i="13" s="1"/>
  <c r="V389" i="13" s="1"/>
  <c r="R389" i="13"/>
  <c r="H390" i="13"/>
  <c r="Q390" i="13" s="1"/>
  <c r="U390" i="13" s="1"/>
  <c r="W390" i="13" s="1"/>
  <c r="I391" i="13"/>
  <c r="K390" i="13"/>
  <c r="O390" i="13" s="1"/>
  <c r="P390" i="13" s="1"/>
  <c r="G390" i="13"/>
  <c r="I395" i="20" l="1"/>
  <c r="K394" i="20"/>
  <c r="O394" i="20" s="1"/>
  <c r="P394" i="20" s="1"/>
  <c r="H394" i="20"/>
  <c r="Q394" i="20" s="1"/>
  <c r="G394" i="20"/>
  <c r="U393" i="20"/>
  <c r="W393" i="20" s="1"/>
  <c r="S393" i="20"/>
  <c r="T393" i="20" s="1"/>
  <c r="V393" i="20" s="1"/>
  <c r="X393" i="20" s="1"/>
  <c r="R393" i="20"/>
  <c r="Y393" i="20" s="1"/>
  <c r="E385" i="15"/>
  <c r="J386" i="16"/>
  <c r="K385" i="16"/>
  <c r="F386" i="15"/>
  <c r="G386" i="15" s="1"/>
  <c r="D386" i="15"/>
  <c r="I392" i="13"/>
  <c r="H391" i="13"/>
  <c r="Q391" i="13" s="1"/>
  <c r="U391" i="13" s="1"/>
  <c r="W391" i="13" s="1"/>
  <c r="K391" i="13"/>
  <c r="O391" i="13" s="1"/>
  <c r="P391" i="13" s="1"/>
  <c r="G391" i="13"/>
  <c r="R390" i="13"/>
  <c r="S390" i="13"/>
  <c r="T390" i="13" s="1"/>
  <c r="V390" i="13" s="1"/>
  <c r="U394" i="20" l="1"/>
  <c r="W394" i="20" s="1"/>
  <c r="S394" i="20"/>
  <c r="T394" i="20" s="1"/>
  <c r="V394" i="20" s="1"/>
  <c r="X394" i="20" s="1"/>
  <c r="R394" i="20"/>
  <c r="Y394" i="20" s="1"/>
  <c r="I396" i="20"/>
  <c r="K395" i="20"/>
  <c r="O395" i="20" s="1"/>
  <c r="P395" i="20" s="1"/>
  <c r="H395" i="20"/>
  <c r="Q395" i="20" s="1"/>
  <c r="G395" i="20"/>
  <c r="E386" i="15"/>
  <c r="J387" i="16"/>
  <c r="K386" i="16"/>
  <c r="D387" i="15"/>
  <c r="F387" i="15"/>
  <c r="G387" i="15" s="1"/>
  <c r="R391" i="13"/>
  <c r="S391" i="13"/>
  <c r="T391" i="13" s="1"/>
  <c r="V391" i="13" s="1"/>
  <c r="X391" i="13" s="1"/>
  <c r="C388" i="15" s="1"/>
  <c r="I393" i="13"/>
  <c r="K392" i="13"/>
  <c r="O392" i="13" s="1"/>
  <c r="P392" i="13" s="1"/>
  <c r="G392" i="13"/>
  <c r="H392" i="13"/>
  <c r="Q392" i="13" s="1"/>
  <c r="U392" i="13" s="1"/>
  <c r="W392" i="13" s="1"/>
  <c r="I397" i="20" l="1"/>
  <c r="H396" i="20"/>
  <c r="Q396" i="20" s="1"/>
  <c r="G396" i="20"/>
  <c r="K396" i="20"/>
  <c r="O396" i="20" s="1"/>
  <c r="P396" i="20" s="1"/>
  <c r="U395" i="20"/>
  <c r="W395" i="20" s="1"/>
  <c r="S395" i="20"/>
  <c r="T395" i="20" s="1"/>
  <c r="V395" i="20" s="1"/>
  <c r="X395" i="20" s="1"/>
  <c r="R395" i="20"/>
  <c r="Y395" i="20" s="1"/>
  <c r="E387" i="15"/>
  <c r="J388" i="16"/>
  <c r="K387" i="16"/>
  <c r="D388" i="15"/>
  <c r="F388" i="15"/>
  <c r="G388" i="15" s="1"/>
  <c r="G393" i="13"/>
  <c r="S392" i="13"/>
  <c r="T392" i="13" s="1"/>
  <c r="V392" i="13" s="1"/>
  <c r="X392" i="13" s="1"/>
  <c r="C389" i="15" s="1"/>
  <c r="R392" i="13"/>
  <c r="K393" i="13"/>
  <c r="O393" i="13" s="1"/>
  <c r="P393" i="13" s="1"/>
  <c r="H393" i="13"/>
  <c r="Q393" i="13" s="1"/>
  <c r="U393" i="13" s="1"/>
  <c r="W393" i="13" s="1"/>
  <c r="I394" i="13"/>
  <c r="S396" i="20" l="1"/>
  <c r="T396" i="20" s="1"/>
  <c r="V396" i="20" s="1"/>
  <c r="R396" i="20"/>
  <c r="Y396" i="20" s="1"/>
  <c r="U396" i="20"/>
  <c r="W396" i="20" s="1"/>
  <c r="G397" i="20"/>
  <c r="I398" i="20"/>
  <c r="H397" i="20"/>
  <c r="Q397" i="20" s="1"/>
  <c r="K397" i="20"/>
  <c r="O397" i="20" s="1"/>
  <c r="P397" i="20" s="1"/>
  <c r="E388" i="15"/>
  <c r="J389" i="16"/>
  <c r="K388" i="16"/>
  <c r="D389" i="15"/>
  <c r="F389" i="15"/>
  <c r="G389" i="15" s="1"/>
  <c r="S393" i="13"/>
  <c r="T393" i="13" s="1"/>
  <c r="V393" i="13" s="1"/>
  <c r="X393" i="13" s="1"/>
  <c r="C390" i="15" s="1"/>
  <c r="R393" i="13"/>
  <c r="K394" i="13"/>
  <c r="O394" i="13" s="1"/>
  <c r="P394" i="13" s="1"/>
  <c r="G394" i="13"/>
  <c r="I395" i="13"/>
  <c r="H394" i="13"/>
  <c r="Q394" i="13" s="1"/>
  <c r="U394" i="13" s="1"/>
  <c r="W394" i="13" s="1"/>
  <c r="R397" i="20" l="1"/>
  <c r="Y397" i="20" s="1"/>
  <c r="U397" i="20"/>
  <c r="W397" i="20" s="1"/>
  <c r="S397" i="20"/>
  <c r="T397" i="20" s="1"/>
  <c r="V397" i="20" s="1"/>
  <c r="X397" i="20" s="1"/>
  <c r="K398" i="20"/>
  <c r="O398" i="20" s="1"/>
  <c r="P398" i="20" s="1"/>
  <c r="H398" i="20"/>
  <c r="Q398" i="20" s="1"/>
  <c r="G398" i="20"/>
  <c r="I399" i="20"/>
  <c r="X396" i="20"/>
  <c r="E389" i="15"/>
  <c r="J390" i="16"/>
  <c r="K389" i="16"/>
  <c r="D390" i="15"/>
  <c r="F390" i="15"/>
  <c r="G390" i="15" s="1"/>
  <c r="S394" i="13"/>
  <c r="T394" i="13" s="1"/>
  <c r="V394" i="13" s="1"/>
  <c r="X394" i="13" s="1"/>
  <c r="C391" i="15" s="1"/>
  <c r="R394" i="13"/>
  <c r="K395" i="13"/>
  <c r="O395" i="13" s="1"/>
  <c r="P395" i="13" s="1"/>
  <c r="G395" i="13"/>
  <c r="I396" i="13"/>
  <c r="H395" i="13"/>
  <c r="Q395" i="13" s="1"/>
  <c r="U395" i="13" s="1"/>
  <c r="W395" i="13" s="1"/>
  <c r="U398" i="20" l="1"/>
  <c r="W398" i="20" s="1"/>
  <c r="S398" i="20"/>
  <c r="T398" i="20" s="1"/>
  <c r="V398" i="20" s="1"/>
  <c r="X398" i="20" s="1"/>
  <c r="R398" i="20"/>
  <c r="Y398" i="20" s="1"/>
  <c r="H399" i="20"/>
  <c r="Q399" i="20" s="1"/>
  <c r="K399" i="20"/>
  <c r="O399" i="20" s="1"/>
  <c r="P399" i="20" s="1"/>
  <c r="G399" i="20"/>
  <c r="I400" i="20"/>
  <c r="E390" i="15"/>
  <c r="J391" i="16"/>
  <c r="K390" i="16"/>
  <c r="F391" i="15"/>
  <c r="G391" i="15" s="1"/>
  <c r="D391" i="15"/>
  <c r="R395" i="13"/>
  <c r="S395" i="13"/>
  <c r="T395" i="13" s="1"/>
  <c r="V395" i="13" s="1"/>
  <c r="X395" i="13" s="1"/>
  <c r="C392" i="15" s="1"/>
  <c r="K396" i="13"/>
  <c r="O396" i="13" s="1"/>
  <c r="P396" i="13" s="1"/>
  <c r="I397" i="13"/>
  <c r="H396" i="13"/>
  <c r="Q396" i="13" s="1"/>
  <c r="U396" i="13" s="1"/>
  <c r="W396" i="13" s="1"/>
  <c r="G396" i="13"/>
  <c r="G400" i="20" l="1"/>
  <c r="H400" i="20"/>
  <c r="Q400" i="20" s="1"/>
  <c r="I401" i="20"/>
  <c r="K400" i="20"/>
  <c r="O400" i="20" s="1"/>
  <c r="P400" i="20" s="1"/>
  <c r="S399" i="20"/>
  <c r="T399" i="20" s="1"/>
  <c r="V399" i="20" s="1"/>
  <c r="X399" i="20" s="1"/>
  <c r="U399" i="20"/>
  <c r="W399" i="20" s="1"/>
  <c r="R399" i="20"/>
  <c r="Y399" i="20" s="1"/>
  <c r="E391" i="15"/>
  <c r="J392" i="16"/>
  <c r="K391" i="16"/>
  <c r="D392" i="15"/>
  <c r="F392" i="15"/>
  <c r="G392" i="15" s="1"/>
  <c r="S396" i="13"/>
  <c r="T396" i="13" s="1"/>
  <c r="V396" i="13" s="1"/>
  <c r="X396" i="13" s="1"/>
  <c r="C393" i="15" s="1"/>
  <c r="R396" i="13"/>
  <c r="K397" i="13"/>
  <c r="O397" i="13" s="1"/>
  <c r="P397" i="13" s="1"/>
  <c r="G397" i="13"/>
  <c r="I398" i="13"/>
  <c r="H397" i="13"/>
  <c r="Q397" i="13" s="1"/>
  <c r="U397" i="13" s="1"/>
  <c r="W397" i="13" s="1"/>
  <c r="I402" i="20" l="1"/>
  <c r="K401" i="20"/>
  <c r="O401" i="20" s="1"/>
  <c r="P401" i="20" s="1"/>
  <c r="H401" i="20"/>
  <c r="Q401" i="20" s="1"/>
  <c r="G401" i="20"/>
  <c r="R400" i="20"/>
  <c r="Y400" i="20" s="1"/>
  <c r="U400" i="20"/>
  <c r="W400" i="20" s="1"/>
  <c r="S400" i="20"/>
  <c r="T400" i="20" s="1"/>
  <c r="V400" i="20" s="1"/>
  <c r="X400" i="20" s="1"/>
  <c r="E392" i="15"/>
  <c r="J393" i="16"/>
  <c r="K392" i="16"/>
  <c r="F393" i="15"/>
  <c r="G393" i="15" s="1"/>
  <c r="D393" i="15"/>
  <c r="K398" i="13"/>
  <c r="O398" i="13" s="1"/>
  <c r="P398" i="13" s="1"/>
  <c r="I399" i="13"/>
  <c r="G398" i="13"/>
  <c r="H398" i="13"/>
  <c r="Q398" i="13" s="1"/>
  <c r="U398" i="13" s="1"/>
  <c r="W398" i="13" s="1"/>
  <c r="S397" i="13"/>
  <c r="T397" i="13" s="1"/>
  <c r="V397" i="13" s="1"/>
  <c r="X397" i="13" s="1"/>
  <c r="C394" i="15" s="1"/>
  <c r="R397" i="13"/>
  <c r="R401" i="20" l="1"/>
  <c r="Y401" i="20" s="1"/>
  <c r="U401" i="20"/>
  <c r="W401" i="20" s="1"/>
  <c r="S401" i="20"/>
  <c r="T401" i="20" s="1"/>
  <c r="V401" i="20" s="1"/>
  <c r="I403" i="20"/>
  <c r="G402" i="20"/>
  <c r="H402" i="20"/>
  <c r="Q402" i="20" s="1"/>
  <c r="K402" i="20"/>
  <c r="O402" i="20" s="1"/>
  <c r="P402" i="20" s="1"/>
  <c r="E393" i="15"/>
  <c r="J394" i="16"/>
  <c r="K393" i="16"/>
  <c r="F394" i="15"/>
  <c r="G394" i="15" s="1"/>
  <c r="D394" i="15"/>
  <c r="K399" i="13"/>
  <c r="O399" i="13" s="1"/>
  <c r="P399" i="13" s="1"/>
  <c r="I400" i="13"/>
  <c r="G399" i="13"/>
  <c r="H399" i="13"/>
  <c r="Q399" i="13" s="1"/>
  <c r="U399" i="13" s="1"/>
  <c r="W399" i="13" s="1"/>
  <c r="R398" i="13"/>
  <c r="S398" i="13"/>
  <c r="T398" i="13" s="1"/>
  <c r="V398" i="13" s="1"/>
  <c r="X398" i="13" s="1"/>
  <c r="C395" i="15" s="1"/>
  <c r="R402" i="20" l="1"/>
  <c r="Y402" i="20" s="1"/>
  <c r="U402" i="20"/>
  <c r="W402" i="20" s="1"/>
  <c r="S402" i="20"/>
  <c r="T402" i="20" s="1"/>
  <c r="V402" i="20" s="1"/>
  <c r="I404" i="20"/>
  <c r="G403" i="20"/>
  <c r="K403" i="20"/>
  <c r="O403" i="20" s="1"/>
  <c r="P403" i="20" s="1"/>
  <c r="H403" i="20"/>
  <c r="Q403" i="20" s="1"/>
  <c r="E394" i="15"/>
  <c r="J395" i="16"/>
  <c r="K394" i="16"/>
  <c r="D395" i="15"/>
  <c r="F395" i="15"/>
  <c r="G395" i="15" s="1"/>
  <c r="H400" i="13"/>
  <c r="Q400" i="13" s="1"/>
  <c r="U400" i="13" s="1"/>
  <c r="W400" i="13" s="1"/>
  <c r="I401" i="13"/>
  <c r="K400" i="13"/>
  <c r="O400" i="13" s="1"/>
  <c r="P400" i="13" s="1"/>
  <c r="G400" i="13"/>
  <c r="R399" i="13"/>
  <c r="S399" i="13"/>
  <c r="T399" i="13" s="1"/>
  <c r="V399" i="13" s="1"/>
  <c r="X399" i="13" s="1"/>
  <c r="C396" i="15" s="1"/>
  <c r="K404" i="20" l="1"/>
  <c r="O404" i="20" s="1"/>
  <c r="P404" i="20" s="1"/>
  <c r="I405" i="20"/>
  <c r="G404" i="20"/>
  <c r="H404" i="20"/>
  <c r="Q404" i="20" s="1"/>
  <c r="R403" i="20"/>
  <c r="Y403" i="20" s="1"/>
  <c r="U403" i="20"/>
  <c r="W403" i="20" s="1"/>
  <c r="S403" i="20"/>
  <c r="T403" i="20" s="1"/>
  <c r="V403" i="20" s="1"/>
  <c r="E395" i="15"/>
  <c r="J396" i="16"/>
  <c r="K395" i="16"/>
  <c r="D396" i="15"/>
  <c r="E396" i="15" s="1"/>
  <c r="F396" i="15"/>
  <c r="G396" i="15" s="1"/>
  <c r="K401" i="13"/>
  <c r="O401" i="13" s="1"/>
  <c r="P401" i="13" s="1"/>
  <c r="H401" i="13"/>
  <c r="Q401" i="13" s="1"/>
  <c r="U401" i="13" s="1"/>
  <c r="W401" i="13" s="1"/>
  <c r="G401" i="13"/>
  <c r="I402" i="13"/>
  <c r="R400" i="13"/>
  <c r="S400" i="13"/>
  <c r="T400" i="13" s="1"/>
  <c r="V400" i="13" s="1"/>
  <c r="X400" i="13" s="1"/>
  <c r="C397" i="15" s="1"/>
  <c r="K405" i="20" l="1"/>
  <c r="O405" i="20" s="1"/>
  <c r="P405" i="20" s="1"/>
  <c r="I406" i="20"/>
  <c r="G405" i="20"/>
  <c r="H405" i="20"/>
  <c r="Q405" i="20" s="1"/>
  <c r="U404" i="20"/>
  <c r="W404" i="20" s="1"/>
  <c r="R404" i="20"/>
  <c r="Y404" i="20" s="1"/>
  <c r="S404" i="20"/>
  <c r="T404" i="20" s="1"/>
  <c r="V404" i="20" s="1"/>
  <c r="J397" i="16"/>
  <c r="K396" i="16"/>
  <c r="D397" i="15"/>
  <c r="E397" i="15" s="1"/>
  <c r="F397" i="15"/>
  <c r="G397" i="15" s="1"/>
  <c r="I403" i="13"/>
  <c r="K402" i="13"/>
  <c r="O402" i="13" s="1"/>
  <c r="P402" i="13" s="1"/>
  <c r="H402" i="13"/>
  <c r="Q402" i="13" s="1"/>
  <c r="U402" i="13" s="1"/>
  <c r="W402" i="13" s="1"/>
  <c r="G402" i="13"/>
  <c r="S401" i="13"/>
  <c r="T401" i="13" s="1"/>
  <c r="V401" i="13" s="1"/>
  <c r="R401" i="13"/>
  <c r="K406" i="20" l="1"/>
  <c r="O406" i="20" s="1"/>
  <c r="P406" i="20" s="1"/>
  <c r="I407" i="20"/>
  <c r="G406" i="20"/>
  <c r="H406" i="20"/>
  <c r="Q406" i="20" s="1"/>
  <c r="U405" i="20"/>
  <c r="W405" i="20" s="1"/>
  <c r="R405" i="20"/>
  <c r="Y405" i="20" s="1"/>
  <c r="S405" i="20"/>
  <c r="T405" i="20" s="1"/>
  <c r="V405" i="20" s="1"/>
  <c r="J398" i="16"/>
  <c r="K397" i="16"/>
  <c r="G403" i="13"/>
  <c r="F398" i="15"/>
  <c r="G398" i="15" s="1"/>
  <c r="D398" i="15"/>
  <c r="E398" i="15" s="1"/>
  <c r="S402" i="13"/>
  <c r="T402" i="13" s="1"/>
  <c r="V402" i="13" s="1"/>
  <c r="R402" i="13"/>
  <c r="K403" i="13"/>
  <c r="O403" i="13" s="1"/>
  <c r="P403" i="13" s="1"/>
  <c r="I404" i="13"/>
  <c r="H403" i="13"/>
  <c r="Q403" i="13" s="1"/>
  <c r="U403" i="13" s="1"/>
  <c r="W403" i="13" s="1"/>
  <c r="U406" i="20" l="1"/>
  <c r="W406" i="20" s="1"/>
  <c r="R406" i="20"/>
  <c r="Y406" i="20" s="1"/>
  <c r="S406" i="20"/>
  <c r="T406" i="20" s="1"/>
  <c r="V406" i="20" s="1"/>
  <c r="K407" i="20"/>
  <c r="O407" i="20" s="1"/>
  <c r="P407" i="20" s="1"/>
  <c r="I408" i="20"/>
  <c r="G407" i="20"/>
  <c r="H407" i="20"/>
  <c r="Q407" i="20" s="1"/>
  <c r="J399" i="16"/>
  <c r="K398" i="16"/>
  <c r="D399" i="15"/>
  <c r="E399" i="15" s="1"/>
  <c r="F399" i="15"/>
  <c r="G399" i="15" s="1"/>
  <c r="R403" i="13"/>
  <c r="S403" i="13"/>
  <c r="T403" i="13" s="1"/>
  <c r="V403" i="13" s="1"/>
  <c r="K404" i="13"/>
  <c r="O404" i="13" s="1"/>
  <c r="P404" i="13" s="1"/>
  <c r="H404" i="13"/>
  <c r="Q404" i="13" s="1"/>
  <c r="U404" i="13" s="1"/>
  <c r="W404" i="13" s="1"/>
  <c r="I405" i="13"/>
  <c r="G404" i="13"/>
  <c r="K408" i="20" l="1"/>
  <c r="O408" i="20" s="1"/>
  <c r="P408" i="20" s="1"/>
  <c r="I409" i="20"/>
  <c r="G408" i="20"/>
  <c r="H408" i="20"/>
  <c r="Q408" i="20" s="1"/>
  <c r="U407" i="20"/>
  <c r="W407" i="20" s="1"/>
  <c r="R407" i="20"/>
  <c r="Y407" i="20" s="1"/>
  <c r="S407" i="20"/>
  <c r="T407" i="20" s="1"/>
  <c r="V407" i="20" s="1"/>
  <c r="J400" i="16"/>
  <c r="K399" i="16"/>
  <c r="F400" i="15"/>
  <c r="G400" i="15" s="1"/>
  <c r="D400" i="15"/>
  <c r="E400" i="15" s="1"/>
  <c r="K405" i="13"/>
  <c r="O405" i="13" s="1"/>
  <c r="P405" i="13" s="1"/>
  <c r="I406" i="13"/>
  <c r="H405" i="13"/>
  <c r="Q405" i="13" s="1"/>
  <c r="U405" i="13" s="1"/>
  <c r="W405" i="13" s="1"/>
  <c r="G405" i="13"/>
  <c r="S404" i="13"/>
  <c r="T404" i="13" s="1"/>
  <c r="V404" i="13" s="1"/>
  <c r="R404" i="13"/>
  <c r="U408" i="20" l="1"/>
  <c r="W408" i="20" s="1"/>
  <c r="R408" i="20"/>
  <c r="Y408" i="20" s="1"/>
  <c r="S408" i="20"/>
  <c r="T408" i="20" s="1"/>
  <c r="V408" i="20" s="1"/>
  <c r="K409" i="20"/>
  <c r="O409" i="20" s="1"/>
  <c r="P409" i="20" s="1"/>
  <c r="I410" i="20"/>
  <c r="G409" i="20"/>
  <c r="H409" i="20"/>
  <c r="Q409" i="20" s="1"/>
  <c r="J401" i="16"/>
  <c r="K400" i="16"/>
  <c r="F401" i="15"/>
  <c r="G401" i="15" s="1"/>
  <c r="D401" i="15"/>
  <c r="E401" i="15" s="1"/>
  <c r="S405" i="13"/>
  <c r="T405" i="13" s="1"/>
  <c r="V405" i="13" s="1"/>
  <c r="R405" i="13"/>
  <c r="K406" i="13"/>
  <c r="O406" i="13" s="1"/>
  <c r="P406" i="13" s="1"/>
  <c r="G406" i="13"/>
  <c r="H406" i="13"/>
  <c r="Q406" i="13" s="1"/>
  <c r="U406" i="13" s="1"/>
  <c r="W406" i="13" s="1"/>
  <c r="I407" i="13"/>
  <c r="K410" i="20" l="1"/>
  <c r="O410" i="20" s="1"/>
  <c r="P410" i="20" s="1"/>
  <c r="I411" i="20"/>
  <c r="G410" i="20"/>
  <c r="H410" i="20"/>
  <c r="Q410" i="20" s="1"/>
  <c r="U409" i="20"/>
  <c r="W409" i="20" s="1"/>
  <c r="R409" i="20"/>
  <c r="Y409" i="20" s="1"/>
  <c r="S409" i="20"/>
  <c r="T409" i="20" s="1"/>
  <c r="V409" i="20" s="1"/>
  <c r="J402" i="16"/>
  <c r="K401" i="16"/>
  <c r="D402" i="15"/>
  <c r="E402" i="15" s="1"/>
  <c r="F402" i="15"/>
  <c r="G402" i="15" s="1"/>
  <c r="K407" i="13"/>
  <c r="O407" i="13" s="1"/>
  <c r="P407" i="13" s="1"/>
  <c r="H407" i="13"/>
  <c r="Q407" i="13" s="1"/>
  <c r="U407" i="13" s="1"/>
  <c r="W407" i="13" s="1"/>
  <c r="I408" i="13"/>
  <c r="G407" i="13"/>
  <c r="R406" i="13"/>
  <c r="S406" i="13"/>
  <c r="T406" i="13" s="1"/>
  <c r="V406" i="13" s="1"/>
  <c r="I412" i="20" l="1"/>
  <c r="K411" i="20"/>
  <c r="O411" i="20" s="1"/>
  <c r="P411" i="20" s="1"/>
  <c r="G411" i="20"/>
  <c r="H411" i="20"/>
  <c r="Q411" i="20" s="1"/>
  <c r="U410" i="20"/>
  <c r="W410" i="20" s="1"/>
  <c r="R410" i="20"/>
  <c r="Y410" i="20" s="1"/>
  <c r="S410" i="20"/>
  <c r="T410" i="20" s="1"/>
  <c r="V410" i="20" s="1"/>
  <c r="J403" i="16"/>
  <c r="K402" i="16"/>
  <c r="F403" i="15"/>
  <c r="G403" i="15" s="1"/>
  <c r="D403" i="15"/>
  <c r="E403" i="15" s="1"/>
  <c r="S407" i="13"/>
  <c r="T407" i="13" s="1"/>
  <c r="V407" i="13" s="1"/>
  <c r="R407" i="13"/>
  <c r="K408" i="13"/>
  <c r="O408" i="13" s="1"/>
  <c r="P408" i="13" s="1"/>
  <c r="H408" i="13"/>
  <c r="Q408" i="13" s="1"/>
  <c r="U408" i="13" s="1"/>
  <c r="W408" i="13" s="1"/>
  <c r="G408" i="13"/>
  <c r="I409" i="13"/>
  <c r="U411" i="20" l="1"/>
  <c r="W411" i="20" s="1"/>
  <c r="R411" i="20"/>
  <c r="Y411" i="20" s="1"/>
  <c r="S411" i="20"/>
  <c r="T411" i="20" s="1"/>
  <c r="V411" i="20" s="1"/>
  <c r="X411" i="20" s="1"/>
  <c r="I413" i="20"/>
  <c r="K412" i="20"/>
  <c r="O412" i="20" s="1"/>
  <c r="P412" i="20" s="1"/>
  <c r="H412" i="20"/>
  <c r="Q412" i="20" s="1"/>
  <c r="G412" i="20"/>
  <c r="J404" i="16"/>
  <c r="K403" i="16"/>
  <c r="F404" i="15"/>
  <c r="G404" i="15" s="1"/>
  <c r="D404" i="15"/>
  <c r="E404" i="15" s="1"/>
  <c r="K409" i="13"/>
  <c r="O409" i="13" s="1"/>
  <c r="P409" i="13" s="1"/>
  <c r="I410" i="13"/>
  <c r="H409" i="13"/>
  <c r="Q409" i="13" s="1"/>
  <c r="U409" i="13" s="1"/>
  <c r="W409" i="13" s="1"/>
  <c r="G409" i="13"/>
  <c r="S408" i="13"/>
  <c r="T408" i="13" s="1"/>
  <c r="V408" i="13" s="1"/>
  <c r="R408" i="13"/>
  <c r="U412" i="20" l="1"/>
  <c r="W412" i="20" s="1"/>
  <c r="S412" i="20"/>
  <c r="T412" i="20" s="1"/>
  <c r="V412" i="20" s="1"/>
  <c r="X412" i="20" s="1"/>
  <c r="R412" i="20"/>
  <c r="Y412" i="20" s="1"/>
  <c r="H413" i="20"/>
  <c r="Q413" i="20" s="1"/>
  <c r="G413" i="20"/>
  <c r="I414" i="20"/>
  <c r="K413" i="20"/>
  <c r="O413" i="20" s="1"/>
  <c r="P413" i="20" s="1"/>
  <c r="J405" i="16"/>
  <c r="K404" i="16"/>
  <c r="F405" i="15"/>
  <c r="G405" i="15" s="1"/>
  <c r="D405" i="15"/>
  <c r="E405" i="15" s="1"/>
  <c r="S409" i="13"/>
  <c r="T409" i="13" s="1"/>
  <c r="V409" i="13" s="1"/>
  <c r="R409" i="13"/>
  <c r="H410" i="13"/>
  <c r="Q410" i="13" s="1"/>
  <c r="U410" i="13" s="1"/>
  <c r="W410" i="13" s="1"/>
  <c r="K410" i="13"/>
  <c r="O410" i="13" s="1"/>
  <c r="P410" i="13" s="1"/>
  <c r="I411" i="13"/>
  <c r="G410" i="13"/>
  <c r="S413" i="20" l="1"/>
  <c r="T413" i="20" s="1"/>
  <c r="V413" i="20" s="1"/>
  <c r="R413" i="20"/>
  <c r="Y413" i="20" s="1"/>
  <c r="U413" i="20"/>
  <c r="W413" i="20" s="1"/>
  <c r="H414" i="20"/>
  <c r="Q414" i="20" s="1"/>
  <c r="G414" i="20"/>
  <c r="K414" i="20"/>
  <c r="O414" i="20" s="1"/>
  <c r="P414" i="20" s="1"/>
  <c r="I415" i="20"/>
  <c r="J406" i="16"/>
  <c r="K405" i="16"/>
  <c r="D406" i="15"/>
  <c r="E406" i="15" s="1"/>
  <c r="F406" i="15"/>
  <c r="G406" i="15" s="1"/>
  <c r="S410" i="13"/>
  <c r="T410" i="13" s="1"/>
  <c r="V410" i="13" s="1"/>
  <c r="R410" i="13"/>
  <c r="H411" i="13"/>
  <c r="Q411" i="13" s="1"/>
  <c r="U411" i="13" s="1"/>
  <c r="W411" i="13" s="1"/>
  <c r="I412" i="13"/>
  <c r="K411" i="13"/>
  <c r="O411" i="13" s="1"/>
  <c r="P411" i="13" s="1"/>
  <c r="G411" i="13"/>
  <c r="S414" i="20" l="1"/>
  <c r="T414" i="20" s="1"/>
  <c r="V414" i="20" s="1"/>
  <c r="R414" i="20"/>
  <c r="Y414" i="20" s="1"/>
  <c r="U414" i="20"/>
  <c r="W414" i="20" s="1"/>
  <c r="G415" i="20"/>
  <c r="I416" i="20"/>
  <c r="K415" i="20"/>
  <c r="O415" i="20" s="1"/>
  <c r="P415" i="20" s="1"/>
  <c r="H415" i="20"/>
  <c r="Q415" i="20" s="1"/>
  <c r="X413" i="20"/>
  <c r="J407" i="16"/>
  <c r="K406" i="16"/>
  <c r="F407" i="15"/>
  <c r="G407" i="15" s="1"/>
  <c r="D407" i="15"/>
  <c r="E407" i="15" s="1"/>
  <c r="I413" i="13"/>
  <c r="K412" i="13"/>
  <c r="O412" i="13" s="1"/>
  <c r="P412" i="13" s="1"/>
  <c r="G412" i="13"/>
  <c r="H412" i="13"/>
  <c r="Q412" i="13" s="1"/>
  <c r="U412" i="13" s="1"/>
  <c r="W412" i="13" s="1"/>
  <c r="R411" i="13"/>
  <c r="S411" i="13"/>
  <c r="T411" i="13" s="1"/>
  <c r="V411" i="13" s="1"/>
  <c r="X411" i="13" s="1"/>
  <c r="C408" i="15" s="1"/>
  <c r="R415" i="20" l="1"/>
  <c r="Y415" i="20" s="1"/>
  <c r="U415" i="20"/>
  <c r="W415" i="20" s="1"/>
  <c r="S415" i="20"/>
  <c r="T415" i="20" s="1"/>
  <c r="V415" i="20" s="1"/>
  <c r="I417" i="20"/>
  <c r="K416" i="20"/>
  <c r="O416" i="20" s="1"/>
  <c r="P416" i="20" s="1"/>
  <c r="H416" i="20"/>
  <c r="Q416" i="20" s="1"/>
  <c r="G416" i="20"/>
  <c r="X414" i="20"/>
  <c r="J408" i="16"/>
  <c r="K407" i="16"/>
  <c r="F408" i="15"/>
  <c r="G408" i="15" s="1"/>
  <c r="D408" i="15"/>
  <c r="E408" i="15" s="1"/>
  <c r="G413" i="13"/>
  <c r="S412" i="13"/>
  <c r="T412" i="13" s="1"/>
  <c r="V412" i="13" s="1"/>
  <c r="X412" i="13" s="1"/>
  <c r="C409" i="15" s="1"/>
  <c r="R412" i="13"/>
  <c r="K413" i="13"/>
  <c r="O413" i="13" s="1"/>
  <c r="P413" i="13" s="1"/>
  <c r="I414" i="13"/>
  <c r="H413" i="13"/>
  <c r="Q413" i="13" s="1"/>
  <c r="U413" i="13" s="1"/>
  <c r="W413" i="13" s="1"/>
  <c r="H417" i="20" l="1"/>
  <c r="Q417" i="20" s="1"/>
  <c r="K417" i="20"/>
  <c r="O417" i="20" s="1"/>
  <c r="P417" i="20" s="1"/>
  <c r="I418" i="20"/>
  <c r="G417" i="20"/>
  <c r="X415" i="20"/>
  <c r="U416" i="20"/>
  <c r="W416" i="20" s="1"/>
  <c r="R416" i="20"/>
  <c r="Y416" i="20" s="1"/>
  <c r="S416" i="20"/>
  <c r="T416" i="20" s="1"/>
  <c r="V416" i="20" s="1"/>
  <c r="X416" i="20" s="1"/>
  <c r="J409" i="16"/>
  <c r="K408" i="16"/>
  <c r="F409" i="15"/>
  <c r="G409" i="15" s="1"/>
  <c r="D409" i="15"/>
  <c r="E409" i="15" s="1"/>
  <c r="S413" i="13"/>
  <c r="T413" i="13" s="1"/>
  <c r="V413" i="13" s="1"/>
  <c r="X413" i="13" s="1"/>
  <c r="C410" i="15" s="1"/>
  <c r="R413" i="13"/>
  <c r="K414" i="13"/>
  <c r="O414" i="13" s="1"/>
  <c r="P414" i="13" s="1"/>
  <c r="G414" i="13"/>
  <c r="I415" i="13"/>
  <c r="H414" i="13"/>
  <c r="Q414" i="13" s="1"/>
  <c r="U414" i="13" s="1"/>
  <c r="W414" i="13" s="1"/>
  <c r="I419" i="20" l="1"/>
  <c r="K418" i="20"/>
  <c r="O418" i="20" s="1"/>
  <c r="P418" i="20" s="1"/>
  <c r="H418" i="20"/>
  <c r="Q418" i="20" s="1"/>
  <c r="G418" i="20"/>
  <c r="S417" i="20"/>
  <c r="T417" i="20" s="1"/>
  <c r="V417" i="20" s="1"/>
  <c r="X417" i="20" s="1"/>
  <c r="R417" i="20"/>
  <c r="Y417" i="20" s="1"/>
  <c r="U417" i="20"/>
  <c r="W417" i="20" s="1"/>
  <c r="J410" i="16"/>
  <c r="K409" i="16"/>
  <c r="F410" i="15"/>
  <c r="G410" i="15" s="1"/>
  <c r="D410" i="15"/>
  <c r="E410" i="15" s="1"/>
  <c r="K415" i="13"/>
  <c r="O415" i="13" s="1"/>
  <c r="P415" i="13" s="1"/>
  <c r="G415" i="13"/>
  <c r="I416" i="13"/>
  <c r="H415" i="13"/>
  <c r="Q415" i="13" s="1"/>
  <c r="U415" i="13" s="1"/>
  <c r="W415" i="13" s="1"/>
  <c r="R414" i="13"/>
  <c r="S414" i="13"/>
  <c r="T414" i="13" s="1"/>
  <c r="V414" i="13" s="1"/>
  <c r="X414" i="13" s="1"/>
  <c r="C411" i="15" s="1"/>
  <c r="U418" i="20" l="1"/>
  <c r="W418" i="20" s="1"/>
  <c r="S418" i="20"/>
  <c r="T418" i="20" s="1"/>
  <c r="V418" i="20" s="1"/>
  <c r="X418" i="20" s="1"/>
  <c r="R418" i="20"/>
  <c r="Y418" i="20" s="1"/>
  <c r="I420" i="20"/>
  <c r="K419" i="20"/>
  <c r="O419" i="20" s="1"/>
  <c r="P419" i="20" s="1"/>
  <c r="G419" i="20"/>
  <c r="H419" i="20"/>
  <c r="Q419" i="20" s="1"/>
  <c r="J411" i="16"/>
  <c r="K410" i="16"/>
  <c r="F411" i="15"/>
  <c r="G411" i="15" s="1"/>
  <c r="D411" i="15"/>
  <c r="E411" i="15" s="1"/>
  <c r="S415" i="13"/>
  <c r="T415" i="13" s="1"/>
  <c r="V415" i="13" s="1"/>
  <c r="X415" i="13" s="1"/>
  <c r="C412" i="15" s="1"/>
  <c r="R415" i="13"/>
  <c r="K416" i="13"/>
  <c r="O416" i="13" s="1"/>
  <c r="P416" i="13" s="1"/>
  <c r="G416" i="13"/>
  <c r="I417" i="13"/>
  <c r="H416" i="13"/>
  <c r="Q416" i="13" s="1"/>
  <c r="U416" i="13" s="1"/>
  <c r="W416" i="13" s="1"/>
  <c r="U419" i="20" l="1"/>
  <c r="W419" i="20" s="1"/>
  <c r="R419" i="20"/>
  <c r="Y419" i="20" s="1"/>
  <c r="S419" i="20"/>
  <c r="T419" i="20" s="1"/>
  <c r="V419" i="20" s="1"/>
  <c r="X419" i="20" s="1"/>
  <c r="I421" i="20"/>
  <c r="K420" i="20"/>
  <c r="O420" i="20" s="1"/>
  <c r="P420" i="20" s="1"/>
  <c r="H420" i="20"/>
  <c r="Q420" i="20" s="1"/>
  <c r="G420" i="20"/>
  <c r="J412" i="16"/>
  <c r="K411" i="16"/>
  <c r="D412" i="15"/>
  <c r="E412" i="15" s="1"/>
  <c r="F412" i="15"/>
  <c r="G412" i="15" s="1"/>
  <c r="S416" i="13"/>
  <c r="T416" i="13" s="1"/>
  <c r="V416" i="13" s="1"/>
  <c r="X416" i="13" s="1"/>
  <c r="C413" i="15" s="1"/>
  <c r="R416" i="13"/>
  <c r="K417" i="13"/>
  <c r="O417" i="13" s="1"/>
  <c r="P417" i="13" s="1"/>
  <c r="G417" i="13"/>
  <c r="H417" i="13"/>
  <c r="Q417" i="13" s="1"/>
  <c r="U417" i="13" s="1"/>
  <c r="W417" i="13" s="1"/>
  <c r="I418" i="13"/>
  <c r="U420" i="20" l="1"/>
  <c r="W420" i="20" s="1"/>
  <c r="S420" i="20"/>
  <c r="T420" i="20" s="1"/>
  <c r="V420" i="20" s="1"/>
  <c r="R420" i="20"/>
  <c r="Y420" i="20" s="1"/>
  <c r="H421" i="20"/>
  <c r="Q421" i="20" s="1"/>
  <c r="G421" i="20"/>
  <c r="I422" i="20"/>
  <c r="K421" i="20"/>
  <c r="O421" i="20" s="1"/>
  <c r="P421" i="20" s="1"/>
  <c r="J413" i="16"/>
  <c r="K412" i="16"/>
  <c r="F413" i="15"/>
  <c r="G413" i="15" s="1"/>
  <c r="D413" i="15"/>
  <c r="E413" i="15" s="1"/>
  <c r="K418" i="13"/>
  <c r="O418" i="13" s="1"/>
  <c r="P418" i="13" s="1"/>
  <c r="G418" i="13"/>
  <c r="H418" i="13"/>
  <c r="Q418" i="13" s="1"/>
  <c r="U418" i="13" s="1"/>
  <c r="W418" i="13" s="1"/>
  <c r="I419" i="13"/>
  <c r="S417" i="13"/>
  <c r="T417" i="13" s="1"/>
  <c r="V417" i="13" s="1"/>
  <c r="X417" i="13" s="1"/>
  <c r="C414" i="15" s="1"/>
  <c r="R417" i="13"/>
  <c r="H422" i="20" l="1"/>
  <c r="Q422" i="20" s="1"/>
  <c r="G422" i="20"/>
  <c r="K422" i="20"/>
  <c r="O422" i="20" s="1"/>
  <c r="P422" i="20" s="1"/>
  <c r="I423" i="20"/>
  <c r="S421" i="20"/>
  <c r="T421" i="20" s="1"/>
  <c r="V421" i="20" s="1"/>
  <c r="R421" i="20"/>
  <c r="Y421" i="20" s="1"/>
  <c r="U421" i="20"/>
  <c r="W421" i="20" s="1"/>
  <c r="X420" i="20"/>
  <c r="J414" i="16"/>
  <c r="K413" i="16"/>
  <c r="F414" i="15"/>
  <c r="G414" i="15" s="1"/>
  <c r="D414" i="15"/>
  <c r="E414" i="15" s="1"/>
  <c r="K419" i="13"/>
  <c r="O419" i="13" s="1"/>
  <c r="P419" i="13" s="1"/>
  <c r="I420" i="13"/>
  <c r="H419" i="13"/>
  <c r="Q419" i="13" s="1"/>
  <c r="U419" i="13" s="1"/>
  <c r="W419" i="13" s="1"/>
  <c r="G419" i="13"/>
  <c r="S418" i="13"/>
  <c r="T418" i="13" s="1"/>
  <c r="V418" i="13" s="1"/>
  <c r="X418" i="13" s="1"/>
  <c r="C415" i="15" s="1"/>
  <c r="R418" i="13"/>
  <c r="G423" i="20" l="1"/>
  <c r="I424" i="20"/>
  <c r="K423" i="20"/>
  <c r="O423" i="20" s="1"/>
  <c r="P423" i="20" s="1"/>
  <c r="H423" i="20"/>
  <c r="Q423" i="20" s="1"/>
  <c r="X421" i="20"/>
  <c r="S422" i="20"/>
  <c r="T422" i="20" s="1"/>
  <c r="V422" i="20" s="1"/>
  <c r="X422" i="20" s="1"/>
  <c r="R422" i="20"/>
  <c r="Y422" i="20" s="1"/>
  <c r="U422" i="20"/>
  <c r="W422" i="20" s="1"/>
  <c r="J415" i="16"/>
  <c r="K414" i="16"/>
  <c r="F415" i="15"/>
  <c r="G415" i="15" s="1"/>
  <c r="D415" i="15"/>
  <c r="E415" i="15" s="1"/>
  <c r="R419" i="13"/>
  <c r="S419" i="13"/>
  <c r="T419" i="13" s="1"/>
  <c r="V419" i="13" s="1"/>
  <c r="X419" i="13" s="1"/>
  <c r="C416" i="15" s="1"/>
  <c r="H420" i="13"/>
  <c r="Q420" i="13" s="1"/>
  <c r="U420" i="13" s="1"/>
  <c r="W420" i="13" s="1"/>
  <c r="I421" i="13"/>
  <c r="K420" i="13"/>
  <c r="O420" i="13" s="1"/>
  <c r="P420" i="13" s="1"/>
  <c r="G420" i="13"/>
  <c r="I425" i="20" l="1"/>
  <c r="K424" i="20"/>
  <c r="O424" i="20" s="1"/>
  <c r="P424" i="20" s="1"/>
  <c r="H424" i="20"/>
  <c r="Q424" i="20" s="1"/>
  <c r="G424" i="20"/>
  <c r="R423" i="20"/>
  <c r="Y423" i="20" s="1"/>
  <c r="U423" i="20"/>
  <c r="W423" i="20" s="1"/>
  <c r="S423" i="20"/>
  <c r="T423" i="20" s="1"/>
  <c r="V423" i="20" s="1"/>
  <c r="X423" i="20" s="1"/>
  <c r="J416" i="16"/>
  <c r="K415" i="16"/>
  <c r="D416" i="15"/>
  <c r="E416" i="15" s="1"/>
  <c r="F416" i="15"/>
  <c r="G416" i="15" s="1"/>
  <c r="I422" i="13"/>
  <c r="K421" i="13"/>
  <c r="O421" i="13" s="1"/>
  <c r="P421" i="13" s="1"/>
  <c r="H421" i="13"/>
  <c r="Q421" i="13" s="1"/>
  <c r="U421" i="13" s="1"/>
  <c r="W421" i="13" s="1"/>
  <c r="G421" i="13"/>
  <c r="S420" i="13"/>
  <c r="T420" i="13" s="1"/>
  <c r="V420" i="13" s="1"/>
  <c r="X420" i="13" s="1"/>
  <c r="C417" i="15" s="1"/>
  <c r="R420" i="13"/>
  <c r="U424" i="20" l="1"/>
  <c r="W424" i="20" s="1"/>
  <c r="R424" i="20"/>
  <c r="Y424" i="20" s="1"/>
  <c r="S424" i="20"/>
  <c r="T424" i="20" s="1"/>
  <c r="V424" i="20" s="1"/>
  <c r="X424" i="20" s="1"/>
  <c r="H425" i="20"/>
  <c r="Q425" i="20" s="1"/>
  <c r="K425" i="20"/>
  <c r="O425" i="20" s="1"/>
  <c r="P425" i="20" s="1"/>
  <c r="I426" i="20"/>
  <c r="G425" i="20"/>
  <c r="J417" i="16"/>
  <c r="K416" i="16"/>
  <c r="F417" i="15"/>
  <c r="G417" i="15" s="1"/>
  <c r="D417" i="15"/>
  <c r="E417" i="15" s="1"/>
  <c r="S421" i="13"/>
  <c r="T421" i="13" s="1"/>
  <c r="V421" i="13" s="1"/>
  <c r="X421" i="13" s="1"/>
  <c r="C418" i="15" s="1"/>
  <c r="R421" i="13"/>
  <c r="I423" i="13"/>
  <c r="K422" i="13"/>
  <c r="O422" i="13" s="1"/>
  <c r="P422" i="13" s="1"/>
  <c r="G422" i="13"/>
  <c r="H422" i="13"/>
  <c r="Q422" i="13" s="1"/>
  <c r="U422" i="13" s="1"/>
  <c r="W422" i="13" s="1"/>
  <c r="S425" i="20" l="1"/>
  <c r="T425" i="20" s="1"/>
  <c r="V425" i="20" s="1"/>
  <c r="X425" i="20" s="1"/>
  <c r="R425" i="20"/>
  <c r="Y425" i="20" s="1"/>
  <c r="U425" i="20"/>
  <c r="W425" i="20" s="1"/>
  <c r="I427" i="20"/>
  <c r="K426" i="20"/>
  <c r="O426" i="20" s="1"/>
  <c r="P426" i="20" s="1"/>
  <c r="H426" i="20"/>
  <c r="Q426" i="20" s="1"/>
  <c r="G426" i="20"/>
  <c r="J418" i="16"/>
  <c r="K417" i="16"/>
  <c r="F418" i="15"/>
  <c r="G418" i="15" s="1"/>
  <c r="D418" i="15"/>
  <c r="E418" i="15" s="1"/>
  <c r="G423" i="13"/>
  <c r="R422" i="13"/>
  <c r="S422" i="13"/>
  <c r="T422" i="13" s="1"/>
  <c r="V422" i="13" s="1"/>
  <c r="X422" i="13" s="1"/>
  <c r="C419" i="15" s="1"/>
  <c r="K423" i="13"/>
  <c r="O423" i="13" s="1"/>
  <c r="P423" i="13" s="1"/>
  <c r="H423" i="13"/>
  <c r="Q423" i="13" s="1"/>
  <c r="U423" i="13" s="1"/>
  <c r="W423" i="13" s="1"/>
  <c r="I424" i="13"/>
  <c r="U426" i="20" l="1"/>
  <c r="W426" i="20" s="1"/>
  <c r="S426" i="20"/>
  <c r="T426" i="20" s="1"/>
  <c r="V426" i="20" s="1"/>
  <c r="R426" i="20"/>
  <c r="Y426" i="20" s="1"/>
  <c r="I428" i="20"/>
  <c r="K427" i="20"/>
  <c r="O427" i="20" s="1"/>
  <c r="P427" i="20" s="1"/>
  <c r="G427" i="20"/>
  <c r="H427" i="20"/>
  <c r="Q427" i="20" s="1"/>
  <c r="J419" i="16"/>
  <c r="K418" i="16"/>
  <c r="D419" i="15"/>
  <c r="E419" i="15" s="1"/>
  <c r="F419" i="15"/>
  <c r="G419" i="15" s="1"/>
  <c r="K424" i="13"/>
  <c r="O424" i="13" s="1"/>
  <c r="P424" i="13" s="1"/>
  <c r="H424" i="13"/>
  <c r="Q424" i="13" s="1"/>
  <c r="U424" i="13" s="1"/>
  <c r="W424" i="13" s="1"/>
  <c r="I425" i="13"/>
  <c r="R423" i="13"/>
  <c r="S423" i="13"/>
  <c r="T423" i="13" s="1"/>
  <c r="V423" i="13" s="1"/>
  <c r="X423" i="13" s="1"/>
  <c r="C420" i="15" s="1"/>
  <c r="G424" i="13"/>
  <c r="I429" i="20" l="1"/>
  <c r="K428" i="20"/>
  <c r="O428" i="20" s="1"/>
  <c r="P428" i="20" s="1"/>
  <c r="H428" i="20"/>
  <c r="Q428" i="20" s="1"/>
  <c r="G428" i="20"/>
  <c r="X426" i="20"/>
  <c r="U427" i="20"/>
  <c r="W427" i="20" s="1"/>
  <c r="R427" i="20"/>
  <c r="Y427" i="20" s="1"/>
  <c r="S427" i="20"/>
  <c r="T427" i="20" s="1"/>
  <c r="V427" i="20" s="1"/>
  <c r="X427" i="20" s="1"/>
  <c r="J420" i="16"/>
  <c r="K419" i="16"/>
  <c r="D420" i="15"/>
  <c r="E420" i="15" s="1"/>
  <c r="F420" i="15"/>
  <c r="G420" i="15" s="1"/>
  <c r="K425" i="13"/>
  <c r="O425" i="13" s="1"/>
  <c r="P425" i="13" s="1"/>
  <c r="H425" i="13"/>
  <c r="Q425" i="13" s="1"/>
  <c r="U425" i="13" s="1"/>
  <c r="W425" i="13" s="1"/>
  <c r="I426" i="13"/>
  <c r="G425" i="13"/>
  <c r="R424" i="13"/>
  <c r="S424" i="13"/>
  <c r="T424" i="13" s="1"/>
  <c r="V424" i="13" s="1"/>
  <c r="X424" i="13" s="1"/>
  <c r="C421" i="15" s="1"/>
  <c r="U428" i="20" l="1"/>
  <c r="W428" i="20" s="1"/>
  <c r="S428" i="20"/>
  <c r="T428" i="20" s="1"/>
  <c r="V428" i="20" s="1"/>
  <c r="X428" i="20" s="1"/>
  <c r="R428" i="20"/>
  <c r="Y428" i="20" s="1"/>
  <c r="H429" i="20"/>
  <c r="Q429" i="20" s="1"/>
  <c r="G429" i="20"/>
  <c r="I430" i="20"/>
  <c r="K429" i="20"/>
  <c r="O429" i="20" s="1"/>
  <c r="P429" i="20" s="1"/>
  <c r="J421" i="16"/>
  <c r="K420" i="16"/>
  <c r="F421" i="15"/>
  <c r="G421" i="15" s="1"/>
  <c r="D421" i="15"/>
  <c r="E421" i="15" s="1"/>
  <c r="H426" i="13"/>
  <c r="Q426" i="13" s="1"/>
  <c r="U426" i="13" s="1"/>
  <c r="W426" i="13" s="1"/>
  <c r="K426" i="13"/>
  <c r="O426" i="13" s="1"/>
  <c r="P426" i="13" s="1"/>
  <c r="I427" i="13"/>
  <c r="G426" i="13"/>
  <c r="S425" i="13"/>
  <c r="T425" i="13" s="1"/>
  <c r="V425" i="13" s="1"/>
  <c r="X425" i="13" s="1"/>
  <c r="C422" i="15" s="1"/>
  <c r="R425" i="13"/>
  <c r="S429" i="20" l="1"/>
  <c r="T429" i="20" s="1"/>
  <c r="V429" i="20" s="1"/>
  <c r="X429" i="20" s="1"/>
  <c r="R429" i="20"/>
  <c r="Y429" i="20" s="1"/>
  <c r="U429" i="20"/>
  <c r="W429" i="20" s="1"/>
  <c r="H430" i="20"/>
  <c r="Q430" i="20" s="1"/>
  <c r="G430" i="20"/>
  <c r="K430" i="20"/>
  <c r="O430" i="20" s="1"/>
  <c r="P430" i="20" s="1"/>
  <c r="I431" i="20"/>
  <c r="J422" i="16"/>
  <c r="K421" i="16"/>
  <c r="F422" i="15"/>
  <c r="G422" i="15" s="1"/>
  <c r="D422" i="15"/>
  <c r="E422" i="15" s="1"/>
  <c r="I428" i="13"/>
  <c r="H427" i="13"/>
  <c r="Q427" i="13" s="1"/>
  <c r="U427" i="13" s="1"/>
  <c r="W427" i="13" s="1"/>
  <c r="K427" i="13"/>
  <c r="O427" i="13" s="1"/>
  <c r="P427" i="13" s="1"/>
  <c r="G427" i="13"/>
  <c r="G428" i="13" s="1"/>
  <c r="S426" i="13"/>
  <c r="T426" i="13" s="1"/>
  <c r="V426" i="13" s="1"/>
  <c r="X426" i="13" s="1"/>
  <c r="C423" i="15" s="1"/>
  <c r="R426" i="13"/>
  <c r="S430" i="20" l="1"/>
  <c r="T430" i="20" s="1"/>
  <c r="V430" i="20" s="1"/>
  <c r="X430" i="20" s="1"/>
  <c r="R430" i="20"/>
  <c r="Y430" i="20" s="1"/>
  <c r="U430" i="20"/>
  <c r="W430" i="20" s="1"/>
  <c r="G431" i="20"/>
  <c r="I432" i="20"/>
  <c r="K431" i="20"/>
  <c r="O431" i="20" s="1"/>
  <c r="P431" i="20" s="1"/>
  <c r="H431" i="20"/>
  <c r="Q431" i="20" s="1"/>
  <c r="J423" i="16"/>
  <c r="K422" i="16"/>
  <c r="F423" i="15"/>
  <c r="G423" i="15" s="1"/>
  <c r="D423" i="15"/>
  <c r="E423" i="15" s="1"/>
  <c r="R427" i="13"/>
  <c r="S427" i="13"/>
  <c r="T427" i="13" s="1"/>
  <c r="V427" i="13" s="1"/>
  <c r="X427" i="13" s="1"/>
  <c r="C424" i="15" s="1"/>
  <c r="K428" i="13"/>
  <c r="O428" i="13" s="1"/>
  <c r="P428" i="13" s="1"/>
  <c r="H428" i="13"/>
  <c r="Q428" i="13" s="1"/>
  <c r="U428" i="13" s="1"/>
  <c r="W428" i="13" s="1"/>
  <c r="I429" i="13"/>
  <c r="I433" i="20" l="1"/>
  <c r="K432" i="20"/>
  <c r="O432" i="20" s="1"/>
  <c r="P432" i="20" s="1"/>
  <c r="H432" i="20"/>
  <c r="Q432" i="20" s="1"/>
  <c r="G432" i="20"/>
  <c r="R431" i="20"/>
  <c r="Y431" i="20" s="1"/>
  <c r="U431" i="20"/>
  <c r="W431" i="20" s="1"/>
  <c r="S431" i="20"/>
  <c r="T431" i="20" s="1"/>
  <c r="V431" i="20" s="1"/>
  <c r="K423" i="16"/>
  <c r="J424" i="16"/>
  <c r="AA9" i="16"/>
  <c r="F424" i="15"/>
  <c r="G424" i="15" s="1"/>
  <c r="D424" i="15"/>
  <c r="E424" i="15" s="1"/>
  <c r="K429" i="13"/>
  <c r="O429" i="13" s="1"/>
  <c r="P429" i="13" s="1"/>
  <c r="I430" i="13"/>
  <c r="G429" i="13"/>
  <c r="H429" i="13"/>
  <c r="Q429" i="13" s="1"/>
  <c r="U429" i="13" s="1"/>
  <c r="W429" i="13" s="1"/>
  <c r="S428" i="13"/>
  <c r="T428" i="13" s="1"/>
  <c r="V428" i="13" s="1"/>
  <c r="X428" i="13" s="1"/>
  <c r="C425" i="15" s="1"/>
  <c r="R428" i="13"/>
  <c r="U432" i="20" l="1"/>
  <c r="W432" i="20" s="1"/>
  <c r="R432" i="20"/>
  <c r="Y432" i="20" s="1"/>
  <c r="S432" i="20"/>
  <c r="T432" i="20" s="1"/>
  <c r="V432" i="20" s="1"/>
  <c r="X432" i="20" s="1"/>
  <c r="X431" i="20"/>
  <c r="H433" i="20"/>
  <c r="Q433" i="20" s="1"/>
  <c r="K433" i="20"/>
  <c r="O433" i="20" s="1"/>
  <c r="P433" i="20" s="1"/>
  <c r="I434" i="20"/>
  <c r="G433" i="20"/>
  <c r="J425" i="16"/>
  <c r="K424" i="16"/>
  <c r="F425" i="15"/>
  <c r="G425" i="15" s="1"/>
  <c r="D425" i="15"/>
  <c r="E425" i="15" s="1"/>
  <c r="K430" i="13"/>
  <c r="O430" i="13" s="1"/>
  <c r="P430" i="13" s="1"/>
  <c r="H430" i="13"/>
  <c r="Q430" i="13" s="1"/>
  <c r="U430" i="13" s="1"/>
  <c r="W430" i="13" s="1"/>
  <c r="I431" i="13"/>
  <c r="G430" i="13"/>
  <c r="S429" i="13"/>
  <c r="T429" i="13" s="1"/>
  <c r="V429" i="13" s="1"/>
  <c r="X429" i="13" s="1"/>
  <c r="C426" i="15" s="1"/>
  <c r="R429" i="13"/>
  <c r="I435" i="20" l="1"/>
  <c r="K434" i="20"/>
  <c r="O434" i="20" s="1"/>
  <c r="P434" i="20" s="1"/>
  <c r="H434" i="20"/>
  <c r="Q434" i="20" s="1"/>
  <c r="G434" i="20"/>
  <c r="S433" i="20"/>
  <c r="T433" i="20" s="1"/>
  <c r="V433" i="20" s="1"/>
  <c r="R433" i="20"/>
  <c r="Y433" i="20" s="1"/>
  <c r="U433" i="20"/>
  <c r="W433" i="20" s="1"/>
  <c r="J426" i="16"/>
  <c r="K425" i="16"/>
  <c r="F426" i="15"/>
  <c r="G426" i="15" s="1"/>
  <c r="D426" i="15"/>
  <c r="E426" i="15" s="1"/>
  <c r="K431" i="13"/>
  <c r="O431" i="13" s="1"/>
  <c r="P431" i="13" s="1"/>
  <c r="G431" i="13"/>
  <c r="H431" i="13"/>
  <c r="Q431" i="13" s="1"/>
  <c r="U431" i="13" s="1"/>
  <c r="W431" i="13" s="1"/>
  <c r="I432" i="13"/>
  <c r="R430" i="13"/>
  <c r="S430" i="13"/>
  <c r="T430" i="13" s="1"/>
  <c r="V430" i="13" s="1"/>
  <c r="X430" i="13" s="1"/>
  <c r="C427" i="15" s="1"/>
  <c r="U434" i="20" l="1"/>
  <c r="W434" i="20" s="1"/>
  <c r="S434" i="20"/>
  <c r="T434" i="20" s="1"/>
  <c r="V434" i="20" s="1"/>
  <c r="X434" i="20" s="1"/>
  <c r="R434" i="20"/>
  <c r="Y434" i="20" s="1"/>
  <c r="X433" i="20"/>
  <c r="I436" i="20"/>
  <c r="K435" i="20"/>
  <c r="O435" i="20" s="1"/>
  <c r="P435" i="20" s="1"/>
  <c r="G435" i="20"/>
  <c r="H435" i="20"/>
  <c r="Q435" i="20" s="1"/>
  <c r="J427" i="16"/>
  <c r="K426" i="16"/>
  <c r="F427" i="15"/>
  <c r="G427" i="15" s="1"/>
  <c r="D427" i="15"/>
  <c r="E427" i="15" s="1"/>
  <c r="K432" i="13"/>
  <c r="O432" i="13" s="1"/>
  <c r="P432" i="13" s="1"/>
  <c r="G432" i="13"/>
  <c r="H432" i="13"/>
  <c r="Q432" i="13" s="1"/>
  <c r="U432" i="13" s="1"/>
  <c r="W432" i="13" s="1"/>
  <c r="I433" i="13"/>
  <c r="R431" i="13"/>
  <c r="S431" i="13"/>
  <c r="T431" i="13" s="1"/>
  <c r="V431" i="13" s="1"/>
  <c r="X431" i="13" s="1"/>
  <c r="C428" i="15" s="1"/>
  <c r="U435" i="20" l="1"/>
  <c r="W435" i="20" s="1"/>
  <c r="R435" i="20"/>
  <c r="Y435" i="20" s="1"/>
  <c r="S435" i="20"/>
  <c r="T435" i="20" s="1"/>
  <c r="V435" i="20" s="1"/>
  <c r="X435" i="20" s="1"/>
  <c r="I437" i="20"/>
  <c r="K436" i="20"/>
  <c r="O436" i="20" s="1"/>
  <c r="P436" i="20" s="1"/>
  <c r="H436" i="20"/>
  <c r="Q436" i="20" s="1"/>
  <c r="G436" i="20"/>
  <c r="J428" i="16"/>
  <c r="K427" i="16"/>
  <c r="F428" i="15"/>
  <c r="G428" i="15" s="1"/>
  <c r="D428" i="15"/>
  <c r="E428" i="15" s="1"/>
  <c r="S432" i="13"/>
  <c r="T432" i="13" s="1"/>
  <c r="V432" i="13" s="1"/>
  <c r="X432" i="13" s="1"/>
  <c r="C429" i="15" s="1"/>
  <c r="R432" i="13"/>
  <c r="K433" i="13"/>
  <c r="O433" i="13" s="1"/>
  <c r="P433" i="13" s="1"/>
  <c r="G433" i="13"/>
  <c r="I434" i="13"/>
  <c r="H433" i="13"/>
  <c r="Q433" i="13" s="1"/>
  <c r="U433" i="13" s="1"/>
  <c r="W433" i="13" s="1"/>
  <c r="H437" i="20" l="1"/>
  <c r="Q437" i="20" s="1"/>
  <c r="G437" i="20"/>
  <c r="I438" i="20"/>
  <c r="K437" i="20"/>
  <c r="O437" i="20" s="1"/>
  <c r="P437" i="20" s="1"/>
  <c r="U436" i="20"/>
  <c r="W436" i="20" s="1"/>
  <c r="S436" i="20"/>
  <c r="T436" i="20" s="1"/>
  <c r="V436" i="20" s="1"/>
  <c r="X436" i="20" s="1"/>
  <c r="R436" i="20"/>
  <c r="Y436" i="20" s="1"/>
  <c r="J429" i="16"/>
  <c r="K428" i="16"/>
  <c r="D429" i="15"/>
  <c r="E429" i="15" s="1"/>
  <c r="F429" i="15"/>
  <c r="G429" i="15" s="1"/>
  <c r="S433" i="13"/>
  <c r="T433" i="13" s="1"/>
  <c r="V433" i="13" s="1"/>
  <c r="X433" i="13" s="1"/>
  <c r="C430" i="15" s="1"/>
  <c r="R433" i="13"/>
  <c r="K434" i="13"/>
  <c r="O434" i="13" s="1"/>
  <c r="P434" i="13" s="1"/>
  <c r="G434" i="13"/>
  <c r="I435" i="13"/>
  <c r="H434" i="13"/>
  <c r="Q434" i="13" s="1"/>
  <c r="U434" i="13" s="1"/>
  <c r="W434" i="13" s="1"/>
  <c r="H438" i="20" l="1"/>
  <c r="Q438" i="20" s="1"/>
  <c r="G438" i="20"/>
  <c r="K438" i="20"/>
  <c r="O438" i="20" s="1"/>
  <c r="P438" i="20" s="1"/>
  <c r="I439" i="20"/>
  <c r="S437" i="20"/>
  <c r="T437" i="20" s="1"/>
  <c r="V437" i="20" s="1"/>
  <c r="R437" i="20"/>
  <c r="Y437" i="20" s="1"/>
  <c r="U437" i="20"/>
  <c r="W437" i="20" s="1"/>
  <c r="J430" i="16"/>
  <c r="K429" i="16"/>
  <c r="D430" i="15"/>
  <c r="E430" i="15" s="1"/>
  <c r="F430" i="15"/>
  <c r="G430" i="15" s="1"/>
  <c r="S434" i="13"/>
  <c r="T434" i="13" s="1"/>
  <c r="V434" i="13" s="1"/>
  <c r="X434" i="13" s="1"/>
  <c r="C431" i="15" s="1"/>
  <c r="R434" i="13"/>
  <c r="K435" i="13"/>
  <c r="O435" i="13" s="1"/>
  <c r="P435" i="13" s="1"/>
  <c r="G435" i="13"/>
  <c r="I436" i="13"/>
  <c r="H435" i="13"/>
  <c r="Q435" i="13" s="1"/>
  <c r="U435" i="13" s="1"/>
  <c r="W435" i="13" s="1"/>
  <c r="G439" i="20" l="1"/>
  <c r="I440" i="20"/>
  <c r="K439" i="20"/>
  <c r="O439" i="20" s="1"/>
  <c r="P439" i="20" s="1"/>
  <c r="H439" i="20"/>
  <c r="Q439" i="20" s="1"/>
  <c r="X437" i="20"/>
  <c r="S438" i="20"/>
  <c r="T438" i="20" s="1"/>
  <c r="V438" i="20" s="1"/>
  <c r="R438" i="20"/>
  <c r="Y438" i="20" s="1"/>
  <c r="U438" i="20"/>
  <c r="W438" i="20" s="1"/>
  <c r="J431" i="16"/>
  <c r="K430" i="16"/>
  <c r="D431" i="15"/>
  <c r="E431" i="15" s="1"/>
  <c r="F431" i="15"/>
  <c r="G431" i="15" s="1"/>
  <c r="R435" i="13"/>
  <c r="S435" i="13"/>
  <c r="T435" i="13" s="1"/>
  <c r="V435" i="13" s="1"/>
  <c r="X435" i="13" s="1"/>
  <c r="C432" i="15" s="1"/>
  <c r="K436" i="13"/>
  <c r="O436" i="13" s="1"/>
  <c r="P436" i="13" s="1"/>
  <c r="I437" i="13"/>
  <c r="H436" i="13"/>
  <c r="Q436" i="13" s="1"/>
  <c r="U436" i="13" s="1"/>
  <c r="W436" i="13" s="1"/>
  <c r="G436" i="13"/>
  <c r="X438" i="20" l="1"/>
  <c r="I441" i="20"/>
  <c r="K440" i="20"/>
  <c r="O440" i="20" s="1"/>
  <c r="P440" i="20" s="1"/>
  <c r="H440" i="20"/>
  <c r="Q440" i="20" s="1"/>
  <c r="G440" i="20"/>
  <c r="R439" i="20"/>
  <c r="Y439" i="20" s="1"/>
  <c r="U439" i="20"/>
  <c r="W439" i="20" s="1"/>
  <c r="S439" i="20"/>
  <c r="T439" i="20" s="1"/>
  <c r="V439" i="20" s="1"/>
  <c r="X439" i="20" s="1"/>
  <c r="J432" i="16"/>
  <c r="K431" i="16"/>
  <c r="F432" i="15"/>
  <c r="G432" i="15" s="1"/>
  <c r="D432" i="15"/>
  <c r="E432" i="15" s="1"/>
  <c r="S436" i="13"/>
  <c r="T436" i="13" s="1"/>
  <c r="V436" i="13" s="1"/>
  <c r="X436" i="13" s="1"/>
  <c r="C433" i="15" s="1"/>
  <c r="R436" i="13"/>
  <c r="K437" i="13"/>
  <c r="O437" i="13" s="1"/>
  <c r="P437" i="13" s="1"/>
  <c r="H437" i="13"/>
  <c r="Q437" i="13" s="1"/>
  <c r="U437" i="13" s="1"/>
  <c r="W437" i="13" s="1"/>
  <c r="I438" i="13"/>
  <c r="G437" i="13"/>
  <c r="H441" i="20" l="1"/>
  <c r="Q441" i="20" s="1"/>
  <c r="K441" i="20"/>
  <c r="O441" i="20" s="1"/>
  <c r="P441" i="20" s="1"/>
  <c r="I442" i="20"/>
  <c r="G441" i="20"/>
  <c r="U440" i="20"/>
  <c r="W440" i="20" s="1"/>
  <c r="R440" i="20"/>
  <c r="Y440" i="20" s="1"/>
  <c r="S440" i="20"/>
  <c r="T440" i="20" s="1"/>
  <c r="V440" i="20" s="1"/>
  <c r="X440" i="20" s="1"/>
  <c r="J433" i="16"/>
  <c r="K432" i="16"/>
  <c r="F433" i="15"/>
  <c r="G433" i="15" s="1"/>
  <c r="D433" i="15"/>
  <c r="E433" i="15" s="1"/>
  <c r="K438" i="13"/>
  <c r="O438" i="13" s="1"/>
  <c r="P438" i="13" s="1"/>
  <c r="I439" i="13"/>
  <c r="G438" i="13"/>
  <c r="H438" i="13"/>
  <c r="Q438" i="13" s="1"/>
  <c r="U438" i="13" s="1"/>
  <c r="W438" i="13" s="1"/>
  <c r="S437" i="13"/>
  <c r="T437" i="13" s="1"/>
  <c r="V437" i="13" s="1"/>
  <c r="X437" i="13" s="1"/>
  <c r="C434" i="15" s="1"/>
  <c r="R437" i="13"/>
  <c r="I443" i="20" l="1"/>
  <c r="K442" i="20"/>
  <c r="O442" i="20" s="1"/>
  <c r="P442" i="20" s="1"/>
  <c r="H442" i="20"/>
  <c r="Q442" i="20" s="1"/>
  <c r="G442" i="20"/>
  <c r="S441" i="20"/>
  <c r="T441" i="20" s="1"/>
  <c r="V441" i="20" s="1"/>
  <c r="X441" i="20" s="1"/>
  <c r="R441" i="20"/>
  <c r="Y441" i="20" s="1"/>
  <c r="U441" i="20"/>
  <c r="W441" i="20" s="1"/>
  <c r="J434" i="16"/>
  <c r="K433" i="16"/>
  <c r="F434" i="15"/>
  <c r="G434" i="15" s="1"/>
  <c r="D434" i="15"/>
  <c r="E434" i="15" s="1"/>
  <c r="R438" i="13"/>
  <c r="S438" i="13"/>
  <c r="T438" i="13" s="1"/>
  <c r="V438" i="13" s="1"/>
  <c r="X438" i="13" s="1"/>
  <c r="C435" i="15" s="1"/>
  <c r="K439" i="13"/>
  <c r="O439" i="13" s="1"/>
  <c r="P439" i="13" s="1"/>
  <c r="G439" i="13"/>
  <c r="H439" i="13"/>
  <c r="Q439" i="13" s="1"/>
  <c r="U439" i="13" s="1"/>
  <c r="W439" i="13" s="1"/>
  <c r="I440" i="13"/>
  <c r="U442" i="20" l="1"/>
  <c r="W442" i="20" s="1"/>
  <c r="S442" i="20"/>
  <c r="T442" i="20" s="1"/>
  <c r="V442" i="20" s="1"/>
  <c r="X442" i="20" s="1"/>
  <c r="R442" i="20"/>
  <c r="Y442" i="20" s="1"/>
  <c r="I444" i="20"/>
  <c r="K443" i="20"/>
  <c r="O443" i="20" s="1"/>
  <c r="P443" i="20" s="1"/>
  <c r="G443" i="20"/>
  <c r="H443" i="20"/>
  <c r="Q443" i="20" s="1"/>
  <c r="J435" i="16"/>
  <c r="K434" i="16"/>
  <c r="F435" i="15"/>
  <c r="G435" i="15" s="1"/>
  <c r="D435" i="15"/>
  <c r="E435" i="15" s="1"/>
  <c r="S439" i="13"/>
  <c r="T439" i="13" s="1"/>
  <c r="V439" i="13" s="1"/>
  <c r="X439" i="13" s="1"/>
  <c r="C436" i="15" s="1"/>
  <c r="R439" i="13"/>
  <c r="I441" i="13"/>
  <c r="H440" i="13"/>
  <c r="Q440" i="13" s="1"/>
  <c r="U440" i="13" s="1"/>
  <c r="W440" i="13" s="1"/>
  <c r="K440" i="13"/>
  <c r="O440" i="13" s="1"/>
  <c r="P440" i="13" s="1"/>
  <c r="G440" i="13"/>
  <c r="U443" i="20" l="1"/>
  <c r="W443" i="20" s="1"/>
  <c r="R443" i="20"/>
  <c r="Y443" i="20" s="1"/>
  <c r="S443" i="20"/>
  <c r="T443" i="20" s="1"/>
  <c r="V443" i="20" s="1"/>
  <c r="X443" i="20" s="1"/>
  <c r="I445" i="20"/>
  <c r="K444" i="20"/>
  <c r="O444" i="20" s="1"/>
  <c r="P444" i="20" s="1"/>
  <c r="H444" i="20"/>
  <c r="Q444" i="20" s="1"/>
  <c r="G444" i="20"/>
  <c r="J436" i="16"/>
  <c r="K435" i="16"/>
  <c r="D436" i="15"/>
  <c r="E436" i="15" s="1"/>
  <c r="F436" i="15"/>
  <c r="G436" i="15" s="1"/>
  <c r="I442" i="13"/>
  <c r="K441" i="13"/>
  <c r="O441" i="13" s="1"/>
  <c r="P441" i="13" s="1"/>
  <c r="H441" i="13"/>
  <c r="Q441" i="13" s="1"/>
  <c r="U441" i="13" s="1"/>
  <c r="W441" i="13" s="1"/>
  <c r="G441" i="13"/>
  <c r="S440" i="13"/>
  <c r="T440" i="13" s="1"/>
  <c r="V440" i="13" s="1"/>
  <c r="X440" i="13" s="1"/>
  <c r="C437" i="15" s="1"/>
  <c r="R440" i="13"/>
  <c r="U444" i="20" l="1"/>
  <c r="W444" i="20" s="1"/>
  <c r="S444" i="20"/>
  <c r="T444" i="20" s="1"/>
  <c r="V444" i="20" s="1"/>
  <c r="X444" i="20" s="1"/>
  <c r="R444" i="20"/>
  <c r="Y444" i="20" s="1"/>
  <c r="H445" i="20"/>
  <c r="Q445" i="20" s="1"/>
  <c r="G445" i="20"/>
  <c r="I446" i="20"/>
  <c r="K445" i="20"/>
  <c r="O445" i="20" s="1"/>
  <c r="P445" i="20" s="1"/>
  <c r="J437" i="16"/>
  <c r="K436" i="16"/>
  <c r="F437" i="15"/>
  <c r="G437" i="15" s="1"/>
  <c r="D437" i="15"/>
  <c r="E437" i="15" s="1"/>
  <c r="S441" i="13"/>
  <c r="T441" i="13" s="1"/>
  <c r="V441" i="13" s="1"/>
  <c r="X441" i="13" s="1"/>
  <c r="C438" i="15" s="1"/>
  <c r="R441" i="13"/>
  <c r="K442" i="13"/>
  <c r="O442" i="13" s="1"/>
  <c r="P442" i="13" s="1"/>
  <c r="H442" i="13"/>
  <c r="Q442" i="13" s="1"/>
  <c r="U442" i="13" s="1"/>
  <c r="W442" i="13" s="1"/>
  <c r="I443" i="13"/>
  <c r="G442" i="13"/>
  <c r="S445" i="20" l="1"/>
  <c r="T445" i="20" s="1"/>
  <c r="V445" i="20" s="1"/>
  <c r="R445" i="20"/>
  <c r="Y445" i="20" s="1"/>
  <c r="U445" i="20"/>
  <c r="W445" i="20" s="1"/>
  <c r="H446" i="20"/>
  <c r="Q446" i="20" s="1"/>
  <c r="G446" i="20"/>
  <c r="K446" i="20"/>
  <c r="O446" i="20" s="1"/>
  <c r="P446" i="20" s="1"/>
  <c r="I447" i="20"/>
  <c r="J438" i="16"/>
  <c r="K437" i="16"/>
  <c r="F438" i="15"/>
  <c r="G438" i="15" s="1"/>
  <c r="D438" i="15"/>
  <c r="E438" i="15" s="1"/>
  <c r="R442" i="13"/>
  <c r="S442" i="13"/>
  <c r="T442" i="13" s="1"/>
  <c r="V442" i="13" s="1"/>
  <c r="X442" i="13" s="1"/>
  <c r="C439" i="15" s="1"/>
  <c r="K443" i="13"/>
  <c r="O443" i="13" s="1"/>
  <c r="P443" i="13" s="1"/>
  <c r="G443" i="13"/>
  <c r="H443" i="13"/>
  <c r="Q443" i="13" s="1"/>
  <c r="U443" i="13" s="1"/>
  <c r="W443" i="13" s="1"/>
  <c r="I444" i="13"/>
  <c r="S446" i="20" l="1"/>
  <c r="T446" i="20" s="1"/>
  <c r="V446" i="20" s="1"/>
  <c r="R446" i="20"/>
  <c r="Y446" i="20" s="1"/>
  <c r="U446" i="20"/>
  <c r="W446" i="20" s="1"/>
  <c r="G447" i="20"/>
  <c r="I448" i="20"/>
  <c r="K447" i="20"/>
  <c r="O447" i="20" s="1"/>
  <c r="P447" i="20" s="1"/>
  <c r="H447" i="20"/>
  <c r="Q447" i="20" s="1"/>
  <c r="X445" i="20"/>
  <c r="J439" i="16"/>
  <c r="K438" i="16"/>
  <c r="F439" i="15"/>
  <c r="G439" i="15" s="1"/>
  <c r="D439" i="15"/>
  <c r="E439" i="15" s="1"/>
  <c r="K444" i="13"/>
  <c r="O444" i="13" s="1"/>
  <c r="P444" i="13" s="1"/>
  <c r="I445" i="13"/>
  <c r="G444" i="13"/>
  <c r="H444" i="13"/>
  <c r="Q444" i="13" s="1"/>
  <c r="U444" i="13" s="1"/>
  <c r="W444" i="13" s="1"/>
  <c r="R443" i="13"/>
  <c r="S443" i="13"/>
  <c r="T443" i="13" s="1"/>
  <c r="V443" i="13" s="1"/>
  <c r="X443" i="13" s="1"/>
  <c r="C440" i="15" s="1"/>
  <c r="I449" i="20" l="1"/>
  <c r="K448" i="20"/>
  <c r="O448" i="20" s="1"/>
  <c r="P448" i="20" s="1"/>
  <c r="H448" i="20"/>
  <c r="Q448" i="20" s="1"/>
  <c r="G448" i="20"/>
  <c r="R447" i="20"/>
  <c r="Y447" i="20" s="1"/>
  <c r="U447" i="20"/>
  <c r="W447" i="20" s="1"/>
  <c r="S447" i="20"/>
  <c r="T447" i="20" s="1"/>
  <c r="V447" i="20" s="1"/>
  <c r="X447" i="20" s="1"/>
  <c r="X446" i="20"/>
  <c r="J440" i="16"/>
  <c r="K439" i="16"/>
  <c r="F440" i="15"/>
  <c r="G440" i="15" s="1"/>
  <c r="D440" i="15"/>
  <c r="E440" i="15" s="1"/>
  <c r="K445" i="13"/>
  <c r="O445" i="13" s="1"/>
  <c r="P445" i="13" s="1"/>
  <c r="H445" i="13"/>
  <c r="Q445" i="13" s="1"/>
  <c r="U445" i="13" s="1"/>
  <c r="W445" i="13" s="1"/>
  <c r="G445" i="13"/>
  <c r="I446" i="13"/>
  <c r="S444" i="13"/>
  <c r="T444" i="13" s="1"/>
  <c r="V444" i="13" s="1"/>
  <c r="X444" i="13" s="1"/>
  <c r="C441" i="15" s="1"/>
  <c r="R444" i="13"/>
  <c r="U448" i="20" l="1"/>
  <c r="W448" i="20" s="1"/>
  <c r="R448" i="20"/>
  <c r="Y448" i="20" s="1"/>
  <c r="S448" i="20"/>
  <c r="T448" i="20" s="1"/>
  <c r="V448" i="20" s="1"/>
  <c r="X448" i="20" s="1"/>
  <c r="H449" i="20"/>
  <c r="Q449" i="20" s="1"/>
  <c r="K449" i="20"/>
  <c r="O449" i="20" s="1"/>
  <c r="P449" i="20" s="1"/>
  <c r="I450" i="20"/>
  <c r="G449" i="20"/>
  <c r="J441" i="16"/>
  <c r="K440" i="16"/>
  <c r="F441" i="15"/>
  <c r="G441" i="15" s="1"/>
  <c r="D441" i="15"/>
  <c r="E441" i="15" s="1"/>
  <c r="K446" i="13"/>
  <c r="O446" i="13" s="1"/>
  <c r="P446" i="13" s="1"/>
  <c r="H446" i="13"/>
  <c r="Q446" i="13" s="1"/>
  <c r="U446" i="13" s="1"/>
  <c r="W446" i="13" s="1"/>
  <c r="G446" i="13"/>
  <c r="I447" i="13"/>
  <c r="S445" i="13"/>
  <c r="T445" i="13" s="1"/>
  <c r="V445" i="13" s="1"/>
  <c r="X445" i="13" s="1"/>
  <c r="C442" i="15" s="1"/>
  <c r="R445" i="13"/>
  <c r="I451" i="20" l="1"/>
  <c r="K450" i="20"/>
  <c r="O450" i="20" s="1"/>
  <c r="P450" i="20" s="1"/>
  <c r="H450" i="20"/>
  <c r="Q450" i="20" s="1"/>
  <c r="G450" i="20"/>
  <c r="S449" i="20"/>
  <c r="T449" i="20" s="1"/>
  <c r="V449" i="20" s="1"/>
  <c r="R449" i="20"/>
  <c r="Y449" i="20" s="1"/>
  <c r="U449" i="20"/>
  <c r="W449" i="20" s="1"/>
  <c r="J442" i="16"/>
  <c r="K441" i="16"/>
  <c r="F442" i="15"/>
  <c r="G442" i="15" s="1"/>
  <c r="D442" i="15"/>
  <c r="E442" i="15" s="1"/>
  <c r="K447" i="13"/>
  <c r="O447" i="13" s="1"/>
  <c r="P447" i="13" s="1"/>
  <c r="G447" i="13"/>
  <c r="H447" i="13"/>
  <c r="Q447" i="13" s="1"/>
  <c r="U447" i="13" s="1"/>
  <c r="W447" i="13" s="1"/>
  <c r="I448" i="13"/>
  <c r="R446" i="13"/>
  <c r="S446" i="13"/>
  <c r="T446" i="13" s="1"/>
  <c r="V446" i="13" s="1"/>
  <c r="X446" i="13" s="1"/>
  <c r="C443" i="15" s="1"/>
  <c r="U450" i="20" l="1"/>
  <c r="W450" i="20" s="1"/>
  <c r="S450" i="20"/>
  <c r="T450" i="20" s="1"/>
  <c r="V450" i="20" s="1"/>
  <c r="X450" i="20" s="1"/>
  <c r="R450" i="20"/>
  <c r="Y450" i="20" s="1"/>
  <c r="X449" i="20"/>
  <c r="I452" i="20"/>
  <c r="K451" i="20"/>
  <c r="O451" i="20" s="1"/>
  <c r="P451" i="20" s="1"/>
  <c r="G451" i="20"/>
  <c r="H451" i="20"/>
  <c r="Q451" i="20" s="1"/>
  <c r="J443" i="16"/>
  <c r="K442" i="16"/>
  <c r="D443" i="15"/>
  <c r="E443" i="15" s="1"/>
  <c r="F443" i="15"/>
  <c r="G443" i="15" s="1"/>
  <c r="K448" i="13"/>
  <c r="O448" i="13" s="1"/>
  <c r="P448" i="13" s="1"/>
  <c r="H448" i="13"/>
  <c r="Q448" i="13" s="1"/>
  <c r="U448" i="13" s="1"/>
  <c r="W448" i="13" s="1"/>
  <c r="I449" i="13"/>
  <c r="G448" i="13"/>
  <c r="S447" i="13"/>
  <c r="T447" i="13" s="1"/>
  <c r="V447" i="13" s="1"/>
  <c r="X447" i="13" s="1"/>
  <c r="C444" i="15" s="1"/>
  <c r="R447" i="13"/>
  <c r="U451" i="20" l="1"/>
  <c r="W451" i="20" s="1"/>
  <c r="R451" i="20"/>
  <c r="Y451" i="20" s="1"/>
  <c r="S451" i="20"/>
  <c r="T451" i="20" s="1"/>
  <c r="V451" i="20" s="1"/>
  <c r="X451" i="20" s="1"/>
  <c r="I453" i="20"/>
  <c r="K452" i="20"/>
  <c r="O452" i="20" s="1"/>
  <c r="P452" i="20" s="1"/>
  <c r="H452" i="20"/>
  <c r="Q452" i="20" s="1"/>
  <c r="G452" i="20"/>
  <c r="J444" i="16"/>
  <c r="K443" i="16"/>
  <c r="D444" i="15"/>
  <c r="E444" i="15" s="1"/>
  <c r="F444" i="15"/>
  <c r="G444" i="15" s="1"/>
  <c r="K449" i="13"/>
  <c r="O449" i="13" s="1"/>
  <c r="P449" i="13" s="1"/>
  <c r="I450" i="13"/>
  <c r="H449" i="13"/>
  <c r="Q449" i="13" s="1"/>
  <c r="U449" i="13" s="1"/>
  <c r="W449" i="13" s="1"/>
  <c r="G449" i="13"/>
  <c r="S448" i="13"/>
  <c r="T448" i="13" s="1"/>
  <c r="V448" i="13" s="1"/>
  <c r="X448" i="13" s="1"/>
  <c r="C445" i="15" s="1"/>
  <c r="R448" i="13"/>
  <c r="U452" i="20" l="1"/>
  <c r="W452" i="20" s="1"/>
  <c r="S452" i="20"/>
  <c r="T452" i="20" s="1"/>
  <c r="V452" i="20" s="1"/>
  <c r="X452" i="20" s="1"/>
  <c r="R452" i="20"/>
  <c r="Y452" i="20" s="1"/>
  <c r="I454" i="20"/>
  <c r="H453" i="20"/>
  <c r="Q453" i="20" s="1"/>
  <c r="G453" i="20"/>
  <c r="K453" i="20"/>
  <c r="O453" i="20" s="1"/>
  <c r="P453" i="20" s="1"/>
  <c r="J445" i="16"/>
  <c r="K444" i="16"/>
  <c r="F445" i="15"/>
  <c r="G445" i="15" s="1"/>
  <c r="D445" i="15"/>
  <c r="E445" i="15" s="1"/>
  <c r="S449" i="13"/>
  <c r="T449" i="13" s="1"/>
  <c r="V449" i="13" s="1"/>
  <c r="X449" i="13" s="1"/>
  <c r="C446" i="15" s="1"/>
  <c r="R449" i="13"/>
  <c r="K450" i="13"/>
  <c r="O450" i="13" s="1"/>
  <c r="P450" i="13" s="1"/>
  <c r="H450" i="13"/>
  <c r="Q450" i="13" s="1"/>
  <c r="U450" i="13" s="1"/>
  <c r="W450" i="13" s="1"/>
  <c r="I451" i="13"/>
  <c r="G450" i="13"/>
  <c r="U453" i="20" l="1"/>
  <c r="W453" i="20" s="1"/>
  <c r="S453" i="20"/>
  <c r="T453" i="20" s="1"/>
  <c r="V453" i="20" s="1"/>
  <c r="X453" i="20" s="1"/>
  <c r="R453" i="20"/>
  <c r="Y453" i="20" s="1"/>
  <c r="I455" i="20"/>
  <c r="K454" i="20"/>
  <c r="O454" i="20" s="1"/>
  <c r="P454" i="20" s="1"/>
  <c r="G454" i="20"/>
  <c r="H454" i="20"/>
  <c r="Q454" i="20" s="1"/>
  <c r="J446" i="16"/>
  <c r="K445" i="16"/>
  <c r="F446" i="15"/>
  <c r="G446" i="15" s="1"/>
  <c r="D446" i="15"/>
  <c r="E446" i="15" s="1"/>
  <c r="K451" i="13"/>
  <c r="O451" i="13" s="1"/>
  <c r="P451" i="13" s="1"/>
  <c r="G451" i="13"/>
  <c r="H451" i="13"/>
  <c r="Q451" i="13" s="1"/>
  <c r="U451" i="13" s="1"/>
  <c r="W451" i="13" s="1"/>
  <c r="I452" i="13"/>
  <c r="S450" i="13"/>
  <c r="T450" i="13" s="1"/>
  <c r="V450" i="13" s="1"/>
  <c r="X450" i="13" s="1"/>
  <c r="C447" i="15" s="1"/>
  <c r="R450" i="13"/>
  <c r="R454" i="20" l="1"/>
  <c r="Y454" i="20" s="1"/>
  <c r="U454" i="20"/>
  <c r="W454" i="20" s="1"/>
  <c r="S454" i="20"/>
  <c r="T454" i="20" s="1"/>
  <c r="V454" i="20" s="1"/>
  <c r="X454" i="20" s="1"/>
  <c r="H455" i="20"/>
  <c r="Q455" i="20" s="1"/>
  <c r="G455" i="20"/>
  <c r="I456" i="20"/>
  <c r="K455" i="20"/>
  <c r="O455" i="20" s="1"/>
  <c r="P455" i="20" s="1"/>
  <c r="J447" i="16"/>
  <c r="K446" i="16"/>
  <c r="F447" i="15"/>
  <c r="G447" i="15" s="1"/>
  <c r="D447" i="15"/>
  <c r="E447" i="15" s="1"/>
  <c r="G452" i="13"/>
  <c r="K452" i="13"/>
  <c r="O452" i="13" s="1"/>
  <c r="P452" i="13" s="1"/>
  <c r="H452" i="13"/>
  <c r="Q452" i="13" s="1"/>
  <c r="U452" i="13" s="1"/>
  <c r="W452" i="13" s="1"/>
  <c r="I453" i="13"/>
  <c r="R451" i="13"/>
  <c r="S451" i="13"/>
  <c r="T451" i="13" s="1"/>
  <c r="V451" i="13" s="1"/>
  <c r="X451" i="13" s="1"/>
  <c r="C448" i="15" s="1"/>
  <c r="S455" i="20" l="1"/>
  <c r="T455" i="20" s="1"/>
  <c r="V455" i="20" s="1"/>
  <c r="U455" i="20"/>
  <c r="W455" i="20" s="1"/>
  <c r="R455" i="20"/>
  <c r="Y455" i="20" s="1"/>
  <c r="G456" i="20"/>
  <c r="K456" i="20"/>
  <c r="O456" i="20" s="1"/>
  <c r="P456" i="20" s="1"/>
  <c r="H456" i="20"/>
  <c r="Q456" i="20" s="1"/>
  <c r="I457" i="20"/>
  <c r="J448" i="16"/>
  <c r="K447" i="16"/>
  <c r="D448" i="15"/>
  <c r="E448" i="15" s="1"/>
  <c r="F448" i="15"/>
  <c r="G448" i="15" s="1"/>
  <c r="K453" i="13"/>
  <c r="O453" i="13" s="1"/>
  <c r="P453" i="13" s="1"/>
  <c r="H453" i="13"/>
  <c r="Q453" i="13" s="1"/>
  <c r="U453" i="13" s="1"/>
  <c r="W453" i="13" s="1"/>
  <c r="I454" i="13"/>
  <c r="G453" i="13"/>
  <c r="R452" i="13"/>
  <c r="S452" i="13"/>
  <c r="T452" i="13" s="1"/>
  <c r="V452" i="13" s="1"/>
  <c r="X452" i="13" s="1"/>
  <c r="C449" i="15" s="1"/>
  <c r="G457" i="20" l="1"/>
  <c r="I458" i="20"/>
  <c r="H457" i="20"/>
  <c r="Q457" i="20" s="1"/>
  <c r="K457" i="20"/>
  <c r="O457" i="20" s="1"/>
  <c r="P457" i="20" s="1"/>
  <c r="R456" i="20"/>
  <c r="Y456" i="20" s="1"/>
  <c r="U456" i="20"/>
  <c r="W456" i="20" s="1"/>
  <c r="S456" i="20"/>
  <c r="T456" i="20" s="1"/>
  <c r="V456" i="20" s="1"/>
  <c r="X455" i="20"/>
  <c r="J449" i="16"/>
  <c r="K448" i="16"/>
  <c r="D449" i="15"/>
  <c r="E449" i="15" s="1"/>
  <c r="F449" i="15"/>
  <c r="G449" i="15" s="1"/>
  <c r="K454" i="13"/>
  <c r="O454" i="13" s="1"/>
  <c r="P454" i="13" s="1"/>
  <c r="G454" i="13"/>
  <c r="I455" i="13"/>
  <c r="H454" i="13"/>
  <c r="Q454" i="13" s="1"/>
  <c r="U454" i="13" s="1"/>
  <c r="W454" i="13" s="1"/>
  <c r="S453" i="13"/>
  <c r="T453" i="13" s="1"/>
  <c r="V453" i="13" s="1"/>
  <c r="X453" i="13" s="1"/>
  <c r="C450" i="15" s="1"/>
  <c r="R453" i="13"/>
  <c r="R457" i="20" l="1"/>
  <c r="Y457" i="20" s="1"/>
  <c r="S457" i="20"/>
  <c r="T457" i="20" s="1"/>
  <c r="V457" i="20" s="1"/>
  <c r="U457" i="20"/>
  <c r="W457" i="20" s="1"/>
  <c r="G458" i="20"/>
  <c r="K458" i="20"/>
  <c r="O458" i="20" s="1"/>
  <c r="P458" i="20" s="1"/>
  <c r="H458" i="20"/>
  <c r="Q458" i="20" s="1"/>
  <c r="I459" i="20"/>
  <c r="J450" i="16"/>
  <c r="K449" i="16"/>
  <c r="D450" i="15"/>
  <c r="E450" i="15" s="1"/>
  <c r="F450" i="15"/>
  <c r="G450" i="15" s="1"/>
  <c r="R454" i="13"/>
  <c r="S454" i="13"/>
  <c r="T454" i="13" s="1"/>
  <c r="V454" i="13" s="1"/>
  <c r="X454" i="13" s="1"/>
  <c r="C451" i="15" s="1"/>
  <c r="H455" i="13"/>
  <c r="Q455" i="13" s="1"/>
  <c r="U455" i="13" s="1"/>
  <c r="W455" i="13" s="1"/>
  <c r="K455" i="13"/>
  <c r="O455" i="13" s="1"/>
  <c r="P455" i="13" s="1"/>
  <c r="I456" i="13"/>
  <c r="G455" i="13"/>
  <c r="R458" i="20" l="1"/>
  <c r="Y458" i="20" s="1"/>
  <c r="U458" i="20"/>
  <c r="W458" i="20" s="1"/>
  <c r="S458" i="20"/>
  <c r="T458" i="20" s="1"/>
  <c r="V458" i="20" s="1"/>
  <c r="G459" i="20"/>
  <c r="K459" i="20"/>
  <c r="O459" i="20" s="1"/>
  <c r="P459" i="20" s="1"/>
  <c r="I460" i="20"/>
  <c r="H459" i="20"/>
  <c r="Q459" i="20" s="1"/>
  <c r="J451" i="16"/>
  <c r="K450" i="16"/>
  <c r="F451" i="15"/>
  <c r="G451" i="15" s="1"/>
  <c r="D451" i="15"/>
  <c r="E451" i="15" s="1"/>
  <c r="I457" i="13"/>
  <c r="K456" i="13"/>
  <c r="O456" i="13" s="1"/>
  <c r="P456" i="13" s="1"/>
  <c r="H456" i="13"/>
  <c r="Q456" i="13" s="1"/>
  <c r="U456" i="13" s="1"/>
  <c r="W456" i="13" s="1"/>
  <c r="G456" i="13"/>
  <c r="R455" i="13"/>
  <c r="S455" i="13"/>
  <c r="T455" i="13" s="1"/>
  <c r="V455" i="13" s="1"/>
  <c r="X455" i="13" s="1"/>
  <c r="C452" i="15" s="1"/>
  <c r="G460" i="20" l="1"/>
  <c r="H460" i="20"/>
  <c r="Q460" i="20" s="1"/>
  <c r="I461" i="20"/>
  <c r="K460" i="20"/>
  <c r="O460" i="20" s="1"/>
  <c r="P460" i="20" s="1"/>
  <c r="R459" i="20"/>
  <c r="Y459" i="20" s="1"/>
  <c r="U459" i="20"/>
  <c r="W459" i="20" s="1"/>
  <c r="S459" i="20"/>
  <c r="T459" i="20" s="1"/>
  <c r="V459" i="20" s="1"/>
  <c r="J452" i="16"/>
  <c r="K451" i="16"/>
  <c r="D452" i="15"/>
  <c r="E452" i="15" s="1"/>
  <c r="F452" i="15"/>
  <c r="G452" i="15" s="1"/>
  <c r="G457" i="13"/>
  <c r="R456" i="13"/>
  <c r="S456" i="13"/>
  <c r="T456" i="13" s="1"/>
  <c r="V456" i="13" s="1"/>
  <c r="K457" i="13"/>
  <c r="O457" i="13" s="1"/>
  <c r="P457" i="13" s="1"/>
  <c r="H457" i="13"/>
  <c r="Q457" i="13" s="1"/>
  <c r="U457" i="13" s="1"/>
  <c r="W457" i="13" s="1"/>
  <c r="I458" i="13"/>
  <c r="R460" i="20" l="1"/>
  <c r="Y460" i="20" s="1"/>
  <c r="S460" i="20"/>
  <c r="T460" i="20" s="1"/>
  <c r="V460" i="20" s="1"/>
  <c r="U460" i="20"/>
  <c r="W460" i="20" s="1"/>
  <c r="G461" i="20"/>
  <c r="K461" i="20"/>
  <c r="O461" i="20" s="1"/>
  <c r="P461" i="20" s="1"/>
  <c r="H461" i="20"/>
  <c r="Q461" i="20" s="1"/>
  <c r="I462" i="20"/>
  <c r="J453" i="16"/>
  <c r="K452" i="16"/>
  <c r="AA8" i="16"/>
  <c r="F453" i="15"/>
  <c r="G453" i="15" s="1"/>
  <c r="D453" i="15"/>
  <c r="E453" i="15" s="1"/>
  <c r="S457" i="13"/>
  <c r="T457" i="13" s="1"/>
  <c r="V457" i="13" s="1"/>
  <c r="R457" i="13"/>
  <c r="K458" i="13"/>
  <c r="O458" i="13" s="1"/>
  <c r="P458" i="13" s="1"/>
  <c r="G458" i="13"/>
  <c r="H458" i="13"/>
  <c r="Q458" i="13" s="1"/>
  <c r="U458" i="13" s="1"/>
  <c r="W458" i="13" s="1"/>
  <c r="I459" i="13"/>
  <c r="G462" i="20" l="1"/>
  <c r="I463" i="20"/>
  <c r="K462" i="20"/>
  <c r="O462" i="20" s="1"/>
  <c r="P462" i="20" s="1"/>
  <c r="H462" i="20"/>
  <c r="Q462" i="20" s="1"/>
  <c r="R461" i="20"/>
  <c r="Y461" i="20" s="1"/>
  <c r="U461" i="20"/>
  <c r="W461" i="20" s="1"/>
  <c r="S461" i="20"/>
  <c r="T461" i="20" s="1"/>
  <c r="V461" i="20" s="1"/>
  <c r="J454" i="16"/>
  <c r="K453" i="16"/>
  <c r="F454" i="15"/>
  <c r="G454" i="15" s="1"/>
  <c r="D454" i="15"/>
  <c r="E454" i="15" s="1"/>
  <c r="S458" i="13"/>
  <c r="T458" i="13" s="1"/>
  <c r="V458" i="13" s="1"/>
  <c r="R458" i="13"/>
  <c r="K459" i="13"/>
  <c r="O459" i="13" s="1"/>
  <c r="P459" i="13" s="1"/>
  <c r="I460" i="13"/>
  <c r="H459" i="13"/>
  <c r="Q459" i="13" s="1"/>
  <c r="U459" i="13" s="1"/>
  <c r="W459" i="13" s="1"/>
  <c r="G459" i="13"/>
  <c r="R462" i="20" l="1"/>
  <c r="Y462" i="20" s="1"/>
  <c r="S462" i="20"/>
  <c r="T462" i="20" s="1"/>
  <c r="V462" i="20" s="1"/>
  <c r="U462" i="20"/>
  <c r="W462" i="20" s="1"/>
  <c r="G463" i="20"/>
  <c r="H463" i="20"/>
  <c r="Q463" i="20" s="1"/>
  <c r="I464" i="20"/>
  <c r="K463" i="20"/>
  <c r="O463" i="20" s="1"/>
  <c r="P463" i="20" s="1"/>
  <c r="J455" i="16"/>
  <c r="K454" i="16"/>
  <c r="F455" i="15"/>
  <c r="G455" i="15" s="1"/>
  <c r="D455" i="15"/>
  <c r="E455" i="15" s="1"/>
  <c r="K460" i="13"/>
  <c r="O460" i="13" s="1"/>
  <c r="P460" i="13" s="1"/>
  <c r="H460" i="13"/>
  <c r="Q460" i="13" s="1"/>
  <c r="U460" i="13" s="1"/>
  <c r="W460" i="13" s="1"/>
  <c r="I461" i="13"/>
  <c r="G460" i="13"/>
  <c r="R459" i="13"/>
  <c r="S459" i="13"/>
  <c r="T459" i="13" s="1"/>
  <c r="V459" i="13" s="1"/>
  <c r="G464" i="20" l="1"/>
  <c r="K464" i="20"/>
  <c r="O464" i="20" s="1"/>
  <c r="P464" i="20" s="1"/>
  <c r="H464" i="20"/>
  <c r="Q464" i="20" s="1"/>
  <c r="I465" i="20"/>
  <c r="R463" i="20"/>
  <c r="Y463" i="20" s="1"/>
  <c r="U463" i="20"/>
  <c r="W463" i="20" s="1"/>
  <c r="S463" i="20"/>
  <c r="T463" i="20" s="1"/>
  <c r="V463" i="20" s="1"/>
  <c r="J456" i="16"/>
  <c r="K455" i="16"/>
  <c r="F456" i="15"/>
  <c r="G456" i="15" s="1"/>
  <c r="D456" i="15"/>
  <c r="E456" i="15" s="1"/>
  <c r="K461" i="13"/>
  <c r="O461" i="13" s="1"/>
  <c r="P461" i="13" s="1"/>
  <c r="H461" i="13"/>
  <c r="Q461" i="13" s="1"/>
  <c r="U461" i="13" s="1"/>
  <c r="W461" i="13" s="1"/>
  <c r="G461" i="13"/>
  <c r="I462" i="13"/>
  <c r="S460" i="13"/>
  <c r="T460" i="13" s="1"/>
  <c r="V460" i="13" s="1"/>
  <c r="R460" i="13"/>
  <c r="G465" i="20" l="1"/>
  <c r="I466" i="20"/>
  <c r="H465" i="20"/>
  <c r="Q465" i="20" s="1"/>
  <c r="K465" i="20"/>
  <c r="O465" i="20" s="1"/>
  <c r="P465" i="20" s="1"/>
  <c r="R464" i="20"/>
  <c r="Y464" i="20" s="1"/>
  <c r="U464" i="20"/>
  <c r="W464" i="20" s="1"/>
  <c r="S464" i="20"/>
  <c r="T464" i="20" s="1"/>
  <c r="V464" i="20" s="1"/>
  <c r="J457" i="16"/>
  <c r="K456" i="16"/>
  <c r="F457" i="15"/>
  <c r="G457" i="15" s="1"/>
  <c r="D457" i="15"/>
  <c r="E457" i="15" s="1"/>
  <c r="K462" i="13"/>
  <c r="O462" i="13" s="1"/>
  <c r="P462" i="13" s="1"/>
  <c r="G462" i="13"/>
  <c r="I463" i="13"/>
  <c r="H462" i="13"/>
  <c r="Q462" i="13" s="1"/>
  <c r="U462" i="13" s="1"/>
  <c r="W462" i="13" s="1"/>
  <c r="S461" i="13"/>
  <c r="T461" i="13" s="1"/>
  <c r="V461" i="13" s="1"/>
  <c r="R461" i="13"/>
  <c r="G466" i="20" l="1"/>
  <c r="K466" i="20"/>
  <c r="O466" i="20" s="1"/>
  <c r="P466" i="20" s="1"/>
  <c r="H466" i="20"/>
  <c r="Q466" i="20" s="1"/>
  <c r="I467" i="20"/>
  <c r="R465" i="20"/>
  <c r="Y465" i="20" s="1"/>
  <c r="S465" i="20"/>
  <c r="T465" i="20" s="1"/>
  <c r="V465" i="20" s="1"/>
  <c r="U465" i="20"/>
  <c r="W465" i="20" s="1"/>
  <c r="J458" i="16"/>
  <c r="K457" i="16"/>
  <c r="F458" i="15"/>
  <c r="G458" i="15" s="1"/>
  <c r="D458" i="15"/>
  <c r="E458" i="15" s="1"/>
  <c r="R462" i="13"/>
  <c r="S462" i="13"/>
  <c r="T462" i="13" s="1"/>
  <c r="V462" i="13" s="1"/>
  <c r="K463" i="13"/>
  <c r="O463" i="13" s="1"/>
  <c r="P463" i="13" s="1"/>
  <c r="H463" i="13"/>
  <c r="Q463" i="13" s="1"/>
  <c r="U463" i="13" s="1"/>
  <c r="W463" i="13" s="1"/>
  <c r="I464" i="13"/>
  <c r="G463" i="13"/>
  <c r="R466" i="20" l="1"/>
  <c r="Y466" i="20" s="1"/>
  <c r="U466" i="20"/>
  <c r="W466" i="20" s="1"/>
  <c r="S466" i="20"/>
  <c r="T466" i="20" s="1"/>
  <c r="V466" i="20" s="1"/>
  <c r="G467" i="20"/>
  <c r="I468" i="20"/>
  <c r="K467" i="20"/>
  <c r="O467" i="20" s="1"/>
  <c r="P467" i="20" s="1"/>
  <c r="H467" i="20"/>
  <c r="Q467" i="20" s="1"/>
  <c r="J459" i="16"/>
  <c r="K458" i="16"/>
  <c r="F459" i="15"/>
  <c r="G459" i="15" s="1"/>
  <c r="D459" i="15"/>
  <c r="E459" i="15" s="1"/>
  <c r="K464" i="13"/>
  <c r="O464" i="13" s="1"/>
  <c r="P464" i="13" s="1"/>
  <c r="I465" i="13"/>
  <c r="G464" i="13"/>
  <c r="H464" i="13"/>
  <c r="Q464" i="13" s="1"/>
  <c r="U464" i="13" s="1"/>
  <c r="W464" i="13" s="1"/>
  <c r="R463" i="13"/>
  <c r="S463" i="13"/>
  <c r="T463" i="13" s="1"/>
  <c r="V463" i="13" s="1"/>
  <c r="S467" i="20" l="1"/>
  <c r="T467" i="20" s="1"/>
  <c r="V467" i="20" s="1"/>
  <c r="R467" i="20"/>
  <c r="Y467" i="20" s="1"/>
  <c r="U467" i="20"/>
  <c r="W467" i="20" s="1"/>
  <c r="H468" i="20"/>
  <c r="Q468" i="20" s="1"/>
  <c r="G468" i="20"/>
  <c r="I469" i="20"/>
  <c r="K468" i="20"/>
  <c r="O468" i="20" s="1"/>
  <c r="P468" i="20" s="1"/>
  <c r="J460" i="16"/>
  <c r="K459" i="16"/>
  <c r="F460" i="15"/>
  <c r="G460" i="15" s="1"/>
  <c r="D460" i="15"/>
  <c r="E460" i="15" s="1"/>
  <c r="R464" i="13"/>
  <c r="S464" i="13"/>
  <c r="T464" i="13" s="1"/>
  <c r="V464" i="13" s="1"/>
  <c r="K465" i="13"/>
  <c r="O465" i="13" s="1"/>
  <c r="P465" i="13" s="1"/>
  <c r="H465" i="13"/>
  <c r="Q465" i="13" s="1"/>
  <c r="U465" i="13" s="1"/>
  <c r="W465" i="13" s="1"/>
  <c r="I466" i="13"/>
  <c r="G465" i="13"/>
  <c r="S468" i="20" l="1"/>
  <c r="T468" i="20" s="1"/>
  <c r="V468" i="20" s="1"/>
  <c r="R468" i="20"/>
  <c r="Y468" i="20" s="1"/>
  <c r="U468" i="20"/>
  <c r="W468" i="20" s="1"/>
  <c r="H469" i="20"/>
  <c r="Q469" i="20" s="1"/>
  <c r="G469" i="20"/>
  <c r="I470" i="20"/>
  <c r="K469" i="20"/>
  <c r="O469" i="20" s="1"/>
  <c r="P469" i="20" s="1"/>
  <c r="J461" i="16"/>
  <c r="K460" i="16"/>
  <c r="F461" i="15"/>
  <c r="G461" i="15" s="1"/>
  <c r="D461" i="15"/>
  <c r="E461" i="15" s="1"/>
  <c r="S465" i="13"/>
  <c r="T465" i="13" s="1"/>
  <c r="V465" i="13" s="1"/>
  <c r="R465" i="13"/>
  <c r="K466" i="13"/>
  <c r="O466" i="13" s="1"/>
  <c r="P466" i="13" s="1"/>
  <c r="I467" i="13"/>
  <c r="G466" i="13"/>
  <c r="H466" i="13"/>
  <c r="Q466" i="13" s="1"/>
  <c r="U466" i="13" s="1"/>
  <c r="W466" i="13" s="1"/>
  <c r="S469" i="20" l="1"/>
  <c r="T469" i="20" s="1"/>
  <c r="V469" i="20" s="1"/>
  <c r="R469" i="20"/>
  <c r="Y469" i="20" s="1"/>
  <c r="U469" i="20"/>
  <c r="W469" i="20" s="1"/>
  <c r="H470" i="20"/>
  <c r="Q470" i="20" s="1"/>
  <c r="G470" i="20"/>
  <c r="I471" i="20"/>
  <c r="K470" i="20"/>
  <c r="O470" i="20" s="1"/>
  <c r="P470" i="20" s="1"/>
  <c r="J462" i="16"/>
  <c r="K461" i="16"/>
  <c r="F462" i="15"/>
  <c r="G462" i="15" s="1"/>
  <c r="D462" i="15"/>
  <c r="E462" i="15" s="1"/>
  <c r="R466" i="13"/>
  <c r="S466" i="13"/>
  <c r="T466" i="13" s="1"/>
  <c r="V466" i="13" s="1"/>
  <c r="K467" i="13"/>
  <c r="O467" i="13" s="1"/>
  <c r="P467" i="13" s="1"/>
  <c r="I468" i="13"/>
  <c r="G467" i="13"/>
  <c r="H467" i="13"/>
  <c r="Q467" i="13" s="1"/>
  <c r="U467" i="13" s="1"/>
  <c r="W467" i="13" s="1"/>
  <c r="S470" i="20" l="1"/>
  <c r="T470" i="20" s="1"/>
  <c r="V470" i="20" s="1"/>
  <c r="R470" i="20"/>
  <c r="Y470" i="20" s="1"/>
  <c r="U470" i="20"/>
  <c r="W470" i="20" s="1"/>
  <c r="H471" i="20"/>
  <c r="Q471" i="20" s="1"/>
  <c r="G471" i="20"/>
  <c r="I472" i="20"/>
  <c r="K471" i="20"/>
  <c r="O471" i="20" s="1"/>
  <c r="P471" i="20" s="1"/>
  <c r="J463" i="16"/>
  <c r="K462" i="16"/>
  <c r="D463" i="15"/>
  <c r="E463" i="15" s="1"/>
  <c r="F463" i="15"/>
  <c r="G463" i="15" s="1"/>
  <c r="R467" i="13"/>
  <c r="S467" i="13"/>
  <c r="T467" i="13" s="1"/>
  <c r="V467" i="13" s="1"/>
  <c r="H468" i="13"/>
  <c r="Q468" i="13" s="1"/>
  <c r="U468" i="13" s="1"/>
  <c r="W468" i="13" s="1"/>
  <c r="I469" i="13"/>
  <c r="G468" i="13"/>
  <c r="K468" i="13"/>
  <c r="O468" i="13" s="1"/>
  <c r="P468" i="13" s="1"/>
  <c r="S471" i="20" l="1"/>
  <c r="T471" i="20" s="1"/>
  <c r="V471" i="20" s="1"/>
  <c r="R471" i="20"/>
  <c r="Y471" i="20" s="1"/>
  <c r="U471" i="20"/>
  <c r="W471" i="20" s="1"/>
  <c r="H472" i="20"/>
  <c r="Q472" i="20" s="1"/>
  <c r="G472" i="20"/>
  <c r="I473" i="20"/>
  <c r="K472" i="20"/>
  <c r="O472" i="20" s="1"/>
  <c r="P472" i="20" s="1"/>
  <c r="J464" i="16"/>
  <c r="K463" i="16"/>
  <c r="F464" i="15"/>
  <c r="G464" i="15" s="1"/>
  <c r="D464" i="15"/>
  <c r="E464" i="15" s="1"/>
  <c r="H469" i="13"/>
  <c r="Q469" i="13" s="1"/>
  <c r="U469" i="13" s="1"/>
  <c r="W469" i="13" s="1"/>
  <c r="G469" i="13"/>
  <c r="K469" i="13"/>
  <c r="O469" i="13" s="1"/>
  <c r="P469" i="13" s="1"/>
  <c r="I470" i="13"/>
  <c r="R468" i="13"/>
  <c r="S468" i="13"/>
  <c r="T468" i="13" s="1"/>
  <c r="V468" i="13" s="1"/>
  <c r="U472" i="20" l="1"/>
  <c r="W472" i="20" s="1"/>
  <c r="S472" i="20"/>
  <c r="T472" i="20" s="1"/>
  <c r="V472" i="20" s="1"/>
  <c r="R472" i="20"/>
  <c r="Y472" i="20" s="1"/>
  <c r="K473" i="20"/>
  <c r="O473" i="20" s="1"/>
  <c r="P473" i="20" s="1"/>
  <c r="H473" i="20"/>
  <c r="Q473" i="20" s="1"/>
  <c r="G473" i="20"/>
  <c r="I474" i="20"/>
  <c r="J465" i="16"/>
  <c r="K464" i="16"/>
  <c r="F465" i="15"/>
  <c r="G465" i="15" s="1"/>
  <c r="D465" i="15"/>
  <c r="E465" i="15" s="1"/>
  <c r="I471" i="13"/>
  <c r="H470" i="13"/>
  <c r="Q470" i="13" s="1"/>
  <c r="U470" i="13" s="1"/>
  <c r="W470" i="13" s="1"/>
  <c r="G470" i="13"/>
  <c r="K470" i="13"/>
  <c r="O470" i="13" s="1"/>
  <c r="P470" i="13" s="1"/>
  <c r="S469" i="13"/>
  <c r="T469" i="13" s="1"/>
  <c r="V469" i="13" s="1"/>
  <c r="R469" i="13"/>
  <c r="U473" i="20" l="1"/>
  <c r="W473" i="20" s="1"/>
  <c r="S473" i="20"/>
  <c r="T473" i="20" s="1"/>
  <c r="V473" i="20" s="1"/>
  <c r="R473" i="20"/>
  <c r="Y473" i="20" s="1"/>
  <c r="K474" i="20"/>
  <c r="O474" i="20" s="1"/>
  <c r="P474" i="20" s="1"/>
  <c r="H474" i="20"/>
  <c r="Q474" i="20" s="1"/>
  <c r="G474" i="20"/>
  <c r="I475" i="20"/>
  <c r="J466" i="16"/>
  <c r="K465" i="16"/>
  <c r="D466" i="15"/>
  <c r="E466" i="15" s="1"/>
  <c r="F466" i="15"/>
  <c r="G466" i="15" s="1"/>
  <c r="R470" i="13"/>
  <c r="S470" i="13"/>
  <c r="T470" i="13" s="1"/>
  <c r="V470" i="13" s="1"/>
  <c r="I472" i="13"/>
  <c r="H471" i="13"/>
  <c r="Q471" i="13" s="1"/>
  <c r="U471" i="13" s="1"/>
  <c r="W471" i="13" s="1"/>
  <c r="K471" i="13"/>
  <c r="O471" i="13" s="1"/>
  <c r="P471" i="13" s="1"/>
  <c r="G471" i="13"/>
  <c r="K475" i="20" l="1"/>
  <c r="O475" i="20" s="1"/>
  <c r="P475" i="20" s="1"/>
  <c r="H475" i="20"/>
  <c r="Q475" i="20" s="1"/>
  <c r="G475" i="20"/>
  <c r="I476" i="20"/>
  <c r="U474" i="20"/>
  <c r="W474" i="20" s="1"/>
  <c r="S474" i="20"/>
  <c r="T474" i="20" s="1"/>
  <c r="V474" i="20" s="1"/>
  <c r="R474" i="20"/>
  <c r="Y474" i="20" s="1"/>
  <c r="J467" i="16"/>
  <c r="K466" i="16"/>
  <c r="F467" i="15"/>
  <c r="G467" i="15" s="1"/>
  <c r="D467" i="15"/>
  <c r="E467" i="15" s="1"/>
  <c r="G472" i="13"/>
  <c r="S471" i="13"/>
  <c r="T471" i="13" s="1"/>
  <c r="V471" i="13" s="1"/>
  <c r="R471" i="13"/>
  <c r="K472" i="13"/>
  <c r="O472" i="13" s="1"/>
  <c r="P472" i="13" s="1"/>
  <c r="H472" i="13"/>
  <c r="Q472" i="13" s="1"/>
  <c r="U472" i="13" s="1"/>
  <c r="W472" i="13" s="1"/>
  <c r="I473" i="13"/>
  <c r="K476" i="20" l="1"/>
  <c r="O476" i="20" s="1"/>
  <c r="P476" i="20" s="1"/>
  <c r="H476" i="20"/>
  <c r="Q476" i="20" s="1"/>
  <c r="G476" i="20"/>
  <c r="I477" i="20"/>
  <c r="U475" i="20"/>
  <c r="W475" i="20" s="1"/>
  <c r="S475" i="20"/>
  <c r="T475" i="20" s="1"/>
  <c r="V475" i="20" s="1"/>
  <c r="R475" i="20"/>
  <c r="Y475" i="20" s="1"/>
  <c r="J468" i="16"/>
  <c r="K467" i="16"/>
  <c r="D468" i="15"/>
  <c r="E468" i="15" s="1"/>
  <c r="F468" i="15"/>
  <c r="G468" i="15" s="1"/>
  <c r="K473" i="13"/>
  <c r="O473" i="13" s="1"/>
  <c r="P473" i="13" s="1"/>
  <c r="I474" i="13"/>
  <c r="G473" i="13"/>
  <c r="H473" i="13"/>
  <c r="Q473" i="13" s="1"/>
  <c r="U473" i="13" s="1"/>
  <c r="W473" i="13" s="1"/>
  <c r="S472" i="13"/>
  <c r="T472" i="13" s="1"/>
  <c r="V472" i="13" s="1"/>
  <c r="R472" i="13"/>
  <c r="U476" i="20" l="1"/>
  <c r="W476" i="20" s="1"/>
  <c r="S476" i="20"/>
  <c r="T476" i="20" s="1"/>
  <c r="V476" i="20" s="1"/>
  <c r="R476" i="20"/>
  <c r="Y476" i="20" s="1"/>
  <c r="I478" i="20"/>
  <c r="K477" i="20"/>
  <c r="O477" i="20" s="1"/>
  <c r="P477" i="20" s="1"/>
  <c r="H477" i="20"/>
  <c r="Q477" i="20" s="1"/>
  <c r="G477" i="20"/>
  <c r="J469" i="16"/>
  <c r="K468" i="16"/>
  <c r="D469" i="15"/>
  <c r="E469" i="15" s="1"/>
  <c r="F469" i="15"/>
  <c r="G469" i="15" s="1"/>
  <c r="S473" i="13"/>
  <c r="T473" i="13" s="1"/>
  <c r="V473" i="13" s="1"/>
  <c r="R473" i="13"/>
  <c r="H474" i="13"/>
  <c r="Q474" i="13" s="1"/>
  <c r="U474" i="13" s="1"/>
  <c r="W474" i="13" s="1"/>
  <c r="I475" i="13"/>
  <c r="K474" i="13"/>
  <c r="O474" i="13" s="1"/>
  <c r="P474" i="13" s="1"/>
  <c r="G474" i="13"/>
  <c r="U477" i="20" l="1"/>
  <c r="W477" i="20" s="1"/>
  <c r="S477" i="20"/>
  <c r="T477" i="20" s="1"/>
  <c r="V477" i="20" s="1"/>
  <c r="X477" i="20" s="1"/>
  <c r="R477" i="20"/>
  <c r="Y477" i="20" s="1"/>
  <c r="I479" i="20"/>
  <c r="K478" i="20"/>
  <c r="O478" i="20" s="1"/>
  <c r="P478" i="20" s="1"/>
  <c r="G478" i="20"/>
  <c r="H478" i="20"/>
  <c r="Q478" i="20" s="1"/>
  <c r="J470" i="16"/>
  <c r="K469" i="16"/>
  <c r="D470" i="15"/>
  <c r="E470" i="15" s="1"/>
  <c r="F470" i="15"/>
  <c r="G470" i="15" s="1"/>
  <c r="K475" i="13"/>
  <c r="O475" i="13" s="1"/>
  <c r="P475" i="13" s="1"/>
  <c r="H475" i="13"/>
  <c r="Q475" i="13" s="1"/>
  <c r="U475" i="13" s="1"/>
  <c r="W475" i="13" s="1"/>
  <c r="I476" i="13"/>
  <c r="G475" i="13"/>
  <c r="R474" i="13"/>
  <c r="S474" i="13"/>
  <c r="T474" i="13" s="1"/>
  <c r="V474" i="13" s="1"/>
  <c r="U478" i="20" l="1"/>
  <c r="W478" i="20" s="1"/>
  <c r="R478" i="20"/>
  <c r="Y478" i="20" s="1"/>
  <c r="S478" i="20"/>
  <c r="T478" i="20" s="1"/>
  <c r="V478" i="20" s="1"/>
  <c r="X478" i="20" s="1"/>
  <c r="I480" i="20"/>
  <c r="K479" i="20"/>
  <c r="O479" i="20" s="1"/>
  <c r="P479" i="20" s="1"/>
  <c r="H479" i="20"/>
  <c r="Q479" i="20" s="1"/>
  <c r="G479" i="20"/>
  <c r="J471" i="16"/>
  <c r="K470" i="16"/>
  <c r="F471" i="15"/>
  <c r="G471" i="15" s="1"/>
  <c r="D471" i="15"/>
  <c r="E471" i="15" s="1"/>
  <c r="I477" i="13"/>
  <c r="H476" i="13"/>
  <c r="Q476" i="13" s="1"/>
  <c r="U476" i="13" s="1"/>
  <c r="W476" i="13" s="1"/>
  <c r="K476" i="13"/>
  <c r="O476" i="13" s="1"/>
  <c r="P476" i="13" s="1"/>
  <c r="G476" i="13"/>
  <c r="R475" i="13"/>
  <c r="S475" i="13"/>
  <c r="T475" i="13" s="1"/>
  <c r="V475" i="13" s="1"/>
  <c r="U479" i="20" l="1"/>
  <c r="W479" i="20" s="1"/>
  <c r="S479" i="20"/>
  <c r="T479" i="20" s="1"/>
  <c r="V479" i="20" s="1"/>
  <c r="X479" i="20" s="1"/>
  <c r="R479" i="20"/>
  <c r="Y479" i="20" s="1"/>
  <c r="H480" i="20"/>
  <c r="Q480" i="20" s="1"/>
  <c r="G480" i="20"/>
  <c r="I481" i="20"/>
  <c r="K480" i="20"/>
  <c r="O480" i="20" s="1"/>
  <c r="P480" i="20" s="1"/>
  <c r="J472" i="16"/>
  <c r="K471" i="16"/>
  <c r="F472" i="15"/>
  <c r="G472" i="15" s="1"/>
  <c r="D472" i="15"/>
  <c r="E472" i="15" s="1"/>
  <c r="R476" i="13"/>
  <c r="S476" i="13"/>
  <c r="T476" i="13" s="1"/>
  <c r="V476" i="13" s="1"/>
  <c r="I478" i="13"/>
  <c r="K477" i="13"/>
  <c r="O477" i="13" s="1"/>
  <c r="P477" i="13" s="1"/>
  <c r="H477" i="13"/>
  <c r="Q477" i="13" s="1"/>
  <c r="U477" i="13" s="1"/>
  <c r="W477" i="13" s="1"/>
  <c r="G477" i="13"/>
  <c r="S480" i="20" l="1"/>
  <c r="T480" i="20" s="1"/>
  <c r="V480" i="20" s="1"/>
  <c r="X480" i="20" s="1"/>
  <c r="R480" i="20"/>
  <c r="Y480" i="20" s="1"/>
  <c r="U480" i="20"/>
  <c r="W480" i="20" s="1"/>
  <c r="H481" i="20"/>
  <c r="Q481" i="20" s="1"/>
  <c r="G481" i="20"/>
  <c r="K481" i="20"/>
  <c r="O481" i="20" s="1"/>
  <c r="P481" i="20" s="1"/>
  <c r="I482" i="20"/>
  <c r="J473" i="16"/>
  <c r="K472" i="16"/>
  <c r="G478" i="13"/>
  <c r="D473" i="15"/>
  <c r="E473" i="15" s="1"/>
  <c r="F473" i="15"/>
  <c r="G473" i="15" s="1"/>
  <c r="S477" i="13"/>
  <c r="T477" i="13" s="1"/>
  <c r="V477" i="13" s="1"/>
  <c r="X477" i="13" s="1"/>
  <c r="C474" i="15" s="1"/>
  <c r="R477" i="13"/>
  <c r="K478" i="13"/>
  <c r="O478" i="13" s="1"/>
  <c r="P478" i="13" s="1"/>
  <c r="I479" i="13"/>
  <c r="H478" i="13"/>
  <c r="Q478" i="13" s="1"/>
  <c r="U478" i="13" s="1"/>
  <c r="W478" i="13" s="1"/>
  <c r="I483" i="20" l="1"/>
  <c r="G482" i="20"/>
  <c r="K482" i="20"/>
  <c r="O482" i="20" s="1"/>
  <c r="P482" i="20" s="1"/>
  <c r="H482" i="20"/>
  <c r="Q482" i="20" s="1"/>
  <c r="S481" i="20"/>
  <c r="T481" i="20" s="1"/>
  <c r="V481" i="20" s="1"/>
  <c r="X481" i="20" s="1"/>
  <c r="R481" i="20"/>
  <c r="Y481" i="20" s="1"/>
  <c r="U481" i="20"/>
  <c r="W481" i="20" s="1"/>
  <c r="J474" i="16"/>
  <c r="K473" i="16"/>
  <c r="F474" i="15"/>
  <c r="G474" i="15" s="1"/>
  <c r="D474" i="15"/>
  <c r="E474" i="15" s="1"/>
  <c r="R478" i="13"/>
  <c r="S478" i="13"/>
  <c r="T478" i="13" s="1"/>
  <c r="V478" i="13" s="1"/>
  <c r="X478" i="13" s="1"/>
  <c r="C475" i="15" s="1"/>
  <c r="K479" i="13"/>
  <c r="O479" i="13" s="1"/>
  <c r="P479" i="13" s="1"/>
  <c r="G479" i="13"/>
  <c r="H479" i="13"/>
  <c r="Q479" i="13" s="1"/>
  <c r="U479" i="13" s="1"/>
  <c r="W479" i="13" s="1"/>
  <c r="I480" i="13"/>
  <c r="R482" i="20" l="1"/>
  <c r="Y482" i="20" s="1"/>
  <c r="U482" i="20"/>
  <c r="W482" i="20" s="1"/>
  <c r="S482" i="20"/>
  <c r="T482" i="20" s="1"/>
  <c r="V482" i="20" s="1"/>
  <c r="X482" i="20" s="1"/>
  <c r="K483" i="20"/>
  <c r="O483" i="20" s="1"/>
  <c r="P483" i="20" s="1"/>
  <c r="H483" i="20"/>
  <c r="Q483" i="20" s="1"/>
  <c r="G483" i="20"/>
  <c r="I484" i="20"/>
  <c r="J475" i="16"/>
  <c r="K474" i="16"/>
  <c r="F475" i="15"/>
  <c r="G475" i="15" s="1"/>
  <c r="D475" i="15"/>
  <c r="E475" i="15" s="1"/>
  <c r="K480" i="13"/>
  <c r="O480" i="13" s="1"/>
  <c r="P480" i="13" s="1"/>
  <c r="H480" i="13"/>
  <c r="Q480" i="13" s="1"/>
  <c r="U480" i="13" s="1"/>
  <c r="W480" i="13" s="1"/>
  <c r="I481" i="13"/>
  <c r="G480" i="13"/>
  <c r="R479" i="13"/>
  <c r="S479" i="13"/>
  <c r="T479" i="13" s="1"/>
  <c r="V479" i="13" s="1"/>
  <c r="X479" i="13" s="1"/>
  <c r="C476" i="15" s="1"/>
  <c r="H484" i="20" l="1"/>
  <c r="Q484" i="20" s="1"/>
  <c r="I485" i="20"/>
  <c r="G484" i="20"/>
  <c r="K484" i="20"/>
  <c r="O484" i="20" s="1"/>
  <c r="P484" i="20" s="1"/>
  <c r="R483" i="20"/>
  <c r="Y483" i="20" s="1"/>
  <c r="U483" i="20"/>
  <c r="W483" i="20" s="1"/>
  <c r="S483" i="20"/>
  <c r="T483" i="20" s="1"/>
  <c r="V483" i="20" s="1"/>
  <c r="X483" i="20" s="1"/>
  <c r="J476" i="16"/>
  <c r="K475" i="16"/>
  <c r="D476" i="15"/>
  <c r="E476" i="15" s="1"/>
  <c r="F476" i="15"/>
  <c r="G476" i="15" s="1"/>
  <c r="K481" i="13"/>
  <c r="O481" i="13" s="1"/>
  <c r="P481" i="13" s="1"/>
  <c r="H481" i="13"/>
  <c r="Q481" i="13" s="1"/>
  <c r="U481" i="13" s="1"/>
  <c r="W481" i="13" s="1"/>
  <c r="I482" i="13"/>
  <c r="G481" i="13"/>
  <c r="R480" i="13"/>
  <c r="S480" i="13"/>
  <c r="T480" i="13" s="1"/>
  <c r="V480" i="13" s="1"/>
  <c r="X480" i="13" s="1"/>
  <c r="C477" i="15" s="1"/>
  <c r="G485" i="20" l="1"/>
  <c r="I486" i="20"/>
  <c r="H485" i="20"/>
  <c r="Q485" i="20" s="1"/>
  <c r="K485" i="20"/>
  <c r="O485" i="20" s="1"/>
  <c r="P485" i="20" s="1"/>
  <c r="S484" i="20"/>
  <c r="T484" i="20" s="1"/>
  <c r="V484" i="20" s="1"/>
  <c r="R484" i="20"/>
  <c r="Y484" i="20" s="1"/>
  <c r="U484" i="20"/>
  <c r="W484" i="20" s="1"/>
  <c r="J477" i="16"/>
  <c r="K476" i="16"/>
  <c r="D477" i="15"/>
  <c r="E477" i="15" s="1"/>
  <c r="F477" i="15"/>
  <c r="G477" i="15" s="1"/>
  <c r="K482" i="13"/>
  <c r="O482" i="13" s="1"/>
  <c r="P482" i="13" s="1"/>
  <c r="G482" i="13"/>
  <c r="H482" i="13"/>
  <c r="Q482" i="13" s="1"/>
  <c r="U482" i="13" s="1"/>
  <c r="W482" i="13" s="1"/>
  <c r="I483" i="13"/>
  <c r="S481" i="13"/>
  <c r="T481" i="13" s="1"/>
  <c r="V481" i="13" s="1"/>
  <c r="X481" i="13" s="1"/>
  <c r="C478" i="15" s="1"/>
  <c r="R481" i="13"/>
  <c r="X484" i="20" l="1"/>
  <c r="K486" i="20"/>
  <c r="O486" i="20" s="1"/>
  <c r="P486" i="20" s="1"/>
  <c r="I487" i="20"/>
  <c r="H486" i="20"/>
  <c r="Q486" i="20" s="1"/>
  <c r="G486" i="20"/>
  <c r="R485" i="20"/>
  <c r="Y485" i="20" s="1"/>
  <c r="U485" i="20"/>
  <c r="W485" i="20" s="1"/>
  <c r="S485" i="20"/>
  <c r="T485" i="20" s="1"/>
  <c r="V485" i="20" s="1"/>
  <c r="X485" i="20" s="1"/>
  <c r="J478" i="16"/>
  <c r="K477" i="16"/>
  <c r="D478" i="15"/>
  <c r="E478" i="15" s="1"/>
  <c r="F478" i="15"/>
  <c r="G478" i="15" s="1"/>
  <c r="K483" i="13"/>
  <c r="O483" i="13" s="1"/>
  <c r="P483" i="13" s="1"/>
  <c r="G483" i="13"/>
  <c r="H483" i="13"/>
  <c r="Q483" i="13" s="1"/>
  <c r="U483" i="13" s="1"/>
  <c r="W483" i="13" s="1"/>
  <c r="I484" i="13"/>
  <c r="S482" i="13"/>
  <c r="T482" i="13" s="1"/>
  <c r="V482" i="13" s="1"/>
  <c r="X482" i="13" s="1"/>
  <c r="C479" i="15" s="1"/>
  <c r="R482" i="13"/>
  <c r="U486" i="20" l="1"/>
  <c r="W486" i="20" s="1"/>
  <c r="R486" i="20"/>
  <c r="Y486" i="20" s="1"/>
  <c r="S486" i="20"/>
  <c r="T486" i="20" s="1"/>
  <c r="V486" i="20" s="1"/>
  <c r="X486" i="20" s="1"/>
  <c r="K487" i="20"/>
  <c r="O487" i="20" s="1"/>
  <c r="P487" i="20" s="1"/>
  <c r="G487" i="20"/>
  <c r="H487" i="20"/>
  <c r="Q487" i="20" s="1"/>
  <c r="I488" i="20"/>
  <c r="J479" i="16"/>
  <c r="K478" i="16"/>
  <c r="F479" i="15"/>
  <c r="G479" i="15" s="1"/>
  <c r="D479" i="15"/>
  <c r="E479" i="15" s="1"/>
  <c r="K484" i="13"/>
  <c r="O484" i="13" s="1"/>
  <c r="P484" i="13" s="1"/>
  <c r="I485" i="13"/>
  <c r="H484" i="13"/>
  <c r="Q484" i="13" s="1"/>
  <c r="U484" i="13" s="1"/>
  <c r="W484" i="13" s="1"/>
  <c r="G484" i="13"/>
  <c r="R483" i="13"/>
  <c r="S483" i="13"/>
  <c r="T483" i="13" s="1"/>
  <c r="V483" i="13" s="1"/>
  <c r="X483" i="13" s="1"/>
  <c r="C480" i="15" s="1"/>
  <c r="K488" i="20" l="1"/>
  <c r="O488" i="20" s="1"/>
  <c r="P488" i="20" s="1"/>
  <c r="I489" i="20"/>
  <c r="H488" i="20"/>
  <c r="Q488" i="20" s="1"/>
  <c r="G488" i="20"/>
  <c r="U487" i="20"/>
  <c r="W487" i="20" s="1"/>
  <c r="S487" i="20"/>
  <c r="T487" i="20" s="1"/>
  <c r="V487" i="20" s="1"/>
  <c r="X487" i="20" s="1"/>
  <c r="R487" i="20"/>
  <c r="Y487" i="20" s="1"/>
  <c r="J480" i="16"/>
  <c r="K479" i="16"/>
  <c r="F480" i="15"/>
  <c r="G480" i="15" s="1"/>
  <c r="D480" i="15"/>
  <c r="E480" i="15" s="1"/>
  <c r="R484" i="13"/>
  <c r="S484" i="13"/>
  <c r="T484" i="13" s="1"/>
  <c r="V484" i="13" s="1"/>
  <c r="X484" i="13" s="1"/>
  <c r="C481" i="15" s="1"/>
  <c r="K485" i="13"/>
  <c r="O485" i="13" s="1"/>
  <c r="P485" i="13" s="1"/>
  <c r="I486" i="13"/>
  <c r="H485" i="13"/>
  <c r="Q485" i="13" s="1"/>
  <c r="U485" i="13" s="1"/>
  <c r="W485" i="13" s="1"/>
  <c r="G485" i="13"/>
  <c r="I490" i="20" l="1"/>
  <c r="H489" i="20"/>
  <c r="Q489" i="20" s="1"/>
  <c r="K489" i="20"/>
  <c r="O489" i="20" s="1"/>
  <c r="P489" i="20" s="1"/>
  <c r="G489" i="20"/>
  <c r="S488" i="20"/>
  <c r="T488" i="20" s="1"/>
  <c r="V488" i="20" s="1"/>
  <c r="X488" i="20" s="1"/>
  <c r="R488" i="20"/>
  <c r="Y488" i="20" s="1"/>
  <c r="U488" i="20"/>
  <c r="W488" i="20" s="1"/>
  <c r="J481" i="16"/>
  <c r="K480" i="16"/>
  <c r="D481" i="15"/>
  <c r="E481" i="15" s="1"/>
  <c r="F481" i="15"/>
  <c r="G481" i="15" s="1"/>
  <c r="K486" i="13"/>
  <c r="O486" i="13" s="1"/>
  <c r="P486" i="13" s="1"/>
  <c r="I487" i="13"/>
  <c r="H486" i="13"/>
  <c r="Q486" i="13" s="1"/>
  <c r="U486" i="13" s="1"/>
  <c r="W486" i="13" s="1"/>
  <c r="G486" i="13"/>
  <c r="S485" i="13"/>
  <c r="T485" i="13" s="1"/>
  <c r="V485" i="13" s="1"/>
  <c r="X485" i="13" s="1"/>
  <c r="C482" i="15" s="1"/>
  <c r="R485" i="13"/>
  <c r="S489" i="20" l="1"/>
  <c r="T489" i="20" s="1"/>
  <c r="V489" i="20" s="1"/>
  <c r="U489" i="20"/>
  <c r="W489" i="20" s="1"/>
  <c r="R489" i="20"/>
  <c r="Y489" i="20" s="1"/>
  <c r="I491" i="20"/>
  <c r="K490" i="20"/>
  <c r="O490" i="20" s="1"/>
  <c r="P490" i="20" s="1"/>
  <c r="H490" i="20"/>
  <c r="Q490" i="20" s="1"/>
  <c r="G490" i="20"/>
  <c r="J482" i="16"/>
  <c r="K481" i="16"/>
  <c r="F482" i="15"/>
  <c r="G482" i="15" s="1"/>
  <c r="D482" i="15"/>
  <c r="E482" i="15" s="1"/>
  <c r="R486" i="13"/>
  <c r="S486" i="13"/>
  <c r="T486" i="13" s="1"/>
  <c r="V486" i="13" s="1"/>
  <c r="X486" i="13" s="1"/>
  <c r="C483" i="15" s="1"/>
  <c r="G487" i="13"/>
  <c r="K487" i="13"/>
  <c r="O487" i="13" s="1"/>
  <c r="P487" i="13" s="1"/>
  <c r="I488" i="13"/>
  <c r="H487" i="13"/>
  <c r="Q487" i="13" s="1"/>
  <c r="U487" i="13" s="1"/>
  <c r="W487" i="13" s="1"/>
  <c r="K491" i="20" l="1"/>
  <c r="O491" i="20" s="1"/>
  <c r="P491" i="20" s="1"/>
  <c r="I492" i="20"/>
  <c r="H491" i="20"/>
  <c r="Q491" i="20" s="1"/>
  <c r="G491" i="20"/>
  <c r="U490" i="20"/>
  <c r="W490" i="20" s="1"/>
  <c r="S490" i="20"/>
  <c r="T490" i="20" s="1"/>
  <c r="V490" i="20" s="1"/>
  <c r="X490" i="20" s="1"/>
  <c r="R490" i="20"/>
  <c r="Y490" i="20" s="1"/>
  <c r="X489" i="20"/>
  <c r="J483" i="16"/>
  <c r="K482" i="16"/>
  <c r="F483" i="15"/>
  <c r="G483" i="15" s="1"/>
  <c r="D483" i="15"/>
  <c r="E483" i="15" s="1"/>
  <c r="K488" i="13"/>
  <c r="O488" i="13" s="1"/>
  <c r="P488" i="13" s="1"/>
  <c r="I489" i="13"/>
  <c r="G488" i="13"/>
  <c r="H488" i="13"/>
  <c r="Q488" i="13" s="1"/>
  <c r="U488" i="13" s="1"/>
  <c r="W488" i="13" s="1"/>
  <c r="S487" i="13"/>
  <c r="T487" i="13" s="1"/>
  <c r="V487" i="13" s="1"/>
  <c r="X487" i="13" s="1"/>
  <c r="C484" i="15" s="1"/>
  <c r="R487" i="13"/>
  <c r="H492" i="20" l="1"/>
  <c r="Q492" i="20" s="1"/>
  <c r="I493" i="20"/>
  <c r="G492" i="20"/>
  <c r="K492" i="20"/>
  <c r="O492" i="20" s="1"/>
  <c r="P492" i="20" s="1"/>
  <c r="R491" i="20"/>
  <c r="Y491" i="20" s="1"/>
  <c r="U491" i="20"/>
  <c r="W491" i="20" s="1"/>
  <c r="S491" i="20"/>
  <c r="T491" i="20" s="1"/>
  <c r="V491" i="20" s="1"/>
  <c r="X491" i="20" s="1"/>
  <c r="J484" i="16"/>
  <c r="K483" i="16"/>
  <c r="F484" i="15"/>
  <c r="G484" i="15" s="1"/>
  <c r="D484" i="15"/>
  <c r="E484" i="15" s="1"/>
  <c r="S488" i="13"/>
  <c r="T488" i="13" s="1"/>
  <c r="V488" i="13" s="1"/>
  <c r="X488" i="13" s="1"/>
  <c r="C485" i="15" s="1"/>
  <c r="R488" i="13"/>
  <c r="K489" i="13"/>
  <c r="O489" i="13" s="1"/>
  <c r="P489" i="13" s="1"/>
  <c r="G489" i="13"/>
  <c r="H489" i="13"/>
  <c r="Q489" i="13" s="1"/>
  <c r="U489" i="13" s="1"/>
  <c r="W489" i="13" s="1"/>
  <c r="I490" i="13"/>
  <c r="G493" i="20" l="1"/>
  <c r="I494" i="20"/>
  <c r="H493" i="20"/>
  <c r="Q493" i="20" s="1"/>
  <c r="K493" i="20"/>
  <c r="O493" i="20" s="1"/>
  <c r="P493" i="20" s="1"/>
  <c r="S492" i="20"/>
  <c r="T492" i="20" s="1"/>
  <c r="V492" i="20" s="1"/>
  <c r="X492" i="20" s="1"/>
  <c r="R492" i="20"/>
  <c r="Y492" i="20" s="1"/>
  <c r="U492" i="20"/>
  <c r="W492" i="20" s="1"/>
  <c r="J485" i="16"/>
  <c r="K484" i="16"/>
  <c r="F485" i="15"/>
  <c r="G485" i="15" s="1"/>
  <c r="D485" i="15"/>
  <c r="E485" i="15" s="1"/>
  <c r="I491" i="13"/>
  <c r="H490" i="13"/>
  <c r="Q490" i="13" s="1"/>
  <c r="U490" i="13" s="1"/>
  <c r="W490" i="13" s="1"/>
  <c r="K490" i="13"/>
  <c r="O490" i="13" s="1"/>
  <c r="P490" i="13" s="1"/>
  <c r="G490" i="13"/>
  <c r="S489" i="13"/>
  <c r="T489" i="13" s="1"/>
  <c r="V489" i="13" s="1"/>
  <c r="X489" i="13" s="1"/>
  <c r="C486" i="15" s="1"/>
  <c r="R489" i="13"/>
  <c r="R493" i="20" l="1"/>
  <c r="Y493" i="20" s="1"/>
  <c r="U493" i="20"/>
  <c r="W493" i="20" s="1"/>
  <c r="S493" i="20"/>
  <c r="T493" i="20" s="1"/>
  <c r="V493" i="20" s="1"/>
  <c r="X493" i="20" s="1"/>
  <c r="I495" i="20"/>
  <c r="K494" i="20"/>
  <c r="O494" i="20" s="1"/>
  <c r="P494" i="20" s="1"/>
  <c r="H494" i="20"/>
  <c r="Q494" i="20" s="1"/>
  <c r="G494" i="20"/>
  <c r="J486" i="16"/>
  <c r="K485" i="16"/>
  <c r="F486" i="15"/>
  <c r="G486" i="15" s="1"/>
  <c r="D486" i="15"/>
  <c r="E486" i="15" s="1"/>
  <c r="S490" i="13"/>
  <c r="T490" i="13" s="1"/>
  <c r="V490" i="13" s="1"/>
  <c r="X490" i="13" s="1"/>
  <c r="C487" i="15" s="1"/>
  <c r="R490" i="13"/>
  <c r="K491" i="13"/>
  <c r="O491" i="13" s="1"/>
  <c r="P491" i="13" s="1"/>
  <c r="I492" i="13"/>
  <c r="G491" i="13"/>
  <c r="H491" i="13"/>
  <c r="Q491" i="13" s="1"/>
  <c r="U491" i="13" s="1"/>
  <c r="W491" i="13" s="1"/>
  <c r="U494" i="20" l="1"/>
  <c r="W494" i="20" s="1"/>
  <c r="R494" i="20"/>
  <c r="Y494" i="20" s="1"/>
  <c r="S494" i="20"/>
  <c r="T494" i="20" s="1"/>
  <c r="V494" i="20" s="1"/>
  <c r="X494" i="20" s="1"/>
  <c r="I496" i="20"/>
  <c r="K495" i="20"/>
  <c r="O495" i="20" s="1"/>
  <c r="P495" i="20" s="1"/>
  <c r="G495" i="20"/>
  <c r="H495" i="20"/>
  <c r="Q495" i="20" s="1"/>
  <c r="J487" i="16"/>
  <c r="K486" i="16"/>
  <c r="F487" i="15"/>
  <c r="G487" i="15" s="1"/>
  <c r="D487" i="15"/>
  <c r="E487" i="15" s="1"/>
  <c r="I493" i="13"/>
  <c r="K492" i="13"/>
  <c r="O492" i="13" s="1"/>
  <c r="P492" i="13" s="1"/>
  <c r="H492" i="13"/>
  <c r="Q492" i="13" s="1"/>
  <c r="U492" i="13" s="1"/>
  <c r="W492" i="13" s="1"/>
  <c r="G492" i="13"/>
  <c r="G493" i="13" s="1"/>
  <c r="R491" i="13"/>
  <c r="S491" i="13"/>
  <c r="T491" i="13" s="1"/>
  <c r="V491" i="13" s="1"/>
  <c r="X491" i="13" s="1"/>
  <c r="C488" i="15" s="1"/>
  <c r="H496" i="20" l="1"/>
  <c r="Q496" i="20" s="1"/>
  <c r="G496" i="20"/>
  <c r="K496" i="20"/>
  <c r="O496" i="20" s="1"/>
  <c r="P496" i="20" s="1"/>
  <c r="I497" i="20"/>
  <c r="U495" i="20"/>
  <c r="W495" i="20" s="1"/>
  <c r="S495" i="20"/>
  <c r="T495" i="20" s="1"/>
  <c r="V495" i="20" s="1"/>
  <c r="X495" i="20" s="1"/>
  <c r="R495" i="20"/>
  <c r="Y495" i="20" s="1"/>
  <c r="J488" i="16"/>
  <c r="K487" i="16"/>
  <c r="F488" i="15"/>
  <c r="G488" i="15" s="1"/>
  <c r="D488" i="15"/>
  <c r="E488" i="15" s="1"/>
  <c r="S492" i="13"/>
  <c r="T492" i="13" s="1"/>
  <c r="V492" i="13" s="1"/>
  <c r="X492" i="13" s="1"/>
  <c r="C489" i="15" s="1"/>
  <c r="R492" i="13"/>
  <c r="K493" i="13"/>
  <c r="O493" i="13" s="1"/>
  <c r="P493" i="13" s="1"/>
  <c r="H493" i="13"/>
  <c r="Q493" i="13" s="1"/>
  <c r="U493" i="13" s="1"/>
  <c r="W493" i="13" s="1"/>
  <c r="I494" i="13"/>
  <c r="I498" i="20" l="1"/>
  <c r="K497" i="20"/>
  <c r="O497" i="20" s="1"/>
  <c r="P497" i="20" s="1"/>
  <c r="G497" i="20"/>
  <c r="H497" i="20"/>
  <c r="Q497" i="20" s="1"/>
  <c r="S496" i="20"/>
  <c r="T496" i="20" s="1"/>
  <c r="V496" i="20" s="1"/>
  <c r="U496" i="20"/>
  <c r="W496" i="20" s="1"/>
  <c r="R496" i="20"/>
  <c r="Y496" i="20" s="1"/>
  <c r="J489" i="16"/>
  <c r="K488" i="16"/>
  <c r="F489" i="15"/>
  <c r="G489" i="15" s="1"/>
  <c r="D489" i="15"/>
  <c r="E489" i="15" s="1"/>
  <c r="K494" i="13"/>
  <c r="O494" i="13" s="1"/>
  <c r="P494" i="13" s="1"/>
  <c r="I495" i="13"/>
  <c r="H494" i="13"/>
  <c r="Q494" i="13" s="1"/>
  <c r="U494" i="13" s="1"/>
  <c r="W494" i="13" s="1"/>
  <c r="G494" i="13"/>
  <c r="S493" i="13"/>
  <c r="T493" i="13" s="1"/>
  <c r="V493" i="13" s="1"/>
  <c r="X493" i="13" s="1"/>
  <c r="C490" i="15" s="1"/>
  <c r="R493" i="13"/>
  <c r="U497" i="20" l="1"/>
  <c r="W497" i="20" s="1"/>
  <c r="R497" i="20"/>
  <c r="Y497" i="20" s="1"/>
  <c r="S497" i="20"/>
  <c r="T497" i="20" s="1"/>
  <c r="V497" i="20" s="1"/>
  <c r="X497" i="20" s="1"/>
  <c r="X496" i="20"/>
  <c r="I499" i="20"/>
  <c r="K498" i="20"/>
  <c r="O498" i="20" s="1"/>
  <c r="P498" i="20" s="1"/>
  <c r="H498" i="20"/>
  <c r="Q498" i="20" s="1"/>
  <c r="G498" i="20"/>
  <c r="J490" i="16"/>
  <c r="K489" i="16"/>
  <c r="D490" i="15"/>
  <c r="E490" i="15" s="1"/>
  <c r="F490" i="15"/>
  <c r="G490" i="15" s="1"/>
  <c r="R494" i="13"/>
  <c r="S494" i="13"/>
  <c r="T494" i="13" s="1"/>
  <c r="V494" i="13" s="1"/>
  <c r="X494" i="13" s="1"/>
  <c r="C491" i="15" s="1"/>
  <c r="K495" i="13"/>
  <c r="O495" i="13" s="1"/>
  <c r="P495" i="13" s="1"/>
  <c r="I496" i="13"/>
  <c r="H495" i="13"/>
  <c r="Q495" i="13" s="1"/>
  <c r="U495" i="13" s="1"/>
  <c r="W495" i="13" s="1"/>
  <c r="G495" i="13"/>
  <c r="H499" i="20" l="1"/>
  <c r="Q499" i="20" s="1"/>
  <c r="I500" i="20"/>
  <c r="G499" i="20"/>
  <c r="K499" i="20"/>
  <c r="O499" i="20" s="1"/>
  <c r="P499" i="20" s="1"/>
  <c r="U498" i="20"/>
  <c r="W498" i="20" s="1"/>
  <c r="S498" i="20"/>
  <c r="T498" i="20" s="1"/>
  <c r="V498" i="20" s="1"/>
  <c r="X498" i="20" s="1"/>
  <c r="R498" i="20"/>
  <c r="Y498" i="20" s="1"/>
  <c r="J491" i="16"/>
  <c r="K490" i="16"/>
  <c r="F491" i="15"/>
  <c r="G491" i="15" s="1"/>
  <c r="D491" i="15"/>
  <c r="E491" i="15" s="1"/>
  <c r="K496" i="13"/>
  <c r="O496" i="13" s="1"/>
  <c r="P496" i="13" s="1"/>
  <c r="I497" i="13"/>
  <c r="G496" i="13"/>
  <c r="H496" i="13"/>
  <c r="Q496" i="13" s="1"/>
  <c r="U496" i="13" s="1"/>
  <c r="W496" i="13" s="1"/>
  <c r="R495" i="13"/>
  <c r="S495" i="13"/>
  <c r="T495" i="13" s="1"/>
  <c r="V495" i="13" s="1"/>
  <c r="X495" i="13" s="1"/>
  <c r="C492" i="15" s="1"/>
  <c r="I501" i="20" l="1"/>
  <c r="K500" i="20"/>
  <c r="O500" i="20" s="1"/>
  <c r="P500" i="20" s="1"/>
  <c r="H500" i="20"/>
  <c r="Q500" i="20" s="1"/>
  <c r="G500" i="20"/>
  <c r="S499" i="20"/>
  <c r="T499" i="20" s="1"/>
  <c r="V499" i="20" s="1"/>
  <c r="X499" i="20" s="1"/>
  <c r="U499" i="20"/>
  <c r="W499" i="20" s="1"/>
  <c r="R499" i="20"/>
  <c r="Y499" i="20" s="1"/>
  <c r="J492" i="16"/>
  <c r="K491" i="16"/>
  <c r="F492" i="15"/>
  <c r="G492" i="15" s="1"/>
  <c r="D492" i="15"/>
  <c r="E492" i="15" s="1"/>
  <c r="S496" i="13"/>
  <c r="T496" i="13" s="1"/>
  <c r="V496" i="13" s="1"/>
  <c r="X496" i="13" s="1"/>
  <c r="C493" i="15" s="1"/>
  <c r="R496" i="13"/>
  <c r="K497" i="13"/>
  <c r="O497" i="13" s="1"/>
  <c r="P497" i="13" s="1"/>
  <c r="H497" i="13"/>
  <c r="Q497" i="13" s="1"/>
  <c r="U497" i="13" s="1"/>
  <c r="W497" i="13" s="1"/>
  <c r="G497" i="13"/>
  <c r="I498" i="13"/>
  <c r="U500" i="20" l="1"/>
  <c r="W500" i="20" s="1"/>
  <c r="S500" i="20"/>
  <c r="T500" i="20" s="1"/>
  <c r="V500" i="20" s="1"/>
  <c r="X500" i="20" s="1"/>
  <c r="R500" i="20"/>
  <c r="Y500" i="20" s="1"/>
  <c r="I502" i="20"/>
  <c r="G501" i="20"/>
  <c r="K501" i="20"/>
  <c r="O501" i="20" s="1"/>
  <c r="P501" i="20" s="1"/>
  <c r="H501" i="20"/>
  <c r="Q501" i="20" s="1"/>
  <c r="J493" i="16"/>
  <c r="K492" i="16"/>
  <c r="F493" i="15"/>
  <c r="G493" i="15" s="1"/>
  <c r="D493" i="15"/>
  <c r="E493" i="15" s="1"/>
  <c r="S497" i="13"/>
  <c r="T497" i="13" s="1"/>
  <c r="V497" i="13" s="1"/>
  <c r="X497" i="13" s="1"/>
  <c r="C494" i="15" s="1"/>
  <c r="R497" i="13"/>
  <c r="K498" i="13"/>
  <c r="O498" i="13" s="1"/>
  <c r="P498" i="13" s="1"/>
  <c r="H498" i="13"/>
  <c r="Q498" i="13" s="1"/>
  <c r="U498" i="13" s="1"/>
  <c r="W498" i="13" s="1"/>
  <c r="G498" i="13"/>
  <c r="I499" i="13"/>
  <c r="R501" i="20" l="1"/>
  <c r="Y501" i="20" s="1"/>
  <c r="U501" i="20"/>
  <c r="W501" i="20" s="1"/>
  <c r="S501" i="20"/>
  <c r="T501" i="20" s="1"/>
  <c r="V501" i="20" s="1"/>
  <c r="I503" i="20"/>
  <c r="G502" i="20"/>
  <c r="K502" i="20"/>
  <c r="O502" i="20" s="1"/>
  <c r="P502" i="20" s="1"/>
  <c r="H502" i="20"/>
  <c r="Q502" i="20" s="1"/>
  <c r="J494" i="16"/>
  <c r="K493" i="16"/>
  <c r="F494" i="15"/>
  <c r="G494" i="15" s="1"/>
  <c r="D494" i="15"/>
  <c r="E494" i="15" s="1"/>
  <c r="S498" i="13"/>
  <c r="T498" i="13" s="1"/>
  <c r="V498" i="13" s="1"/>
  <c r="X498" i="13" s="1"/>
  <c r="C495" i="15" s="1"/>
  <c r="R498" i="13"/>
  <c r="K499" i="13"/>
  <c r="O499" i="13" s="1"/>
  <c r="P499" i="13" s="1"/>
  <c r="I500" i="13"/>
  <c r="H499" i="13"/>
  <c r="Q499" i="13" s="1"/>
  <c r="U499" i="13" s="1"/>
  <c r="W499" i="13" s="1"/>
  <c r="G499" i="13"/>
  <c r="R502" i="20" l="1"/>
  <c r="Y502" i="20" s="1"/>
  <c r="U502" i="20"/>
  <c r="W502" i="20" s="1"/>
  <c r="S502" i="20"/>
  <c r="T502" i="20" s="1"/>
  <c r="V502" i="20" s="1"/>
  <c r="I504" i="20"/>
  <c r="G503" i="20"/>
  <c r="K503" i="20"/>
  <c r="O503" i="20" s="1"/>
  <c r="P503" i="20" s="1"/>
  <c r="H503" i="20"/>
  <c r="Q503" i="20" s="1"/>
  <c r="J495" i="16"/>
  <c r="K494" i="16"/>
  <c r="D495" i="15"/>
  <c r="E495" i="15" s="1"/>
  <c r="F495" i="15"/>
  <c r="G495" i="15" s="1"/>
  <c r="R499" i="13"/>
  <c r="S499" i="13"/>
  <c r="T499" i="13" s="1"/>
  <c r="V499" i="13" s="1"/>
  <c r="X499" i="13" s="1"/>
  <c r="C496" i="15" s="1"/>
  <c r="I501" i="13"/>
  <c r="H500" i="13"/>
  <c r="Q500" i="13" s="1"/>
  <c r="U500" i="13" s="1"/>
  <c r="W500" i="13" s="1"/>
  <c r="G500" i="13"/>
  <c r="K500" i="13"/>
  <c r="O500" i="13" s="1"/>
  <c r="P500" i="13" s="1"/>
  <c r="R503" i="20" l="1"/>
  <c r="Y503" i="20" s="1"/>
  <c r="U503" i="20"/>
  <c r="W503" i="20" s="1"/>
  <c r="S503" i="20"/>
  <c r="T503" i="20" s="1"/>
  <c r="V503" i="20" s="1"/>
  <c r="I505" i="20"/>
  <c r="G504" i="20"/>
  <c r="K504" i="20"/>
  <c r="O504" i="20" s="1"/>
  <c r="P504" i="20" s="1"/>
  <c r="H504" i="20"/>
  <c r="Q504" i="20" s="1"/>
  <c r="J496" i="16"/>
  <c r="K495" i="16"/>
  <c r="F496" i="15"/>
  <c r="G496" i="15" s="1"/>
  <c r="D496" i="15"/>
  <c r="E496" i="15" s="1"/>
  <c r="S500" i="13"/>
  <c r="T500" i="13" s="1"/>
  <c r="V500" i="13" s="1"/>
  <c r="X500" i="13" s="1"/>
  <c r="C497" i="15" s="1"/>
  <c r="R500" i="13"/>
  <c r="I502" i="13"/>
  <c r="K501" i="13"/>
  <c r="O501" i="13" s="1"/>
  <c r="P501" i="13" s="1"/>
  <c r="G501" i="13"/>
  <c r="H501" i="13"/>
  <c r="Q501" i="13" s="1"/>
  <c r="U501" i="13" s="1"/>
  <c r="W501" i="13" s="1"/>
  <c r="R504" i="20" l="1"/>
  <c r="Y504" i="20" s="1"/>
  <c r="U504" i="20"/>
  <c r="W504" i="20" s="1"/>
  <c r="S504" i="20"/>
  <c r="T504" i="20" s="1"/>
  <c r="V504" i="20" s="1"/>
  <c r="I506" i="20"/>
  <c r="G505" i="20"/>
  <c r="K505" i="20"/>
  <c r="O505" i="20" s="1"/>
  <c r="P505" i="20" s="1"/>
  <c r="H505" i="20"/>
  <c r="Q505" i="20" s="1"/>
  <c r="J497" i="16"/>
  <c r="K496" i="16"/>
  <c r="F497" i="15"/>
  <c r="G497" i="15" s="1"/>
  <c r="D497" i="15"/>
  <c r="E497" i="15" s="1"/>
  <c r="K502" i="13"/>
  <c r="O502" i="13" s="1"/>
  <c r="P502" i="13" s="1"/>
  <c r="H502" i="13"/>
  <c r="Q502" i="13" s="1"/>
  <c r="U502" i="13" s="1"/>
  <c r="W502" i="13" s="1"/>
  <c r="G502" i="13"/>
  <c r="I503" i="13"/>
  <c r="S501" i="13"/>
  <c r="T501" i="13" s="1"/>
  <c r="V501" i="13" s="1"/>
  <c r="R501" i="13"/>
  <c r="I507" i="20" l="1"/>
  <c r="G506" i="20"/>
  <c r="K506" i="20"/>
  <c r="O506" i="20" s="1"/>
  <c r="P506" i="20" s="1"/>
  <c r="H506" i="20"/>
  <c r="Q506" i="20" s="1"/>
  <c r="R505" i="20"/>
  <c r="Y505" i="20" s="1"/>
  <c r="U505" i="20"/>
  <c r="W505" i="20" s="1"/>
  <c r="S505" i="20"/>
  <c r="T505" i="20" s="1"/>
  <c r="V505" i="20" s="1"/>
  <c r="J498" i="16"/>
  <c r="K497" i="16"/>
  <c r="D498" i="15"/>
  <c r="E498" i="15" s="1"/>
  <c r="F498" i="15"/>
  <c r="G498" i="15" s="1"/>
  <c r="K503" i="13"/>
  <c r="O503" i="13" s="1"/>
  <c r="P503" i="13" s="1"/>
  <c r="G503" i="13"/>
  <c r="H503" i="13"/>
  <c r="Q503" i="13" s="1"/>
  <c r="U503" i="13" s="1"/>
  <c r="W503" i="13" s="1"/>
  <c r="I504" i="13"/>
  <c r="R502" i="13"/>
  <c r="S502" i="13"/>
  <c r="T502" i="13" s="1"/>
  <c r="V502" i="13" s="1"/>
  <c r="R506" i="20" l="1"/>
  <c r="Y506" i="20" s="1"/>
  <c r="U506" i="20"/>
  <c r="W506" i="20" s="1"/>
  <c r="S506" i="20"/>
  <c r="T506" i="20" s="1"/>
  <c r="V506" i="20" s="1"/>
  <c r="I508" i="20"/>
  <c r="G507" i="20"/>
  <c r="K507" i="20"/>
  <c r="O507" i="20" s="1"/>
  <c r="P507" i="20" s="1"/>
  <c r="H507" i="20"/>
  <c r="Q507" i="20" s="1"/>
  <c r="J499" i="16"/>
  <c r="K498" i="16"/>
  <c r="D499" i="15"/>
  <c r="E499" i="15" s="1"/>
  <c r="F499" i="15"/>
  <c r="G499" i="15" s="1"/>
  <c r="K504" i="13"/>
  <c r="O504" i="13" s="1"/>
  <c r="P504" i="13" s="1"/>
  <c r="I505" i="13"/>
  <c r="H504" i="13"/>
  <c r="Q504" i="13" s="1"/>
  <c r="U504" i="13" s="1"/>
  <c r="W504" i="13" s="1"/>
  <c r="G504" i="13"/>
  <c r="S503" i="13"/>
  <c r="T503" i="13" s="1"/>
  <c r="V503" i="13" s="1"/>
  <c r="R503" i="13"/>
  <c r="R507" i="20" l="1"/>
  <c r="Y507" i="20" s="1"/>
  <c r="U507" i="20"/>
  <c r="W507" i="20" s="1"/>
  <c r="S507" i="20"/>
  <c r="T507" i="20" s="1"/>
  <c r="V507" i="20" s="1"/>
  <c r="I509" i="20"/>
  <c r="G508" i="20"/>
  <c r="K508" i="20"/>
  <c r="O508" i="20" s="1"/>
  <c r="P508" i="20" s="1"/>
  <c r="H508" i="20"/>
  <c r="Q508" i="20" s="1"/>
  <c r="J500" i="16"/>
  <c r="K499" i="16"/>
  <c r="D500" i="15"/>
  <c r="E500" i="15" s="1"/>
  <c r="F500" i="15"/>
  <c r="G500" i="15" s="1"/>
  <c r="S504" i="13"/>
  <c r="T504" i="13" s="1"/>
  <c r="V504" i="13" s="1"/>
  <c r="R504" i="13"/>
  <c r="K505" i="13"/>
  <c r="O505" i="13" s="1"/>
  <c r="P505" i="13" s="1"/>
  <c r="G505" i="13"/>
  <c r="H505" i="13"/>
  <c r="Q505" i="13" s="1"/>
  <c r="U505" i="13" s="1"/>
  <c r="W505" i="13" s="1"/>
  <c r="I506" i="13"/>
  <c r="I510" i="20" l="1"/>
  <c r="G509" i="20"/>
  <c r="K509" i="20"/>
  <c r="O509" i="20" s="1"/>
  <c r="P509" i="20" s="1"/>
  <c r="H509" i="20"/>
  <c r="Q509" i="20" s="1"/>
  <c r="R508" i="20"/>
  <c r="Y508" i="20" s="1"/>
  <c r="U508" i="20"/>
  <c r="W508" i="20" s="1"/>
  <c r="S508" i="20"/>
  <c r="T508" i="20" s="1"/>
  <c r="V508" i="20" s="1"/>
  <c r="J501" i="16"/>
  <c r="K500" i="16"/>
  <c r="D501" i="15"/>
  <c r="E501" i="15" s="1"/>
  <c r="F501" i="15"/>
  <c r="G501" i="15" s="1"/>
  <c r="K506" i="13"/>
  <c r="O506" i="13" s="1"/>
  <c r="P506" i="13" s="1"/>
  <c r="H506" i="13"/>
  <c r="Q506" i="13" s="1"/>
  <c r="U506" i="13" s="1"/>
  <c r="W506" i="13" s="1"/>
  <c r="I507" i="13"/>
  <c r="G506" i="13"/>
  <c r="S505" i="13"/>
  <c r="T505" i="13" s="1"/>
  <c r="V505" i="13" s="1"/>
  <c r="R505" i="13"/>
  <c r="R509" i="20" l="1"/>
  <c r="Y509" i="20" s="1"/>
  <c r="U509" i="20"/>
  <c r="W509" i="20" s="1"/>
  <c r="S509" i="20"/>
  <c r="T509" i="20" s="1"/>
  <c r="V509" i="20" s="1"/>
  <c r="I511" i="20"/>
  <c r="G510" i="20"/>
  <c r="K510" i="20"/>
  <c r="O510" i="20" s="1"/>
  <c r="P510" i="20" s="1"/>
  <c r="H510" i="20"/>
  <c r="Q510" i="20" s="1"/>
  <c r="J502" i="16"/>
  <c r="K501" i="16"/>
  <c r="D502" i="15"/>
  <c r="E502" i="15" s="1"/>
  <c r="F502" i="15"/>
  <c r="G502" i="15" s="1"/>
  <c r="R506" i="13"/>
  <c r="S506" i="13"/>
  <c r="T506" i="13" s="1"/>
  <c r="V506" i="13" s="1"/>
  <c r="K507" i="13"/>
  <c r="O507" i="13" s="1"/>
  <c r="P507" i="13" s="1"/>
  <c r="G507" i="13"/>
  <c r="I508" i="13"/>
  <c r="H507" i="13"/>
  <c r="Q507" i="13" s="1"/>
  <c r="U507" i="13" s="1"/>
  <c r="W507" i="13" s="1"/>
  <c r="R510" i="20" l="1"/>
  <c r="Y510" i="20" s="1"/>
  <c r="U510" i="20"/>
  <c r="W510" i="20" s="1"/>
  <c r="S510" i="20"/>
  <c r="T510" i="20" s="1"/>
  <c r="V510" i="20" s="1"/>
  <c r="I512" i="20"/>
  <c r="G511" i="20"/>
  <c r="K511" i="20"/>
  <c r="O511" i="20" s="1"/>
  <c r="P511" i="20" s="1"/>
  <c r="H511" i="20"/>
  <c r="Q511" i="20" s="1"/>
  <c r="J503" i="16"/>
  <c r="K502" i="16"/>
  <c r="F503" i="15"/>
  <c r="G503" i="15" s="1"/>
  <c r="D503" i="15"/>
  <c r="E503" i="15" s="1"/>
  <c r="R507" i="13"/>
  <c r="S507" i="13"/>
  <c r="T507" i="13" s="1"/>
  <c r="V507" i="13" s="1"/>
  <c r="K508" i="13"/>
  <c r="O508" i="13" s="1"/>
  <c r="P508" i="13" s="1"/>
  <c r="I509" i="13"/>
  <c r="H508" i="13"/>
  <c r="Q508" i="13" s="1"/>
  <c r="U508" i="13" s="1"/>
  <c r="W508" i="13" s="1"/>
  <c r="G508" i="13"/>
  <c r="I513" i="20" l="1"/>
  <c r="G512" i="20"/>
  <c r="K512" i="20"/>
  <c r="O512" i="20" s="1"/>
  <c r="P512" i="20" s="1"/>
  <c r="H512" i="20"/>
  <c r="Q512" i="20" s="1"/>
  <c r="R511" i="20"/>
  <c r="Y511" i="20" s="1"/>
  <c r="U511" i="20"/>
  <c r="W511" i="20" s="1"/>
  <c r="S511" i="20"/>
  <c r="T511" i="20" s="1"/>
  <c r="V511" i="20" s="1"/>
  <c r="J504" i="16"/>
  <c r="K503" i="16"/>
  <c r="F504" i="15"/>
  <c r="G504" i="15" s="1"/>
  <c r="D504" i="15"/>
  <c r="E504" i="15" s="1"/>
  <c r="K509" i="13"/>
  <c r="O509" i="13" s="1"/>
  <c r="P509" i="13" s="1"/>
  <c r="I510" i="13"/>
  <c r="H509" i="13"/>
  <c r="Q509" i="13" s="1"/>
  <c r="U509" i="13" s="1"/>
  <c r="W509" i="13" s="1"/>
  <c r="G509" i="13"/>
  <c r="S508" i="13"/>
  <c r="T508" i="13" s="1"/>
  <c r="V508" i="13" s="1"/>
  <c r="R508" i="13"/>
  <c r="R512" i="20" l="1"/>
  <c r="Y512" i="20" s="1"/>
  <c r="U512" i="20"/>
  <c r="W512" i="20" s="1"/>
  <c r="S512" i="20"/>
  <c r="T512" i="20" s="1"/>
  <c r="V512" i="20" s="1"/>
  <c r="G513" i="20"/>
  <c r="I514" i="20"/>
  <c r="K513" i="20"/>
  <c r="O513" i="20" s="1"/>
  <c r="P513" i="20" s="1"/>
  <c r="H513" i="20"/>
  <c r="Q513" i="20" s="1"/>
  <c r="J505" i="16"/>
  <c r="K504" i="16"/>
  <c r="F505" i="15"/>
  <c r="G505" i="15" s="1"/>
  <c r="D505" i="15"/>
  <c r="E505" i="15" s="1"/>
  <c r="S509" i="13"/>
  <c r="T509" i="13" s="1"/>
  <c r="V509" i="13" s="1"/>
  <c r="R509" i="13"/>
  <c r="K510" i="13"/>
  <c r="O510" i="13" s="1"/>
  <c r="P510" i="13" s="1"/>
  <c r="G510" i="13"/>
  <c r="H510" i="13"/>
  <c r="Q510" i="13" s="1"/>
  <c r="U510" i="13" s="1"/>
  <c r="W510" i="13" s="1"/>
  <c r="I511" i="13"/>
  <c r="H514" i="20" l="1"/>
  <c r="Q514" i="20" s="1"/>
  <c r="I515" i="20"/>
  <c r="K514" i="20"/>
  <c r="O514" i="20" s="1"/>
  <c r="P514" i="20" s="1"/>
  <c r="G514" i="20"/>
  <c r="R513" i="20"/>
  <c r="Y513" i="20" s="1"/>
  <c r="U513" i="20"/>
  <c r="W513" i="20" s="1"/>
  <c r="S513" i="20"/>
  <c r="T513" i="20" s="1"/>
  <c r="V513" i="20" s="1"/>
  <c r="X513" i="20" s="1"/>
  <c r="J506" i="16"/>
  <c r="K505" i="16"/>
  <c r="F506" i="15"/>
  <c r="G506" i="15" s="1"/>
  <c r="D506" i="15"/>
  <c r="E506" i="15" s="1"/>
  <c r="K511" i="13"/>
  <c r="O511" i="13" s="1"/>
  <c r="P511" i="13" s="1"/>
  <c r="H511" i="13"/>
  <c r="Q511" i="13" s="1"/>
  <c r="U511" i="13" s="1"/>
  <c r="W511" i="13" s="1"/>
  <c r="G511" i="13"/>
  <c r="I512" i="13"/>
  <c r="R510" i="13"/>
  <c r="S510" i="13"/>
  <c r="T510" i="13" s="1"/>
  <c r="V510" i="13" s="1"/>
  <c r="G515" i="20" l="1"/>
  <c r="I516" i="20"/>
  <c r="H515" i="20"/>
  <c r="Q515" i="20" s="1"/>
  <c r="K515" i="20"/>
  <c r="O515" i="20" s="1"/>
  <c r="P515" i="20" s="1"/>
  <c r="S514" i="20"/>
  <c r="T514" i="20" s="1"/>
  <c r="V514" i="20" s="1"/>
  <c r="X514" i="20" s="1"/>
  <c r="U514" i="20"/>
  <c r="W514" i="20" s="1"/>
  <c r="R514" i="20"/>
  <c r="Y514" i="20" s="1"/>
  <c r="J507" i="16"/>
  <c r="K506" i="16"/>
  <c r="D507" i="15"/>
  <c r="E507" i="15" s="1"/>
  <c r="F507" i="15"/>
  <c r="G507" i="15" s="1"/>
  <c r="K512" i="13"/>
  <c r="O512" i="13" s="1"/>
  <c r="P512" i="13" s="1"/>
  <c r="I513" i="13"/>
  <c r="G512" i="13"/>
  <c r="H512" i="13"/>
  <c r="Q512" i="13" s="1"/>
  <c r="U512" i="13" s="1"/>
  <c r="W512" i="13" s="1"/>
  <c r="S511" i="13"/>
  <c r="T511" i="13" s="1"/>
  <c r="V511" i="13" s="1"/>
  <c r="R511" i="13"/>
  <c r="G516" i="20" l="1"/>
  <c r="I517" i="20"/>
  <c r="H516" i="20"/>
  <c r="Q516" i="20" s="1"/>
  <c r="K516" i="20"/>
  <c r="O516" i="20" s="1"/>
  <c r="P516" i="20" s="1"/>
  <c r="R515" i="20"/>
  <c r="Y515" i="20" s="1"/>
  <c r="S515" i="20"/>
  <c r="T515" i="20" s="1"/>
  <c r="V515" i="20" s="1"/>
  <c r="X515" i="20" s="1"/>
  <c r="U515" i="20"/>
  <c r="W515" i="20" s="1"/>
  <c r="J508" i="16"/>
  <c r="K507" i="16"/>
  <c r="F508" i="15"/>
  <c r="G508" i="15" s="1"/>
  <c r="D508" i="15"/>
  <c r="E508" i="15" s="1"/>
  <c r="S512" i="13"/>
  <c r="T512" i="13" s="1"/>
  <c r="V512" i="13" s="1"/>
  <c r="R512" i="13"/>
  <c r="G513" i="13"/>
  <c r="I514" i="13"/>
  <c r="H513" i="13"/>
  <c r="Q513" i="13" s="1"/>
  <c r="U513" i="13" s="1"/>
  <c r="W513" i="13" s="1"/>
  <c r="K513" i="13"/>
  <c r="O513" i="13" s="1"/>
  <c r="P513" i="13" s="1"/>
  <c r="S516" i="20" l="1"/>
  <c r="T516" i="20" s="1"/>
  <c r="V516" i="20" s="1"/>
  <c r="U516" i="20"/>
  <c r="W516" i="20" s="1"/>
  <c r="R516" i="20"/>
  <c r="Y516" i="20" s="1"/>
  <c r="I518" i="20"/>
  <c r="H517" i="20"/>
  <c r="Q517" i="20" s="1"/>
  <c r="K517" i="20"/>
  <c r="O517" i="20" s="1"/>
  <c r="P517" i="20" s="1"/>
  <c r="G517" i="20"/>
  <c r="J509" i="16"/>
  <c r="K508" i="16"/>
  <c r="D509" i="15"/>
  <c r="E509" i="15" s="1"/>
  <c r="F509" i="15"/>
  <c r="G509" i="15" s="1"/>
  <c r="S513" i="13"/>
  <c r="T513" i="13" s="1"/>
  <c r="V513" i="13" s="1"/>
  <c r="X513" i="13" s="1"/>
  <c r="C510" i="15" s="1"/>
  <c r="R513" i="13"/>
  <c r="I515" i="13"/>
  <c r="H514" i="13"/>
  <c r="Q514" i="13" s="1"/>
  <c r="U514" i="13" s="1"/>
  <c r="W514" i="13" s="1"/>
  <c r="K514" i="13"/>
  <c r="O514" i="13" s="1"/>
  <c r="P514" i="13" s="1"/>
  <c r="G514" i="13"/>
  <c r="R517" i="20" l="1"/>
  <c r="Y517" i="20" s="1"/>
  <c r="U517" i="20"/>
  <c r="W517" i="20" s="1"/>
  <c r="S517" i="20"/>
  <c r="T517" i="20" s="1"/>
  <c r="V517" i="20" s="1"/>
  <c r="X517" i="20" s="1"/>
  <c r="G518" i="20"/>
  <c r="K518" i="20"/>
  <c r="O518" i="20" s="1"/>
  <c r="P518" i="20" s="1"/>
  <c r="H518" i="20"/>
  <c r="Q518" i="20" s="1"/>
  <c r="I519" i="20"/>
  <c r="X516" i="20"/>
  <c r="J510" i="16"/>
  <c r="K509" i="16"/>
  <c r="F510" i="15"/>
  <c r="G510" i="15" s="1"/>
  <c r="D510" i="15"/>
  <c r="E510" i="15" s="1"/>
  <c r="K515" i="13"/>
  <c r="O515" i="13" s="1"/>
  <c r="P515" i="13" s="1"/>
  <c r="I516" i="13"/>
  <c r="H515" i="13"/>
  <c r="Q515" i="13" s="1"/>
  <c r="U515" i="13" s="1"/>
  <c r="W515" i="13" s="1"/>
  <c r="G515" i="13"/>
  <c r="S514" i="13"/>
  <c r="T514" i="13" s="1"/>
  <c r="V514" i="13" s="1"/>
  <c r="X514" i="13" s="1"/>
  <c r="C511" i="15" s="1"/>
  <c r="R514" i="13"/>
  <c r="K519" i="20" l="1"/>
  <c r="O519" i="20" s="1"/>
  <c r="P519" i="20" s="1"/>
  <c r="H519" i="20"/>
  <c r="Q519" i="20" s="1"/>
  <c r="G519" i="20"/>
  <c r="I520" i="20"/>
  <c r="U518" i="20"/>
  <c r="W518" i="20" s="1"/>
  <c r="S518" i="20"/>
  <c r="T518" i="20" s="1"/>
  <c r="V518" i="20" s="1"/>
  <c r="X518" i="20" s="1"/>
  <c r="R518" i="20"/>
  <c r="Y518" i="20" s="1"/>
  <c r="J511" i="16"/>
  <c r="K510" i="16"/>
  <c r="F511" i="15"/>
  <c r="G511" i="15" s="1"/>
  <c r="D511" i="15"/>
  <c r="E511" i="15" s="1"/>
  <c r="R515" i="13"/>
  <c r="S515" i="13"/>
  <c r="T515" i="13" s="1"/>
  <c r="V515" i="13" s="1"/>
  <c r="X515" i="13" s="1"/>
  <c r="C512" i="15" s="1"/>
  <c r="K516" i="13"/>
  <c r="O516" i="13" s="1"/>
  <c r="P516" i="13" s="1"/>
  <c r="G516" i="13"/>
  <c r="H516" i="13"/>
  <c r="Q516" i="13" s="1"/>
  <c r="U516" i="13" s="1"/>
  <c r="W516" i="13" s="1"/>
  <c r="I517" i="13"/>
  <c r="U519" i="20" l="1"/>
  <c r="W519" i="20" s="1"/>
  <c r="S519" i="20"/>
  <c r="T519" i="20" s="1"/>
  <c r="V519" i="20" s="1"/>
  <c r="X519" i="20" s="1"/>
  <c r="R519" i="20"/>
  <c r="Y519" i="20" s="1"/>
  <c r="I521" i="20"/>
  <c r="K520" i="20"/>
  <c r="O520" i="20" s="1"/>
  <c r="P520" i="20" s="1"/>
  <c r="H520" i="20"/>
  <c r="Q520" i="20" s="1"/>
  <c r="G520" i="20"/>
  <c r="J512" i="16"/>
  <c r="K511" i="16"/>
  <c r="F512" i="15"/>
  <c r="G512" i="15" s="1"/>
  <c r="D512" i="15"/>
  <c r="E512" i="15" s="1"/>
  <c r="K517" i="13"/>
  <c r="O517" i="13" s="1"/>
  <c r="P517" i="13" s="1"/>
  <c r="H517" i="13"/>
  <c r="Q517" i="13" s="1"/>
  <c r="U517" i="13" s="1"/>
  <c r="W517" i="13" s="1"/>
  <c r="I518" i="13"/>
  <c r="G517" i="13"/>
  <c r="R516" i="13"/>
  <c r="S516" i="13"/>
  <c r="T516" i="13" s="1"/>
  <c r="V516" i="13" s="1"/>
  <c r="X516" i="13" s="1"/>
  <c r="C513" i="15" s="1"/>
  <c r="U520" i="20" l="1"/>
  <c r="W520" i="20" s="1"/>
  <c r="S520" i="20"/>
  <c r="T520" i="20" s="1"/>
  <c r="V520" i="20" s="1"/>
  <c r="X520" i="20" s="1"/>
  <c r="R520" i="20"/>
  <c r="Y520" i="20" s="1"/>
  <c r="K521" i="20"/>
  <c r="O521" i="20" s="1"/>
  <c r="P521" i="20" s="1"/>
  <c r="H521" i="20"/>
  <c r="Q521" i="20" s="1"/>
  <c r="G521" i="20"/>
  <c r="I522" i="20"/>
  <c r="J513" i="16"/>
  <c r="K512" i="16"/>
  <c r="D513" i="15"/>
  <c r="E513" i="15" s="1"/>
  <c r="F513" i="15"/>
  <c r="G513" i="15" s="1"/>
  <c r="K518" i="13"/>
  <c r="O518" i="13" s="1"/>
  <c r="P518" i="13" s="1"/>
  <c r="G518" i="13"/>
  <c r="H518" i="13"/>
  <c r="Q518" i="13" s="1"/>
  <c r="U518" i="13" s="1"/>
  <c r="W518" i="13" s="1"/>
  <c r="I519" i="13"/>
  <c r="S517" i="13"/>
  <c r="T517" i="13" s="1"/>
  <c r="V517" i="13" s="1"/>
  <c r="X517" i="13" s="1"/>
  <c r="C514" i="15" s="1"/>
  <c r="R517" i="13"/>
  <c r="U521" i="20" l="1"/>
  <c r="W521" i="20" s="1"/>
  <c r="R521" i="20"/>
  <c r="Y521" i="20" s="1"/>
  <c r="S521" i="20"/>
  <c r="T521" i="20" s="1"/>
  <c r="V521" i="20" s="1"/>
  <c r="X521" i="20" s="1"/>
  <c r="H522" i="20"/>
  <c r="Q522" i="20" s="1"/>
  <c r="K522" i="20"/>
  <c r="O522" i="20" s="1"/>
  <c r="P522" i="20" s="1"/>
  <c r="G522" i="20"/>
  <c r="I523" i="20"/>
  <c r="J514" i="16"/>
  <c r="K513" i="16"/>
  <c r="D514" i="15"/>
  <c r="E514" i="15" s="1"/>
  <c r="F514" i="15"/>
  <c r="G514" i="15" s="1"/>
  <c r="K519" i="13"/>
  <c r="O519" i="13" s="1"/>
  <c r="P519" i="13" s="1"/>
  <c r="H519" i="13"/>
  <c r="Q519" i="13" s="1"/>
  <c r="U519" i="13" s="1"/>
  <c r="W519" i="13" s="1"/>
  <c r="I520" i="13"/>
  <c r="G519" i="13"/>
  <c r="R518" i="13"/>
  <c r="S518" i="13"/>
  <c r="T518" i="13" s="1"/>
  <c r="V518" i="13" s="1"/>
  <c r="X518" i="13" s="1"/>
  <c r="C515" i="15" s="1"/>
  <c r="S522" i="20" l="1"/>
  <c r="T522" i="20" s="1"/>
  <c r="V522" i="20" s="1"/>
  <c r="R522" i="20"/>
  <c r="Y522" i="20" s="1"/>
  <c r="U522" i="20"/>
  <c r="W522" i="20" s="1"/>
  <c r="H523" i="20"/>
  <c r="Q523" i="20" s="1"/>
  <c r="G523" i="20"/>
  <c r="K523" i="20"/>
  <c r="O523" i="20" s="1"/>
  <c r="P523" i="20" s="1"/>
  <c r="I524" i="20"/>
  <c r="J515" i="16"/>
  <c r="K514" i="16"/>
  <c r="F515" i="15"/>
  <c r="G515" i="15" s="1"/>
  <c r="D515" i="15"/>
  <c r="E515" i="15" s="1"/>
  <c r="G520" i="13"/>
  <c r="R519" i="13"/>
  <c r="S519" i="13"/>
  <c r="T519" i="13" s="1"/>
  <c r="V519" i="13" s="1"/>
  <c r="X519" i="13" s="1"/>
  <c r="C516" i="15" s="1"/>
  <c r="K520" i="13"/>
  <c r="O520" i="13" s="1"/>
  <c r="P520" i="13" s="1"/>
  <c r="I521" i="13"/>
  <c r="H520" i="13"/>
  <c r="Q520" i="13" s="1"/>
  <c r="U520" i="13" s="1"/>
  <c r="W520" i="13" s="1"/>
  <c r="G524" i="20" l="1"/>
  <c r="I525" i="20"/>
  <c r="K524" i="20"/>
  <c r="O524" i="20" s="1"/>
  <c r="P524" i="20" s="1"/>
  <c r="H524" i="20"/>
  <c r="Q524" i="20" s="1"/>
  <c r="S523" i="20"/>
  <c r="T523" i="20" s="1"/>
  <c r="V523" i="20" s="1"/>
  <c r="R523" i="20"/>
  <c r="Y523" i="20" s="1"/>
  <c r="U523" i="20"/>
  <c r="W523" i="20" s="1"/>
  <c r="X522" i="20"/>
  <c r="J516" i="16"/>
  <c r="K515" i="16"/>
  <c r="D516" i="15"/>
  <c r="E516" i="15" s="1"/>
  <c r="F516" i="15"/>
  <c r="G516" i="15" s="1"/>
  <c r="R520" i="13"/>
  <c r="S520" i="13"/>
  <c r="T520" i="13" s="1"/>
  <c r="V520" i="13" s="1"/>
  <c r="X520" i="13" s="1"/>
  <c r="C517" i="15" s="1"/>
  <c r="K521" i="13"/>
  <c r="O521" i="13" s="1"/>
  <c r="P521" i="13" s="1"/>
  <c r="H521" i="13"/>
  <c r="Q521" i="13" s="1"/>
  <c r="U521" i="13" s="1"/>
  <c r="W521" i="13" s="1"/>
  <c r="G521" i="13"/>
  <c r="I522" i="13"/>
  <c r="R524" i="20" l="1"/>
  <c r="Y524" i="20" s="1"/>
  <c r="U524" i="20"/>
  <c r="W524" i="20" s="1"/>
  <c r="S524" i="20"/>
  <c r="T524" i="20" s="1"/>
  <c r="V524" i="20" s="1"/>
  <c r="X524" i="20" s="1"/>
  <c r="X523" i="20"/>
  <c r="I526" i="20"/>
  <c r="K525" i="20"/>
  <c r="O525" i="20" s="1"/>
  <c r="P525" i="20" s="1"/>
  <c r="H525" i="20"/>
  <c r="Q525" i="20" s="1"/>
  <c r="G525" i="20"/>
  <c r="J517" i="16"/>
  <c r="K516" i="16"/>
  <c r="F517" i="15"/>
  <c r="G517" i="15" s="1"/>
  <c r="D517" i="15"/>
  <c r="E517" i="15" s="1"/>
  <c r="K522" i="13"/>
  <c r="O522" i="13" s="1"/>
  <c r="P522" i="13" s="1"/>
  <c r="H522" i="13"/>
  <c r="Q522" i="13" s="1"/>
  <c r="U522" i="13" s="1"/>
  <c r="W522" i="13" s="1"/>
  <c r="I523" i="13"/>
  <c r="G522" i="13"/>
  <c r="S521" i="13"/>
  <c r="T521" i="13" s="1"/>
  <c r="V521" i="13" s="1"/>
  <c r="X521" i="13" s="1"/>
  <c r="C518" i="15" s="1"/>
  <c r="R521" i="13"/>
  <c r="U525" i="20" l="1"/>
  <c r="W525" i="20" s="1"/>
  <c r="R525" i="20"/>
  <c r="Y525" i="20" s="1"/>
  <c r="S525" i="20"/>
  <c r="T525" i="20" s="1"/>
  <c r="V525" i="20" s="1"/>
  <c r="X525" i="20" s="1"/>
  <c r="H526" i="20"/>
  <c r="Q526" i="20" s="1"/>
  <c r="K526" i="20"/>
  <c r="O526" i="20" s="1"/>
  <c r="P526" i="20" s="1"/>
  <c r="I527" i="20"/>
  <c r="G526" i="20"/>
  <c r="J518" i="16"/>
  <c r="K517" i="16"/>
  <c r="D518" i="15"/>
  <c r="E518" i="15" s="1"/>
  <c r="F518" i="15"/>
  <c r="G518" i="15" s="1"/>
  <c r="K523" i="13"/>
  <c r="O523" i="13" s="1"/>
  <c r="P523" i="13" s="1"/>
  <c r="I524" i="13"/>
  <c r="H523" i="13"/>
  <c r="Q523" i="13" s="1"/>
  <c r="U523" i="13" s="1"/>
  <c r="W523" i="13" s="1"/>
  <c r="G523" i="13"/>
  <c r="S522" i="13"/>
  <c r="T522" i="13" s="1"/>
  <c r="V522" i="13" s="1"/>
  <c r="X522" i="13" s="1"/>
  <c r="C519" i="15" s="1"/>
  <c r="R522" i="13"/>
  <c r="S526" i="20" l="1"/>
  <c r="T526" i="20" s="1"/>
  <c r="V526" i="20" s="1"/>
  <c r="R526" i="20"/>
  <c r="Y526" i="20" s="1"/>
  <c r="U526" i="20"/>
  <c r="W526" i="20" s="1"/>
  <c r="I528" i="20"/>
  <c r="K527" i="20"/>
  <c r="O527" i="20" s="1"/>
  <c r="P527" i="20" s="1"/>
  <c r="H527" i="20"/>
  <c r="Q527" i="20" s="1"/>
  <c r="G527" i="20"/>
  <c r="J519" i="16"/>
  <c r="K518" i="16"/>
  <c r="F519" i="15"/>
  <c r="G519" i="15" s="1"/>
  <c r="D519" i="15"/>
  <c r="E519" i="15" s="1"/>
  <c r="K524" i="13"/>
  <c r="O524" i="13" s="1"/>
  <c r="P524" i="13" s="1"/>
  <c r="G524" i="13"/>
  <c r="H524" i="13"/>
  <c r="Q524" i="13" s="1"/>
  <c r="U524" i="13" s="1"/>
  <c r="W524" i="13" s="1"/>
  <c r="I525" i="13"/>
  <c r="R523" i="13"/>
  <c r="S523" i="13"/>
  <c r="T523" i="13" s="1"/>
  <c r="V523" i="13" s="1"/>
  <c r="X523" i="13" s="1"/>
  <c r="C520" i="15" s="1"/>
  <c r="I529" i="20" l="1"/>
  <c r="K528" i="20"/>
  <c r="O528" i="20" s="1"/>
  <c r="P528" i="20" s="1"/>
  <c r="G528" i="20"/>
  <c r="H528" i="20"/>
  <c r="Q528" i="20" s="1"/>
  <c r="U527" i="20"/>
  <c r="W527" i="20" s="1"/>
  <c r="S527" i="20"/>
  <c r="T527" i="20" s="1"/>
  <c r="V527" i="20" s="1"/>
  <c r="X527" i="20" s="1"/>
  <c r="R527" i="20"/>
  <c r="Y527" i="20" s="1"/>
  <c r="X526" i="20"/>
  <c r="J520" i="16"/>
  <c r="K519" i="16"/>
  <c r="F520" i="15"/>
  <c r="G520" i="15" s="1"/>
  <c r="D520" i="15"/>
  <c r="E520" i="15" s="1"/>
  <c r="H525" i="13"/>
  <c r="Q525" i="13" s="1"/>
  <c r="U525" i="13" s="1"/>
  <c r="W525" i="13" s="1"/>
  <c r="K525" i="13"/>
  <c r="O525" i="13" s="1"/>
  <c r="P525" i="13" s="1"/>
  <c r="I526" i="13"/>
  <c r="G525" i="13"/>
  <c r="S524" i="13"/>
  <c r="T524" i="13" s="1"/>
  <c r="V524" i="13" s="1"/>
  <c r="X524" i="13" s="1"/>
  <c r="C521" i="15" s="1"/>
  <c r="R524" i="13"/>
  <c r="U528" i="20" l="1"/>
  <c r="W528" i="20" s="1"/>
  <c r="R528" i="20"/>
  <c r="Y528" i="20" s="1"/>
  <c r="S528" i="20"/>
  <c r="T528" i="20" s="1"/>
  <c r="V528" i="20" s="1"/>
  <c r="X528" i="20" s="1"/>
  <c r="I530" i="20"/>
  <c r="K529" i="20"/>
  <c r="O529" i="20" s="1"/>
  <c r="P529" i="20" s="1"/>
  <c r="H529" i="20"/>
  <c r="Q529" i="20" s="1"/>
  <c r="G529" i="20"/>
  <c r="J521" i="16"/>
  <c r="K520" i="16"/>
  <c r="F521" i="15"/>
  <c r="G521" i="15" s="1"/>
  <c r="D521" i="15"/>
  <c r="E521" i="15" s="1"/>
  <c r="I527" i="13"/>
  <c r="H526" i="13"/>
  <c r="Q526" i="13" s="1"/>
  <c r="U526" i="13" s="1"/>
  <c r="W526" i="13" s="1"/>
  <c r="G526" i="13"/>
  <c r="K526" i="13"/>
  <c r="O526" i="13" s="1"/>
  <c r="P526" i="13" s="1"/>
  <c r="S525" i="13"/>
  <c r="T525" i="13" s="1"/>
  <c r="V525" i="13" s="1"/>
  <c r="X525" i="13" s="1"/>
  <c r="C522" i="15" s="1"/>
  <c r="R525" i="13"/>
  <c r="H530" i="20" l="1"/>
  <c r="Q530" i="20" s="1"/>
  <c r="G530" i="20"/>
  <c r="K530" i="20"/>
  <c r="O530" i="20" s="1"/>
  <c r="P530" i="20" s="1"/>
  <c r="I531" i="20"/>
  <c r="U529" i="20"/>
  <c r="W529" i="20" s="1"/>
  <c r="S529" i="20"/>
  <c r="T529" i="20" s="1"/>
  <c r="V529" i="20" s="1"/>
  <c r="X529" i="20" s="1"/>
  <c r="R529" i="20"/>
  <c r="Y529" i="20" s="1"/>
  <c r="J522" i="16"/>
  <c r="K521" i="16"/>
  <c r="F522" i="15"/>
  <c r="G522" i="15" s="1"/>
  <c r="D522" i="15"/>
  <c r="E522" i="15" s="1"/>
  <c r="R526" i="13"/>
  <c r="S526" i="13"/>
  <c r="T526" i="13" s="1"/>
  <c r="V526" i="13" s="1"/>
  <c r="X526" i="13" s="1"/>
  <c r="C523" i="15" s="1"/>
  <c r="K527" i="13"/>
  <c r="O527" i="13" s="1"/>
  <c r="P527" i="13" s="1"/>
  <c r="I528" i="13"/>
  <c r="G527" i="13"/>
  <c r="H527" i="13"/>
  <c r="Q527" i="13" s="1"/>
  <c r="U527" i="13" s="1"/>
  <c r="W527" i="13" s="1"/>
  <c r="H531" i="20" l="1"/>
  <c r="Q531" i="20" s="1"/>
  <c r="G531" i="20"/>
  <c r="K531" i="20"/>
  <c r="O531" i="20" s="1"/>
  <c r="P531" i="20" s="1"/>
  <c r="I532" i="20"/>
  <c r="S530" i="20"/>
  <c r="T530" i="20" s="1"/>
  <c r="V530" i="20" s="1"/>
  <c r="R530" i="20"/>
  <c r="Y530" i="20" s="1"/>
  <c r="U530" i="20"/>
  <c r="W530" i="20" s="1"/>
  <c r="J523" i="16"/>
  <c r="K522" i="16"/>
  <c r="F523" i="15"/>
  <c r="G523" i="15" s="1"/>
  <c r="D523" i="15"/>
  <c r="E523" i="15" s="1"/>
  <c r="R527" i="13"/>
  <c r="S527" i="13"/>
  <c r="T527" i="13" s="1"/>
  <c r="V527" i="13" s="1"/>
  <c r="X527" i="13" s="1"/>
  <c r="C524" i="15" s="1"/>
  <c r="K528" i="13"/>
  <c r="O528" i="13" s="1"/>
  <c r="P528" i="13" s="1"/>
  <c r="I529" i="13"/>
  <c r="H528" i="13"/>
  <c r="Q528" i="13" s="1"/>
  <c r="U528" i="13" s="1"/>
  <c r="W528" i="13" s="1"/>
  <c r="G528" i="13"/>
  <c r="G532" i="20" l="1"/>
  <c r="I533" i="20"/>
  <c r="K532" i="20"/>
  <c r="O532" i="20" s="1"/>
  <c r="P532" i="20" s="1"/>
  <c r="H532" i="20"/>
  <c r="Q532" i="20" s="1"/>
  <c r="X530" i="20"/>
  <c r="S531" i="20"/>
  <c r="T531" i="20" s="1"/>
  <c r="V531" i="20" s="1"/>
  <c r="X531" i="20" s="1"/>
  <c r="R531" i="20"/>
  <c r="Y531" i="20" s="1"/>
  <c r="U531" i="20"/>
  <c r="W531" i="20" s="1"/>
  <c r="J524" i="16"/>
  <c r="K523" i="16"/>
  <c r="F524" i="15"/>
  <c r="G524" i="15" s="1"/>
  <c r="D524" i="15"/>
  <c r="E524" i="15" s="1"/>
  <c r="R528" i="13"/>
  <c r="S528" i="13"/>
  <c r="T528" i="13" s="1"/>
  <c r="V528" i="13" s="1"/>
  <c r="X528" i="13" s="1"/>
  <c r="C525" i="15" s="1"/>
  <c r="K529" i="13"/>
  <c r="O529" i="13" s="1"/>
  <c r="P529" i="13" s="1"/>
  <c r="I530" i="13"/>
  <c r="G529" i="13"/>
  <c r="H529" i="13"/>
  <c r="Q529" i="13" s="1"/>
  <c r="U529" i="13" s="1"/>
  <c r="W529" i="13" s="1"/>
  <c r="I534" i="20" l="1"/>
  <c r="K533" i="20"/>
  <c r="O533" i="20" s="1"/>
  <c r="P533" i="20" s="1"/>
  <c r="H533" i="20"/>
  <c r="Q533" i="20" s="1"/>
  <c r="G533" i="20"/>
  <c r="R532" i="20"/>
  <c r="Y532" i="20" s="1"/>
  <c r="U532" i="20"/>
  <c r="W532" i="20" s="1"/>
  <c r="S532" i="20"/>
  <c r="T532" i="20" s="1"/>
  <c r="V532" i="20" s="1"/>
  <c r="X532" i="20" s="1"/>
  <c r="J525" i="16"/>
  <c r="K524" i="16"/>
  <c r="F525" i="15"/>
  <c r="G525" i="15" s="1"/>
  <c r="D525" i="15"/>
  <c r="E525" i="15" s="1"/>
  <c r="S529" i="13"/>
  <c r="T529" i="13" s="1"/>
  <c r="V529" i="13" s="1"/>
  <c r="X529" i="13" s="1"/>
  <c r="C526" i="15" s="1"/>
  <c r="R529" i="13"/>
  <c r="K530" i="13"/>
  <c r="O530" i="13" s="1"/>
  <c r="P530" i="13" s="1"/>
  <c r="G530" i="13"/>
  <c r="H530" i="13"/>
  <c r="Q530" i="13" s="1"/>
  <c r="U530" i="13" s="1"/>
  <c r="W530" i="13" s="1"/>
  <c r="I531" i="13"/>
  <c r="U533" i="20" l="1"/>
  <c r="W533" i="20" s="1"/>
  <c r="R533" i="20"/>
  <c r="Y533" i="20" s="1"/>
  <c r="S533" i="20"/>
  <c r="T533" i="20" s="1"/>
  <c r="V533" i="20" s="1"/>
  <c r="X533" i="20" s="1"/>
  <c r="H534" i="20"/>
  <c r="Q534" i="20" s="1"/>
  <c r="K534" i="20"/>
  <c r="O534" i="20" s="1"/>
  <c r="P534" i="20" s="1"/>
  <c r="G534" i="20"/>
  <c r="I535" i="20"/>
  <c r="J526" i="16"/>
  <c r="K525" i="16"/>
  <c r="F526" i="15"/>
  <c r="G526" i="15" s="1"/>
  <c r="D526" i="15"/>
  <c r="E526" i="15" s="1"/>
  <c r="K531" i="13"/>
  <c r="O531" i="13" s="1"/>
  <c r="P531" i="13" s="1"/>
  <c r="G531" i="13"/>
  <c r="H531" i="13"/>
  <c r="Q531" i="13" s="1"/>
  <c r="U531" i="13" s="1"/>
  <c r="W531" i="13" s="1"/>
  <c r="I532" i="13"/>
  <c r="R530" i="13"/>
  <c r="S530" i="13"/>
  <c r="T530" i="13" s="1"/>
  <c r="V530" i="13" s="1"/>
  <c r="X530" i="13" s="1"/>
  <c r="C527" i="15" s="1"/>
  <c r="S534" i="20" l="1"/>
  <c r="T534" i="20" s="1"/>
  <c r="V534" i="20" s="1"/>
  <c r="R534" i="20"/>
  <c r="Y534" i="20" s="1"/>
  <c r="U534" i="20"/>
  <c r="W534" i="20" s="1"/>
  <c r="I536" i="20"/>
  <c r="K535" i="20"/>
  <c r="O535" i="20" s="1"/>
  <c r="P535" i="20" s="1"/>
  <c r="H535" i="20"/>
  <c r="Q535" i="20" s="1"/>
  <c r="G535" i="20"/>
  <c r="J527" i="16"/>
  <c r="K526" i="16"/>
  <c r="D527" i="15"/>
  <c r="E527" i="15" s="1"/>
  <c r="F527" i="15"/>
  <c r="G527" i="15" s="1"/>
  <c r="R531" i="13"/>
  <c r="S531" i="13"/>
  <c r="T531" i="13" s="1"/>
  <c r="V531" i="13" s="1"/>
  <c r="X531" i="13" s="1"/>
  <c r="C528" i="15" s="1"/>
  <c r="K532" i="13"/>
  <c r="O532" i="13" s="1"/>
  <c r="P532" i="13" s="1"/>
  <c r="G532" i="13"/>
  <c r="H532" i="13"/>
  <c r="Q532" i="13" s="1"/>
  <c r="U532" i="13" s="1"/>
  <c r="W532" i="13" s="1"/>
  <c r="I533" i="13"/>
  <c r="U535" i="20" l="1"/>
  <c r="W535" i="20" s="1"/>
  <c r="S535" i="20"/>
  <c r="T535" i="20" s="1"/>
  <c r="V535" i="20" s="1"/>
  <c r="X535" i="20" s="1"/>
  <c r="R535" i="20"/>
  <c r="Y535" i="20" s="1"/>
  <c r="I537" i="20"/>
  <c r="K536" i="20"/>
  <c r="O536" i="20" s="1"/>
  <c r="P536" i="20" s="1"/>
  <c r="G536" i="20"/>
  <c r="H536" i="20"/>
  <c r="Q536" i="20" s="1"/>
  <c r="X534" i="20"/>
  <c r="J528" i="16"/>
  <c r="K527" i="16"/>
  <c r="F528" i="15"/>
  <c r="G528" i="15" s="1"/>
  <c r="D528" i="15"/>
  <c r="E528" i="15" s="1"/>
  <c r="R532" i="13"/>
  <c r="S532" i="13"/>
  <c r="T532" i="13" s="1"/>
  <c r="V532" i="13" s="1"/>
  <c r="X532" i="13" s="1"/>
  <c r="C529" i="15" s="1"/>
  <c r="K533" i="13"/>
  <c r="O533" i="13" s="1"/>
  <c r="P533" i="13" s="1"/>
  <c r="I534" i="13"/>
  <c r="H533" i="13"/>
  <c r="Q533" i="13" s="1"/>
  <c r="U533" i="13" s="1"/>
  <c r="W533" i="13" s="1"/>
  <c r="G533" i="13"/>
  <c r="U536" i="20" l="1"/>
  <c r="W536" i="20" s="1"/>
  <c r="R536" i="20"/>
  <c r="Y536" i="20" s="1"/>
  <c r="S536" i="20"/>
  <c r="T536" i="20" s="1"/>
  <c r="V536" i="20" s="1"/>
  <c r="X536" i="20" s="1"/>
  <c r="I538" i="20"/>
  <c r="K537" i="20"/>
  <c r="O537" i="20" s="1"/>
  <c r="P537" i="20" s="1"/>
  <c r="H537" i="20"/>
  <c r="Q537" i="20" s="1"/>
  <c r="G537" i="20"/>
  <c r="J529" i="16"/>
  <c r="K528" i="16"/>
  <c r="F529" i="15"/>
  <c r="G529" i="15" s="1"/>
  <c r="D529" i="15"/>
  <c r="E529" i="15" s="1"/>
  <c r="K534" i="13"/>
  <c r="O534" i="13" s="1"/>
  <c r="P534" i="13" s="1"/>
  <c r="I535" i="13"/>
  <c r="H534" i="13"/>
  <c r="Q534" i="13" s="1"/>
  <c r="U534" i="13" s="1"/>
  <c r="W534" i="13" s="1"/>
  <c r="G534" i="13"/>
  <c r="S533" i="13"/>
  <c r="T533" i="13" s="1"/>
  <c r="V533" i="13" s="1"/>
  <c r="X533" i="13" s="1"/>
  <c r="C530" i="15" s="1"/>
  <c r="R533" i="13"/>
  <c r="U537" i="20" l="1"/>
  <c r="W537" i="20" s="1"/>
  <c r="S537" i="20"/>
  <c r="T537" i="20" s="1"/>
  <c r="V537" i="20" s="1"/>
  <c r="X537" i="20" s="1"/>
  <c r="R537" i="20"/>
  <c r="Y537" i="20" s="1"/>
  <c r="H538" i="20"/>
  <c r="Q538" i="20" s="1"/>
  <c r="G538" i="20"/>
  <c r="K538" i="20"/>
  <c r="O538" i="20" s="1"/>
  <c r="P538" i="20" s="1"/>
  <c r="I539" i="20"/>
  <c r="J530" i="16"/>
  <c r="K529" i="16"/>
  <c r="F530" i="15"/>
  <c r="G530" i="15" s="1"/>
  <c r="D530" i="15"/>
  <c r="E530" i="15" s="1"/>
  <c r="K535" i="13"/>
  <c r="O535" i="13" s="1"/>
  <c r="P535" i="13" s="1"/>
  <c r="G535" i="13"/>
  <c r="H535" i="13"/>
  <c r="Q535" i="13" s="1"/>
  <c r="U535" i="13" s="1"/>
  <c r="W535" i="13" s="1"/>
  <c r="I536" i="13"/>
  <c r="R534" i="13"/>
  <c r="S534" i="13"/>
  <c r="T534" i="13" s="1"/>
  <c r="V534" i="13" s="1"/>
  <c r="X534" i="13" s="1"/>
  <c r="C531" i="15" s="1"/>
  <c r="S538" i="20" l="1"/>
  <c r="T538" i="20" s="1"/>
  <c r="V538" i="20" s="1"/>
  <c r="R538" i="20"/>
  <c r="Y538" i="20" s="1"/>
  <c r="U538" i="20"/>
  <c r="W538" i="20" s="1"/>
  <c r="H539" i="20"/>
  <c r="Q539" i="20" s="1"/>
  <c r="G539" i="20"/>
  <c r="K539" i="20"/>
  <c r="O539" i="20" s="1"/>
  <c r="P539" i="20" s="1"/>
  <c r="I540" i="20"/>
  <c r="J531" i="16"/>
  <c r="K530" i="16"/>
  <c r="F531" i="15"/>
  <c r="G531" i="15" s="1"/>
  <c r="D531" i="15"/>
  <c r="E531" i="15" s="1"/>
  <c r="K536" i="13"/>
  <c r="O536" i="13" s="1"/>
  <c r="P536" i="13" s="1"/>
  <c r="G536" i="13"/>
  <c r="H536" i="13"/>
  <c r="Q536" i="13" s="1"/>
  <c r="U536" i="13" s="1"/>
  <c r="W536" i="13" s="1"/>
  <c r="I537" i="13"/>
  <c r="S535" i="13"/>
  <c r="T535" i="13" s="1"/>
  <c r="V535" i="13" s="1"/>
  <c r="X535" i="13" s="1"/>
  <c r="C532" i="15" s="1"/>
  <c r="R535" i="13"/>
  <c r="G540" i="20" l="1"/>
  <c r="I541" i="20"/>
  <c r="K540" i="20"/>
  <c r="O540" i="20" s="1"/>
  <c r="P540" i="20" s="1"/>
  <c r="H540" i="20"/>
  <c r="Q540" i="20" s="1"/>
  <c r="S539" i="20"/>
  <c r="T539" i="20" s="1"/>
  <c r="V539" i="20" s="1"/>
  <c r="R539" i="20"/>
  <c r="Y539" i="20" s="1"/>
  <c r="U539" i="20"/>
  <c r="W539" i="20" s="1"/>
  <c r="X538" i="20"/>
  <c r="J532" i="16"/>
  <c r="K531" i="16"/>
  <c r="F532" i="15"/>
  <c r="G532" i="15" s="1"/>
  <c r="D532" i="15"/>
  <c r="E532" i="15" s="1"/>
  <c r="S536" i="13"/>
  <c r="T536" i="13" s="1"/>
  <c r="V536" i="13" s="1"/>
  <c r="X536" i="13" s="1"/>
  <c r="C533" i="15" s="1"/>
  <c r="R536" i="13"/>
  <c r="K537" i="13"/>
  <c r="O537" i="13" s="1"/>
  <c r="P537" i="13" s="1"/>
  <c r="H537" i="13"/>
  <c r="Q537" i="13" s="1"/>
  <c r="U537" i="13" s="1"/>
  <c r="W537" i="13" s="1"/>
  <c r="G537" i="13"/>
  <c r="I538" i="13"/>
  <c r="R540" i="20" l="1"/>
  <c r="Y540" i="20" s="1"/>
  <c r="U540" i="20"/>
  <c r="W540" i="20" s="1"/>
  <c r="S540" i="20"/>
  <c r="T540" i="20" s="1"/>
  <c r="V540" i="20" s="1"/>
  <c r="X540" i="20" s="1"/>
  <c r="X539" i="20"/>
  <c r="K541" i="20"/>
  <c r="O541" i="20" s="1"/>
  <c r="P541" i="20" s="1"/>
  <c r="I542" i="20"/>
  <c r="H541" i="20"/>
  <c r="Q541" i="20" s="1"/>
  <c r="G541" i="20"/>
  <c r="J533" i="16"/>
  <c r="K532" i="16"/>
  <c r="D533" i="15"/>
  <c r="E533" i="15" s="1"/>
  <c r="F533" i="15"/>
  <c r="G533" i="15" s="1"/>
  <c r="K538" i="13"/>
  <c r="O538" i="13" s="1"/>
  <c r="P538" i="13" s="1"/>
  <c r="G538" i="13"/>
  <c r="H538" i="13"/>
  <c r="Q538" i="13" s="1"/>
  <c r="U538" i="13" s="1"/>
  <c r="W538" i="13" s="1"/>
  <c r="I539" i="13"/>
  <c r="S537" i="13"/>
  <c r="T537" i="13" s="1"/>
  <c r="V537" i="13" s="1"/>
  <c r="X537" i="13" s="1"/>
  <c r="C534" i="15" s="1"/>
  <c r="R537" i="13"/>
  <c r="U541" i="20" l="1"/>
  <c r="W541" i="20" s="1"/>
  <c r="R541" i="20"/>
  <c r="Y541" i="20" s="1"/>
  <c r="S541" i="20"/>
  <c r="T541" i="20" s="1"/>
  <c r="V541" i="20" s="1"/>
  <c r="K542" i="20"/>
  <c r="O542" i="20" s="1"/>
  <c r="P542" i="20" s="1"/>
  <c r="I543" i="20"/>
  <c r="H542" i="20"/>
  <c r="Q542" i="20" s="1"/>
  <c r="G542" i="20"/>
  <c r="J534" i="16"/>
  <c r="K533" i="16"/>
  <c r="D534" i="15"/>
  <c r="E534" i="15" s="1"/>
  <c r="F534" i="15"/>
  <c r="G534" i="15" s="1"/>
  <c r="R538" i="13"/>
  <c r="S538" i="13"/>
  <c r="T538" i="13" s="1"/>
  <c r="V538" i="13" s="1"/>
  <c r="X538" i="13" s="1"/>
  <c r="C535" i="15" s="1"/>
  <c r="K539" i="13"/>
  <c r="O539" i="13" s="1"/>
  <c r="P539" i="13" s="1"/>
  <c r="I540" i="13"/>
  <c r="G539" i="13"/>
  <c r="H539" i="13"/>
  <c r="Q539" i="13" s="1"/>
  <c r="U539" i="13" s="1"/>
  <c r="W539" i="13" s="1"/>
  <c r="K543" i="20" l="1"/>
  <c r="O543" i="20" s="1"/>
  <c r="P543" i="20" s="1"/>
  <c r="I544" i="20"/>
  <c r="H543" i="20"/>
  <c r="Q543" i="20" s="1"/>
  <c r="G543" i="20"/>
  <c r="U542" i="20"/>
  <c r="W542" i="20" s="1"/>
  <c r="R542" i="20"/>
  <c r="Y542" i="20" s="1"/>
  <c r="S542" i="20"/>
  <c r="T542" i="20" s="1"/>
  <c r="V542" i="20" s="1"/>
  <c r="J535" i="16"/>
  <c r="K534" i="16"/>
  <c r="F535" i="15"/>
  <c r="G535" i="15" s="1"/>
  <c r="D535" i="15"/>
  <c r="E535" i="15" s="1"/>
  <c r="H540" i="13"/>
  <c r="Q540" i="13" s="1"/>
  <c r="U540" i="13" s="1"/>
  <c r="W540" i="13" s="1"/>
  <c r="K540" i="13"/>
  <c r="O540" i="13" s="1"/>
  <c r="P540" i="13" s="1"/>
  <c r="I541" i="13"/>
  <c r="G540" i="13"/>
  <c r="R539" i="13"/>
  <c r="S539" i="13"/>
  <c r="T539" i="13" s="1"/>
  <c r="V539" i="13" s="1"/>
  <c r="X539" i="13" s="1"/>
  <c r="C536" i="15" s="1"/>
  <c r="U543" i="20" l="1"/>
  <c r="W543" i="20" s="1"/>
  <c r="S543" i="20"/>
  <c r="T543" i="20" s="1"/>
  <c r="V543" i="20" s="1"/>
  <c r="R543" i="20"/>
  <c r="Y543" i="20" s="1"/>
  <c r="K544" i="20"/>
  <c r="O544" i="20" s="1"/>
  <c r="P544" i="20" s="1"/>
  <c r="I545" i="20"/>
  <c r="H544" i="20"/>
  <c r="Q544" i="20" s="1"/>
  <c r="G544" i="20"/>
  <c r="J536" i="16"/>
  <c r="K535" i="16"/>
  <c r="D536" i="15"/>
  <c r="E536" i="15" s="1"/>
  <c r="F536" i="15"/>
  <c r="G536" i="15" s="1"/>
  <c r="I542" i="13"/>
  <c r="K541" i="13"/>
  <c r="O541" i="13" s="1"/>
  <c r="P541" i="13" s="1"/>
  <c r="G541" i="13"/>
  <c r="H541" i="13"/>
  <c r="Q541" i="13" s="1"/>
  <c r="U541" i="13" s="1"/>
  <c r="W541" i="13" s="1"/>
  <c r="R540" i="13"/>
  <c r="S540" i="13"/>
  <c r="T540" i="13" s="1"/>
  <c r="V540" i="13" s="1"/>
  <c r="X540" i="13" s="1"/>
  <c r="C537" i="15" s="1"/>
  <c r="I546" i="20" l="1"/>
  <c r="K545" i="20"/>
  <c r="O545" i="20" s="1"/>
  <c r="P545" i="20" s="1"/>
  <c r="H545" i="20"/>
  <c r="Q545" i="20" s="1"/>
  <c r="G545" i="20"/>
  <c r="U544" i="20"/>
  <c r="W544" i="20" s="1"/>
  <c r="R544" i="20"/>
  <c r="Y544" i="20" s="1"/>
  <c r="S544" i="20"/>
  <c r="T544" i="20" s="1"/>
  <c r="V544" i="20" s="1"/>
  <c r="J537" i="16"/>
  <c r="K536" i="16"/>
  <c r="F537" i="15"/>
  <c r="G537" i="15" s="1"/>
  <c r="D537" i="15"/>
  <c r="E537" i="15" s="1"/>
  <c r="G542" i="13"/>
  <c r="S541" i="13"/>
  <c r="T541" i="13" s="1"/>
  <c r="V541" i="13" s="1"/>
  <c r="R541" i="13"/>
  <c r="K542" i="13"/>
  <c r="O542" i="13" s="1"/>
  <c r="P542" i="13" s="1"/>
  <c r="I543" i="13"/>
  <c r="H542" i="13"/>
  <c r="Q542" i="13" s="1"/>
  <c r="U542" i="13" s="1"/>
  <c r="W542" i="13" s="1"/>
  <c r="U545" i="20" l="1"/>
  <c r="W545" i="20" s="1"/>
  <c r="R545" i="20"/>
  <c r="Y545" i="20" s="1"/>
  <c r="S545" i="20"/>
  <c r="T545" i="20" s="1"/>
  <c r="V545" i="20" s="1"/>
  <c r="I547" i="20"/>
  <c r="G546" i="20"/>
  <c r="K546" i="20"/>
  <c r="O546" i="20" s="1"/>
  <c r="P546" i="20" s="1"/>
  <c r="H546" i="20"/>
  <c r="Q546" i="20" s="1"/>
  <c r="J538" i="16"/>
  <c r="K537" i="16"/>
  <c r="F538" i="15"/>
  <c r="G538" i="15" s="1"/>
  <c r="D538" i="15"/>
  <c r="E538" i="15" s="1"/>
  <c r="R542" i="13"/>
  <c r="S542" i="13"/>
  <c r="T542" i="13" s="1"/>
  <c r="V542" i="13" s="1"/>
  <c r="K543" i="13"/>
  <c r="O543" i="13" s="1"/>
  <c r="P543" i="13" s="1"/>
  <c r="I544" i="13"/>
  <c r="H543" i="13"/>
  <c r="Q543" i="13" s="1"/>
  <c r="U543" i="13" s="1"/>
  <c r="W543" i="13" s="1"/>
  <c r="G543" i="13"/>
  <c r="S546" i="20" l="1"/>
  <c r="T546" i="20" s="1"/>
  <c r="V546" i="20" s="1"/>
  <c r="U546" i="20"/>
  <c r="W546" i="20" s="1"/>
  <c r="R546" i="20"/>
  <c r="Y546" i="20" s="1"/>
  <c r="I548" i="20"/>
  <c r="H547" i="20"/>
  <c r="Q547" i="20" s="1"/>
  <c r="K547" i="20"/>
  <c r="O547" i="20" s="1"/>
  <c r="P547" i="20" s="1"/>
  <c r="G547" i="20"/>
  <c r="J539" i="16"/>
  <c r="K538" i="16"/>
  <c r="F539" i="15"/>
  <c r="G539" i="15" s="1"/>
  <c r="D539" i="15"/>
  <c r="E539" i="15" s="1"/>
  <c r="R543" i="13"/>
  <c r="S543" i="13"/>
  <c r="T543" i="13" s="1"/>
  <c r="V543" i="13" s="1"/>
  <c r="K544" i="13"/>
  <c r="O544" i="13" s="1"/>
  <c r="P544" i="13" s="1"/>
  <c r="H544" i="13"/>
  <c r="Q544" i="13" s="1"/>
  <c r="U544" i="13" s="1"/>
  <c r="W544" i="13" s="1"/>
  <c r="G544" i="13"/>
  <c r="I545" i="13"/>
  <c r="S547" i="20" l="1"/>
  <c r="T547" i="20" s="1"/>
  <c r="V547" i="20" s="1"/>
  <c r="U547" i="20"/>
  <c r="W547" i="20" s="1"/>
  <c r="R547" i="20"/>
  <c r="Y547" i="20" s="1"/>
  <c r="I549" i="20"/>
  <c r="H548" i="20"/>
  <c r="Q548" i="20" s="1"/>
  <c r="G548" i="20"/>
  <c r="K548" i="20"/>
  <c r="O548" i="20" s="1"/>
  <c r="P548" i="20" s="1"/>
  <c r="J540" i="16"/>
  <c r="K539" i="16"/>
  <c r="D540" i="15"/>
  <c r="E540" i="15" s="1"/>
  <c r="F540" i="15"/>
  <c r="G540" i="15" s="1"/>
  <c r="K545" i="13"/>
  <c r="O545" i="13" s="1"/>
  <c r="P545" i="13" s="1"/>
  <c r="H545" i="13"/>
  <c r="Q545" i="13" s="1"/>
  <c r="U545" i="13" s="1"/>
  <c r="W545" i="13" s="1"/>
  <c r="I546" i="13"/>
  <c r="G545" i="13"/>
  <c r="R544" i="13"/>
  <c r="S544" i="13"/>
  <c r="T544" i="13" s="1"/>
  <c r="V544" i="13" s="1"/>
  <c r="S548" i="20" l="1"/>
  <c r="T548" i="20" s="1"/>
  <c r="V548" i="20" s="1"/>
  <c r="U548" i="20"/>
  <c r="W548" i="20" s="1"/>
  <c r="R548" i="20"/>
  <c r="Y548" i="20" s="1"/>
  <c r="K549" i="20"/>
  <c r="O549" i="20" s="1"/>
  <c r="P549" i="20" s="1"/>
  <c r="I550" i="20"/>
  <c r="H549" i="20"/>
  <c r="Q549" i="20" s="1"/>
  <c r="G549" i="20"/>
  <c r="J541" i="16"/>
  <c r="K540" i="16"/>
  <c r="F541" i="15"/>
  <c r="G541" i="15" s="1"/>
  <c r="D541" i="15"/>
  <c r="E541" i="15" s="1"/>
  <c r="K546" i="13"/>
  <c r="O546" i="13" s="1"/>
  <c r="P546" i="13" s="1"/>
  <c r="I547" i="13"/>
  <c r="H546" i="13"/>
  <c r="Q546" i="13" s="1"/>
  <c r="U546" i="13" s="1"/>
  <c r="W546" i="13" s="1"/>
  <c r="G546" i="13"/>
  <c r="S545" i="13"/>
  <c r="T545" i="13" s="1"/>
  <c r="V545" i="13" s="1"/>
  <c r="R545" i="13"/>
  <c r="K550" i="20" l="1"/>
  <c r="O550" i="20" s="1"/>
  <c r="P550" i="20" s="1"/>
  <c r="I551" i="20"/>
  <c r="H550" i="20"/>
  <c r="Q550" i="20" s="1"/>
  <c r="G550" i="20"/>
  <c r="U549" i="20"/>
  <c r="W549" i="20" s="1"/>
  <c r="S549" i="20"/>
  <c r="T549" i="20" s="1"/>
  <c r="V549" i="20" s="1"/>
  <c r="R549" i="20"/>
  <c r="Y549" i="20" s="1"/>
  <c r="J542" i="16"/>
  <c r="K541" i="16"/>
  <c r="D542" i="15"/>
  <c r="E542" i="15" s="1"/>
  <c r="F542" i="15"/>
  <c r="G542" i="15" s="1"/>
  <c r="R546" i="13"/>
  <c r="S546" i="13"/>
  <c r="T546" i="13" s="1"/>
  <c r="V546" i="13" s="1"/>
  <c r="G547" i="13"/>
  <c r="K547" i="13"/>
  <c r="O547" i="13" s="1"/>
  <c r="P547" i="13" s="1"/>
  <c r="I548" i="13"/>
  <c r="H547" i="13"/>
  <c r="Q547" i="13" s="1"/>
  <c r="U547" i="13" s="1"/>
  <c r="W547" i="13" s="1"/>
  <c r="U550" i="20" l="1"/>
  <c r="W550" i="20" s="1"/>
  <c r="S550" i="20"/>
  <c r="T550" i="20" s="1"/>
  <c r="V550" i="20" s="1"/>
  <c r="R550" i="20"/>
  <c r="Y550" i="20" s="1"/>
  <c r="I552" i="20"/>
  <c r="K551" i="20"/>
  <c r="O551" i="20" s="1"/>
  <c r="P551" i="20" s="1"/>
  <c r="H551" i="20"/>
  <c r="Q551" i="20" s="1"/>
  <c r="G551" i="20"/>
  <c r="J543" i="16"/>
  <c r="K542" i="16"/>
  <c r="F543" i="15"/>
  <c r="G543" i="15" s="1"/>
  <c r="D543" i="15"/>
  <c r="E543" i="15" s="1"/>
  <c r="R547" i="13"/>
  <c r="S547" i="13"/>
  <c r="T547" i="13" s="1"/>
  <c r="V547" i="13" s="1"/>
  <c r="K548" i="13"/>
  <c r="O548" i="13" s="1"/>
  <c r="P548" i="13" s="1"/>
  <c r="G548" i="13"/>
  <c r="I549" i="13"/>
  <c r="H548" i="13"/>
  <c r="Q548" i="13" s="1"/>
  <c r="U548" i="13" s="1"/>
  <c r="W548" i="13" s="1"/>
  <c r="U551" i="20" l="1"/>
  <c r="W551" i="20" s="1"/>
  <c r="S551" i="20"/>
  <c r="T551" i="20" s="1"/>
  <c r="V551" i="20" s="1"/>
  <c r="X551" i="20" s="1"/>
  <c r="R551" i="20"/>
  <c r="Y551" i="20" s="1"/>
  <c r="H552" i="20"/>
  <c r="Q552" i="20" s="1"/>
  <c r="G552" i="20"/>
  <c r="K552" i="20"/>
  <c r="O552" i="20" s="1"/>
  <c r="P552" i="20" s="1"/>
  <c r="I553" i="20"/>
  <c r="J544" i="16"/>
  <c r="K543" i="16"/>
  <c r="D544" i="15"/>
  <c r="E544" i="15" s="1"/>
  <c r="F544" i="15"/>
  <c r="G544" i="15" s="1"/>
  <c r="R548" i="13"/>
  <c r="S548" i="13"/>
  <c r="T548" i="13" s="1"/>
  <c r="V548" i="13" s="1"/>
  <c r="K549" i="13"/>
  <c r="O549" i="13" s="1"/>
  <c r="P549" i="13" s="1"/>
  <c r="G549" i="13"/>
  <c r="H549" i="13"/>
  <c r="Q549" i="13" s="1"/>
  <c r="U549" i="13" s="1"/>
  <c r="W549" i="13" s="1"/>
  <c r="I550" i="13"/>
  <c r="H553" i="20" l="1"/>
  <c r="Q553" i="20" s="1"/>
  <c r="G553" i="20"/>
  <c r="I554" i="20"/>
  <c r="K553" i="20"/>
  <c r="O553" i="20" s="1"/>
  <c r="P553" i="20" s="1"/>
  <c r="S552" i="20"/>
  <c r="T552" i="20" s="1"/>
  <c r="V552" i="20" s="1"/>
  <c r="R552" i="20"/>
  <c r="Y552" i="20" s="1"/>
  <c r="U552" i="20"/>
  <c r="W552" i="20" s="1"/>
  <c r="J545" i="16"/>
  <c r="K544" i="16"/>
  <c r="F545" i="15"/>
  <c r="G545" i="15" s="1"/>
  <c r="D545" i="15"/>
  <c r="E545" i="15" s="1"/>
  <c r="S549" i="13"/>
  <c r="T549" i="13" s="1"/>
  <c r="V549" i="13" s="1"/>
  <c r="R549" i="13"/>
  <c r="I551" i="13"/>
  <c r="H550" i="13"/>
  <c r="Q550" i="13" s="1"/>
  <c r="U550" i="13" s="1"/>
  <c r="W550" i="13" s="1"/>
  <c r="K550" i="13"/>
  <c r="O550" i="13" s="1"/>
  <c r="P550" i="13" s="1"/>
  <c r="G550" i="13"/>
  <c r="G554" i="20" l="1"/>
  <c r="I555" i="20"/>
  <c r="K554" i="20"/>
  <c r="O554" i="20" s="1"/>
  <c r="P554" i="20" s="1"/>
  <c r="H554" i="20"/>
  <c r="Q554" i="20" s="1"/>
  <c r="X552" i="20"/>
  <c r="S553" i="20"/>
  <c r="T553" i="20" s="1"/>
  <c r="V553" i="20" s="1"/>
  <c r="X553" i="20" s="1"/>
  <c r="R553" i="20"/>
  <c r="Y553" i="20" s="1"/>
  <c r="U553" i="20"/>
  <c r="W553" i="20" s="1"/>
  <c r="J546" i="16"/>
  <c r="K545" i="16"/>
  <c r="F546" i="15"/>
  <c r="G546" i="15" s="1"/>
  <c r="D546" i="15"/>
  <c r="E546" i="15" s="1"/>
  <c r="R550" i="13"/>
  <c r="S550" i="13"/>
  <c r="T550" i="13" s="1"/>
  <c r="V550" i="13" s="1"/>
  <c r="I552" i="13"/>
  <c r="G551" i="13"/>
  <c r="K551" i="13"/>
  <c r="O551" i="13" s="1"/>
  <c r="P551" i="13" s="1"/>
  <c r="H551" i="13"/>
  <c r="Q551" i="13" s="1"/>
  <c r="U551" i="13" s="1"/>
  <c r="W551" i="13" s="1"/>
  <c r="I556" i="20" l="1"/>
  <c r="K555" i="20"/>
  <c r="O555" i="20" s="1"/>
  <c r="P555" i="20" s="1"/>
  <c r="H555" i="20"/>
  <c r="Q555" i="20" s="1"/>
  <c r="G555" i="20"/>
  <c r="R554" i="20"/>
  <c r="Y554" i="20" s="1"/>
  <c r="U554" i="20"/>
  <c r="W554" i="20" s="1"/>
  <c r="S554" i="20"/>
  <c r="T554" i="20" s="1"/>
  <c r="V554" i="20" s="1"/>
  <c r="X554" i="20" s="1"/>
  <c r="J547" i="16"/>
  <c r="K546" i="16"/>
  <c r="F547" i="15"/>
  <c r="G547" i="15" s="1"/>
  <c r="D547" i="15"/>
  <c r="E547" i="15" s="1"/>
  <c r="S551" i="13"/>
  <c r="T551" i="13" s="1"/>
  <c r="V551" i="13" s="1"/>
  <c r="X551" i="13" s="1"/>
  <c r="C548" i="15" s="1"/>
  <c r="R551" i="13"/>
  <c r="K552" i="13"/>
  <c r="O552" i="13" s="1"/>
  <c r="P552" i="13" s="1"/>
  <c r="H552" i="13"/>
  <c r="Q552" i="13" s="1"/>
  <c r="U552" i="13" s="1"/>
  <c r="W552" i="13" s="1"/>
  <c r="G552" i="13"/>
  <c r="I553" i="13"/>
  <c r="U555" i="20" l="1"/>
  <c r="W555" i="20" s="1"/>
  <c r="S555" i="20"/>
  <c r="T555" i="20" s="1"/>
  <c r="V555" i="20" s="1"/>
  <c r="X555" i="20" s="1"/>
  <c r="R555" i="20"/>
  <c r="Y555" i="20" s="1"/>
  <c r="H556" i="20"/>
  <c r="Q556" i="20" s="1"/>
  <c r="G556" i="20"/>
  <c r="K556" i="20"/>
  <c r="O556" i="20" s="1"/>
  <c r="P556" i="20" s="1"/>
  <c r="I557" i="20"/>
  <c r="J548" i="16"/>
  <c r="K547" i="16"/>
  <c r="D548" i="15"/>
  <c r="E548" i="15" s="1"/>
  <c r="F548" i="15"/>
  <c r="G548" i="15" s="1"/>
  <c r="K553" i="13"/>
  <c r="O553" i="13" s="1"/>
  <c r="P553" i="13" s="1"/>
  <c r="I554" i="13"/>
  <c r="H553" i="13"/>
  <c r="Q553" i="13" s="1"/>
  <c r="U553" i="13" s="1"/>
  <c r="W553" i="13" s="1"/>
  <c r="G553" i="13"/>
  <c r="S552" i="13"/>
  <c r="T552" i="13" s="1"/>
  <c r="V552" i="13" s="1"/>
  <c r="X552" i="13" s="1"/>
  <c r="C549" i="15" s="1"/>
  <c r="R552" i="13"/>
  <c r="U556" i="20" l="1"/>
  <c r="W556" i="20" s="1"/>
  <c r="R556" i="20"/>
  <c r="Y556" i="20" s="1"/>
  <c r="S556" i="20"/>
  <c r="T556" i="20" s="1"/>
  <c r="V556" i="20" s="1"/>
  <c r="X556" i="20" s="1"/>
  <c r="I558" i="20"/>
  <c r="K557" i="20"/>
  <c r="O557" i="20" s="1"/>
  <c r="P557" i="20" s="1"/>
  <c r="H557" i="20"/>
  <c r="Q557" i="20" s="1"/>
  <c r="G557" i="20"/>
  <c r="J549" i="16"/>
  <c r="K548" i="16"/>
  <c r="F549" i="15"/>
  <c r="G549" i="15" s="1"/>
  <c r="D549" i="15"/>
  <c r="E549" i="15" s="1"/>
  <c r="S553" i="13"/>
  <c r="T553" i="13" s="1"/>
  <c r="V553" i="13" s="1"/>
  <c r="X553" i="13" s="1"/>
  <c r="C550" i="15" s="1"/>
  <c r="R553" i="13"/>
  <c r="K554" i="13"/>
  <c r="O554" i="13" s="1"/>
  <c r="P554" i="13" s="1"/>
  <c r="I555" i="13"/>
  <c r="H554" i="13"/>
  <c r="Q554" i="13" s="1"/>
  <c r="U554" i="13" s="1"/>
  <c r="W554" i="13" s="1"/>
  <c r="G554" i="13"/>
  <c r="I559" i="20" l="1"/>
  <c r="K558" i="20"/>
  <c r="O558" i="20" s="1"/>
  <c r="P558" i="20" s="1"/>
  <c r="G558" i="20"/>
  <c r="H558" i="20"/>
  <c r="Q558" i="20" s="1"/>
  <c r="U557" i="20"/>
  <c r="W557" i="20" s="1"/>
  <c r="S557" i="20"/>
  <c r="T557" i="20" s="1"/>
  <c r="V557" i="20" s="1"/>
  <c r="X557" i="20" s="1"/>
  <c r="R557" i="20"/>
  <c r="Y557" i="20" s="1"/>
  <c r="J550" i="16"/>
  <c r="K549" i="16"/>
  <c r="F550" i="15"/>
  <c r="G550" i="15" s="1"/>
  <c r="D550" i="15"/>
  <c r="E550" i="15" s="1"/>
  <c r="S554" i="13"/>
  <c r="T554" i="13" s="1"/>
  <c r="V554" i="13" s="1"/>
  <c r="X554" i="13" s="1"/>
  <c r="C551" i="15" s="1"/>
  <c r="R554" i="13"/>
  <c r="K555" i="13"/>
  <c r="O555" i="13" s="1"/>
  <c r="P555" i="13" s="1"/>
  <c r="H555" i="13"/>
  <c r="Q555" i="13" s="1"/>
  <c r="U555" i="13" s="1"/>
  <c r="W555" i="13" s="1"/>
  <c r="I556" i="13"/>
  <c r="G555" i="13"/>
  <c r="U558" i="20" l="1"/>
  <c r="W558" i="20" s="1"/>
  <c r="R558" i="20"/>
  <c r="Y558" i="20" s="1"/>
  <c r="S558" i="20"/>
  <c r="T558" i="20" s="1"/>
  <c r="V558" i="20" s="1"/>
  <c r="X558" i="20" s="1"/>
  <c r="I560" i="20"/>
  <c r="K559" i="20"/>
  <c r="O559" i="20" s="1"/>
  <c r="P559" i="20" s="1"/>
  <c r="H559" i="20"/>
  <c r="Q559" i="20" s="1"/>
  <c r="G559" i="20"/>
  <c r="J551" i="16"/>
  <c r="K550" i="16"/>
  <c r="F551" i="15"/>
  <c r="G551" i="15" s="1"/>
  <c r="D551" i="15"/>
  <c r="E551" i="15" s="1"/>
  <c r="K556" i="13"/>
  <c r="O556" i="13" s="1"/>
  <c r="P556" i="13" s="1"/>
  <c r="G556" i="13"/>
  <c r="H556" i="13"/>
  <c r="Q556" i="13" s="1"/>
  <c r="U556" i="13" s="1"/>
  <c r="W556" i="13" s="1"/>
  <c r="I557" i="13"/>
  <c r="R555" i="13"/>
  <c r="S555" i="13"/>
  <c r="T555" i="13" s="1"/>
  <c r="V555" i="13" s="1"/>
  <c r="X555" i="13" s="1"/>
  <c r="C552" i="15" s="1"/>
  <c r="U559" i="20" l="1"/>
  <c r="W559" i="20" s="1"/>
  <c r="S559" i="20"/>
  <c r="T559" i="20" s="1"/>
  <c r="V559" i="20" s="1"/>
  <c r="X559" i="20" s="1"/>
  <c r="R559" i="20"/>
  <c r="Y559" i="20" s="1"/>
  <c r="H560" i="20"/>
  <c r="Q560" i="20" s="1"/>
  <c r="G560" i="20"/>
  <c r="K560" i="20"/>
  <c r="O560" i="20" s="1"/>
  <c r="P560" i="20" s="1"/>
  <c r="I561" i="20"/>
  <c r="J552" i="16"/>
  <c r="K551" i="16"/>
  <c r="F552" i="15"/>
  <c r="G552" i="15" s="1"/>
  <c r="D552" i="15"/>
  <c r="E552" i="15" s="1"/>
  <c r="K557" i="13"/>
  <c r="O557" i="13" s="1"/>
  <c r="P557" i="13" s="1"/>
  <c r="G557" i="13"/>
  <c r="H557" i="13"/>
  <c r="Q557" i="13" s="1"/>
  <c r="U557" i="13" s="1"/>
  <c r="W557" i="13" s="1"/>
  <c r="I558" i="13"/>
  <c r="R556" i="13"/>
  <c r="S556" i="13"/>
  <c r="T556" i="13" s="1"/>
  <c r="V556" i="13" s="1"/>
  <c r="X556" i="13" s="1"/>
  <c r="C553" i="15" s="1"/>
  <c r="H561" i="20" l="1"/>
  <c r="Q561" i="20" s="1"/>
  <c r="G561" i="20"/>
  <c r="I562" i="20"/>
  <c r="K561" i="20"/>
  <c r="O561" i="20" s="1"/>
  <c r="P561" i="20" s="1"/>
  <c r="S560" i="20"/>
  <c r="T560" i="20" s="1"/>
  <c r="V560" i="20" s="1"/>
  <c r="X560" i="20" s="1"/>
  <c r="R560" i="20"/>
  <c r="Y560" i="20" s="1"/>
  <c r="U560" i="20"/>
  <c r="W560" i="20" s="1"/>
  <c r="J553" i="16"/>
  <c r="K552" i="16"/>
  <c r="D553" i="15"/>
  <c r="E553" i="15" s="1"/>
  <c r="F553" i="15"/>
  <c r="G553" i="15" s="1"/>
  <c r="S557" i="13"/>
  <c r="T557" i="13" s="1"/>
  <c r="V557" i="13" s="1"/>
  <c r="X557" i="13" s="1"/>
  <c r="C554" i="15" s="1"/>
  <c r="R557" i="13"/>
  <c r="K558" i="13"/>
  <c r="O558" i="13" s="1"/>
  <c r="P558" i="13" s="1"/>
  <c r="H558" i="13"/>
  <c r="Q558" i="13" s="1"/>
  <c r="U558" i="13" s="1"/>
  <c r="W558" i="13" s="1"/>
  <c r="G558" i="13"/>
  <c r="I559" i="13"/>
  <c r="G562" i="20" l="1"/>
  <c r="I563" i="20"/>
  <c r="K562" i="20"/>
  <c r="O562" i="20" s="1"/>
  <c r="P562" i="20" s="1"/>
  <c r="H562" i="20"/>
  <c r="Q562" i="20" s="1"/>
  <c r="S561" i="20"/>
  <c r="T561" i="20" s="1"/>
  <c r="V561" i="20" s="1"/>
  <c r="X561" i="20" s="1"/>
  <c r="R561" i="20"/>
  <c r="Y561" i="20" s="1"/>
  <c r="U561" i="20"/>
  <c r="W561" i="20" s="1"/>
  <c r="J554" i="16"/>
  <c r="K553" i="16"/>
  <c r="F554" i="15"/>
  <c r="G554" i="15" s="1"/>
  <c r="D554" i="15"/>
  <c r="E554" i="15" s="1"/>
  <c r="K559" i="13"/>
  <c r="O559" i="13" s="1"/>
  <c r="P559" i="13" s="1"/>
  <c r="G559" i="13"/>
  <c r="H559" i="13"/>
  <c r="Q559" i="13" s="1"/>
  <c r="U559" i="13" s="1"/>
  <c r="W559" i="13" s="1"/>
  <c r="I560" i="13"/>
  <c r="R558" i="13"/>
  <c r="S558" i="13"/>
  <c r="T558" i="13" s="1"/>
  <c r="V558" i="13" s="1"/>
  <c r="X558" i="13" s="1"/>
  <c r="C555" i="15" s="1"/>
  <c r="R562" i="20" l="1"/>
  <c r="Y562" i="20" s="1"/>
  <c r="U562" i="20"/>
  <c r="W562" i="20" s="1"/>
  <c r="S562" i="20"/>
  <c r="T562" i="20" s="1"/>
  <c r="V562" i="20" s="1"/>
  <c r="X562" i="20" s="1"/>
  <c r="I564" i="20"/>
  <c r="K563" i="20"/>
  <c r="O563" i="20" s="1"/>
  <c r="P563" i="20" s="1"/>
  <c r="H563" i="20"/>
  <c r="Q563" i="20" s="1"/>
  <c r="G563" i="20"/>
  <c r="J555" i="16"/>
  <c r="K554" i="16"/>
  <c r="F555" i="15"/>
  <c r="G555" i="15" s="1"/>
  <c r="D555" i="15"/>
  <c r="E555" i="15" s="1"/>
  <c r="K560" i="13"/>
  <c r="O560" i="13" s="1"/>
  <c r="P560" i="13" s="1"/>
  <c r="I561" i="13"/>
  <c r="H560" i="13"/>
  <c r="Q560" i="13" s="1"/>
  <c r="U560" i="13" s="1"/>
  <c r="W560" i="13" s="1"/>
  <c r="G560" i="13"/>
  <c r="R559" i="13"/>
  <c r="S559" i="13"/>
  <c r="T559" i="13" s="1"/>
  <c r="V559" i="13" s="1"/>
  <c r="X559" i="13" s="1"/>
  <c r="C556" i="15" s="1"/>
  <c r="H564" i="20" l="1"/>
  <c r="Q564" i="20" s="1"/>
  <c r="G564" i="20"/>
  <c r="K564" i="20"/>
  <c r="O564" i="20" s="1"/>
  <c r="P564" i="20" s="1"/>
  <c r="I565" i="20"/>
  <c r="U563" i="20"/>
  <c r="W563" i="20" s="1"/>
  <c r="S563" i="20"/>
  <c r="T563" i="20" s="1"/>
  <c r="V563" i="20" s="1"/>
  <c r="X563" i="20" s="1"/>
  <c r="R563" i="20"/>
  <c r="Y563" i="20" s="1"/>
  <c r="J556" i="16"/>
  <c r="K555" i="16"/>
  <c r="F556" i="15"/>
  <c r="G556" i="15" s="1"/>
  <c r="D556" i="15"/>
  <c r="E556" i="15" s="1"/>
  <c r="S560" i="13"/>
  <c r="T560" i="13" s="1"/>
  <c r="V560" i="13" s="1"/>
  <c r="X560" i="13" s="1"/>
  <c r="C557" i="15" s="1"/>
  <c r="R560" i="13"/>
  <c r="H561" i="13"/>
  <c r="Q561" i="13" s="1"/>
  <c r="U561" i="13" s="1"/>
  <c r="W561" i="13" s="1"/>
  <c r="I562" i="13"/>
  <c r="K561" i="13"/>
  <c r="O561" i="13" s="1"/>
  <c r="P561" i="13" s="1"/>
  <c r="G561" i="13"/>
  <c r="I566" i="20" l="1"/>
  <c r="K565" i="20"/>
  <c r="O565" i="20" s="1"/>
  <c r="P565" i="20" s="1"/>
  <c r="H565" i="20"/>
  <c r="Q565" i="20" s="1"/>
  <c r="G565" i="20"/>
  <c r="U564" i="20"/>
  <c r="W564" i="20" s="1"/>
  <c r="R564" i="20"/>
  <c r="Y564" i="20" s="1"/>
  <c r="S564" i="20"/>
  <c r="T564" i="20" s="1"/>
  <c r="V564" i="20" s="1"/>
  <c r="X564" i="20" s="1"/>
  <c r="J557" i="16"/>
  <c r="K556" i="16"/>
  <c r="F557" i="15"/>
  <c r="G557" i="15" s="1"/>
  <c r="D557" i="15"/>
  <c r="E557" i="15" s="1"/>
  <c r="I563" i="13"/>
  <c r="K562" i="13"/>
  <c r="O562" i="13" s="1"/>
  <c r="P562" i="13" s="1"/>
  <c r="G562" i="13"/>
  <c r="H562" i="13"/>
  <c r="Q562" i="13" s="1"/>
  <c r="U562" i="13" s="1"/>
  <c r="W562" i="13" s="1"/>
  <c r="S561" i="13"/>
  <c r="T561" i="13" s="1"/>
  <c r="V561" i="13" s="1"/>
  <c r="X561" i="13" s="1"/>
  <c r="C558" i="15" s="1"/>
  <c r="R561" i="13"/>
  <c r="U565" i="20" l="1"/>
  <c r="W565" i="20" s="1"/>
  <c r="S565" i="20"/>
  <c r="T565" i="20" s="1"/>
  <c r="V565" i="20" s="1"/>
  <c r="X565" i="20" s="1"/>
  <c r="R565" i="20"/>
  <c r="Y565" i="20" s="1"/>
  <c r="I567" i="20"/>
  <c r="K566" i="20"/>
  <c r="O566" i="20" s="1"/>
  <c r="P566" i="20" s="1"/>
  <c r="G566" i="20"/>
  <c r="H566" i="20"/>
  <c r="Q566" i="20" s="1"/>
  <c r="J558" i="16"/>
  <c r="K557" i="16"/>
  <c r="D558" i="15"/>
  <c r="E558" i="15" s="1"/>
  <c r="F558" i="15"/>
  <c r="G558" i="15" s="1"/>
  <c r="G563" i="13"/>
  <c r="S562" i="13"/>
  <c r="T562" i="13" s="1"/>
  <c r="V562" i="13" s="1"/>
  <c r="X562" i="13" s="1"/>
  <c r="C559" i="15" s="1"/>
  <c r="R562" i="13"/>
  <c r="K563" i="13"/>
  <c r="O563" i="13" s="1"/>
  <c r="P563" i="13" s="1"/>
  <c r="I564" i="13"/>
  <c r="H563" i="13"/>
  <c r="Q563" i="13" s="1"/>
  <c r="U563" i="13" s="1"/>
  <c r="W563" i="13" s="1"/>
  <c r="U566" i="20" l="1"/>
  <c r="W566" i="20" s="1"/>
  <c r="R566" i="20"/>
  <c r="Y566" i="20" s="1"/>
  <c r="S566" i="20"/>
  <c r="T566" i="20" s="1"/>
  <c r="V566" i="20" s="1"/>
  <c r="X566" i="20" s="1"/>
  <c r="I568" i="20"/>
  <c r="K567" i="20"/>
  <c r="O567" i="20" s="1"/>
  <c r="P567" i="20" s="1"/>
  <c r="H567" i="20"/>
  <c r="Q567" i="20" s="1"/>
  <c r="G567" i="20"/>
  <c r="J559" i="16"/>
  <c r="K558" i="16"/>
  <c r="D559" i="15"/>
  <c r="E559" i="15" s="1"/>
  <c r="F559" i="15"/>
  <c r="G559" i="15" s="1"/>
  <c r="R563" i="13"/>
  <c r="S563" i="13"/>
  <c r="T563" i="13" s="1"/>
  <c r="V563" i="13" s="1"/>
  <c r="X563" i="13" s="1"/>
  <c r="C560" i="15" s="1"/>
  <c r="K564" i="13"/>
  <c r="O564" i="13" s="1"/>
  <c r="P564" i="13" s="1"/>
  <c r="H564" i="13"/>
  <c r="Q564" i="13" s="1"/>
  <c r="U564" i="13" s="1"/>
  <c r="W564" i="13" s="1"/>
  <c r="G564" i="13"/>
  <c r="I565" i="13"/>
  <c r="U567" i="20" l="1"/>
  <c r="W567" i="20" s="1"/>
  <c r="S567" i="20"/>
  <c r="T567" i="20" s="1"/>
  <c r="V567" i="20" s="1"/>
  <c r="X567" i="20" s="1"/>
  <c r="R567" i="20"/>
  <c r="Y567" i="20" s="1"/>
  <c r="H568" i="20"/>
  <c r="Q568" i="20" s="1"/>
  <c r="G568" i="20"/>
  <c r="K568" i="20"/>
  <c r="O568" i="20" s="1"/>
  <c r="P568" i="20" s="1"/>
  <c r="I569" i="20"/>
  <c r="J560" i="16"/>
  <c r="K559" i="16"/>
  <c r="D560" i="15"/>
  <c r="E560" i="15" s="1"/>
  <c r="F560" i="15"/>
  <c r="G560" i="15" s="1"/>
  <c r="K565" i="13"/>
  <c r="O565" i="13" s="1"/>
  <c r="P565" i="13" s="1"/>
  <c r="G565" i="13"/>
  <c r="I566" i="13"/>
  <c r="H565" i="13"/>
  <c r="Q565" i="13" s="1"/>
  <c r="U565" i="13" s="1"/>
  <c r="W565" i="13" s="1"/>
  <c r="S564" i="13"/>
  <c r="T564" i="13" s="1"/>
  <c r="V564" i="13" s="1"/>
  <c r="X564" i="13" s="1"/>
  <c r="C561" i="15" s="1"/>
  <c r="R564" i="13"/>
  <c r="H569" i="20" l="1"/>
  <c r="Q569" i="20" s="1"/>
  <c r="G569" i="20"/>
  <c r="I570" i="20"/>
  <c r="K569" i="20"/>
  <c r="O569" i="20" s="1"/>
  <c r="P569" i="20" s="1"/>
  <c r="S568" i="20"/>
  <c r="T568" i="20" s="1"/>
  <c r="V568" i="20" s="1"/>
  <c r="X568" i="20" s="1"/>
  <c r="R568" i="20"/>
  <c r="Y568" i="20" s="1"/>
  <c r="U568" i="20"/>
  <c r="W568" i="20" s="1"/>
  <c r="J561" i="16"/>
  <c r="K560" i="16"/>
  <c r="F561" i="15"/>
  <c r="G561" i="15" s="1"/>
  <c r="D561" i="15"/>
  <c r="E561" i="15" s="1"/>
  <c r="S565" i="13"/>
  <c r="T565" i="13" s="1"/>
  <c r="V565" i="13" s="1"/>
  <c r="X565" i="13" s="1"/>
  <c r="C562" i="15" s="1"/>
  <c r="R565" i="13"/>
  <c r="K566" i="13"/>
  <c r="O566" i="13" s="1"/>
  <c r="P566" i="13" s="1"/>
  <c r="I567" i="13"/>
  <c r="H566" i="13"/>
  <c r="Q566" i="13" s="1"/>
  <c r="U566" i="13" s="1"/>
  <c r="W566" i="13" s="1"/>
  <c r="G566" i="13"/>
  <c r="G570" i="20" l="1"/>
  <c r="I571" i="20"/>
  <c r="K570" i="20"/>
  <c r="O570" i="20" s="1"/>
  <c r="P570" i="20" s="1"/>
  <c r="H570" i="20"/>
  <c r="Q570" i="20" s="1"/>
  <c r="S569" i="20"/>
  <c r="T569" i="20" s="1"/>
  <c r="V569" i="20" s="1"/>
  <c r="R569" i="20"/>
  <c r="Y569" i="20" s="1"/>
  <c r="U569" i="20"/>
  <c r="W569" i="20" s="1"/>
  <c r="J562" i="16"/>
  <c r="K561" i="16"/>
  <c r="D562" i="15"/>
  <c r="E562" i="15" s="1"/>
  <c r="F562" i="15"/>
  <c r="G562" i="15" s="1"/>
  <c r="R566" i="13"/>
  <c r="S566" i="13"/>
  <c r="T566" i="13" s="1"/>
  <c r="V566" i="13" s="1"/>
  <c r="X566" i="13" s="1"/>
  <c r="C563" i="15" s="1"/>
  <c r="G567" i="13"/>
  <c r="K567" i="13"/>
  <c r="O567" i="13" s="1"/>
  <c r="P567" i="13" s="1"/>
  <c r="I568" i="13"/>
  <c r="H567" i="13"/>
  <c r="Q567" i="13" s="1"/>
  <c r="U567" i="13" s="1"/>
  <c r="W567" i="13" s="1"/>
  <c r="R570" i="20" l="1"/>
  <c r="Y570" i="20" s="1"/>
  <c r="U570" i="20"/>
  <c r="W570" i="20" s="1"/>
  <c r="S570" i="20"/>
  <c r="T570" i="20" s="1"/>
  <c r="V570" i="20" s="1"/>
  <c r="X570" i="20" s="1"/>
  <c r="I572" i="20"/>
  <c r="K571" i="20"/>
  <c r="O571" i="20" s="1"/>
  <c r="P571" i="20" s="1"/>
  <c r="H571" i="20"/>
  <c r="Q571" i="20" s="1"/>
  <c r="G571" i="20"/>
  <c r="X569" i="20"/>
  <c r="J563" i="16"/>
  <c r="K562" i="16"/>
  <c r="F563" i="15"/>
  <c r="G563" i="15" s="1"/>
  <c r="D563" i="15"/>
  <c r="E563" i="15" s="1"/>
  <c r="K568" i="13"/>
  <c r="O568" i="13" s="1"/>
  <c r="P568" i="13" s="1"/>
  <c r="H568" i="13"/>
  <c r="Q568" i="13" s="1"/>
  <c r="U568" i="13" s="1"/>
  <c r="W568" i="13" s="1"/>
  <c r="G568" i="13"/>
  <c r="I569" i="13"/>
  <c r="S567" i="13"/>
  <c r="T567" i="13" s="1"/>
  <c r="V567" i="13" s="1"/>
  <c r="X567" i="13" s="1"/>
  <c r="C564" i="15" s="1"/>
  <c r="R567" i="13"/>
  <c r="H572" i="20" l="1"/>
  <c r="Q572" i="20" s="1"/>
  <c r="I573" i="20"/>
  <c r="G572" i="20"/>
  <c r="K572" i="20"/>
  <c r="O572" i="20" s="1"/>
  <c r="P572" i="20" s="1"/>
  <c r="U571" i="20"/>
  <c r="W571" i="20" s="1"/>
  <c r="R571" i="20"/>
  <c r="Y571" i="20" s="1"/>
  <c r="S571" i="20"/>
  <c r="T571" i="20" s="1"/>
  <c r="V571" i="20" s="1"/>
  <c r="X571" i="20" s="1"/>
  <c r="J564" i="16"/>
  <c r="K563" i="16"/>
  <c r="F564" i="15"/>
  <c r="G564" i="15" s="1"/>
  <c r="D564" i="15"/>
  <c r="E564" i="15" s="1"/>
  <c r="G569" i="13"/>
  <c r="S568" i="13"/>
  <c r="T568" i="13" s="1"/>
  <c r="V568" i="13" s="1"/>
  <c r="X568" i="13" s="1"/>
  <c r="C565" i="15" s="1"/>
  <c r="R568" i="13"/>
  <c r="K569" i="13"/>
  <c r="O569" i="13" s="1"/>
  <c r="P569" i="13" s="1"/>
  <c r="H569" i="13"/>
  <c r="Q569" i="13" s="1"/>
  <c r="U569" i="13" s="1"/>
  <c r="W569" i="13" s="1"/>
  <c r="I570" i="13"/>
  <c r="I574" i="20" l="1"/>
  <c r="K573" i="20"/>
  <c r="O573" i="20" s="1"/>
  <c r="P573" i="20" s="1"/>
  <c r="H573" i="20"/>
  <c r="Q573" i="20" s="1"/>
  <c r="G573" i="20"/>
  <c r="S572" i="20"/>
  <c r="T572" i="20" s="1"/>
  <c r="V572" i="20" s="1"/>
  <c r="R572" i="20"/>
  <c r="Y572" i="20" s="1"/>
  <c r="U572" i="20"/>
  <c r="W572" i="20" s="1"/>
  <c r="J565" i="16"/>
  <c r="K564" i="16"/>
  <c r="D565" i="15"/>
  <c r="E565" i="15" s="1"/>
  <c r="F565" i="15"/>
  <c r="G565" i="15" s="1"/>
  <c r="G570" i="13"/>
  <c r="K570" i="13"/>
  <c r="O570" i="13" s="1"/>
  <c r="P570" i="13" s="1"/>
  <c r="H570" i="13"/>
  <c r="Q570" i="13" s="1"/>
  <c r="U570" i="13" s="1"/>
  <c r="W570" i="13" s="1"/>
  <c r="I571" i="13"/>
  <c r="S569" i="13"/>
  <c r="T569" i="13" s="1"/>
  <c r="V569" i="13" s="1"/>
  <c r="X569" i="13" s="1"/>
  <c r="C566" i="15" s="1"/>
  <c r="R569" i="13"/>
  <c r="X572" i="20" l="1"/>
  <c r="U573" i="20"/>
  <c r="W573" i="20" s="1"/>
  <c r="S573" i="20"/>
  <c r="T573" i="20" s="1"/>
  <c r="V573" i="20" s="1"/>
  <c r="X573" i="20" s="1"/>
  <c r="R573" i="20"/>
  <c r="Y573" i="20" s="1"/>
  <c r="I575" i="20"/>
  <c r="K574" i="20"/>
  <c r="O574" i="20" s="1"/>
  <c r="P574" i="20" s="1"/>
  <c r="G574" i="20"/>
  <c r="H574" i="20"/>
  <c r="Q574" i="20" s="1"/>
  <c r="J566" i="16"/>
  <c r="K565" i="16"/>
  <c r="F566" i="15"/>
  <c r="G566" i="15" s="1"/>
  <c r="D566" i="15"/>
  <c r="E566" i="15" s="1"/>
  <c r="K571" i="13"/>
  <c r="O571" i="13" s="1"/>
  <c r="P571" i="13" s="1"/>
  <c r="G571" i="13"/>
  <c r="I572" i="13"/>
  <c r="H571" i="13"/>
  <c r="Q571" i="13" s="1"/>
  <c r="U571" i="13" s="1"/>
  <c r="W571" i="13" s="1"/>
  <c r="R570" i="13"/>
  <c r="S570" i="13"/>
  <c r="T570" i="13" s="1"/>
  <c r="V570" i="13" s="1"/>
  <c r="X570" i="13" s="1"/>
  <c r="C567" i="15" s="1"/>
  <c r="U574" i="20" l="1"/>
  <c r="W574" i="20" s="1"/>
  <c r="R574" i="20"/>
  <c r="Y574" i="20" s="1"/>
  <c r="S574" i="20"/>
  <c r="T574" i="20" s="1"/>
  <c r="V574" i="20" s="1"/>
  <c r="X574" i="20" s="1"/>
  <c r="I576" i="20"/>
  <c r="K575" i="20"/>
  <c r="O575" i="20" s="1"/>
  <c r="P575" i="20" s="1"/>
  <c r="H575" i="20"/>
  <c r="Q575" i="20" s="1"/>
  <c r="G575" i="20"/>
  <c r="J567" i="16"/>
  <c r="K566" i="16"/>
  <c r="F567" i="15"/>
  <c r="G567" i="15" s="1"/>
  <c r="D567" i="15"/>
  <c r="E567" i="15" s="1"/>
  <c r="R571" i="13"/>
  <c r="S571" i="13"/>
  <c r="T571" i="13" s="1"/>
  <c r="V571" i="13" s="1"/>
  <c r="X571" i="13" s="1"/>
  <c r="C568" i="15" s="1"/>
  <c r="K572" i="13"/>
  <c r="O572" i="13" s="1"/>
  <c r="P572" i="13" s="1"/>
  <c r="I573" i="13"/>
  <c r="G572" i="13"/>
  <c r="H572" i="13"/>
  <c r="Q572" i="13" s="1"/>
  <c r="U572" i="13" s="1"/>
  <c r="W572" i="13" s="1"/>
  <c r="U575" i="20" l="1"/>
  <c r="W575" i="20" s="1"/>
  <c r="S575" i="20"/>
  <c r="T575" i="20" s="1"/>
  <c r="V575" i="20" s="1"/>
  <c r="X575" i="20" s="1"/>
  <c r="R575" i="20"/>
  <c r="Y575" i="20" s="1"/>
  <c r="I577" i="20"/>
  <c r="H576" i="20"/>
  <c r="Q576" i="20" s="1"/>
  <c r="G576" i="20"/>
  <c r="K576" i="20"/>
  <c r="O576" i="20" s="1"/>
  <c r="P576" i="20" s="1"/>
  <c r="J568" i="16"/>
  <c r="K567" i="16"/>
  <c r="F568" i="15"/>
  <c r="G568" i="15" s="1"/>
  <c r="D568" i="15"/>
  <c r="E568" i="15" s="1"/>
  <c r="S572" i="13"/>
  <c r="T572" i="13" s="1"/>
  <c r="V572" i="13" s="1"/>
  <c r="X572" i="13" s="1"/>
  <c r="C569" i="15" s="1"/>
  <c r="R572" i="13"/>
  <c r="K573" i="13"/>
  <c r="O573" i="13" s="1"/>
  <c r="P573" i="13" s="1"/>
  <c r="I574" i="13"/>
  <c r="G573" i="13"/>
  <c r="H573" i="13"/>
  <c r="Q573" i="13" s="1"/>
  <c r="U573" i="13" s="1"/>
  <c r="W573" i="13" s="1"/>
  <c r="K577" i="20" l="1"/>
  <c r="O577" i="20" s="1"/>
  <c r="P577" i="20" s="1"/>
  <c r="I578" i="20"/>
  <c r="H577" i="20"/>
  <c r="Q577" i="20" s="1"/>
  <c r="G577" i="20"/>
  <c r="U576" i="20"/>
  <c r="W576" i="20" s="1"/>
  <c r="S576" i="20"/>
  <c r="T576" i="20" s="1"/>
  <c r="V576" i="20" s="1"/>
  <c r="X576" i="20" s="1"/>
  <c r="R576" i="20"/>
  <c r="Y576" i="20" s="1"/>
  <c r="J569" i="16"/>
  <c r="K568" i="16"/>
  <c r="F569" i="15"/>
  <c r="G569" i="15" s="1"/>
  <c r="D569" i="15"/>
  <c r="E569" i="15" s="1"/>
  <c r="S573" i="13"/>
  <c r="T573" i="13" s="1"/>
  <c r="V573" i="13" s="1"/>
  <c r="X573" i="13" s="1"/>
  <c r="C570" i="15" s="1"/>
  <c r="R573" i="13"/>
  <c r="K574" i="13"/>
  <c r="O574" i="13" s="1"/>
  <c r="P574" i="13" s="1"/>
  <c r="G574" i="13"/>
  <c r="H574" i="13"/>
  <c r="Q574" i="13" s="1"/>
  <c r="U574" i="13" s="1"/>
  <c r="W574" i="13" s="1"/>
  <c r="I575" i="13"/>
  <c r="K578" i="20" l="1"/>
  <c r="O578" i="20" s="1"/>
  <c r="P578" i="20" s="1"/>
  <c r="G578" i="20"/>
  <c r="H578" i="20"/>
  <c r="Q578" i="20" s="1"/>
  <c r="I579" i="20"/>
  <c r="U577" i="20"/>
  <c r="W577" i="20" s="1"/>
  <c r="R577" i="20"/>
  <c r="Y577" i="20" s="1"/>
  <c r="S577" i="20"/>
  <c r="T577" i="20" s="1"/>
  <c r="V577" i="20" s="1"/>
  <c r="X577" i="20" s="1"/>
  <c r="J570" i="16"/>
  <c r="K569" i="16"/>
  <c r="D570" i="15"/>
  <c r="E570" i="15" s="1"/>
  <c r="F570" i="15"/>
  <c r="G570" i="15" s="1"/>
  <c r="H575" i="13"/>
  <c r="Q575" i="13" s="1"/>
  <c r="U575" i="13" s="1"/>
  <c r="W575" i="13" s="1"/>
  <c r="K575" i="13"/>
  <c r="O575" i="13" s="1"/>
  <c r="P575" i="13" s="1"/>
  <c r="I576" i="13"/>
  <c r="G575" i="13"/>
  <c r="R574" i="13"/>
  <c r="S574" i="13"/>
  <c r="T574" i="13" s="1"/>
  <c r="V574" i="13" s="1"/>
  <c r="X574" i="13" s="1"/>
  <c r="C571" i="15" s="1"/>
  <c r="I580" i="20" l="1"/>
  <c r="K579" i="20"/>
  <c r="O579" i="20" s="1"/>
  <c r="P579" i="20" s="1"/>
  <c r="H579" i="20"/>
  <c r="Q579" i="20" s="1"/>
  <c r="G579" i="20"/>
  <c r="U578" i="20"/>
  <c r="W578" i="20" s="1"/>
  <c r="R578" i="20"/>
  <c r="Y578" i="20" s="1"/>
  <c r="S578" i="20"/>
  <c r="T578" i="20" s="1"/>
  <c r="V578" i="20" s="1"/>
  <c r="X578" i="20" s="1"/>
  <c r="J571" i="16"/>
  <c r="K570" i="16"/>
  <c r="D571" i="15"/>
  <c r="E571" i="15" s="1"/>
  <c r="F571" i="15"/>
  <c r="G571" i="15" s="1"/>
  <c r="I577" i="13"/>
  <c r="K576" i="13"/>
  <c r="O576" i="13" s="1"/>
  <c r="P576" i="13" s="1"/>
  <c r="H576" i="13"/>
  <c r="Q576" i="13" s="1"/>
  <c r="U576" i="13" s="1"/>
  <c r="W576" i="13" s="1"/>
  <c r="G576" i="13"/>
  <c r="S575" i="13"/>
  <c r="T575" i="13" s="1"/>
  <c r="V575" i="13" s="1"/>
  <c r="X575" i="13" s="1"/>
  <c r="C572" i="15" s="1"/>
  <c r="R575" i="13"/>
  <c r="U579" i="20" l="1"/>
  <c r="W579" i="20" s="1"/>
  <c r="R579" i="20"/>
  <c r="Y579" i="20" s="1"/>
  <c r="S579" i="20"/>
  <c r="T579" i="20" s="1"/>
  <c r="V579" i="20" s="1"/>
  <c r="X579" i="20" s="1"/>
  <c r="K580" i="20"/>
  <c r="O580" i="20" s="1"/>
  <c r="P580" i="20" s="1"/>
  <c r="H580" i="20"/>
  <c r="Q580" i="20" s="1"/>
  <c r="G580" i="20"/>
  <c r="I581" i="20"/>
  <c r="J572" i="16"/>
  <c r="K571" i="16"/>
  <c r="F572" i="15"/>
  <c r="G572" i="15" s="1"/>
  <c r="D572" i="15"/>
  <c r="E572" i="15" s="1"/>
  <c r="S576" i="13"/>
  <c r="T576" i="13" s="1"/>
  <c r="V576" i="13" s="1"/>
  <c r="X576" i="13" s="1"/>
  <c r="C573" i="15" s="1"/>
  <c r="R576" i="13"/>
  <c r="H577" i="13"/>
  <c r="Q577" i="13" s="1"/>
  <c r="U577" i="13" s="1"/>
  <c r="W577" i="13" s="1"/>
  <c r="K577" i="13"/>
  <c r="O577" i="13" s="1"/>
  <c r="P577" i="13" s="1"/>
  <c r="G577" i="13"/>
  <c r="I578" i="13"/>
  <c r="S580" i="20" l="1"/>
  <c r="T580" i="20" s="1"/>
  <c r="V580" i="20" s="1"/>
  <c r="R580" i="20"/>
  <c r="Y580" i="20" s="1"/>
  <c r="U580" i="20"/>
  <c r="W580" i="20" s="1"/>
  <c r="I582" i="20"/>
  <c r="K581" i="20"/>
  <c r="O581" i="20" s="1"/>
  <c r="P581" i="20" s="1"/>
  <c r="H581" i="20"/>
  <c r="Q581" i="20" s="1"/>
  <c r="G581" i="20"/>
  <c r="J573" i="16"/>
  <c r="K572" i="16"/>
  <c r="F573" i="15"/>
  <c r="G573" i="15" s="1"/>
  <c r="D573" i="15"/>
  <c r="E573" i="15" s="1"/>
  <c r="K578" i="13"/>
  <c r="O578" i="13" s="1"/>
  <c r="P578" i="13" s="1"/>
  <c r="H578" i="13"/>
  <c r="Q578" i="13" s="1"/>
  <c r="U578" i="13" s="1"/>
  <c r="W578" i="13" s="1"/>
  <c r="I579" i="13"/>
  <c r="G578" i="13"/>
  <c r="S577" i="13"/>
  <c r="T577" i="13" s="1"/>
  <c r="V577" i="13" s="1"/>
  <c r="X577" i="13" s="1"/>
  <c r="C574" i="15" s="1"/>
  <c r="R577" i="13"/>
  <c r="U581" i="20" l="1"/>
  <c r="W581" i="20" s="1"/>
  <c r="S581" i="20"/>
  <c r="T581" i="20" s="1"/>
  <c r="V581" i="20" s="1"/>
  <c r="X581" i="20" s="1"/>
  <c r="R581" i="20"/>
  <c r="Y581" i="20" s="1"/>
  <c r="G582" i="20"/>
  <c r="I583" i="20"/>
  <c r="K582" i="20"/>
  <c r="O582" i="20" s="1"/>
  <c r="P582" i="20" s="1"/>
  <c r="H582" i="20"/>
  <c r="Q582" i="20" s="1"/>
  <c r="X580" i="20"/>
  <c r="J574" i="16"/>
  <c r="K573" i="16"/>
  <c r="F574" i="15"/>
  <c r="G574" i="15" s="1"/>
  <c r="D574" i="15"/>
  <c r="E574" i="15" s="1"/>
  <c r="K579" i="13"/>
  <c r="O579" i="13" s="1"/>
  <c r="P579" i="13" s="1"/>
  <c r="G579" i="13"/>
  <c r="H579" i="13"/>
  <c r="Q579" i="13" s="1"/>
  <c r="U579" i="13" s="1"/>
  <c r="W579" i="13" s="1"/>
  <c r="I580" i="13"/>
  <c r="S578" i="13"/>
  <c r="T578" i="13" s="1"/>
  <c r="V578" i="13" s="1"/>
  <c r="X578" i="13" s="1"/>
  <c r="C575" i="15" s="1"/>
  <c r="R578" i="13"/>
  <c r="R582" i="20" l="1"/>
  <c r="Y582" i="20" s="1"/>
  <c r="U582" i="20"/>
  <c r="W582" i="20" s="1"/>
  <c r="S582" i="20"/>
  <c r="T582" i="20" s="1"/>
  <c r="V582" i="20" s="1"/>
  <c r="X582" i="20" s="1"/>
  <c r="I584" i="20"/>
  <c r="K583" i="20"/>
  <c r="O583" i="20" s="1"/>
  <c r="P583" i="20" s="1"/>
  <c r="H583" i="20"/>
  <c r="Q583" i="20" s="1"/>
  <c r="G583" i="20"/>
  <c r="J575" i="16"/>
  <c r="K574" i="16"/>
  <c r="F575" i="15"/>
  <c r="G575" i="15" s="1"/>
  <c r="D575" i="15"/>
  <c r="E575" i="15" s="1"/>
  <c r="K580" i="13"/>
  <c r="O580" i="13" s="1"/>
  <c r="P580" i="13" s="1"/>
  <c r="H580" i="13"/>
  <c r="Q580" i="13" s="1"/>
  <c r="U580" i="13" s="1"/>
  <c r="W580" i="13" s="1"/>
  <c r="I581" i="13"/>
  <c r="G580" i="13"/>
  <c r="R579" i="13"/>
  <c r="S579" i="13"/>
  <c r="T579" i="13" s="1"/>
  <c r="V579" i="13" s="1"/>
  <c r="X579" i="13" s="1"/>
  <c r="C576" i="15" s="1"/>
  <c r="G584" i="20" l="1"/>
  <c r="I585" i="20"/>
  <c r="K584" i="20"/>
  <c r="O584" i="20" s="1"/>
  <c r="P584" i="20" s="1"/>
  <c r="H584" i="20"/>
  <c r="Q584" i="20" s="1"/>
  <c r="U583" i="20"/>
  <c r="W583" i="20" s="1"/>
  <c r="S583" i="20"/>
  <c r="T583" i="20" s="1"/>
  <c r="V583" i="20" s="1"/>
  <c r="X583" i="20" s="1"/>
  <c r="R583" i="20"/>
  <c r="Y583" i="20" s="1"/>
  <c r="J576" i="16"/>
  <c r="K575" i="16"/>
  <c r="F576" i="15"/>
  <c r="G576" i="15" s="1"/>
  <c r="D576" i="15"/>
  <c r="E576" i="15" s="1"/>
  <c r="K581" i="13"/>
  <c r="O581" i="13" s="1"/>
  <c r="P581" i="13" s="1"/>
  <c r="H581" i="13"/>
  <c r="Q581" i="13" s="1"/>
  <c r="U581" i="13" s="1"/>
  <c r="W581" i="13" s="1"/>
  <c r="I582" i="13"/>
  <c r="G581" i="13"/>
  <c r="R580" i="13"/>
  <c r="S580" i="13"/>
  <c r="T580" i="13" s="1"/>
  <c r="V580" i="13" s="1"/>
  <c r="X580" i="13" s="1"/>
  <c r="C577" i="15" s="1"/>
  <c r="R584" i="20" l="1"/>
  <c r="Y584" i="20" s="1"/>
  <c r="U584" i="20"/>
  <c r="W584" i="20" s="1"/>
  <c r="S584" i="20"/>
  <c r="T584" i="20" s="1"/>
  <c r="V584" i="20" s="1"/>
  <c r="X584" i="20" s="1"/>
  <c r="H585" i="20"/>
  <c r="Q585" i="20" s="1"/>
  <c r="I586" i="20"/>
  <c r="G585" i="20"/>
  <c r="K585" i="20"/>
  <c r="O585" i="20" s="1"/>
  <c r="P585" i="20" s="1"/>
  <c r="J577" i="16"/>
  <c r="K576" i="16"/>
  <c r="D577" i="15"/>
  <c r="E577" i="15" s="1"/>
  <c r="F577" i="15"/>
  <c r="G577" i="15" s="1"/>
  <c r="K582" i="13"/>
  <c r="O582" i="13" s="1"/>
  <c r="P582" i="13" s="1"/>
  <c r="H582" i="13"/>
  <c r="Q582" i="13" s="1"/>
  <c r="U582" i="13" s="1"/>
  <c r="W582" i="13" s="1"/>
  <c r="I583" i="13"/>
  <c r="G582" i="13"/>
  <c r="S581" i="13"/>
  <c r="T581" i="13" s="1"/>
  <c r="V581" i="13" s="1"/>
  <c r="X581" i="13" s="1"/>
  <c r="C578" i="15" s="1"/>
  <c r="R581" i="13"/>
  <c r="S585" i="20" l="1"/>
  <c r="T585" i="20" s="1"/>
  <c r="V585" i="20" s="1"/>
  <c r="R585" i="20"/>
  <c r="Y585" i="20" s="1"/>
  <c r="U585" i="20"/>
  <c r="W585" i="20" s="1"/>
  <c r="G586" i="20"/>
  <c r="I587" i="20"/>
  <c r="K586" i="20"/>
  <c r="O586" i="20" s="1"/>
  <c r="P586" i="20" s="1"/>
  <c r="H586" i="20"/>
  <c r="Q586" i="20" s="1"/>
  <c r="J578" i="16"/>
  <c r="K577" i="16"/>
  <c r="D578" i="15"/>
  <c r="E578" i="15" s="1"/>
  <c r="F578" i="15"/>
  <c r="G578" i="15" s="1"/>
  <c r="K583" i="13"/>
  <c r="O583" i="13" s="1"/>
  <c r="P583" i="13" s="1"/>
  <c r="G583" i="13"/>
  <c r="I584" i="13"/>
  <c r="H583" i="13"/>
  <c r="Q583" i="13" s="1"/>
  <c r="U583" i="13" s="1"/>
  <c r="W583" i="13" s="1"/>
  <c r="R582" i="13"/>
  <c r="S582" i="13"/>
  <c r="T582" i="13" s="1"/>
  <c r="V582" i="13" s="1"/>
  <c r="X582" i="13" s="1"/>
  <c r="C579" i="15" s="1"/>
  <c r="I588" i="20" l="1"/>
  <c r="K587" i="20"/>
  <c r="O587" i="20" s="1"/>
  <c r="P587" i="20" s="1"/>
  <c r="H587" i="20"/>
  <c r="Q587" i="20" s="1"/>
  <c r="G587" i="20"/>
  <c r="R586" i="20"/>
  <c r="Y586" i="20" s="1"/>
  <c r="U586" i="20"/>
  <c r="W586" i="20" s="1"/>
  <c r="S586" i="20"/>
  <c r="T586" i="20" s="1"/>
  <c r="V586" i="20" s="1"/>
  <c r="X586" i="20" s="1"/>
  <c r="X585" i="20"/>
  <c r="J579" i="16"/>
  <c r="K578" i="16"/>
  <c r="D579" i="15"/>
  <c r="E579" i="15" s="1"/>
  <c r="F579" i="15"/>
  <c r="G579" i="15" s="1"/>
  <c r="R583" i="13"/>
  <c r="S583" i="13"/>
  <c r="T583" i="13" s="1"/>
  <c r="V583" i="13" s="1"/>
  <c r="X583" i="13" s="1"/>
  <c r="C580" i="15" s="1"/>
  <c r="K584" i="13"/>
  <c r="O584" i="13" s="1"/>
  <c r="P584" i="13" s="1"/>
  <c r="I585" i="13"/>
  <c r="G584" i="13"/>
  <c r="H584" i="13"/>
  <c r="Q584" i="13" s="1"/>
  <c r="U584" i="13" s="1"/>
  <c r="W584" i="13" s="1"/>
  <c r="U587" i="20" l="1"/>
  <c r="W587" i="20" s="1"/>
  <c r="S587" i="20"/>
  <c r="T587" i="20" s="1"/>
  <c r="V587" i="20" s="1"/>
  <c r="X587" i="20" s="1"/>
  <c r="R587" i="20"/>
  <c r="Y587" i="20" s="1"/>
  <c r="I589" i="20"/>
  <c r="K588" i="20"/>
  <c r="O588" i="20" s="1"/>
  <c r="P588" i="20" s="1"/>
  <c r="H588" i="20"/>
  <c r="Q588" i="20" s="1"/>
  <c r="G588" i="20"/>
  <c r="J580" i="16"/>
  <c r="K579" i="16"/>
  <c r="F580" i="15"/>
  <c r="G580" i="15" s="1"/>
  <c r="D580" i="15"/>
  <c r="E580" i="15" s="1"/>
  <c r="R584" i="13"/>
  <c r="S584" i="13"/>
  <c r="T584" i="13" s="1"/>
  <c r="V584" i="13" s="1"/>
  <c r="X584" i="13" s="1"/>
  <c r="C581" i="15" s="1"/>
  <c r="K585" i="13"/>
  <c r="O585" i="13" s="1"/>
  <c r="P585" i="13" s="1"/>
  <c r="G585" i="13"/>
  <c r="H585" i="13"/>
  <c r="Q585" i="13" s="1"/>
  <c r="U585" i="13" s="1"/>
  <c r="W585" i="13" s="1"/>
  <c r="I586" i="13"/>
  <c r="I590" i="20" l="1"/>
  <c r="K589" i="20"/>
  <c r="O589" i="20" s="1"/>
  <c r="P589" i="20" s="1"/>
  <c r="H589" i="20"/>
  <c r="Q589" i="20" s="1"/>
  <c r="G589" i="20"/>
  <c r="U588" i="20"/>
  <c r="W588" i="20" s="1"/>
  <c r="S588" i="20"/>
  <c r="T588" i="20" s="1"/>
  <c r="V588" i="20" s="1"/>
  <c r="X588" i="20" s="1"/>
  <c r="R588" i="20"/>
  <c r="Y588" i="20" s="1"/>
  <c r="J581" i="16"/>
  <c r="K580" i="16"/>
  <c r="D581" i="15"/>
  <c r="E581" i="15" s="1"/>
  <c r="F581" i="15"/>
  <c r="G581" i="15" s="1"/>
  <c r="K586" i="13"/>
  <c r="O586" i="13" s="1"/>
  <c r="P586" i="13" s="1"/>
  <c r="H586" i="13"/>
  <c r="Q586" i="13" s="1"/>
  <c r="U586" i="13" s="1"/>
  <c r="W586" i="13" s="1"/>
  <c r="I587" i="13"/>
  <c r="G586" i="13"/>
  <c r="S585" i="13"/>
  <c r="T585" i="13" s="1"/>
  <c r="V585" i="13" s="1"/>
  <c r="X585" i="13" s="1"/>
  <c r="C582" i="15" s="1"/>
  <c r="R585" i="13"/>
  <c r="U589" i="20" l="1"/>
  <c r="W589" i="20" s="1"/>
  <c r="S589" i="20"/>
  <c r="T589" i="20" s="1"/>
  <c r="V589" i="20" s="1"/>
  <c r="X589" i="20" s="1"/>
  <c r="R589" i="20"/>
  <c r="Y589" i="20" s="1"/>
  <c r="H590" i="20"/>
  <c r="Q590" i="20" s="1"/>
  <c r="G590" i="20"/>
  <c r="K590" i="20"/>
  <c r="O590" i="20" s="1"/>
  <c r="P590" i="20" s="1"/>
  <c r="I591" i="20"/>
  <c r="J582" i="16"/>
  <c r="K581" i="16"/>
  <c r="F582" i="15"/>
  <c r="G582" i="15" s="1"/>
  <c r="D582" i="15"/>
  <c r="E582" i="15" s="1"/>
  <c r="K587" i="13"/>
  <c r="O587" i="13" s="1"/>
  <c r="P587" i="13" s="1"/>
  <c r="G587" i="13"/>
  <c r="H587" i="13"/>
  <c r="Q587" i="13" s="1"/>
  <c r="U587" i="13" s="1"/>
  <c r="W587" i="13" s="1"/>
  <c r="I588" i="13"/>
  <c r="S586" i="13"/>
  <c r="T586" i="13" s="1"/>
  <c r="V586" i="13" s="1"/>
  <c r="X586" i="13" s="1"/>
  <c r="C583" i="15" s="1"/>
  <c r="R586" i="13"/>
  <c r="S590" i="20" l="1"/>
  <c r="T590" i="20" s="1"/>
  <c r="V590" i="20" s="1"/>
  <c r="R590" i="20"/>
  <c r="Y590" i="20" s="1"/>
  <c r="U590" i="20"/>
  <c r="W590" i="20" s="1"/>
  <c r="I592" i="20"/>
  <c r="K591" i="20"/>
  <c r="O591" i="20" s="1"/>
  <c r="P591" i="20" s="1"/>
  <c r="H591" i="20"/>
  <c r="Q591" i="20" s="1"/>
  <c r="G591" i="20"/>
  <c r="J583" i="16"/>
  <c r="K582" i="16"/>
  <c r="F583" i="15"/>
  <c r="G583" i="15" s="1"/>
  <c r="D583" i="15"/>
  <c r="E583" i="15" s="1"/>
  <c r="G588" i="13"/>
  <c r="K588" i="13"/>
  <c r="O588" i="13" s="1"/>
  <c r="P588" i="13" s="1"/>
  <c r="H588" i="13"/>
  <c r="Q588" i="13" s="1"/>
  <c r="U588" i="13" s="1"/>
  <c r="W588" i="13" s="1"/>
  <c r="I589" i="13"/>
  <c r="R587" i="13"/>
  <c r="S587" i="13"/>
  <c r="T587" i="13" s="1"/>
  <c r="V587" i="13" s="1"/>
  <c r="X587" i="13" s="1"/>
  <c r="C584" i="15" s="1"/>
  <c r="G592" i="20" l="1"/>
  <c r="H592" i="20"/>
  <c r="Q592" i="20" s="1"/>
  <c r="I593" i="20"/>
  <c r="K592" i="20"/>
  <c r="O592" i="20" s="1"/>
  <c r="P592" i="20" s="1"/>
  <c r="U591" i="20"/>
  <c r="W591" i="20" s="1"/>
  <c r="S591" i="20"/>
  <c r="T591" i="20" s="1"/>
  <c r="V591" i="20" s="1"/>
  <c r="X591" i="20" s="1"/>
  <c r="R591" i="20"/>
  <c r="Y591" i="20" s="1"/>
  <c r="X590" i="20"/>
  <c r="J584" i="16"/>
  <c r="K583" i="16"/>
  <c r="F584" i="15"/>
  <c r="G584" i="15" s="1"/>
  <c r="D584" i="15"/>
  <c r="E584" i="15" s="1"/>
  <c r="K589" i="13"/>
  <c r="O589" i="13" s="1"/>
  <c r="P589" i="13" s="1"/>
  <c r="H589" i="13"/>
  <c r="Q589" i="13" s="1"/>
  <c r="U589" i="13" s="1"/>
  <c r="W589" i="13" s="1"/>
  <c r="I590" i="13"/>
  <c r="G589" i="13"/>
  <c r="S588" i="13"/>
  <c r="T588" i="13" s="1"/>
  <c r="V588" i="13" s="1"/>
  <c r="X588" i="13" s="1"/>
  <c r="C585" i="15" s="1"/>
  <c r="R588" i="13"/>
  <c r="R592" i="20" l="1"/>
  <c r="Y592" i="20" s="1"/>
  <c r="U592" i="20"/>
  <c r="W592" i="20" s="1"/>
  <c r="S592" i="20"/>
  <c r="T592" i="20" s="1"/>
  <c r="V592" i="20" s="1"/>
  <c r="X592" i="20" s="1"/>
  <c r="H593" i="20"/>
  <c r="Q593" i="20" s="1"/>
  <c r="K593" i="20"/>
  <c r="O593" i="20" s="1"/>
  <c r="P593" i="20" s="1"/>
  <c r="I594" i="20"/>
  <c r="G593" i="20"/>
  <c r="J585" i="16"/>
  <c r="K584" i="16"/>
  <c r="F585" i="15"/>
  <c r="G585" i="15" s="1"/>
  <c r="D585" i="15"/>
  <c r="E585" i="15" s="1"/>
  <c r="S589" i="13"/>
  <c r="T589" i="13" s="1"/>
  <c r="V589" i="13" s="1"/>
  <c r="X589" i="13" s="1"/>
  <c r="C586" i="15" s="1"/>
  <c r="R589" i="13"/>
  <c r="H590" i="13"/>
  <c r="Q590" i="13" s="1"/>
  <c r="U590" i="13" s="1"/>
  <c r="W590" i="13" s="1"/>
  <c r="K590" i="13"/>
  <c r="O590" i="13" s="1"/>
  <c r="P590" i="13" s="1"/>
  <c r="I591" i="13"/>
  <c r="G590" i="13"/>
  <c r="G594" i="20" l="1"/>
  <c r="K594" i="20"/>
  <c r="O594" i="20" s="1"/>
  <c r="P594" i="20" s="1"/>
  <c r="H594" i="20"/>
  <c r="Q594" i="20" s="1"/>
  <c r="I595" i="20"/>
  <c r="S593" i="20"/>
  <c r="T593" i="20" s="1"/>
  <c r="V593" i="20" s="1"/>
  <c r="X593" i="20" s="1"/>
  <c r="U593" i="20"/>
  <c r="W593" i="20" s="1"/>
  <c r="R593" i="20"/>
  <c r="Y593" i="20" s="1"/>
  <c r="J586" i="16"/>
  <c r="K585" i="16"/>
  <c r="F586" i="15"/>
  <c r="G586" i="15" s="1"/>
  <c r="D586" i="15"/>
  <c r="E586" i="15" s="1"/>
  <c r="I592" i="13"/>
  <c r="K591" i="13"/>
  <c r="O591" i="13" s="1"/>
  <c r="P591" i="13" s="1"/>
  <c r="G591" i="13"/>
  <c r="H591" i="13"/>
  <c r="Q591" i="13" s="1"/>
  <c r="U591" i="13" s="1"/>
  <c r="W591" i="13" s="1"/>
  <c r="R590" i="13"/>
  <c r="S590" i="13"/>
  <c r="T590" i="13" s="1"/>
  <c r="V590" i="13" s="1"/>
  <c r="X590" i="13" s="1"/>
  <c r="C587" i="15" s="1"/>
  <c r="I596" i="20" l="1"/>
  <c r="H595" i="20"/>
  <c r="Q595" i="20" s="1"/>
  <c r="K595" i="20"/>
  <c r="O595" i="20" s="1"/>
  <c r="P595" i="20" s="1"/>
  <c r="G595" i="20"/>
  <c r="R594" i="20"/>
  <c r="Y594" i="20" s="1"/>
  <c r="S594" i="20"/>
  <c r="T594" i="20" s="1"/>
  <c r="V594" i="20" s="1"/>
  <c r="X594" i="20" s="1"/>
  <c r="U594" i="20"/>
  <c r="W594" i="20" s="1"/>
  <c r="J587" i="16"/>
  <c r="K586" i="16"/>
  <c r="F587" i="15"/>
  <c r="G587" i="15" s="1"/>
  <c r="D587" i="15"/>
  <c r="E587" i="15" s="1"/>
  <c r="R591" i="13"/>
  <c r="S591" i="13"/>
  <c r="T591" i="13" s="1"/>
  <c r="V591" i="13" s="1"/>
  <c r="X591" i="13" s="1"/>
  <c r="C588" i="15" s="1"/>
  <c r="K592" i="13"/>
  <c r="O592" i="13" s="1"/>
  <c r="P592" i="13" s="1"/>
  <c r="G592" i="13"/>
  <c r="I593" i="13"/>
  <c r="H592" i="13"/>
  <c r="Q592" i="13" s="1"/>
  <c r="U592" i="13" s="1"/>
  <c r="W592" i="13" s="1"/>
  <c r="R595" i="20" l="1"/>
  <c r="Y595" i="20" s="1"/>
  <c r="S595" i="20"/>
  <c r="T595" i="20" s="1"/>
  <c r="V595" i="20" s="1"/>
  <c r="U595" i="20"/>
  <c r="W595" i="20" s="1"/>
  <c r="G596" i="20"/>
  <c r="K596" i="20"/>
  <c r="O596" i="20" s="1"/>
  <c r="P596" i="20" s="1"/>
  <c r="H596" i="20"/>
  <c r="Q596" i="20" s="1"/>
  <c r="I597" i="20"/>
  <c r="J588" i="16"/>
  <c r="K587" i="16"/>
  <c r="F588" i="15"/>
  <c r="G588" i="15" s="1"/>
  <c r="D588" i="15"/>
  <c r="E588" i="15" s="1"/>
  <c r="K593" i="13"/>
  <c r="O593" i="13" s="1"/>
  <c r="P593" i="13" s="1"/>
  <c r="I594" i="13"/>
  <c r="H593" i="13"/>
  <c r="Q593" i="13" s="1"/>
  <c r="U593" i="13" s="1"/>
  <c r="W593" i="13" s="1"/>
  <c r="G593" i="13"/>
  <c r="R592" i="13"/>
  <c r="S592" i="13"/>
  <c r="T592" i="13" s="1"/>
  <c r="V592" i="13" s="1"/>
  <c r="X592" i="13" s="1"/>
  <c r="C589" i="15" s="1"/>
  <c r="K597" i="20" l="1"/>
  <c r="O597" i="20" s="1"/>
  <c r="P597" i="20" s="1"/>
  <c r="I598" i="20"/>
  <c r="H597" i="20"/>
  <c r="Q597" i="20" s="1"/>
  <c r="G597" i="20"/>
  <c r="U596" i="20"/>
  <c r="W596" i="20" s="1"/>
  <c r="S596" i="20"/>
  <c r="T596" i="20" s="1"/>
  <c r="V596" i="20" s="1"/>
  <c r="X596" i="20" s="1"/>
  <c r="R596" i="20"/>
  <c r="Y596" i="20" s="1"/>
  <c r="X595" i="20"/>
  <c r="J589" i="16"/>
  <c r="K588" i="16"/>
  <c r="F589" i="15"/>
  <c r="G589" i="15" s="1"/>
  <c r="D589" i="15"/>
  <c r="E589" i="15" s="1"/>
  <c r="S593" i="13"/>
  <c r="T593" i="13" s="1"/>
  <c r="V593" i="13" s="1"/>
  <c r="X593" i="13" s="1"/>
  <c r="C590" i="15" s="1"/>
  <c r="R593" i="13"/>
  <c r="K594" i="13"/>
  <c r="O594" i="13" s="1"/>
  <c r="P594" i="13" s="1"/>
  <c r="I595" i="13"/>
  <c r="H594" i="13"/>
  <c r="Q594" i="13" s="1"/>
  <c r="U594" i="13" s="1"/>
  <c r="W594" i="13" s="1"/>
  <c r="G594" i="13"/>
  <c r="S597" i="20" l="1"/>
  <c r="T597" i="20" s="1"/>
  <c r="V597" i="20" s="1"/>
  <c r="R597" i="20"/>
  <c r="Y597" i="20" s="1"/>
  <c r="U597" i="20"/>
  <c r="W597" i="20" s="1"/>
  <c r="I599" i="20"/>
  <c r="H598" i="20"/>
  <c r="Q598" i="20" s="1"/>
  <c r="G598" i="20"/>
  <c r="K598" i="20"/>
  <c r="O598" i="20" s="1"/>
  <c r="P598" i="20" s="1"/>
  <c r="J590" i="16"/>
  <c r="K589" i="16"/>
  <c r="D590" i="15"/>
  <c r="E590" i="15" s="1"/>
  <c r="F590" i="15"/>
  <c r="G590" i="15" s="1"/>
  <c r="R594" i="13"/>
  <c r="S594" i="13"/>
  <c r="T594" i="13" s="1"/>
  <c r="V594" i="13" s="1"/>
  <c r="X594" i="13" s="1"/>
  <c r="C591" i="15" s="1"/>
  <c r="K595" i="13"/>
  <c r="O595" i="13" s="1"/>
  <c r="P595" i="13" s="1"/>
  <c r="I596" i="13"/>
  <c r="H595" i="13"/>
  <c r="Q595" i="13" s="1"/>
  <c r="U595" i="13" s="1"/>
  <c r="W595" i="13" s="1"/>
  <c r="G595" i="13"/>
  <c r="I600" i="20" l="1"/>
  <c r="K599" i="20"/>
  <c r="O599" i="20" s="1"/>
  <c r="P599" i="20" s="1"/>
  <c r="H599" i="20"/>
  <c r="Q599" i="20" s="1"/>
  <c r="G599" i="20"/>
  <c r="U598" i="20"/>
  <c r="W598" i="20" s="1"/>
  <c r="S598" i="20"/>
  <c r="T598" i="20" s="1"/>
  <c r="V598" i="20" s="1"/>
  <c r="X598" i="20" s="1"/>
  <c r="R598" i="20"/>
  <c r="Y598" i="20" s="1"/>
  <c r="X597" i="20"/>
  <c r="J591" i="16"/>
  <c r="K590" i="16"/>
  <c r="D591" i="15"/>
  <c r="E591" i="15" s="1"/>
  <c r="F591" i="15"/>
  <c r="G591" i="15" s="1"/>
  <c r="R595" i="13"/>
  <c r="S595" i="13"/>
  <c r="T595" i="13" s="1"/>
  <c r="V595" i="13" s="1"/>
  <c r="X595" i="13" s="1"/>
  <c r="C592" i="15" s="1"/>
  <c r="K596" i="13"/>
  <c r="O596" i="13" s="1"/>
  <c r="P596" i="13" s="1"/>
  <c r="I597" i="13"/>
  <c r="G596" i="13"/>
  <c r="H596" i="13"/>
  <c r="Q596" i="13" s="1"/>
  <c r="U596" i="13" s="1"/>
  <c r="W596" i="13" s="1"/>
  <c r="U599" i="20" l="1"/>
  <c r="W599" i="20" s="1"/>
  <c r="R599" i="20"/>
  <c r="Y599" i="20" s="1"/>
  <c r="S599" i="20"/>
  <c r="T599" i="20" s="1"/>
  <c r="V599" i="20" s="1"/>
  <c r="X599" i="20" s="1"/>
  <c r="H600" i="20"/>
  <c r="Q600" i="20" s="1"/>
  <c r="G600" i="20"/>
  <c r="I601" i="20"/>
  <c r="K600" i="20"/>
  <c r="O600" i="20" s="1"/>
  <c r="P600" i="20" s="1"/>
  <c r="J592" i="16"/>
  <c r="K591" i="16"/>
  <c r="D592" i="15"/>
  <c r="E592" i="15" s="1"/>
  <c r="F592" i="15"/>
  <c r="G592" i="15" s="1"/>
  <c r="R596" i="13"/>
  <c r="S596" i="13"/>
  <c r="T596" i="13" s="1"/>
  <c r="V596" i="13" s="1"/>
  <c r="X596" i="13" s="1"/>
  <c r="C593" i="15" s="1"/>
  <c r="K597" i="13"/>
  <c r="O597" i="13" s="1"/>
  <c r="P597" i="13" s="1"/>
  <c r="H597" i="13"/>
  <c r="Q597" i="13" s="1"/>
  <c r="U597" i="13" s="1"/>
  <c r="W597" i="13" s="1"/>
  <c r="G597" i="13"/>
  <c r="I598" i="13"/>
  <c r="H601" i="20" l="1"/>
  <c r="Q601" i="20" s="1"/>
  <c r="G601" i="20"/>
  <c r="K601" i="20"/>
  <c r="O601" i="20" s="1"/>
  <c r="P601" i="20" s="1"/>
  <c r="I602" i="20"/>
  <c r="S600" i="20"/>
  <c r="T600" i="20" s="1"/>
  <c r="V600" i="20" s="1"/>
  <c r="X600" i="20" s="1"/>
  <c r="U600" i="20"/>
  <c r="W600" i="20" s="1"/>
  <c r="R600" i="20"/>
  <c r="Y600" i="20" s="1"/>
  <c r="J593" i="16"/>
  <c r="K592" i="16"/>
  <c r="F593" i="15"/>
  <c r="G593" i="15" s="1"/>
  <c r="D593" i="15"/>
  <c r="E593" i="15" s="1"/>
  <c r="K598" i="13"/>
  <c r="O598" i="13" s="1"/>
  <c r="P598" i="13" s="1"/>
  <c r="H598" i="13"/>
  <c r="Q598" i="13" s="1"/>
  <c r="U598" i="13" s="1"/>
  <c r="W598" i="13" s="1"/>
  <c r="G598" i="13"/>
  <c r="I599" i="13"/>
  <c r="S597" i="13"/>
  <c r="T597" i="13" s="1"/>
  <c r="V597" i="13" s="1"/>
  <c r="X597" i="13" s="1"/>
  <c r="C594" i="15" s="1"/>
  <c r="R597" i="13"/>
  <c r="H602" i="20" l="1"/>
  <c r="Q602" i="20" s="1"/>
  <c r="G602" i="20"/>
  <c r="I603" i="20"/>
  <c r="K602" i="20"/>
  <c r="O602" i="20" s="1"/>
  <c r="P602" i="20" s="1"/>
  <c r="S601" i="20"/>
  <c r="T601" i="20" s="1"/>
  <c r="V601" i="20" s="1"/>
  <c r="R601" i="20"/>
  <c r="Y601" i="20" s="1"/>
  <c r="U601" i="20"/>
  <c r="W601" i="20" s="1"/>
  <c r="J594" i="16"/>
  <c r="K593" i="16"/>
  <c r="F594" i="15"/>
  <c r="G594" i="15" s="1"/>
  <c r="D594" i="15"/>
  <c r="E594" i="15" s="1"/>
  <c r="K599" i="13"/>
  <c r="O599" i="13" s="1"/>
  <c r="P599" i="13" s="1"/>
  <c r="G599" i="13"/>
  <c r="I600" i="13"/>
  <c r="H599" i="13"/>
  <c r="Q599" i="13" s="1"/>
  <c r="U599" i="13" s="1"/>
  <c r="W599" i="13" s="1"/>
  <c r="R598" i="13"/>
  <c r="S598" i="13"/>
  <c r="T598" i="13" s="1"/>
  <c r="V598" i="13" s="1"/>
  <c r="X598" i="13" s="1"/>
  <c r="C595" i="15" s="1"/>
  <c r="H603" i="20" l="1"/>
  <c r="Q603" i="20" s="1"/>
  <c r="G603" i="20"/>
  <c r="K603" i="20"/>
  <c r="O603" i="20" s="1"/>
  <c r="P603" i="20" s="1"/>
  <c r="I604" i="20"/>
  <c r="S602" i="20"/>
  <c r="T602" i="20" s="1"/>
  <c r="V602" i="20" s="1"/>
  <c r="R602" i="20"/>
  <c r="Y602" i="20" s="1"/>
  <c r="U602" i="20"/>
  <c r="W602" i="20" s="1"/>
  <c r="J595" i="16"/>
  <c r="K594" i="16"/>
  <c r="F595" i="15"/>
  <c r="G595" i="15" s="1"/>
  <c r="D595" i="15"/>
  <c r="E595" i="15" s="1"/>
  <c r="S599" i="13"/>
  <c r="T599" i="13" s="1"/>
  <c r="V599" i="13" s="1"/>
  <c r="X599" i="13" s="1"/>
  <c r="C596" i="15" s="1"/>
  <c r="R599" i="13"/>
  <c r="H600" i="13"/>
  <c r="Q600" i="13" s="1"/>
  <c r="U600" i="13" s="1"/>
  <c r="W600" i="13" s="1"/>
  <c r="K600" i="13"/>
  <c r="O600" i="13" s="1"/>
  <c r="P600" i="13" s="1"/>
  <c r="I601" i="13"/>
  <c r="G600" i="13"/>
  <c r="H604" i="20" l="1"/>
  <c r="Q604" i="20" s="1"/>
  <c r="G604" i="20"/>
  <c r="I605" i="20"/>
  <c r="K604" i="20"/>
  <c r="O604" i="20" s="1"/>
  <c r="P604" i="20" s="1"/>
  <c r="S603" i="20"/>
  <c r="T603" i="20" s="1"/>
  <c r="V603" i="20" s="1"/>
  <c r="R603" i="20"/>
  <c r="Y603" i="20" s="1"/>
  <c r="U603" i="20"/>
  <c r="W603" i="20" s="1"/>
  <c r="J596" i="16"/>
  <c r="K595" i="16"/>
  <c r="F596" i="15"/>
  <c r="G596" i="15" s="1"/>
  <c r="D596" i="15"/>
  <c r="E596" i="15" s="1"/>
  <c r="I602" i="13"/>
  <c r="G601" i="13"/>
  <c r="K601" i="13"/>
  <c r="O601" i="13" s="1"/>
  <c r="P601" i="13" s="1"/>
  <c r="H601" i="13"/>
  <c r="Q601" i="13" s="1"/>
  <c r="U601" i="13" s="1"/>
  <c r="W601" i="13" s="1"/>
  <c r="S600" i="13"/>
  <c r="T600" i="13" s="1"/>
  <c r="V600" i="13" s="1"/>
  <c r="X600" i="13" s="1"/>
  <c r="C597" i="15" s="1"/>
  <c r="R600" i="13"/>
  <c r="H605" i="20" l="1"/>
  <c r="Q605" i="20" s="1"/>
  <c r="G605" i="20"/>
  <c r="I606" i="20"/>
  <c r="K605" i="20"/>
  <c r="O605" i="20" s="1"/>
  <c r="P605" i="20" s="1"/>
  <c r="S604" i="20"/>
  <c r="T604" i="20" s="1"/>
  <c r="V604" i="20" s="1"/>
  <c r="R604" i="20"/>
  <c r="Y604" i="20" s="1"/>
  <c r="U604" i="20"/>
  <c r="W604" i="20" s="1"/>
  <c r="J597" i="16"/>
  <c r="K596" i="16"/>
  <c r="F597" i="15"/>
  <c r="G597" i="15" s="1"/>
  <c r="D597" i="15"/>
  <c r="E597" i="15" s="1"/>
  <c r="S601" i="13"/>
  <c r="T601" i="13" s="1"/>
  <c r="V601" i="13" s="1"/>
  <c r="R601" i="13"/>
  <c r="K602" i="13"/>
  <c r="O602" i="13" s="1"/>
  <c r="P602" i="13" s="1"/>
  <c r="H602" i="13"/>
  <c r="Q602" i="13" s="1"/>
  <c r="U602" i="13" s="1"/>
  <c r="W602" i="13" s="1"/>
  <c r="I603" i="13"/>
  <c r="G602" i="13"/>
  <c r="H606" i="20" l="1"/>
  <c r="Q606" i="20" s="1"/>
  <c r="G606" i="20"/>
  <c r="I607" i="20"/>
  <c r="K606" i="20"/>
  <c r="O606" i="20" s="1"/>
  <c r="P606" i="20" s="1"/>
  <c r="S605" i="20"/>
  <c r="T605" i="20" s="1"/>
  <c r="V605" i="20" s="1"/>
  <c r="R605" i="20"/>
  <c r="Y605" i="20" s="1"/>
  <c r="U605" i="20"/>
  <c r="W605" i="20" s="1"/>
  <c r="J598" i="16"/>
  <c r="K597" i="16"/>
  <c r="D598" i="15"/>
  <c r="E598" i="15" s="1"/>
  <c r="F598" i="15"/>
  <c r="G598" i="15" s="1"/>
  <c r="K603" i="13"/>
  <c r="O603" i="13" s="1"/>
  <c r="P603" i="13" s="1"/>
  <c r="I604" i="13"/>
  <c r="G603" i="13"/>
  <c r="H603" i="13"/>
  <c r="Q603" i="13" s="1"/>
  <c r="U603" i="13" s="1"/>
  <c r="W603" i="13" s="1"/>
  <c r="R602" i="13"/>
  <c r="S602" i="13"/>
  <c r="T602" i="13" s="1"/>
  <c r="V602" i="13" s="1"/>
  <c r="H607" i="20" l="1"/>
  <c r="Q607" i="20" s="1"/>
  <c r="G607" i="20"/>
  <c r="I608" i="20"/>
  <c r="K607" i="20"/>
  <c r="O607" i="20" s="1"/>
  <c r="P607" i="20" s="1"/>
  <c r="S606" i="20"/>
  <c r="T606" i="20" s="1"/>
  <c r="V606" i="20" s="1"/>
  <c r="R606" i="20"/>
  <c r="Y606" i="20" s="1"/>
  <c r="U606" i="20"/>
  <c r="W606" i="20" s="1"/>
  <c r="J599" i="16"/>
  <c r="K598" i="16"/>
  <c r="F599" i="15"/>
  <c r="G599" i="15" s="1"/>
  <c r="D599" i="15"/>
  <c r="E599" i="15" s="1"/>
  <c r="R603" i="13"/>
  <c r="S603" i="13"/>
  <c r="T603" i="13" s="1"/>
  <c r="V603" i="13" s="1"/>
  <c r="K604" i="13"/>
  <c r="O604" i="13" s="1"/>
  <c r="P604" i="13" s="1"/>
  <c r="I605" i="13"/>
  <c r="G604" i="13"/>
  <c r="H604" i="13"/>
  <c r="Q604" i="13" s="1"/>
  <c r="U604" i="13" s="1"/>
  <c r="W604" i="13" s="1"/>
  <c r="H608" i="20" l="1"/>
  <c r="Q608" i="20" s="1"/>
  <c r="G608" i="20"/>
  <c r="I609" i="20"/>
  <c r="K608" i="20"/>
  <c r="O608" i="20" s="1"/>
  <c r="P608" i="20" s="1"/>
  <c r="S607" i="20"/>
  <c r="T607" i="20" s="1"/>
  <c r="V607" i="20" s="1"/>
  <c r="R607" i="20"/>
  <c r="Y607" i="20" s="1"/>
  <c r="U607" i="20"/>
  <c r="W607" i="20" s="1"/>
  <c r="J600" i="16"/>
  <c r="K599" i="16"/>
  <c r="D600" i="15"/>
  <c r="E600" i="15" s="1"/>
  <c r="F600" i="15"/>
  <c r="G600" i="15" s="1"/>
  <c r="R604" i="13"/>
  <c r="S604" i="13"/>
  <c r="T604" i="13" s="1"/>
  <c r="V604" i="13" s="1"/>
  <c r="K605" i="13"/>
  <c r="O605" i="13" s="1"/>
  <c r="P605" i="13" s="1"/>
  <c r="G605" i="13"/>
  <c r="H605" i="13"/>
  <c r="Q605" i="13" s="1"/>
  <c r="U605" i="13" s="1"/>
  <c r="W605" i="13" s="1"/>
  <c r="I606" i="13"/>
  <c r="H609" i="20" l="1"/>
  <c r="Q609" i="20" s="1"/>
  <c r="G609" i="20"/>
  <c r="I610" i="20"/>
  <c r="K609" i="20"/>
  <c r="O609" i="20" s="1"/>
  <c r="P609" i="20" s="1"/>
  <c r="S608" i="20"/>
  <c r="T608" i="20" s="1"/>
  <c r="V608" i="20" s="1"/>
  <c r="R608" i="20"/>
  <c r="Y608" i="20" s="1"/>
  <c r="U608" i="20"/>
  <c r="W608" i="20" s="1"/>
  <c r="J601" i="16"/>
  <c r="K600" i="16"/>
  <c r="D601" i="15"/>
  <c r="E601" i="15" s="1"/>
  <c r="F601" i="15"/>
  <c r="G601" i="15" s="1"/>
  <c r="K606" i="13"/>
  <c r="O606" i="13" s="1"/>
  <c r="P606" i="13" s="1"/>
  <c r="H606" i="13"/>
  <c r="Q606" i="13" s="1"/>
  <c r="U606" i="13" s="1"/>
  <c r="W606" i="13" s="1"/>
  <c r="G606" i="13"/>
  <c r="I607" i="13"/>
  <c r="S605" i="13"/>
  <c r="T605" i="13" s="1"/>
  <c r="V605" i="13" s="1"/>
  <c r="R605" i="13"/>
  <c r="H610" i="20" l="1"/>
  <c r="Q610" i="20" s="1"/>
  <c r="G610" i="20"/>
  <c r="K610" i="20"/>
  <c r="O610" i="20" s="1"/>
  <c r="P610" i="20" s="1"/>
  <c r="I611" i="20"/>
  <c r="S609" i="20"/>
  <c r="T609" i="20" s="1"/>
  <c r="V609" i="20" s="1"/>
  <c r="R609" i="20"/>
  <c r="Y609" i="20" s="1"/>
  <c r="U609" i="20"/>
  <c r="W609" i="20" s="1"/>
  <c r="J602" i="16"/>
  <c r="K601" i="16"/>
  <c r="D602" i="15"/>
  <c r="E602" i="15" s="1"/>
  <c r="F602" i="15"/>
  <c r="G602" i="15" s="1"/>
  <c r="K607" i="13"/>
  <c r="O607" i="13" s="1"/>
  <c r="P607" i="13" s="1"/>
  <c r="G607" i="13"/>
  <c r="H607" i="13"/>
  <c r="Q607" i="13" s="1"/>
  <c r="U607" i="13" s="1"/>
  <c r="W607" i="13" s="1"/>
  <c r="I608" i="13"/>
  <c r="R606" i="13"/>
  <c r="S606" i="13"/>
  <c r="T606" i="13" s="1"/>
  <c r="V606" i="13" s="1"/>
  <c r="H611" i="20" l="1"/>
  <c r="Q611" i="20" s="1"/>
  <c r="G611" i="20"/>
  <c r="I612" i="20"/>
  <c r="K611" i="20"/>
  <c r="O611" i="20" s="1"/>
  <c r="P611" i="20" s="1"/>
  <c r="S610" i="20"/>
  <c r="T610" i="20" s="1"/>
  <c r="V610" i="20" s="1"/>
  <c r="R610" i="20"/>
  <c r="Y610" i="20" s="1"/>
  <c r="U610" i="20"/>
  <c r="W610" i="20" s="1"/>
  <c r="J603" i="16"/>
  <c r="K602" i="16"/>
  <c r="D603" i="15"/>
  <c r="E603" i="15" s="1"/>
  <c r="F603" i="15"/>
  <c r="G603" i="15" s="1"/>
  <c r="K608" i="13"/>
  <c r="O608" i="13" s="1"/>
  <c r="P608" i="13" s="1"/>
  <c r="H608" i="13"/>
  <c r="Q608" i="13" s="1"/>
  <c r="U608" i="13" s="1"/>
  <c r="W608" i="13" s="1"/>
  <c r="I609" i="13"/>
  <c r="G608" i="13"/>
  <c r="S607" i="13"/>
  <c r="T607" i="13" s="1"/>
  <c r="V607" i="13" s="1"/>
  <c r="R607" i="13"/>
  <c r="H612" i="20" l="1"/>
  <c r="Q612" i="20" s="1"/>
  <c r="G612" i="20"/>
  <c r="I613" i="20"/>
  <c r="K612" i="20"/>
  <c r="O612" i="20" s="1"/>
  <c r="P612" i="20" s="1"/>
  <c r="S611" i="20"/>
  <c r="T611" i="20" s="1"/>
  <c r="V611" i="20" s="1"/>
  <c r="R611" i="20"/>
  <c r="Y611" i="20" s="1"/>
  <c r="U611" i="20"/>
  <c r="W611" i="20" s="1"/>
  <c r="J604" i="16"/>
  <c r="K603" i="16"/>
  <c r="D604" i="15"/>
  <c r="E604" i="15" s="1"/>
  <c r="F604" i="15"/>
  <c r="G604" i="15" s="1"/>
  <c r="K609" i="13"/>
  <c r="O609" i="13" s="1"/>
  <c r="P609" i="13" s="1"/>
  <c r="H609" i="13"/>
  <c r="Q609" i="13" s="1"/>
  <c r="U609" i="13" s="1"/>
  <c r="W609" i="13" s="1"/>
  <c r="I610" i="13"/>
  <c r="G609" i="13"/>
  <c r="R608" i="13"/>
  <c r="S608" i="13"/>
  <c r="T608" i="13" s="1"/>
  <c r="V608" i="13" s="1"/>
  <c r="H613" i="20" l="1"/>
  <c r="Q613" i="20" s="1"/>
  <c r="G613" i="20"/>
  <c r="I614" i="20"/>
  <c r="K613" i="20"/>
  <c r="O613" i="20" s="1"/>
  <c r="P613" i="20" s="1"/>
  <c r="S612" i="20"/>
  <c r="T612" i="20" s="1"/>
  <c r="V612" i="20" s="1"/>
  <c r="R612" i="20"/>
  <c r="Y612" i="20" s="1"/>
  <c r="U612" i="20"/>
  <c r="W612" i="20" s="1"/>
  <c r="J605" i="16"/>
  <c r="K604" i="16"/>
  <c r="F605" i="15"/>
  <c r="G605" i="15" s="1"/>
  <c r="D605" i="15"/>
  <c r="E605" i="15" s="1"/>
  <c r="K610" i="13"/>
  <c r="O610" i="13" s="1"/>
  <c r="P610" i="13" s="1"/>
  <c r="H610" i="13"/>
  <c r="Q610" i="13" s="1"/>
  <c r="U610" i="13" s="1"/>
  <c r="W610" i="13" s="1"/>
  <c r="G610" i="13"/>
  <c r="I611" i="13"/>
  <c r="S609" i="13"/>
  <c r="T609" i="13" s="1"/>
  <c r="V609" i="13" s="1"/>
  <c r="R609" i="13"/>
  <c r="H614" i="20" l="1"/>
  <c r="Q614" i="20" s="1"/>
  <c r="G614" i="20"/>
  <c r="I615" i="20"/>
  <c r="K614" i="20"/>
  <c r="O614" i="20" s="1"/>
  <c r="P614" i="20" s="1"/>
  <c r="S613" i="20"/>
  <c r="T613" i="20" s="1"/>
  <c r="V613" i="20" s="1"/>
  <c r="R613" i="20"/>
  <c r="Y613" i="20" s="1"/>
  <c r="U613" i="20"/>
  <c r="W613" i="20" s="1"/>
  <c r="J606" i="16"/>
  <c r="K605" i="16"/>
  <c r="F606" i="15"/>
  <c r="G606" i="15" s="1"/>
  <c r="D606" i="15"/>
  <c r="E606" i="15" s="1"/>
  <c r="K611" i="13"/>
  <c r="O611" i="13" s="1"/>
  <c r="P611" i="13" s="1"/>
  <c r="I612" i="13"/>
  <c r="H611" i="13"/>
  <c r="Q611" i="13" s="1"/>
  <c r="U611" i="13" s="1"/>
  <c r="W611" i="13" s="1"/>
  <c r="G611" i="13"/>
  <c r="S610" i="13"/>
  <c r="T610" i="13" s="1"/>
  <c r="V610" i="13" s="1"/>
  <c r="R610" i="13"/>
  <c r="H615" i="20" l="1"/>
  <c r="Q615" i="20" s="1"/>
  <c r="G615" i="20"/>
  <c r="I616" i="20"/>
  <c r="K615" i="20"/>
  <c r="O615" i="20" s="1"/>
  <c r="P615" i="20" s="1"/>
  <c r="S614" i="20"/>
  <c r="T614" i="20" s="1"/>
  <c r="V614" i="20" s="1"/>
  <c r="R614" i="20"/>
  <c r="Y614" i="20" s="1"/>
  <c r="U614" i="20"/>
  <c r="W614" i="20" s="1"/>
  <c r="J607" i="16"/>
  <c r="K606" i="16"/>
  <c r="F607" i="15"/>
  <c r="G607" i="15" s="1"/>
  <c r="D607" i="15"/>
  <c r="E607" i="15" s="1"/>
  <c r="R611" i="13"/>
  <c r="S611" i="13"/>
  <c r="T611" i="13" s="1"/>
  <c r="V611" i="13" s="1"/>
  <c r="K612" i="13"/>
  <c r="O612" i="13" s="1"/>
  <c r="P612" i="13" s="1"/>
  <c r="H612" i="13"/>
  <c r="Q612" i="13" s="1"/>
  <c r="U612" i="13" s="1"/>
  <c r="W612" i="13" s="1"/>
  <c r="I613" i="13"/>
  <c r="G612" i="13"/>
  <c r="H616" i="20" l="1"/>
  <c r="Q616" i="20" s="1"/>
  <c r="G616" i="20"/>
  <c r="I617" i="20"/>
  <c r="K616" i="20"/>
  <c r="O616" i="20" s="1"/>
  <c r="P616" i="20" s="1"/>
  <c r="S615" i="20"/>
  <c r="T615" i="20" s="1"/>
  <c r="V615" i="20" s="1"/>
  <c r="R615" i="20"/>
  <c r="Y615" i="20" s="1"/>
  <c r="U615" i="20"/>
  <c r="W615" i="20" s="1"/>
  <c r="J608" i="16"/>
  <c r="K607" i="16"/>
  <c r="D608" i="15"/>
  <c r="E608" i="15" s="1"/>
  <c r="F608" i="15"/>
  <c r="G608" i="15" s="1"/>
  <c r="K613" i="13"/>
  <c r="O613" i="13" s="1"/>
  <c r="P613" i="13" s="1"/>
  <c r="H613" i="13"/>
  <c r="Q613" i="13" s="1"/>
  <c r="U613" i="13" s="1"/>
  <c r="W613" i="13" s="1"/>
  <c r="I614" i="13"/>
  <c r="G613" i="13"/>
  <c r="R612" i="13"/>
  <c r="S612" i="13"/>
  <c r="T612" i="13" s="1"/>
  <c r="V612" i="13" s="1"/>
  <c r="H617" i="20" l="1"/>
  <c r="Q617" i="20" s="1"/>
  <c r="G617" i="20"/>
  <c r="I618" i="20"/>
  <c r="K617" i="20"/>
  <c r="O617" i="20" s="1"/>
  <c r="P617" i="20" s="1"/>
  <c r="S616" i="20"/>
  <c r="T616" i="20" s="1"/>
  <c r="V616" i="20" s="1"/>
  <c r="R616" i="20"/>
  <c r="Y616" i="20" s="1"/>
  <c r="U616" i="20"/>
  <c r="W616" i="20" s="1"/>
  <c r="J609" i="16"/>
  <c r="K608" i="16"/>
  <c r="D609" i="15"/>
  <c r="E609" i="15" s="1"/>
  <c r="F609" i="15"/>
  <c r="G609" i="15" s="1"/>
  <c r="K614" i="13"/>
  <c r="O614" i="13" s="1"/>
  <c r="P614" i="13" s="1"/>
  <c r="H614" i="13"/>
  <c r="Q614" i="13" s="1"/>
  <c r="U614" i="13" s="1"/>
  <c r="W614" i="13" s="1"/>
  <c r="I615" i="13"/>
  <c r="G614" i="13"/>
  <c r="S613" i="13"/>
  <c r="T613" i="13" s="1"/>
  <c r="V613" i="13" s="1"/>
  <c r="R613" i="13"/>
  <c r="H618" i="20" l="1"/>
  <c r="Q618" i="20" s="1"/>
  <c r="G618" i="20"/>
  <c r="K618" i="20"/>
  <c r="O618" i="20" s="1"/>
  <c r="P618" i="20" s="1"/>
  <c r="I619" i="20"/>
  <c r="S617" i="20"/>
  <c r="T617" i="20" s="1"/>
  <c r="V617" i="20" s="1"/>
  <c r="R617" i="20"/>
  <c r="Y617" i="20" s="1"/>
  <c r="U617" i="20"/>
  <c r="W617" i="20" s="1"/>
  <c r="J610" i="16"/>
  <c r="K609" i="16"/>
  <c r="F610" i="15"/>
  <c r="G610" i="15" s="1"/>
  <c r="D610" i="15"/>
  <c r="E610" i="15" s="1"/>
  <c r="K615" i="13"/>
  <c r="O615" i="13" s="1"/>
  <c r="P615" i="13" s="1"/>
  <c r="H615" i="13"/>
  <c r="Q615" i="13" s="1"/>
  <c r="U615" i="13" s="1"/>
  <c r="W615" i="13" s="1"/>
  <c r="G615" i="13"/>
  <c r="I616" i="13"/>
  <c r="R614" i="13"/>
  <c r="S614" i="13"/>
  <c r="T614" i="13" s="1"/>
  <c r="V614" i="13" s="1"/>
  <c r="H619" i="20" l="1"/>
  <c r="Q619" i="20" s="1"/>
  <c r="G619" i="20"/>
  <c r="I620" i="20"/>
  <c r="K619" i="20"/>
  <c r="O619" i="20" s="1"/>
  <c r="P619" i="20" s="1"/>
  <c r="S618" i="20"/>
  <c r="T618" i="20" s="1"/>
  <c r="V618" i="20" s="1"/>
  <c r="R618" i="20"/>
  <c r="Y618" i="20" s="1"/>
  <c r="U618" i="20"/>
  <c r="W618" i="20" s="1"/>
  <c r="J611" i="16"/>
  <c r="K610" i="16"/>
  <c r="D611" i="15"/>
  <c r="E611" i="15" s="1"/>
  <c r="F611" i="15"/>
  <c r="G611" i="15" s="1"/>
  <c r="K616" i="13"/>
  <c r="O616" i="13" s="1"/>
  <c r="P616" i="13" s="1"/>
  <c r="G616" i="13"/>
  <c r="H616" i="13"/>
  <c r="Q616" i="13" s="1"/>
  <c r="U616" i="13" s="1"/>
  <c r="W616" i="13" s="1"/>
  <c r="I617" i="13"/>
  <c r="S615" i="13"/>
  <c r="T615" i="13" s="1"/>
  <c r="V615" i="13" s="1"/>
  <c r="R615" i="13"/>
  <c r="H620" i="20" l="1"/>
  <c r="Q620" i="20" s="1"/>
  <c r="G620" i="20"/>
  <c r="I621" i="20"/>
  <c r="K620" i="20"/>
  <c r="O620" i="20" s="1"/>
  <c r="P620" i="20" s="1"/>
  <c r="S619" i="20"/>
  <c r="T619" i="20" s="1"/>
  <c r="V619" i="20" s="1"/>
  <c r="R619" i="20"/>
  <c r="Y619" i="20" s="1"/>
  <c r="U619" i="20"/>
  <c r="W619" i="20" s="1"/>
  <c r="J612" i="16"/>
  <c r="K611" i="16"/>
  <c r="F612" i="15"/>
  <c r="G612" i="15" s="1"/>
  <c r="D612" i="15"/>
  <c r="E612" i="15" s="1"/>
  <c r="K617" i="13"/>
  <c r="O617" i="13" s="1"/>
  <c r="P617" i="13" s="1"/>
  <c r="I618" i="13"/>
  <c r="H617" i="13"/>
  <c r="Q617" i="13" s="1"/>
  <c r="U617" i="13" s="1"/>
  <c r="W617" i="13" s="1"/>
  <c r="G617" i="13"/>
  <c r="S616" i="13"/>
  <c r="T616" i="13" s="1"/>
  <c r="V616" i="13" s="1"/>
  <c r="R616" i="13"/>
  <c r="H621" i="20" l="1"/>
  <c r="Q621" i="20" s="1"/>
  <c r="G621" i="20"/>
  <c r="I622" i="20"/>
  <c r="K621" i="20"/>
  <c r="O621" i="20" s="1"/>
  <c r="P621" i="20" s="1"/>
  <c r="S620" i="20"/>
  <c r="T620" i="20" s="1"/>
  <c r="V620" i="20" s="1"/>
  <c r="R620" i="20"/>
  <c r="Y620" i="20" s="1"/>
  <c r="U620" i="20"/>
  <c r="W620" i="20" s="1"/>
  <c r="J613" i="16"/>
  <c r="K612" i="16"/>
  <c r="D613" i="15"/>
  <c r="E613" i="15" s="1"/>
  <c r="F613" i="15"/>
  <c r="G613" i="15" s="1"/>
  <c r="S617" i="13"/>
  <c r="T617" i="13" s="1"/>
  <c r="V617" i="13" s="1"/>
  <c r="R617" i="13"/>
  <c r="K618" i="13"/>
  <c r="O618" i="13" s="1"/>
  <c r="P618" i="13" s="1"/>
  <c r="G618" i="13"/>
  <c r="H618" i="13"/>
  <c r="Q618" i="13" s="1"/>
  <c r="U618" i="13" s="1"/>
  <c r="W618" i="13" s="1"/>
  <c r="I619" i="13"/>
  <c r="H622" i="20" l="1"/>
  <c r="Q622" i="20" s="1"/>
  <c r="G622" i="20"/>
  <c r="I623" i="20"/>
  <c r="K622" i="20"/>
  <c r="O622" i="20" s="1"/>
  <c r="P622" i="20" s="1"/>
  <c r="S621" i="20"/>
  <c r="T621" i="20" s="1"/>
  <c r="V621" i="20" s="1"/>
  <c r="R621" i="20"/>
  <c r="Y621" i="20" s="1"/>
  <c r="U621" i="20"/>
  <c r="W621" i="20" s="1"/>
  <c r="J614" i="16"/>
  <c r="K613" i="16"/>
  <c r="D614" i="15"/>
  <c r="E614" i="15" s="1"/>
  <c r="F614" i="15"/>
  <c r="G614" i="15" s="1"/>
  <c r="K619" i="13"/>
  <c r="O619" i="13" s="1"/>
  <c r="P619" i="13" s="1"/>
  <c r="H619" i="13"/>
  <c r="Q619" i="13" s="1"/>
  <c r="U619" i="13" s="1"/>
  <c r="W619" i="13" s="1"/>
  <c r="G619" i="13"/>
  <c r="I620" i="13"/>
  <c r="S618" i="13"/>
  <c r="T618" i="13" s="1"/>
  <c r="V618" i="13" s="1"/>
  <c r="R618" i="13"/>
  <c r="H623" i="20" l="1"/>
  <c r="Q623" i="20" s="1"/>
  <c r="G623" i="20"/>
  <c r="I624" i="20"/>
  <c r="K623" i="20"/>
  <c r="O623" i="20" s="1"/>
  <c r="P623" i="20" s="1"/>
  <c r="S622" i="20"/>
  <c r="T622" i="20" s="1"/>
  <c r="V622" i="20" s="1"/>
  <c r="R622" i="20"/>
  <c r="Y622" i="20" s="1"/>
  <c r="U622" i="20"/>
  <c r="W622" i="20" s="1"/>
  <c r="J615" i="16"/>
  <c r="K614" i="16"/>
  <c r="F615" i="15"/>
  <c r="G615" i="15" s="1"/>
  <c r="D615" i="15"/>
  <c r="E615" i="15" s="1"/>
  <c r="H620" i="13"/>
  <c r="Q620" i="13" s="1"/>
  <c r="U620" i="13" s="1"/>
  <c r="W620" i="13" s="1"/>
  <c r="I621" i="13"/>
  <c r="K620" i="13"/>
  <c r="O620" i="13" s="1"/>
  <c r="P620" i="13" s="1"/>
  <c r="G620" i="13"/>
  <c r="R619" i="13"/>
  <c r="S619" i="13"/>
  <c r="T619" i="13" s="1"/>
  <c r="V619" i="13" s="1"/>
  <c r="H624" i="20" l="1"/>
  <c r="Q624" i="20" s="1"/>
  <c r="G624" i="20"/>
  <c r="I625" i="20"/>
  <c r="K624" i="20"/>
  <c r="O624" i="20" s="1"/>
  <c r="P624" i="20" s="1"/>
  <c r="S623" i="20"/>
  <c r="T623" i="20" s="1"/>
  <c r="V623" i="20" s="1"/>
  <c r="R623" i="20"/>
  <c r="Y623" i="20" s="1"/>
  <c r="U623" i="20"/>
  <c r="W623" i="20" s="1"/>
  <c r="J616" i="16"/>
  <c r="K615" i="16"/>
  <c r="F616" i="15"/>
  <c r="G616" i="15" s="1"/>
  <c r="D616" i="15"/>
  <c r="E616" i="15" s="1"/>
  <c r="I622" i="13"/>
  <c r="K621" i="13"/>
  <c r="O621" i="13" s="1"/>
  <c r="P621" i="13" s="1"/>
  <c r="G621" i="13"/>
  <c r="H621" i="13"/>
  <c r="Q621" i="13" s="1"/>
  <c r="U621" i="13" s="1"/>
  <c r="W621" i="13" s="1"/>
  <c r="R620" i="13"/>
  <c r="S620" i="13"/>
  <c r="T620" i="13" s="1"/>
  <c r="V620" i="13" s="1"/>
  <c r="H625" i="20" l="1"/>
  <c r="Q625" i="20" s="1"/>
  <c r="G625" i="20"/>
  <c r="I626" i="20"/>
  <c r="K625" i="20"/>
  <c r="O625" i="20" s="1"/>
  <c r="P625" i="20" s="1"/>
  <c r="S624" i="20"/>
  <c r="T624" i="20" s="1"/>
  <c r="V624" i="20" s="1"/>
  <c r="R624" i="20"/>
  <c r="Y624" i="20" s="1"/>
  <c r="U624" i="20"/>
  <c r="W624" i="20" s="1"/>
  <c r="J617" i="16"/>
  <c r="K616" i="16"/>
  <c r="G622" i="13"/>
  <c r="D617" i="15"/>
  <c r="E617" i="15" s="1"/>
  <c r="F617" i="15"/>
  <c r="G617" i="15" s="1"/>
  <c r="S621" i="13"/>
  <c r="T621" i="13" s="1"/>
  <c r="V621" i="13" s="1"/>
  <c r="R621" i="13"/>
  <c r="K622" i="13"/>
  <c r="O622" i="13" s="1"/>
  <c r="P622" i="13" s="1"/>
  <c r="I623" i="13"/>
  <c r="H622" i="13"/>
  <c r="Q622" i="13" s="1"/>
  <c r="U622" i="13" s="1"/>
  <c r="W622" i="13" s="1"/>
  <c r="H626" i="20" l="1"/>
  <c r="Q626" i="20" s="1"/>
  <c r="G626" i="20"/>
  <c r="I627" i="20"/>
  <c r="K626" i="20"/>
  <c r="O626" i="20" s="1"/>
  <c r="P626" i="20" s="1"/>
  <c r="S625" i="20"/>
  <c r="T625" i="20" s="1"/>
  <c r="V625" i="20" s="1"/>
  <c r="R625" i="20"/>
  <c r="Y625" i="20" s="1"/>
  <c r="U625" i="20"/>
  <c r="W625" i="20" s="1"/>
  <c r="J618" i="16"/>
  <c r="K617" i="16"/>
  <c r="F618" i="15"/>
  <c r="G618" i="15" s="1"/>
  <c r="D618" i="15"/>
  <c r="E618" i="15" s="1"/>
  <c r="R622" i="13"/>
  <c r="S622" i="13"/>
  <c r="T622" i="13" s="1"/>
  <c r="V622" i="13" s="1"/>
  <c r="K623" i="13"/>
  <c r="O623" i="13" s="1"/>
  <c r="P623" i="13" s="1"/>
  <c r="G623" i="13"/>
  <c r="I624" i="13"/>
  <c r="H623" i="13"/>
  <c r="Q623" i="13" s="1"/>
  <c r="U623" i="13" s="1"/>
  <c r="W623" i="13" s="1"/>
  <c r="H627" i="20" l="1"/>
  <c r="Q627" i="20" s="1"/>
  <c r="G627" i="20"/>
  <c r="I628" i="20"/>
  <c r="K627" i="20"/>
  <c r="O627" i="20" s="1"/>
  <c r="P627" i="20" s="1"/>
  <c r="S626" i="20"/>
  <c r="T626" i="20" s="1"/>
  <c r="V626" i="20" s="1"/>
  <c r="R626" i="20"/>
  <c r="Y626" i="20" s="1"/>
  <c r="U626" i="20"/>
  <c r="W626" i="20" s="1"/>
  <c r="J619" i="16"/>
  <c r="K618" i="16"/>
  <c r="F619" i="15"/>
  <c r="G619" i="15" s="1"/>
  <c r="D619" i="15"/>
  <c r="E619" i="15" s="1"/>
  <c r="R623" i="13"/>
  <c r="S623" i="13"/>
  <c r="T623" i="13" s="1"/>
  <c r="V623" i="13" s="1"/>
  <c r="K624" i="13"/>
  <c r="O624" i="13" s="1"/>
  <c r="P624" i="13" s="1"/>
  <c r="I625" i="13"/>
  <c r="H624" i="13"/>
  <c r="Q624" i="13" s="1"/>
  <c r="U624" i="13" s="1"/>
  <c r="W624" i="13" s="1"/>
  <c r="G624" i="13"/>
  <c r="H628" i="20" l="1"/>
  <c r="Q628" i="20" s="1"/>
  <c r="G628" i="20"/>
  <c r="I629" i="20"/>
  <c r="K628" i="20"/>
  <c r="O628" i="20" s="1"/>
  <c r="P628" i="20" s="1"/>
  <c r="S627" i="20"/>
  <c r="T627" i="20" s="1"/>
  <c r="V627" i="20" s="1"/>
  <c r="R627" i="20"/>
  <c r="Y627" i="20" s="1"/>
  <c r="U627" i="20"/>
  <c r="W627" i="20" s="1"/>
  <c r="J620" i="16"/>
  <c r="K619" i="16"/>
  <c r="F620" i="15"/>
  <c r="G620" i="15" s="1"/>
  <c r="D620" i="15"/>
  <c r="E620" i="15" s="1"/>
  <c r="S624" i="13"/>
  <c r="T624" i="13" s="1"/>
  <c r="V624" i="13" s="1"/>
  <c r="R624" i="13"/>
  <c r="K625" i="13"/>
  <c r="O625" i="13" s="1"/>
  <c r="P625" i="13" s="1"/>
  <c r="H625" i="13"/>
  <c r="Q625" i="13" s="1"/>
  <c r="U625" i="13" s="1"/>
  <c r="W625" i="13" s="1"/>
  <c r="I626" i="13"/>
  <c r="G625" i="13"/>
  <c r="H629" i="20" l="1"/>
  <c r="Q629" i="20" s="1"/>
  <c r="G629" i="20"/>
  <c r="K629" i="20"/>
  <c r="O629" i="20" s="1"/>
  <c r="P629" i="20" s="1"/>
  <c r="I630" i="20"/>
  <c r="S628" i="20"/>
  <c r="T628" i="20" s="1"/>
  <c r="V628" i="20" s="1"/>
  <c r="R628" i="20"/>
  <c r="Y628" i="20" s="1"/>
  <c r="U628" i="20"/>
  <c r="W628" i="20" s="1"/>
  <c r="J621" i="16"/>
  <c r="K620" i="16"/>
  <c r="F621" i="15"/>
  <c r="G621" i="15" s="1"/>
  <c r="D621" i="15"/>
  <c r="E621" i="15" s="1"/>
  <c r="K626" i="13"/>
  <c r="O626" i="13" s="1"/>
  <c r="P626" i="13" s="1"/>
  <c r="G626" i="13"/>
  <c r="I627" i="13"/>
  <c r="H626" i="13"/>
  <c r="Q626" i="13" s="1"/>
  <c r="U626" i="13" s="1"/>
  <c r="W626" i="13" s="1"/>
  <c r="S625" i="13"/>
  <c r="T625" i="13" s="1"/>
  <c r="V625" i="13" s="1"/>
  <c r="R625" i="13"/>
  <c r="H630" i="20" l="1"/>
  <c r="Q630" i="20" s="1"/>
  <c r="G630" i="20"/>
  <c r="K630" i="20"/>
  <c r="O630" i="20" s="1"/>
  <c r="P630" i="20" s="1"/>
  <c r="I631" i="20"/>
  <c r="S629" i="20"/>
  <c r="T629" i="20" s="1"/>
  <c r="V629" i="20" s="1"/>
  <c r="R629" i="20"/>
  <c r="Y629" i="20" s="1"/>
  <c r="U629" i="20"/>
  <c r="W629" i="20" s="1"/>
  <c r="J622" i="16"/>
  <c r="K621" i="16"/>
  <c r="F622" i="15"/>
  <c r="G622" i="15" s="1"/>
  <c r="D622" i="15"/>
  <c r="E622" i="15" s="1"/>
  <c r="S626" i="13"/>
  <c r="T626" i="13" s="1"/>
  <c r="V626" i="13" s="1"/>
  <c r="R626" i="13"/>
  <c r="K627" i="13"/>
  <c r="O627" i="13" s="1"/>
  <c r="P627" i="13" s="1"/>
  <c r="H627" i="13"/>
  <c r="Q627" i="13" s="1"/>
  <c r="U627" i="13" s="1"/>
  <c r="W627" i="13" s="1"/>
  <c r="I628" i="13"/>
  <c r="G627" i="13"/>
  <c r="H631" i="20" l="1"/>
  <c r="Q631" i="20" s="1"/>
  <c r="G631" i="20"/>
  <c r="K631" i="20"/>
  <c r="O631" i="20" s="1"/>
  <c r="P631" i="20" s="1"/>
  <c r="I632" i="20"/>
  <c r="S630" i="20"/>
  <c r="T630" i="20" s="1"/>
  <c r="V630" i="20" s="1"/>
  <c r="R630" i="20"/>
  <c r="Y630" i="20" s="1"/>
  <c r="U630" i="20"/>
  <c r="W630" i="20" s="1"/>
  <c r="J623" i="16"/>
  <c r="K622" i="16"/>
  <c r="F623" i="15"/>
  <c r="G623" i="15" s="1"/>
  <c r="D623" i="15"/>
  <c r="E623" i="15" s="1"/>
  <c r="K628" i="13"/>
  <c r="O628" i="13" s="1"/>
  <c r="P628" i="13" s="1"/>
  <c r="I629" i="13"/>
  <c r="H628" i="13"/>
  <c r="Q628" i="13" s="1"/>
  <c r="U628" i="13" s="1"/>
  <c r="W628" i="13" s="1"/>
  <c r="G628" i="13"/>
  <c r="R627" i="13"/>
  <c r="S627" i="13"/>
  <c r="T627" i="13" s="1"/>
  <c r="V627" i="13" s="1"/>
  <c r="H632" i="20" l="1"/>
  <c r="Q632" i="20" s="1"/>
  <c r="G632" i="20"/>
  <c r="K632" i="20"/>
  <c r="O632" i="20" s="1"/>
  <c r="P632" i="20" s="1"/>
  <c r="I633" i="20"/>
  <c r="S631" i="20"/>
  <c r="T631" i="20" s="1"/>
  <c r="V631" i="20" s="1"/>
  <c r="R631" i="20"/>
  <c r="Y631" i="20" s="1"/>
  <c r="U631" i="20"/>
  <c r="W631" i="20" s="1"/>
  <c r="J624" i="16"/>
  <c r="K623" i="16"/>
  <c r="D624" i="15"/>
  <c r="E624" i="15" s="1"/>
  <c r="F624" i="15"/>
  <c r="G624" i="15" s="1"/>
  <c r="S628" i="13"/>
  <c r="T628" i="13" s="1"/>
  <c r="V628" i="13" s="1"/>
  <c r="R628" i="13"/>
  <c r="K629" i="13"/>
  <c r="O629" i="13" s="1"/>
  <c r="P629" i="13" s="1"/>
  <c r="G629" i="13"/>
  <c r="I630" i="13"/>
  <c r="H629" i="13"/>
  <c r="Q629" i="13" s="1"/>
  <c r="U629" i="13" s="1"/>
  <c r="W629" i="13" s="1"/>
  <c r="H633" i="20" l="1"/>
  <c r="Q633" i="20" s="1"/>
  <c r="G633" i="20"/>
  <c r="K633" i="20"/>
  <c r="O633" i="20" s="1"/>
  <c r="P633" i="20" s="1"/>
  <c r="I634" i="20"/>
  <c r="S632" i="20"/>
  <c r="T632" i="20" s="1"/>
  <c r="V632" i="20" s="1"/>
  <c r="R632" i="20"/>
  <c r="Y632" i="20" s="1"/>
  <c r="U632" i="20"/>
  <c r="W632" i="20" s="1"/>
  <c r="J625" i="16"/>
  <c r="K624" i="16"/>
  <c r="F625" i="15"/>
  <c r="G625" i="15" s="1"/>
  <c r="D625" i="15"/>
  <c r="E625" i="15" s="1"/>
  <c r="H630" i="13"/>
  <c r="Q630" i="13" s="1"/>
  <c r="U630" i="13" s="1"/>
  <c r="W630" i="13" s="1"/>
  <c r="K630" i="13"/>
  <c r="O630" i="13" s="1"/>
  <c r="P630" i="13" s="1"/>
  <c r="I631" i="13"/>
  <c r="G630" i="13"/>
  <c r="S629" i="13"/>
  <c r="T629" i="13" s="1"/>
  <c r="V629" i="13" s="1"/>
  <c r="R629" i="13"/>
  <c r="H634" i="20" l="1"/>
  <c r="Q634" i="20" s="1"/>
  <c r="G634" i="20"/>
  <c r="K634" i="20"/>
  <c r="O634" i="20" s="1"/>
  <c r="P634" i="20" s="1"/>
  <c r="I635" i="20"/>
  <c r="S633" i="20"/>
  <c r="T633" i="20" s="1"/>
  <c r="V633" i="20" s="1"/>
  <c r="R633" i="20"/>
  <c r="Y633" i="20" s="1"/>
  <c r="U633" i="20"/>
  <c r="W633" i="20" s="1"/>
  <c r="J626" i="16"/>
  <c r="K625" i="16"/>
  <c r="D626" i="15"/>
  <c r="E626" i="15" s="1"/>
  <c r="F626" i="15"/>
  <c r="G626" i="15" s="1"/>
  <c r="H631" i="13"/>
  <c r="Q631" i="13" s="1"/>
  <c r="U631" i="13" s="1"/>
  <c r="W631" i="13" s="1"/>
  <c r="I632" i="13"/>
  <c r="G631" i="13"/>
  <c r="K631" i="13"/>
  <c r="O631" i="13" s="1"/>
  <c r="P631" i="13" s="1"/>
  <c r="R630" i="13"/>
  <c r="S630" i="13"/>
  <c r="T630" i="13" s="1"/>
  <c r="V630" i="13" s="1"/>
  <c r="I636" i="20" l="1"/>
  <c r="H635" i="20"/>
  <c r="Q635" i="20" s="1"/>
  <c r="G635" i="20"/>
  <c r="K635" i="20"/>
  <c r="O635" i="20" s="1"/>
  <c r="P635" i="20" s="1"/>
  <c r="S634" i="20"/>
  <c r="T634" i="20" s="1"/>
  <c r="V634" i="20" s="1"/>
  <c r="R634" i="20"/>
  <c r="Y634" i="20" s="1"/>
  <c r="U634" i="20"/>
  <c r="W634" i="20" s="1"/>
  <c r="J627" i="16"/>
  <c r="K626" i="16"/>
  <c r="F627" i="15"/>
  <c r="G627" i="15" s="1"/>
  <c r="D627" i="15"/>
  <c r="E627" i="15" s="1"/>
  <c r="I633" i="13"/>
  <c r="K632" i="13"/>
  <c r="O632" i="13" s="1"/>
  <c r="P632" i="13" s="1"/>
  <c r="H632" i="13"/>
  <c r="Q632" i="13" s="1"/>
  <c r="U632" i="13" s="1"/>
  <c r="W632" i="13" s="1"/>
  <c r="G632" i="13"/>
  <c r="S631" i="13"/>
  <c r="T631" i="13" s="1"/>
  <c r="V631" i="13" s="1"/>
  <c r="R631" i="13"/>
  <c r="S635" i="20" l="1"/>
  <c r="T635" i="20" s="1"/>
  <c r="V635" i="20" s="1"/>
  <c r="R635" i="20"/>
  <c r="Y635" i="20" s="1"/>
  <c r="U635" i="20"/>
  <c r="H636" i="20"/>
  <c r="Q636" i="20" s="1"/>
  <c r="K636" i="20"/>
  <c r="O636" i="20" s="1"/>
  <c r="P636" i="20" s="1"/>
  <c r="G636" i="20"/>
  <c r="J628" i="16"/>
  <c r="K627" i="16"/>
  <c r="F628" i="15"/>
  <c r="G628" i="15" s="1"/>
  <c r="D628" i="15"/>
  <c r="E628" i="15" s="1"/>
  <c r="G633" i="13"/>
  <c r="S632" i="13"/>
  <c r="T632" i="13" s="1"/>
  <c r="V632" i="13" s="1"/>
  <c r="R632" i="13"/>
  <c r="K633" i="13"/>
  <c r="O633" i="13" s="1"/>
  <c r="P633" i="13" s="1"/>
  <c r="I634" i="13"/>
  <c r="H633" i="13"/>
  <c r="Q633" i="13" s="1"/>
  <c r="U633" i="13" s="1"/>
  <c r="W633" i="13" s="1"/>
  <c r="U636" i="20" l="1"/>
  <c r="S636" i="20"/>
  <c r="T636" i="20" s="1"/>
  <c r="V636" i="20" s="1"/>
  <c r="R636" i="20"/>
  <c r="Y636" i="20" s="1"/>
  <c r="J629" i="16"/>
  <c r="K628" i="16"/>
  <c r="D629" i="15"/>
  <c r="E629" i="15" s="1"/>
  <c r="F629" i="15"/>
  <c r="G629" i="15" s="1"/>
  <c r="S633" i="13"/>
  <c r="T633" i="13" s="1"/>
  <c r="V633" i="13" s="1"/>
  <c r="R633" i="13"/>
  <c r="K634" i="13"/>
  <c r="O634" i="13" s="1"/>
  <c r="P634" i="13" s="1"/>
  <c r="H634" i="13"/>
  <c r="Q634" i="13" s="1"/>
  <c r="U634" i="13" s="1"/>
  <c r="W634" i="13" s="1"/>
  <c r="G634" i="13"/>
  <c r="I635" i="13"/>
  <c r="J630" i="16" l="1"/>
  <c r="K629" i="16"/>
  <c r="D630" i="15"/>
  <c r="E630" i="15" s="1"/>
  <c r="F630" i="15"/>
  <c r="G630" i="15" s="1"/>
  <c r="K635" i="13"/>
  <c r="O635" i="13" s="1"/>
  <c r="P635" i="13" s="1"/>
  <c r="H635" i="13"/>
  <c r="Q635" i="13" s="1"/>
  <c r="U635" i="13" s="1"/>
  <c r="G635" i="13"/>
  <c r="I636" i="13"/>
  <c r="R634" i="13"/>
  <c r="S634" i="13"/>
  <c r="T634" i="13" s="1"/>
  <c r="V634" i="13" s="1"/>
  <c r="J631" i="16" l="1"/>
  <c r="K630" i="16"/>
  <c r="F631" i="15"/>
  <c r="G631" i="15" s="1"/>
  <c r="D631" i="15"/>
  <c r="E631" i="15" s="1"/>
  <c r="K636" i="13"/>
  <c r="O636" i="13" s="1"/>
  <c r="P636" i="13" s="1"/>
  <c r="H636" i="13"/>
  <c r="Q636" i="13" s="1"/>
  <c r="U636" i="13" s="1"/>
  <c r="G636" i="13"/>
  <c r="R635" i="13"/>
  <c r="S635" i="13"/>
  <c r="T635" i="13" s="1"/>
  <c r="V635" i="13" s="1"/>
  <c r="J632" i="16" l="1"/>
  <c r="K631" i="16"/>
  <c r="S636" i="13"/>
  <c r="T636" i="13" s="1"/>
  <c r="V636" i="13" s="1"/>
  <c r="R636" i="13"/>
  <c r="J633" i="16" l="1"/>
  <c r="K632" i="16"/>
  <c r="F632" i="15"/>
  <c r="G632" i="15" s="1"/>
  <c r="D632" i="15"/>
  <c r="E632" i="15" s="1"/>
  <c r="J634" i="16" l="1"/>
  <c r="K634" i="16" s="1"/>
  <c r="K633" i="16"/>
  <c r="F633" i="15"/>
  <c r="N3" i="15" s="1"/>
  <c r="M4" i="15" s="1"/>
  <c r="L5" i="15" s="1"/>
  <c r="L6" i="15" s="1"/>
  <c r="AA12" i="16" s="1"/>
  <c r="D633" i="15"/>
  <c r="N2" i="15" s="1"/>
  <c r="E633" i="15" l="1"/>
  <c r="G633" i="15"/>
  <c r="O221" i="13" l="1"/>
  <c r="P221" i="13" s="1"/>
</calcChain>
</file>

<file path=xl/sharedStrings.xml><?xml version="1.0" encoding="utf-8"?>
<sst xmlns="http://schemas.openxmlformats.org/spreadsheetml/2006/main" count="2867" uniqueCount="261">
  <si>
    <t>Output</t>
  </si>
  <si>
    <t>Input</t>
  </si>
  <si>
    <t>Ratio</t>
  </si>
  <si>
    <t>Primary Drive</t>
  </si>
  <si>
    <t>Final Drive</t>
  </si>
  <si>
    <t>Overall Ratio</t>
  </si>
  <si>
    <t>Power Developed</t>
  </si>
  <si>
    <t>Coefficient of Drag</t>
  </si>
  <si>
    <t xml:space="preserve">Air Density </t>
  </si>
  <si>
    <t>18000 W</t>
  </si>
  <si>
    <t>Sector 1</t>
  </si>
  <si>
    <t>SECTOR 2-GRAVEL</t>
  </si>
  <si>
    <t>Front Wheel</t>
  </si>
  <si>
    <t>Rear Wheel</t>
  </si>
  <si>
    <t>Gear Ratios</t>
  </si>
  <si>
    <t>1st</t>
  </si>
  <si>
    <t>2nd</t>
  </si>
  <si>
    <t>3rd</t>
  </si>
  <si>
    <t>RPM</t>
  </si>
  <si>
    <t>Torque(Nm)</t>
  </si>
  <si>
    <t>Aero Drag (N)</t>
  </si>
  <si>
    <t>Front Wheel Radius (mm)</t>
  </si>
  <si>
    <t>Rear wheel Radius (mm)</t>
  </si>
  <si>
    <t>Engine Speed(Max)(RPM)</t>
  </si>
  <si>
    <t>NA</t>
  </si>
  <si>
    <t>Top Speed(km/hr)</t>
  </si>
  <si>
    <t>Top Speed (m/s)</t>
  </si>
  <si>
    <t>Gear 1</t>
  </si>
  <si>
    <t>Gear 2</t>
  </si>
  <si>
    <t>Gear 3</t>
  </si>
  <si>
    <t>Fuel + Oil(kg)</t>
  </si>
  <si>
    <t>Driver + Passenger (kg)</t>
  </si>
  <si>
    <t>Kerb Weight(Kg)</t>
  </si>
  <si>
    <t>Test Mass(kg)</t>
  </si>
  <si>
    <t>Frontal Area (Tyre+Body)(m^2)</t>
  </si>
  <si>
    <t>μR(Gravel)</t>
  </si>
  <si>
    <t>μR(Mud)</t>
  </si>
  <si>
    <t>μR(Loose Soil)</t>
  </si>
  <si>
    <t>μR(Sand)</t>
  </si>
  <si>
    <t>μR(Asphalt)</t>
  </si>
  <si>
    <t>Rolling resistance (Asphalt)(N)</t>
  </si>
  <si>
    <t>Torque(Max)</t>
  </si>
  <si>
    <t>Total Resistance(N)</t>
  </si>
  <si>
    <t>Sector 2</t>
  </si>
  <si>
    <t>Sector 3</t>
  </si>
  <si>
    <t>Sector 4</t>
  </si>
  <si>
    <t>Sector 5</t>
  </si>
  <si>
    <t>Rolling resistance (Gravel)(N)</t>
  </si>
  <si>
    <t>Rolling resistance (Sand)(N)</t>
  </si>
  <si>
    <t>Rolling resistance (Mud)(N)</t>
  </si>
  <si>
    <t>Rolling resistance (Loose Soil )(N)</t>
  </si>
  <si>
    <t>Radius (m)</t>
  </si>
  <si>
    <t>Inertia (Kgm^2)</t>
  </si>
  <si>
    <t>Transmission Ratio</t>
  </si>
  <si>
    <t>Velocity Ratio</t>
  </si>
  <si>
    <t xml:space="preserve">Crankshaft </t>
  </si>
  <si>
    <t xml:space="preserve">Gearbox Output Shaft </t>
  </si>
  <si>
    <t>Gearbox Input Shaft(Gear 1)</t>
  </si>
  <si>
    <t>Gearbox Input Shaft(Gear 3)</t>
  </si>
  <si>
    <t>Gearbox Input Shaft(Gear 2)</t>
  </si>
  <si>
    <t>-</t>
  </si>
  <si>
    <t>Crankshaft(Velocity Ratio)</t>
  </si>
  <si>
    <t>Gearbox (Velocity Ratio )</t>
  </si>
  <si>
    <t>Rr Coeficient</t>
  </si>
  <si>
    <t>Total Resistance Sector 1</t>
  </si>
  <si>
    <t>Total Resistance Sector 2</t>
  </si>
  <si>
    <t>Total Resistance Sector 3</t>
  </si>
  <si>
    <t>Total Resistance Sector 4</t>
  </si>
  <si>
    <t>Total Resistance Sector 5</t>
  </si>
  <si>
    <t>Power Required(W)</t>
  </si>
  <si>
    <t>Forces Acting(N)</t>
  </si>
  <si>
    <t>Wheelbase (mm)</t>
  </si>
  <si>
    <t>Height of COG from Ground(mm)</t>
  </si>
  <si>
    <t>Distance of COG from Front Wheel Centre</t>
  </si>
  <si>
    <t>Distance of COG from Rear Wheel Centre</t>
  </si>
  <si>
    <t>XCOG</t>
  </si>
  <si>
    <t>YCOG</t>
  </si>
  <si>
    <t>Load on Rear Wheel (Kg)</t>
  </si>
  <si>
    <t>Load on Rear Wheel Lifted (Kg)</t>
  </si>
  <si>
    <t>Renegade Data/ Test Specifications</t>
  </si>
  <si>
    <t>Gear</t>
  </si>
  <si>
    <t>Sector</t>
  </si>
  <si>
    <t>Distance</t>
  </si>
  <si>
    <t>Speed (m/s)</t>
  </si>
  <si>
    <t>Time(s)</t>
  </si>
  <si>
    <t>Speed (Kmph)</t>
  </si>
  <si>
    <t>Fastest Velocity in 10 Meter</t>
  </si>
  <si>
    <t>Acceleration</t>
  </si>
  <si>
    <t>Speed 6500 rpm (1st)</t>
  </si>
  <si>
    <t>Drive Torque at Shaft</t>
  </si>
  <si>
    <t>Drive Torque at Rear Wheels</t>
  </si>
  <si>
    <t>Force</t>
  </si>
  <si>
    <t>Inertia Front</t>
  </si>
  <si>
    <t>Inertia Rear</t>
  </si>
  <si>
    <t>Inertia Engine</t>
  </si>
  <si>
    <t>Torque (Nm)</t>
  </si>
  <si>
    <t>Speed Gear 1(kmph)</t>
  </si>
  <si>
    <t>Speed gear 2(kmph)</t>
  </si>
  <si>
    <t>Speed Gear 3 (kmph)</t>
  </si>
  <si>
    <t>Torque Nm</t>
  </si>
  <si>
    <t>BSFC</t>
  </si>
  <si>
    <t>Fuel Flow</t>
  </si>
  <si>
    <t>Fuel Usage(g)</t>
  </si>
  <si>
    <t>Total Fuel Consumed(g)</t>
  </si>
  <si>
    <t>Fuel Usage(L)</t>
  </si>
  <si>
    <t>Total Fuel Consumed (L)</t>
  </si>
  <si>
    <t xml:space="preserve">Fuel Consumed(g) in 1 Lap using optimum performance in all sectors = </t>
  </si>
  <si>
    <t xml:space="preserve">Fuel Consumed(L) in 1 Lap using optimum performance in all sectors = </t>
  </si>
  <si>
    <t>Maximum Laps on Full Tank(Maximum Performance) =</t>
  </si>
  <si>
    <t>Distance covered on Full Tank(km)           =</t>
  </si>
  <si>
    <t>Fuel Efficiency (km/l)                                   =</t>
  </si>
  <si>
    <t>Acceleration(m/s^2)</t>
  </si>
  <si>
    <t>TRACK LAYOUT</t>
  </si>
  <si>
    <t>Braking Zone</t>
  </si>
  <si>
    <t>Straight</t>
  </si>
  <si>
    <t>Corner</t>
  </si>
  <si>
    <t>Tyre Mass(kg)</t>
  </si>
  <si>
    <t>Wheel Mass(kg)</t>
  </si>
  <si>
    <t>Total Mass of assembly(kg)</t>
  </si>
  <si>
    <t>Gradient Resistance(Sector 2)</t>
  </si>
  <si>
    <t>Kfront</t>
  </si>
  <si>
    <t>Angle of Buggy Lifted ( Degrees)</t>
  </si>
  <si>
    <t>Angle of Buggy Lifted (Radians)</t>
  </si>
  <si>
    <t xml:space="preserve">ACEA7007-Hybrid Powertrain and Control </t>
  </si>
  <si>
    <t>Series Hybrid Vehicle(CW1)</t>
  </si>
  <si>
    <t>Reduced Mass - Gear 1</t>
  </si>
  <si>
    <t>Reduced Mass - Gear 2</t>
  </si>
  <si>
    <t>Reduced Mass - Gear 3</t>
  </si>
  <si>
    <t>Power  (HP)</t>
  </si>
  <si>
    <t>APEX</t>
  </si>
  <si>
    <t>BP</t>
  </si>
  <si>
    <t>Power(hp)</t>
  </si>
  <si>
    <t xml:space="preserve">Torque </t>
  </si>
  <si>
    <t>Rounded RPM</t>
  </si>
  <si>
    <t>RPM INDEX</t>
  </si>
  <si>
    <t>TORQUE INDEX</t>
  </si>
  <si>
    <t>Energy(KWH)</t>
  </si>
  <si>
    <t>Track Position</t>
  </si>
  <si>
    <t>Average Positive Power (kw) =</t>
  </si>
  <si>
    <r>
      <t xml:space="preserve">Renegade Dx-10C Dual Purpose Circuit </t>
    </r>
    <r>
      <rPr>
        <sz val="14"/>
        <color theme="1"/>
        <rFont val="Calibri Light"/>
        <family val="2"/>
        <scheme val="major"/>
      </rPr>
      <t>Lap Simulation</t>
    </r>
  </si>
  <si>
    <t>Aero (N)</t>
  </si>
  <si>
    <t>Rolling (N)</t>
  </si>
  <si>
    <t>TTE(N)</t>
  </si>
  <si>
    <t>Acceleration(N)</t>
  </si>
  <si>
    <t>Gradient(N)</t>
  </si>
  <si>
    <t>Power Required (kw)</t>
  </si>
  <si>
    <t>Energy Control</t>
  </si>
  <si>
    <t>Average Power(kw)=</t>
  </si>
  <si>
    <t>Energy(Joules)</t>
  </si>
  <si>
    <t>BATTERYICE</t>
  </si>
  <si>
    <t>ICE</t>
  </si>
  <si>
    <t>Battery</t>
  </si>
  <si>
    <t>Charge</t>
  </si>
  <si>
    <t>Discharge</t>
  </si>
  <si>
    <t>Constant</t>
  </si>
  <si>
    <t>Charging</t>
  </si>
  <si>
    <t xml:space="preserve">STRAIGHT </t>
  </si>
  <si>
    <t>Final Straight</t>
  </si>
  <si>
    <t>Power(Kw)</t>
  </si>
  <si>
    <t>Battery Used (KW)</t>
  </si>
  <si>
    <t>Battery Energy(Joules)</t>
  </si>
  <si>
    <t>Battery Energy Conserved (J)</t>
  </si>
  <si>
    <t>Battery Energy Used (J)</t>
  </si>
  <si>
    <t>Torque Index</t>
  </si>
  <si>
    <t>Power</t>
  </si>
  <si>
    <t>Torque</t>
  </si>
  <si>
    <t>Rounded Torque</t>
  </si>
  <si>
    <t>RPM Index</t>
  </si>
  <si>
    <t>Energy (KWH)</t>
  </si>
  <si>
    <t>POWER(KW)</t>
  </si>
  <si>
    <t>Fuel usage (L)</t>
  </si>
  <si>
    <t>Fuel Consumed(g)</t>
  </si>
  <si>
    <t>1.Start and Low-Mid Range speed</t>
  </si>
  <si>
    <t>Process</t>
  </si>
  <si>
    <t>2.Driving under normal conditions</t>
  </si>
  <si>
    <t>3.Sudden Acceleration</t>
  </si>
  <si>
    <t>4.Decceleration(Downhill)</t>
  </si>
  <si>
    <t>Battery Charging</t>
  </si>
  <si>
    <t>Not Charging</t>
  </si>
  <si>
    <t>Battery Specification</t>
  </si>
  <si>
    <t>Controller</t>
  </si>
  <si>
    <t>Battery discharging</t>
  </si>
  <si>
    <t>Maximum kilowatts IN =</t>
  </si>
  <si>
    <t>Maximum kilowatts OUT =</t>
  </si>
  <si>
    <t>Usable Energy Stored in battery throughout the Lap(Joules) =</t>
  </si>
  <si>
    <t>Battery SOC(State of charge) during start of Lap=</t>
  </si>
  <si>
    <t>Battery SOC(State of charge) during End of Lap=</t>
  </si>
  <si>
    <t>State of charge %</t>
  </si>
  <si>
    <t>25kg</t>
  </si>
  <si>
    <t>Energy Stored (J/s)</t>
  </si>
  <si>
    <t>Rotational Mass             =</t>
  </si>
  <si>
    <t>Flywheel Energy storage (FESS)</t>
  </si>
  <si>
    <t>Capacitance Range</t>
  </si>
  <si>
    <t>Microfarad</t>
  </si>
  <si>
    <t>Volts</t>
  </si>
  <si>
    <t>Energy stored(J/s)</t>
  </si>
  <si>
    <t>Power(kWh)</t>
  </si>
  <si>
    <t>12V 300AH LiFePO4 Lithium Battery</t>
  </si>
  <si>
    <t>Battery Type</t>
  </si>
  <si>
    <t>LiFePO4</t>
  </si>
  <si>
    <t>Nominal Voltage</t>
  </si>
  <si>
    <t>12.8V</t>
  </si>
  <si>
    <t>Nominal Capacity</t>
  </si>
  <si>
    <t>300 Ah</t>
  </si>
  <si>
    <t>Energy</t>
  </si>
  <si>
    <t>3.8 Kwh</t>
  </si>
  <si>
    <t>Weight</t>
  </si>
  <si>
    <t>35 kg</t>
  </si>
  <si>
    <t>Cycle Life</t>
  </si>
  <si>
    <t>&gt; 2000 cycles</t>
  </si>
  <si>
    <t>Add on</t>
  </si>
  <si>
    <t>Battery Management System</t>
  </si>
  <si>
    <t>Polinovel Model HD12300</t>
  </si>
  <si>
    <t>Brand</t>
  </si>
  <si>
    <t xml:space="preserve">Components Used </t>
  </si>
  <si>
    <t>Generator</t>
  </si>
  <si>
    <t>Weight(kg)</t>
  </si>
  <si>
    <t>Motor</t>
  </si>
  <si>
    <t>SECTOR 1-Asphalt</t>
  </si>
  <si>
    <t>SECTOR 3-MUD</t>
  </si>
  <si>
    <t>SECTOR 4-Loose Sand</t>
  </si>
  <si>
    <t>Cost (Pound)</t>
  </si>
  <si>
    <t>Model</t>
  </si>
  <si>
    <t>HD12300</t>
  </si>
  <si>
    <t>Polinovel</t>
  </si>
  <si>
    <t>KASKOD MTRONIX</t>
  </si>
  <si>
    <t>M 400-15K Switched Reluctance Module Control</t>
  </si>
  <si>
    <t>Control Specification</t>
  </si>
  <si>
    <t>Switched Reluctance Sensorless </t>
  </si>
  <si>
    <t xml:space="preserve">Control </t>
  </si>
  <si>
    <t>Max Phase Current</t>
  </si>
  <si>
    <t>Supply Voltage</t>
  </si>
  <si>
    <t>48V</t>
  </si>
  <si>
    <t>40A</t>
  </si>
  <si>
    <t xml:space="preserve">Communication </t>
  </si>
  <si>
    <t>CAN interface</t>
  </si>
  <si>
    <t>Operation Tempeature</t>
  </si>
  <si>
    <t>_- 40°C to +85°C _</t>
  </si>
  <si>
    <t xml:space="preserve">Dimension </t>
  </si>
  <si>
    <t>129*115mm</t>
  </si>
  <si>
    <t>weight</t>
  </si>
  <si>
    <t>2 kg</t>
  </si>
  <si>
    <t>Denso Hybrid Generator</t>
  </si>
  <si>
    <t>Net Weight (kg)</t>
  </si>
  <si>
    <t>Costing</t>
  </si>
  <si>
    <t>Belt Drive</t>
  </si>
  <si>
    <t>GATES POWERGRIP</t>
  </si>
  <si>
    <t>Capacitor Energy storage (Not Used)</t>
  </si>
  <si>
    <t>(Not Used)</t>
  </si>
  <si>
    <t>Losses</t>
  </si>
  <si>
    <t xml:space="preserve">Transmission </t>
  </si>
  <si>
    <t>Percentage</t>
  </si>
  <si>
    <t>Fuel Efficiency  of Series hybrid system (km/l)                                   =</t>
  </si>
  <si>
    <t>Efficiency of the system =</t>
  </si>
  <si>
    <t>Stator length</t>
  </si>
  <si>
    <t>Motor Scaled Specifications</t>
  </si>
  <si>
    <t>12 KW</t>
  </si>
  <si>
    <t>23 NM</t>
  </si>
  <si>
    <t>47kg</t>
  </si>
  <si>
    <t>170 mm</t>
  </si>
  <si>
    <r>
      <t xml:space="preserve">   </t>
    </r>
    <r>
      <rPr>
        <b/>
        <sz val="11"/>
        <color theme="1"/>
        <rFont val="Open s"/>
      </rPr>
      <t xml:space="preserve">  Modes of Operation - Series Hybrid Version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</si>
</sst>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0"/>
    <numFmt numFmtId="165" formatCode="0.00000"/>
    <numFmt numFmtId="166" formatCode="0.0"/>
    <numFmt numFmtId="167" formatCode="0.000000000"/>
    <numFmt numFmtId="168" formatCode="0.0000000"/>
    <numFmt numFmtId="169" formatCode="0.000000"/>
    <numFmt numFmtId="170" formatCode="0.000000E+00"/>
  </numFmts>
  <fonts count="3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202122"/>
      <name val="Garamond"/>
      <family val="1"/>
    </font>
    <font>
      <sz val="11"/>
      <color theme="7" tint="-0.499984740745262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rgb="FF202122"/>
      <name val="Calibri"/>
      <family val="2"/>
      <scheme val="minor"/>
    </font>
    <font>
      <sz val="14"/>
      <color rgb="FF202122"/>
      <name val="Garamond"/>
      <family val="1"/>
    </font>
    <font>
      <sz val="11"/>
      <color rgb="FFFF0000"/>
      <name val="Calibri"/>
      <family val="2"/>
      <scheme val="minor"/>
    </font>
    <font>
      <sz val="12"/>
      <color theme="7" tint="-0.499984740745262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sz val="12"/>
      <color theme="1"/>
      <name val="Times New Roman"/>
      <family val="1"/>
    </font>
    <font>
      <sz val="11"/>
      <color rgb="FFFFFF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sz val="11"/>
      <color theme="1"/>
      <name val="Open s"/>
    </font>
    <font>
      <sz val="11"/>
      <color theme="1"/>
      <name val="Ope"/>
    </font>
    <font>
      <sz val="11"/>
      <color theme="1"/>
      <name val="Open s"/>
    </font>
    <font>
      <b/>
      <sz val="11"/>
      <color rgb="FF000000"/>
      <name val="Roboto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Open Sans"/>
      <family val="2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4">
    <xf numFmtId="0" fontId="0" fillId="0" borderId="0" xfId="0"/>
    <xf numFmtId="20" fontId="0" fillId="0" borderId="0" xfId="0" applyNumberFormat="1"/>
    <xf numFmtId="0" fontId="0" fillId="0" borderId="0" xfId="0" applyNumberFormat="1"/>
    <xf numFmtId="0" fontId="4" fillId="0" borderId="0" xfId="0" applyFont="1"/>
    <xf numFmtId="0" fontId="5" fillId="0" borderId="0" xfId="0" applyFont="1" applyAlignment="1">
      <alignment horizontal="center" vertical="center"/>
    </xf>
    <xf numFmtId="164" fontId="0" fillId="0" borderId="0" xfId="0" applyNumberFormat="1"/>
    <xf numFmtId="2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164" fontId="0" fillId="0" borderId="1" xfId="0" applyNumberFormat="1" applyBorder="1" applyAlignment="1">
      <alignment horizontal="right"/>
    </xf>
    <xf numFmtId="164" fontId="0" fillId="0" borderId="4" xfId="0" applyNumberFormat="1" applyBorder="1"/>
    <xf numFmtId="164" fontId="0" fillId="0" borderId="4" xfId="0" applyNumberFormat="1" applyBorder="1" applyAlignment="1">
      <alignment horizontal="right"/>
    </xf>
    <xf numFmtId="0" fontId="0" fillId="0" borderId="5" xfId="0" applyBorder="1"/>
    <xf numFmtId="164" fontId="0" fillId="0" borderId="5" xfId="0" applyNumberFormat="1" applyBorder="1"/>
    <xf numFmtId="164" fontId="0" fillId="0" borderId="5" xfId="0" applyNumberFormat="1" applyBorder="1" applyAlignment="1">
      <alignment horizontal="right"/>
    </xf>
    <xf numFmtId="164" fontId="0" fillId="0" borderId="6" xfId="0" applyNumberFormat="1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1" xfId="0" applyNumberFormat="1" applyBorder="1"/>
    <xf numFmtId="2" fontId="0" fillId="0" borderId="1" xfId="0" applyNumberFormat="1" applyBorder="1"/>
    <xf numFmtId="2" fontId="0" fillId="0" borderId="1" xfId="0" applyNumberFormat="1" applyBorder="1" applyAlignment="1">
      <alignment horizontal="right"/>
    </xf>
    <xf numFmtId="0" fontId="0" fillId="0" borderId="4" xfId="0" applyBorder="1"/>
    <xf numFmtId="2" fontId="0" fillId="0" borderId="5" xfId="0" applyNumberFormat="1" applyBorder="1"/>
    <xf numFmtId="0" fontId="0" fillId="0" borderId="6" xfId="0" applyBorder="1"/>
    <xf numFmtId="0" fontId="7" fillId="0" borderId="1" xfId="0" applyFont="1" applyBorder="1"/>
    <xf numFmtId="164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2" fontId="7" fillId="0" borderId="1" xfId="0" applyNumberFormat="1" applyFont="1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9" xfId="0" applyBorder="1"/>
    <xf numFmtId="164" fontId="0" fillId="0" borderId="9" xfId="0" applyNumberFormat="1" applyBorder="1"/>
    <xf numFmtId="164" fontId="0" fillId="0" borderId="10" xfId="0" applyNumberFormat="1" applyBorder="1"/>
    <xf numFmtId="0" fontId="8" fillId="0" borderId="1" xfId="0" applyFont="1" applyBorder="1" applyAlignment="1">
      <alignment horizontal="right"/>
    </xf>
    <xf numFmtId="0" fontId="0" fillId="2" borderId="1" xfId="0" applyFont="1" applyFill="1" applyBorder="1"/>
    <xf numFmtId="0" fontId="0" fillId="0" borderId="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7" fillId="0" borderId="13" xfId="0" applyFont="1" applyBorder="1"/>
    <xf numFmtId="0" fontId="9" fillId="0" borderId="1" xfId="0" applyFont="1" applyBorder="1" applyAlignment="1">
      <alignment horizontal="center" vertical="center"/>
    </xf>
    <xf numFmtId="0" fontId="1" fillId="0" borderId="1" xfId="0" applyFont="1" applyBorder="1"/>
    <xf numFmtId="0" fontId="0" fillId="0" borderId="1" xfId="0" applyFill="1" applyBorder="1"/>
    <xf numFmtId="0" fontId="11" fillId="0" borderId="15" xfId="0" applyFont="1" applyBorder="1"/>
    <xf numFmtId="0" fontId="11" fillId="0" borderId="2" xfId="0" applyFont="1" applyBorder="1"/>
    <xf numFmtId="0" fontId="11" fillId="0" borderId="2" xfId="0" applyFont="1" applyBorder="1" applyAlignment="1"/>
    <xf numFmtId="0" fontId="0" fillId="2" borderId="13" xfId="0" applyFont="1" applyFill="1" applyBorder="1"/>
    <xf numFmtId="0" fontId="0" fillId="0" borderId="13" xfId="0" applyFont="1" applyBorder="1"/>
    <xf numFmtId="0" fontId="0" fillId="0" borderId="17" xfId="0" applyFill="1" applyBorder="1" applyAlignment="1">
      <alignment horizontal="left"/>
    </xf>
    <xf numFmtId="0" fontId="0" fillId="0" borderId="18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0" fillId="0" borderId="18" xfId="0" applyBorder="1"/>
    <xf numFmtId="0" fontId="0" fillId="0" borderId="21" xfId="0" applyBorder="1"/>
    <xf numFmtId="0" fontId="0" fillId="0" borderId="22" xfId="0" applyBorder="1" applyAlignment="1">
      <alignment horizontal="left"/>
    </xf>
    <xf numFmtId="0" fontId="0" fillId="0" borderId="22" xfId="0" applyBorder="1"/>
    <xf numFmtId="0" fontId="0" fillId="0" borderId="23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0" borderId="20" xfId="0" applyBorder="1" applyAlignment="1">
      <alignment horizontal="left"/>
    </xf>
    <xf numFmtId="165" fontId="0" fillId="0" borderId="1" xfId="0" applyNumberFormat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7" borderId="1" xfId="0" applyFill="1" applyBorder="1"/>
    <xf numFmtId="0" fontId="2" fillId="3" borderId="1" xfId="0" applyFont="1" applyFill="1" applyBorder="1"/>
    <xf numFmtId="0" fontId="0" fillId="0" borderId="19" xfId="0" applyBorder="1"/>
    <xf numFmtId="0" fontId="0" fillId="8" borderId="1" xfId="0" applyFont="1" applyFill="1" applyBorder="1" applyAlignment="1">
      <alignment horizontal="right"/>
    </xf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164" fontId="0" fillId="11" borderId="1" xfId="0" applyNumberFormat="1" applyFill="1" applyBorder="1"/>
    <xf numFmtId="0" fontId="0" fillId="8" borderId="5" xfId="0" applyFont="1" applyFill="1" applyBorder="1"/>
    <xf numFmtId="0" fontId="0" fillId="8" borderId="6" xfId="0" applyFont="1" applyFill="1" applyBorder="1"/>
    <xf numFmtId="0" fontId="0" fillId="8" borderId="2" xfId="0" applyFill="1" applyBorder="1"/>
    <xf numFmtId="0" fontId="0" fillId="8" borderId="3" xfId="0" applyFill="1" applyBorder="1"/>
    <xf numFmtId="0" fontId="0" fillId="8" borderId="15" xfId="0" applyFill="1" applyBorder="1"/>
    <xf numFmtId="0" fontId="0" fillId="8" borderId="14" xfId="0" applyFont="1" applyFill="1" applyBorder="1"/>
    <xf numFmtId="166" fontId="0" fillId="0" borderId="1" xfId="0" applyNumberFormat="1" applyBorder="1"/>
    <xf numFmtId="166" fontId="0" fillId="14" borderId="1" xfId="0" applyNumberFormat="1" applyFill="1" applyBorder="1"/>
    <xf numFmtId="166" fontId="0" fillId="5" borderId="1" xfId="0" applyNumberFormat="1" applyFill="1" applyBorder="1"/>
    <xf numFmtId="166" fontId="0" fillId="13" borderId="1" xfId="0" applyNumberFormat="1" applyFill="1" applyBorder="1"/>
    <xf numFmtId="166" fontId="0" fillId="15" borderId="1" xfId="0" applyNumberFormat="1" applyFill="1" applyBorder="1"/>
    <xf numFmtId="166" fontId="0" fillId="6" borderId="1" xfId="0" applyNumberFormat="1" applyFill="1" applyBorder="1"/>
    <xf numFmtId="166" fontId="0" fillId="12" borderId="1" xfId="0" applyNumberFormat="1" applyFill="1" applyBorder="1"/>
    <xf numFmtId="166" fontId="0" fillId="16" borderId="1" xfId="0" applyNumberFormat="1" applyFill="1" applyBorder="1"/>
    <xf numFmtId="166" fontId="0" fillId="6" borderId="4" xfId="0" applyNumberFormat="1" applyFill="1" applyBorder="1"/>
    <xf numFmtId="166" fontId="0" fillId="16" borderId="13" xfId="0" applyNumberFormat="1" applyFill="1" applyBorder="1"/>
    <xf numFmtId="166" fontId="0" fillId="6" borderId="13" xfId="0" applyNumberFormat="1" applyFill="1" applyBorder="1"/>
    <xf numFmtId="166" fontId="0" fillId="15" borderId="13" xfId="0" applyNumberFormat="1" applyFill="1" applyBorder="1"/>
    <xf numFmtId="0" fontId="0" fillId="0" borderId="25" xfId="0" applyFill="1" applyBorder="1" applyAlignment="1">
      <alignment horizontal="left"/>
    </xf>
    <xf numFmtId="2" fontId="0" fillId="0" borderId="3" xfId="0" applyNumberFormat="1" applyBorder="1"/>
    <xf numFmtId="0" fontId="0" fillId="0" borderId="26" xfId="0" applyBorder="1"/>
    <xf numFmtId="2" fontId="0" fillId="0" borderId="4" xfId="0" applyNumberFormat="1" applyBorder="1"/>
    <xf numFmtId="0" fontId="0" fillId="0" borderId="26" xfId="0" applyFill="1" applyBorder="1"/>
    <xf numFmtId="0" fontId="0" fillId="0" borderId="27" xfId="0" applyFill="1" applyBorder="1"/>
    <xf numFmtId="0" fontId="12" fillId="0" borderId="11" xfId="0" applyFont="1" applyBorder="1"/>
    <xf numFmtId="0" fontId="12" fillId="0" borderId="7" xfId="0" applyFont="1" applyBorder="1"/>
    <xf numFmtId="0" fontId="12" fillId="0" borderId="7" xfId="0" applyFont="1" applyBorder="1" applyAlignment="1">
      <alignment horizontal="right"/>
    </xf>
    <xf numFmtId="0" fontId="12" fillId="0" borderId="8" xfId="0" applyFont="1" applyBorder="1" applyAlignment="1">
      <alignment horizontal="right"/>
    </xf>
    <xf numFmtId="0" fontId="13" fillId="0" borderId="1" xfId="0" applyFont="1" applyBorder="1"/>
    <xf numFmtId="0" fontId="0" fillId="0" borderId="28" xfId="0" applyBorder="1"/>
    <xf numFmtId="0" fontId="0" fillId="0" borderId="29" xfId="0" applyBorder="1"/>
    <xf numFmtId="0" fontId="0" fillId="0" borderId="31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/>
    <xf numFmtId="2" fontId="0" fillId="0" borderId="35" xfId="0" applyNumberFormat="1" applyBorder="1"/>
    <xf numFmtId="0" fontId="0" fillId="0" borderId="36" xfId="0" applyFill="1" applyBorder="1"/>
    <xf numFmtId="0" fontId="0" fillId="0" borderId="10" xfId="0" applyBorder="1"/>
    <xf numFmtId="0" fontId="0" fillId="0" borderId="25" xfId="0" applyFill="1" applyBorder="1"/>
    <xf numFmtId="0" fontId="0" fillId="0" borderId="3" xfId="0" applyBorder="1"/>
    <xf numFmtId="0" fontId="0" fillId="0" borderId="35" xfId="0" applyBorder="1"/>
    <xf numFmtId="0" fontId="3" fillId="0" borderId="0" xfId="0" applyFont="1"/>
    <xf numFmtId="0" fontId="6" fillId="0" borderId="12" xfId="0" applyFont="1" applyBorder="1"/>
    <xf numFmtId="0" fontId="6" fillId="0" borderId="9" xfId="0" applyFont="1" applyBorder="1" applyAlignment="1">
      <alignment horizontal="right"/>
    </xf>
    <xf numFmtId="2" fontId="6" fillId="0" borderId="9" xfId="0" applyNumberFormat="1" applyFont="1" applyBorder="1" applyAlignment="1">
      <alignment horizontal="right"/>
    </xf>
    <xf numFmtId="0" fontId="11" fillId="0" borderId="25" xfId="0" applyFont="1" applyBorder="1"/>
    <xf numFmtId="0" fontId="11" fillId="0" borderId="3" xfId="0" applyFont="1" applyBorder="1"/>
    <xf numFmtId="0" fontId="0" fillId="0" borderId="27" xfId="0" applyBorder="1"/>
    <xf numFmtId="2" fontId="0" fillId="0" borderId="6" xfId="0" applyNumberFormat="1" applyBorder="1"/>
    <xf numFmtId="0" fontId="0" fillId="8" borderId="37" xfId="0" applyFill="1" applyBorder="1"/>
    <xf numFmtId="0" fontId="0" fillId="17" borderId="38" xfId="0" applyFill="1" applyBorder="1"/>
    <xf numFmtId="0" fontId="0" fillId="8" borderId="39" xfId="0" applyFill="1" applyBorder="1"/>
    <xf numFmtId="0" fontId="10" fillId="8" borderId="1" xfId="0" applyFont="1" applyFill="1" applyBorder="1"/>
    <xf numFmtId="0" fontId="14" fillId="8" borderId="1" xfId="0" applyFont="1" applyFill="1" applyBorder="1"/>
    <xf numFmtId="0" fontId="0" fillId="8" borderId="1" xfId="0" applyFont="1" applyFill="1" applyBorder="1"/>
    <xf numFmtId="2" fontId="0" fillId="0" borderId="1" xfId="0" applyNumberFormat="1" applyFill="1" applyBorder="1"/>
    <xf numFmtId="0" fontId="0" fillId="2" borderId="1" xfId="0" applyFill="1" applyBorder="1"/>
    <xf numFmtId="0" fontId="2" fillId="2" borderId="1" xfId="0" applyFont="1" applyFill="1" applyBorder="1"/>
    <xf numFmtId="166" fontId="0" fillId="2" borderId="1" xfId="0" applyNumberFormat="1" applyFill="1" applyBorder="1"/>
    <xf numFmtId="164" fontId="0" fillId="2" borderId="1" xfId="0" applyNumberFormat="1" applyFill="1" applyBorder="1"/>
    <xf numFmtId="0" fontId="0" fillId="2" borderId="0" xfId="0" applyFill="1" applyBorder="1"/>
    <xf numFmtId="2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0" fontId="16" fillId="0" borderId="1" xfId="0" applyFont="1" applyBorder="1" applyAlignment="1">
      <alignment horizontal="center"/>
    </xf>
    <xf numFmtId="0" fontId="16" fillId="0" borderId="1" xfId="0" applyFont="1" applyBorder="1"/>
    <xf numFmtId="0" fontId="16" fillId="0" borderId="1" xfId="0" applyFont="1" applyFill="1" applyBorder="1"/>
    <xf numFmtId="0" fontId="18" fillId="0" borderId="0" xfId="0" applyFont="1"/>
    <xf numFmtId="0" fontId="16" fillId="0" borderId="0" xfId="0" applyFont="1"/>
    <xf numFmtId="167" fontId="0" fillId="0" borderId="1" xfId="0" applyNumberFormat="1" applyBorder="1"/>
    <xf numFmtId="169" fontId="0" fillId="0" borderId="0" xfId="0" applyNumberFormat="1"/>
    <xf numFmtId="0" fontId="0" fillId="13" borderId="1" xfId="0" applyFill="1" applyBorder="1"/>
    <xf numFmtId="0" fontId="0" fillId="20" borderId="1" xfId="0" applyFill="1" applyBorder="1"/>
    <xf numFmtId="0" fontId="0" fillId="19" borderId="1" xfId="0" applyFill="1" applyBorder="1"/>
    <xf numFmtId="0" fontId="0" fillId="17" borderId="1" xfId="0" applyFill="1" applyBorder="1"/>
    <xf numFmtId="0" fontId="0" fillId="19" borderId="1" xfId="0" applyFont="1" applyFill="1" applyBorder="1"/>
    <xf numFmtId="0" fontId="0" fillId="19" borderId="40" xfId="0" applyFill="1" applyBorder="1"/>
    <xf numFmtId="0" fontId="0" fillId="19" borderId="7" xfId="0" applyFill="1" applyBorder="1"/>
    <xf numFmtId="0" fontId="0" fillId="19" borderId="8" xfId="0" applyFill="1" applyBorder="1"/>
    <xf numFmtId="166" fontId="0" fillId="8" borderId="1" xfId="0" applyNumberFormat="1" applyFill="1" applyBorder="1"/>
    <xf numFmtId="165" fontId="0" fillId="0" borderId="16" xfId="0" applyNumberFormat="1" applyBorder="1"/>
    <xf numFmtId="0" fontId="0" fillId="8" borderId="24" xfId="0" applyFill="1" applyBorder="1"/>
    <xf numFmtId="2" fontId="1" fillId="11" borderId="24" xfId="0" applyNumberFormat="1" applyFont="1" applyFill="1" applyBorder="1"/>
    <xf numFmtId="0" fontId="0" fillId="0" borderId="40" xfId="0" applyFill="1" applyBorder="1"/>
    <xf numFmtId="169" fontId="0" fillId="0" borderId="1" xfId="0" applyNumberFormat="1" applyBorder="1"/>
    <xf numFmtId="168" fontId="0" fillId="0" borderId="1" xfId="0" applyNumberFormat="1" applyBorder="1"/>
    <xf numFmtId="0" fontId="0" fillId="21" borderId="1" xfId="0" applyFill="1" applyBorder="1"/>
    <xf numFmtId="0" fontId="0" fillId="15" borderId="1" xfId="0" applyFill="1" applyBorder="1"/>
    <xf numFmtId="0" fontId="0" fillId="15" borderId="1" xfId="0" applyFont="1" applyFill="1" applyBorder="1"/>
    <xf numFmtId="0" fontId="0" fillId="21" borderId="1" xfId="0" applyFont="1" applyFill="1" applyBorder="1"/>
    <xf numFmtId="0" fontId="0" fillId="13" borderId="1" xfId="0" applyFont="1" applyFill="1" applyBorder="1"/>
    <xf numFmtId="164" fontId="0" fillId="0" borderId="1" xfId="0" applyNumberFormat="1" applyFont="1" applyBorder="1"/>
    <xf numFmtId="0" fontId="0" fillId="0" borderId="13" xfId="0" applyFill="1" applyBorder="1"/>
    <xf numFmtId="0" fontId="0" fillId="18" borderId="1" xfId="0" applyFill="1" applyBorder="1"/>
    <xf numFmtId="170" fontId="0" fillId="0" borderId="1" xfId="0" applyNumberFormat="1" applyBorder="1"/>
    <xf numFmtId="0" fontId="21" fillId="0" borderId="25" xfId="0" applyFont="1" applyBorder="1"/>
    <xf numFmtId="0" fontId="0" fillId="0" borderId="2" xfId="0" applyBorder="1"/>
    <xf numFmtId="0" fontId="20" fillId="0" borderId="3" xfId="0" applyFont="1" applyBorder="1"/>
    <xf numFmtId="9" fontId="0" fillId="0" borderId="1" xfId="0" applyNumberFormat="1" applyBorder="1"/>
    <xf numFmtId="10" fontId="1" fillId="0" borderId="1" xfId="0" applyNumberFormat="1" applyFont="1" applyBorder="1"/>
    <xf numFmtId="0" fontId="22" fillId="0" borderId="1" xfId="0" applyFont="1" applyBorder="1"/>
    <xf numFmtId="0" fontId="23" fillId="0" borderId="1" xfId="0" applyFont="1" applyBorder="1"/>
    <xf numFmtId="0" fontId="24" fillId="0" borderId="1" xfId="0" applyFont="1" applyBorder="1"/>
    <xf numFmtId="0" fontId="25" fillId="0" borderId="1" xfId="0" applyFont="1" applyBorder="1" applyAlignment="1">
      <alignment vertical="center" wrapText="1"/>
    </xf>
    <xf numFmtId="0" fontId="1" fillId="0" borderId="1" xfId="0" applyFont="1" applyBorder="1" applyAlignment="1"/>
    <xf numFmtId="0" fontId="0" fillId="0" borderId="25" xfId="0" applyBorder="1" applyAlignment="1"/>
    <xf numFmtId="0" fontId="1" fillId="0" borderId="2" xfId="0" applyFont="1" applyBorder="1"/>
    <xf numFmtId="0" fontId="1" fillId="0" borderId="26" xfId="0" applyFont="1" applyBorder="1"/>
    <xf numFmtId="0" fontId="1" fillId="0" borderId="4" xfId="0" applyFont="1" applyFill="1" applyBorder="1"/>
    <xf numFmtId="0" fontId="0" fillId="0" borderId="5" xfId="0" applyBorder="1" applyAlignment="1">
      <alignment horizontal="center"/>
    </xf>
    <xf numFmtId="0" fontId="1" fillId="0" borderId="25" xfId="0" applyFont="1" applyBorder="1"/>
    <xf numFmtId="0" fontId="1" fillId="0" borderId="4" xfId="0" applyFont="1" applyBorder="1"/>
    <xf numFmtId="0" fontId="26" fillId="0" borderId="1" xfId="0" applyFont="1" applyBorder="1"/>
    <xf numFmtId="0" fontId="26" fillId="0" borderId="1" xfId="0" applyFont="1" applyBorder="1" applyAlignment="1">
      <alignment vertical="center" wrapText="1"/>
    </xf>
    <xf numFmtId="0" fontId="27" fillId="0" borderId="1" xfId="0" applyFont="1" applyBorder="1"/>
    <xf numFmtId="0" fontId="28" fillId="0" borderId="1" xfId="0" applyFont="1" applyFill="1" applyBorder="1"/>
    <xf numFmtId="0" fontId="29" fillId="0" borderId="1" xfId="0" applyFont="1" applyBorder="1"/>
    <xf numFmtId="0" fontId="0" fillId="2" borderId="0" xfId="0" applyFill="1"/>
    <xf numFmtId="0" fontId="0" fillId="22" borderId="41" xfId="0" applyFill="1" applyBorder="1"/>
    <xf numFmtId="2" fontId="1" fillId="8" borderId="1" xfId="0" applyNumberFormat="1" applyFont="1" applyFill="1" applyBorder="1"/>
    <xf numFmtId="0" fontId="0" fillId="8" borderId="13" xfId="0" applyFill="1" applyBorder="1"/>
    <xf numFmtId="0" fontId="28" fillId="2" borderId="1" xfId="0" applyFont="1" applyFill="1" applyBorder="1"/>
    <xf numFmtId="0" fontId="27" fillId="0" borderId="0" xfId="0" applyFont="1" applyAlignment="1">
      <alignment vertical="center" wrapText="1"/>
    </xf>
    <xf numFmtId="0" fontId="1" fillId="0" borderId="3" xfId="0" applyFont="1" applyBorder="1"/>
    <xf numFmtId="0" fontId="1" fillId="2" borderId="1" xfId="0" applyFont="1" applyFill="1" applyBorder="1"/>
    <xf numFmtId="9" fontId="0" fillId="2" borderId="1" xfId="0" applyNumberFormat="1" applyFill="1" applyBorder="1"/>
    <xf numFmtId="2" fontId="0" fillId="8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Total Tractive effort,Resistive force vs Distance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567825896762904E-2"/>
          <c:y val="5.0925925925925923E-2"/>
          <c:w val="0.86987729658792656"/>
          <c:h val="0.89814814814814814"/>
        </c:manualLayout>
      </c:layout>
      <c:lineChart>
        <c:grouping val="standard"/>
        <c:varyColors val="0"/>
        <c:ser>
          <c:idx val="0"/>
          <c:order val="0"/>
          <c:tx>
            <c:v>AERO</c:v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'CW1'!$K$6:$K$636</c:f>
              <c:numCache>
                <c:formatCode>General</c:formatCode>
                <c:ptCount val="631"/>
                <c:pt idx="0">
                  <c:v>0</c:v>
                </c:pt>
                <c:pt idx="1">
                  <c:v>1.2377744654999996</c:v>
                </c:pt>
                <c:pt idx="2">
                  <c:v>2.4755489309999996</c:v>
                </c:pt>
                <c:pt idx="3">
                  <c:v>3.713323396499999</c:v>
                </c:pt>
                <c:pt idx="4">
                  <c:v>4.9510978619999984</c:v>
                </c:pt>
                <c:pt idx="5">
                  <c:v>6.1888723274999986</c:v>
                </c:pt>
                <c:pt idx="6">
                  <c:v>7.4266467929999997</c:v>
                </c:pt>
                <c:pt idx="7">
                  <c:v>8.6644212584999973</c:v>
                </c:pt>
                <c:pt idx="8">
                  <c:v>9.9021957239999967</c:v>
                </c:pt>
                <c:pt idx="9">
                  <c:v>11.139970189499994</c:v>
                </c:pt>
                <c:pt idx="10">
                  <c:v>12.377744654999995</c:v>
                </c:pt>
                <c:pt idx="11">
                  <c:v>13.615519120499993</c:v>
                </c:pt>
                <c:pt idx="12">
                  <c:v>14.853293585999992</c:v>
                </c:pt>
                <c:pt idx="13">
                  <c:v>16.091068051499992</c:v>
                </c:pt>
                <c:pt idx="14">
                  <c:v>17.328842516999995</c:v>
                </c:pt>
                <c:pt idx="15">
                  <c:v>18.566616982499998</c:v>
                </c:pt>
                <c:pt idx="16">
                  <c:v>19.587461902499996</c:v>
                </c:pt>
                <c:pt idx="17">
                  <c:v>20.608306822500001</c:v>
                </c:pt>
                <c:pt idx="18">
                  <c:v>21.6291517425</c:v>
                </c:pt>
                <c:pt idx="19">
                  <c:v>22.649996662500001</c:v>
                </c:pt>
                <c:pt idx="20">
                  <c:v>23.6708415825</c:v>
                </c:pt>
                <c:pt idx="21">
                  <c:v>24.691686502499998</c:v>
                </c:pt>
                <c:pt idx="22">
                  <c:v>25.7125314225</c:v>
                </c:pt>
                <c:pt idx="23">
                  <c:v>26.733376342499994</c:v>
                </c:pt>
                <c:pt idx="24">
                  <c:v>27.754221262499996</c:v>
                </c:pt>
                <c:pt idx="25">
                  <c:v>28.775066182499998</c:v>
                </c:pt>
                <c:pt idx="26">
                  <c:v>29.795911102499993</c:v>
                </c:pt>
                <c:pt idx="27">
                  <c:v>30.816756022499995</c:v>
                </c:pt>
                <c:pt idx="28">
                  <c:v>30.816756022499995</c:v>
                </c:pt>
                <c:pt idx="29">
                  <c:v>30.816756022499995</c:v>
                </c:pt>
                <c:pt idx="30">
                  <c:v>30.816756022499995</c:v>
                </c:pt>
                <c:pt idx="31">
                  <c:v>30.816756022499995</c:v>
                </c:pt>
                <c:pt idx="32">
                  <c:v>30.816756022499995</c:v>
                </c:pt>
                <c:pt idx="33">
                  <c:v>30.816756022499995</c:v>
                </c:pt>
                <c:pt idx="34">
                  <c:v>30.816756022499995</c:v>
                </c:pt>
                <c:pt idx="35">
                  <c:v>30.816756022499995</c:v>
                </c:pt>
                <c:pt idx="36">
                  <c:v>31.709995327499993</c:v>
                </c:pt>
                <c:pt idx="37">
                  <c:v>32.603234632499991</c:v>
                </c:pt>
                <c:pt idx="38">
                  <c:v>33.496473937499992</c:v>
                </c:pt>
                <c:pt idx="39">
                  <c:v>34.389713242499987</c:v>
                </c:pt>
                <c:pt idx="40">
                  <c:v>35.282952547499988</c:v>
                </c:pt>
                <c:pt idx="41">
                  <c:v>36.17619185249999</c:v>
                </c:pt>
                <c:pt idx="42">
                  <c:v>37.069431157499984</c:v>
                </c:pt>
                <c:pt idx="43">
                  <c:v>37.962670462499986</c:v>
                </c:pt>
                <c:pt idx="44">
                  <c:v>38.85590976749998</c:v>
                </c:pt>
                <c:pt idx="45">
                  <c:v>39.749149072499982</c:v>
                </c:pt>
                <c:pt idx="46">
                  <c:v>40.642388377499977</c:v>
                </c:pt>
                <c:pt idx="47">
                  <c:v>41.535627682499985</c:v>
                </c:pt>
                <c:pt idx="48">
                  <c:v>42.428866987499994</c:v>
                </c:pt>
                <c:pt idx="49">
                  <c:v>43.322106292499996</c:v>
                </c:pt>
                <c:pt idx="50">
                  <c:v>44.215345597500004</c:v>
                </c:pt>
                <c:pt idx="51">
                  <c:v>45.108584902500006</c:v>
                </c:pt>
                <c:pt idx="52">
                  <c:v>46.001824207500007</c:v>
                </c:pt>
                <c:pt idx="53">
                  <c:v>46.895063512500023</c:v>
                </c:pt>
                <c:pt idx="54">
                  <c:v>47.788302817500025</c:v>
                </c:pt>
                <c:pt idx="55">
                  <c:v>48.681542122500041</c:v>
                </c:pt>
                <c:pt idx="56">
                  <c:v>49.574781427500042</c:v>
                </c:pt>
                <c:pt idx="57">
                  <c:v>50.468020732500051</c:v>
                </c:pt>
                <c:pt idx="58">
                  <c:v>51.36126003750006</c:v>
                </c:pt>
                <c:pt idx="59">
                  <c:v>52.254499342500061</c:v>
                </c:pt>
                <c:pt idx="60">
                  <c:v>53.147738647500063</c:v>
                </c:pt>
                <c:pt idx="61">
                  <c:v>54.040977952500064</c:v>
                </c:pt>
                <c:pt idx="62">
                  <c:v>54.93421725750008</c:v>
                </c:pt>
                <c:pt idx="63">
                  <c:v>55.827456562500082</c:v>
                </c:pt>
                <c:pt idx="64">
                  <c:v>56.720695867500076</c:v>
                </c:pt>
                <c:pt idx="65">
                  <c:v>57.613935172500071</c:v>
                </c:pt>
                <c:pt idx="66">
                  <c:v>58.507174477500072</c:v>
                </c:pt>
                <c:pt idx="67">
                  <c:v>59.400413782500081</c:v>
                </c:pt>
                <c:pt idx="68">
                  <c:v>60.293653087500083</c:v>
                </c:pt>
                <c:pt idx="69">
                  <c:v>61.186892392500098</c:v>
                </c:pt>
                <c:pt idx="70">
                  <c:v>62.080131697500093</c:v>
                </c:pt>
                <c:pt idx="71">
                  <c:v>62.973371002500095</c:v>
                </c:pt>
                <c:pt idx="72">
                  <c:v>63.866610307500089</c:v>
                </c:pt>
                <c:pt idx="73">
                  <c:v>64.759849612500091</c:v>
                </c:pt>
                <c:pt idx="74">
                  <c:v>65.653088917500085</c:v>
                </c:pt>
                <c:pt idx="75">
                  <c:v>66.546328222500094</c:v>
                </c:pt>
                <c:pt idx="76">
                  <c:v>67.439567527500103</c:v>
                </c:pt>
                <c:pt idx="77">
                  <c:v>68.332806832500111</c:v>
                </c:pt>
                <c:pt idx="78">
                  <c:v>69.22604613750012</c:v>
                </c:pt>
                <c:pt idx="79">
                  <c:v>70.119285442500129</c:v>
                </c:pt>
                <c:pt idx="80">
                  <c:v>71.012524747500137</c:v>
                </c:pt>
                <c:pt idx="81">
                  <c:v>71.90576405250016</c:v>
                </c:pt>
                <c:pt idx="82">
                  <c:v>72.799003357500155</c:v>
                </c:pt>
                <c:pt idx="83">
                  <c:v>73.692242662500163</c:v>
                </c:pt>
                <c:pt idx="84">
                  <c:v>74.585481967500172</c:v>
                </c:pt>
                <c:pt idx="85">
                  <c:v>75.478721272500181</c:v>
                </c:pt>
                <c:pt idx="86">
                  <c:v>74.585481967500172</c:v>
                </c:pt>
                <c:pt idx="87">
                  <c:v>73.692242662500163</c:v>
                </c:pt>
                <c:pt idx="88">
                  <c:v>72.799003357500155</c:v>
                </c:pt>
                <c:pt idx="89">
                  <c:v>71.90576405250016</c:v>
                </c:pt>
                <c:pt idx="90">
                  <c:v>71.012524747500137</c:v>
                </c:pt>
                <c:pt idx="91">
                  <c:v>70.119285442500129</c:v>
                </c:pt>
                <c:pt idx="92">
                  <c:v>69.22604613750012</c:v>
                </c:pt>
                <c:pt idx="93">
                  <c:v>68.332806832500111</c:v>
                </c:pt>
                <c:pt idx="94">
                  <c:v>67.439567527500103</c:v>
                </c:pt>
                <c:pt idx="95">
                  <c:v>66.546328222500094</c:v>
                </c:pt>
                <c:pt idx="96">
                  <c:v>65.653088917500085</c:v>
                </c:pt>
                <c:pt idx="97">
                  <c:v>64.759849612500091</c:v>
                </c:pt>
                <c:pt idx="98">
                  <c:v>63.866610307500089</c:v>
                </c:pt>
                <c:pt idx="99">
                  <c:v>62.973371002500095</c:v>
                </c:pt>
                <c:pt idx="100">
                  <c:v>62.080131697500093</c:v>
                </c:pt>
                <c:pt idx="101">
                  <c:v>61.186892392500098</c:v>
                </c:pt>
                <c:pt idx="102">
                  <c:v>59.910836242500103</c:v>
                </c:pt>
                <c:pt idx="103">
                  <c:v>58.634780092500115</c:v>
                </c:pt>
                <c:pt idx="104">
                  <c:v>57.358723942500106</c:v>
                </c:pt>
                <c:pt idx="105">
                  <c:v>56.082667792500104</c:v>
                </c:pt>
                <c:pt idx="106">
                  <c:v>54.806611642500094</c:v>
                </c:pt>
                <c:pt idx="107">
                  <c:v>53.530555492500085</c:v>
                </c:pt>
                <c:pt idx="108">
                  <c:v>52.254499342500097</c:v>
                </c:pt>
                <c:pt idx="109">
                  <c:v>50.978443192500094</c:v>
                </c:pt>
                <c:pt idx="110">
                  <c:v>49.702387042500099</c:v>
                </c:pt>
                <c:pt idx="111">
                  <c:v>48.426330892500097</c:v>
                </c:pt>
                <c:pt idx="112">
                  <c:v>47.150274742500109</c:v>
                </c:pt>
                <c:pt idx="113">
                  <c:v>45.874218592500107</c:v>
                </c:pt>
                <c:pt idx="114">
                  <c:v>44.598162442500104</c:v>
                </c:pt>
                <c:pt idx="115">
                  <c:v>43.322106292500116</c:v>
                </c:pt>
                <c:pt idx="116">
                  <c:v>44.342951212500118</c:v>
                </c:pt>
                <c:pt idx="117">
                  <c:v>45.363796132500106</c:v>
                </c:pt>
                <c:pt idx="118">
                  <c:v>46.384641052500093</c:v>
                </c:pt>
                <c:pt idx="119">
                  <c:v>47.405485972500095</c:v>
                </c:pt>
                <c:pt idx="120">
                  <c:v>48.426330892500076</c:v>
                </c:pt>
                <c:pt idx="121">
                  <c:v>49.447175812500078</c:v>
                </c:pt>
                <c:pt idx="122">
                  <c:v>50.468020732500072</c:v>
                </c:pt>
                <c:pt idx="123">
                  <c:v>51.488865652500067</c:v>
                </c:pt>
                <c:pt idx="124">
                  <c:v>52.509710572500062</c:v>
                </c:pt>
                <c:pt idx="125">
                  <c:v>53.530555492500071</c:v>
                </c:pt>
                <c:pt idx="126">
                  <c:v>54.551400412500072</c:v>
                </c:pt>
                <c:pt idx="127">
                  <c:v>55.572245332500081</c:v>
                </c:pt>
                <c:pt idx="128">
                  <c:v>56.593090252500069</c:v>
                </c:pt>
                <c:pt idx="129">
                  <c:v>57.613935172500057</c:v>
                </c:pt>
                <c:pt idx="130">
                  <c:v>58.634780092500044</c:v>
                </c:pt>
                <c:pt idx="131">
                  <c:v>59.655625012500032</c:v>
                </c:pt>
                <c:pt idx="132">
                  <c:v>60.676469932500012</c:v>
                </c:pt>
                <c:pt idx="133">
                  <c:v>60.676469932500012</c:v>
                </c:pt>
                <c:pt idx="134">
                  <c:v>60.676469932500012</c:v>
                </c:pt>
                <c:pt idx="135">
                  <c:v>60.676469932500012</c:v>
                </c:pt>
                <c:pt idx="136">
                  <c:v>60.676469932500012</c:v>
                </c:pt>
                <c:pt idx="137">
                  <c:v>60.676469932500012</c:v>
                </c:pt>
                <c:pt idx="138">
                  <c:v>60.676469932500012</c:v>
                </c:pt>
                <c:pt idx="139">
                  <c:v>60.676469932500012</c:v>
                </c:pt>
                <c:pt idx="140">
                  <c:v>60.676469932500012</c:v>
                </c:pt>
                <c:pt idx="141">
                  <c:v>60.676469932500012</c:v>
                </c:pt>
                <c:pt idx="142">
                  <c:v>60.676469932500012</c:v>
                </c:pt>
                <c:pt idx="143">
                  <c:v>60.676469932500012</c:v>
                </c:pt>
                <c:pt idx="144">
                  <c:v>60.676469932500012</c:v>
                </c:pt>
                <c:pt idx="145">
                  <c:v>60.676469932500012</c:v>
                </c:pt>
                <c:pt idx="146">
                  <c:v>61.952526082500022</c:v>
                </c:pt>
                <c:pt idx="147">
                  <c:v>63.228582232500031</c:v>
                </c:pt>
                <c:pt idx="148">
                  <c:v>64.504638382500048</c:v>
                </c:pt>
                <c:pt idx="149">
                  <c:v>65.78069453250005</c:v>
                </c:pt>
                <c:pt idx="150">
                  <c:v>67.056750682500066</c:v>
                </c:pt>
                <c:pt idx="151">
                  <c:v>68.332806832500054</c:v>
                </c:pt>
                <c:pt idx="152">
                  <c:v>69.608862982500057</c:v>
                </c:pt>
                <c:pt idx="153">
                  <c:v>70.884919132500059</c:v>
                </c:pt>
                <c:pt idx="154">
                  <c:v>72.160975282500061</c:v>
                </c:pt>
                <c:pt idx="155">
                  <c:v>73.437031432500063</c:v>
                </c:pt>
                <c:pt idx="156">
                  <c:v>73.437031432500063</c:v>
                </c:pt>
                <c:pt idx="157">
                  <c:v>73.437031432500063</c:v>
                </c:pt>
                <c:pt idx="158">
                  <c:v>73.437031432500063</c:v>
                </c:pt>
                <c:pt idx="159">
                  <c:v>73.437031432500063</c:v>
                </c:pt>
                <c:pt idx="160">
                  <c:v>73.437031432500063</c:v>
                </c:pt>
                <c:pt idx="161">
                  <c:v>73.437031432500063</c:v>
                </c:pt>
                <c:pt idx="162">
                  <c:v>73.437031432500063</c:v>
                </c:pt>
                <c:pt idx="163">
                  <c:v>73.437031432500063</c:v>
                </c:pt>
                <c:pt idx="164">
                  <c:v>73.437031432500063</c:v>
                </c:pt>
                <c:pt idx="165">
                  <c:v>73.437031432500063</c:v>
                </c:pt>
                <c:pt idx="166">
                  <c:v>73.437031432500063</c:v>
                </c:pt>
                <c:pt idx="167">
                  <c:v>73.437031432500063</c:v>
                </c:pt>
                <c:pt idx="168">
                  <c:v>73.437031432500063</c:v>
                </c:pt>
                <c:pt idx="169">
                  <c:v>73.437031432500063</c:v>
                </c:pt>
                <c:pt idx="170">
                  <c:v>73.437031432500063</c:v>
                </c:pt>
                <c:pt idx="171">
                  <c:v>73.437031432500063</c:v>
                </c:pt>
                <c:pt idx="172">
                  <c:v>73.437031432500063</c:v>
                </c:pt>
                <c:pt idx="173">
                  <c:v>73.437031432500063</c:v>
                </c:pt>
                <c:pt idx="174">
                  <c:v>73.437031432500063</c:v>
                </c:pt>
                <c:pt idx="175">
                  <c:v>73.437031432500063</c:v>
                </c:pt>
                <c:pt idx="176">
                  <c:v>72.033369667500054</c:v>
                </c:pt>
                <c:pt idx="177">
                  <c:v>70.629707902500044</c:v>
                </c:pt>
                <c:pt idx="178">
                  <c:v>69.226046137500049</c:v>
                </c:pt>
                <c:pt idx="179">
                  <c:v>67.822384372500053</c:v>
                </c:pt>
                <c:pt idx="180">
                  <c:v>66.418722607500058</c:v>
                </c:pt>
                <c:pt idx="181">
                  <c:v>65.015060842500048</c:v>
                </c:pt>
                <c:pt idx="182">
                  <c:v>63.61139907750006</c:v>
                </c:pt>
                <c:pt idx="183">
                  <c:v>62.207737312500043</c:v>
                </c:pt>
                <c:pt idx="184">
                  <c:v>60.804075547500055</c:v>
                </c:pt>
                <c:pt idx="185">
                  <c:v>59.40041378250006</c:v>
                </c:pt>
                <c:pt idx="186">
                  <c:v>57.996752017500057</c:v>
                </c:pt>
                <c:pt idx="187">
                  <c:v>56.593090252500048</c:v>
                </c:pt>
                <c:pt idx="188">
                  <c:v>55.189428487500038</c:v>
                </c:pt>
                <c:pt idx="189">
                  <c:v>53.785766722500043</c:v>
                </c:pt>
                <c:pt idx="190">
                  <c:v>52.382104957500047</c:v>
                </c:pt>
                <c:pt idx="191">
                  <c:v>50.978443192500045</c:v>
                </c:pt>
                <c:pt idx="192">
                  <c:v>49.574781427500042</c:v>
                </c:pt>
                <c:pt idx="193">
                  <c:v>48.171119662500033</c:v>
                </c:pt>
                <c:pt idx="194">
                  <c:v>46.76745789750003</c:v>
                </c:pt>
                <c:pt idx="195">
                  <c:v>45.363796132500035</c:v>
                </c:pt>
                <c:pt idx="196">
                  <c:v>44.087739982500047</c:v>
                </c:pt>
                <c:pt idx="197">
                  <c:v>42.811683832500044</c:v>
                </c:pt>
                <c:pt idx="198">
                  <c:v>41.535627682500035</c:v>
                </c:pt>
                <c:pt idx="199">
                  <c:v>40.25957153250004</c:v>
                </c:pt>
                <c:pt idx="200">
                  <c:v>38.98351538250003</c:v>
                </c:pt>
                <c:pt idx="201">
                  <c:v>37.707459232500035</c:v>
                </c:pt>
                <c:pt idx="202">
                  <c:v>36.431403082500033</c:v>
                </c:pt>
                <c:pt idx="203">
                  <c:v>35.155346932500031</c:v>
                </c:pt>
                <c:pt idx="204">
                  <c:v>33.879290782500036</c:v>
                </c:pt>
                <c:pt idx="205">
                  <c:v>32.603234632500033</c:v>
                </c:pt>
                <c:pt idx="206">
                  <c:v>33.241262707500027</c:v>
                </c:pt>
                <c:pt idx="207">
                  <c:v>33.879290782500021</c:v>
                </c:pt>
                <c:pt idx="208">
                  <c:v>34.517318857500022</c:v>
                </c:pt>
                <c:pt idx="209">
                  <c:v>35.155346932500017</c:v>
                </c:pt>
                <c:pt idx="210">
                  <c:v>35.793375007500018</c:v>
                </c:pt>
                <c:pt idx="211">
                  <c:v>36.431403082500019</c:v>
                </c:pt>
                <c:pt idx="212">
                  <c:v>37.06943115750002</c:v>
                </c:pt>
                <c:pt idx="213">
                  <c:v>37.707459232500021</c:v>
                </c:pt>
                <c:pt idx="214">
                  <c:v>38.345487307500015</c:v>
                </c:pt>
                <c:pt idx="215">
                  <c:v>38.983515382500016</c:v>
                </c:pt>
                <c:pt idx="216">
                  <c:v>40.259571532500011</c:v>
                </c:pt>
                <c:pt idx="217">
                  <c:v>41.535627682499999</c:v>
                </c:pt>
                <c:pt idx="218">
                  <c:v>42.811683832500009</c:v>
                </c:pt>
                <c:pt idx="219">
                  <c:v>44.087739982500011</c:v>
                </c:pt>
                <c:pt idx="220">
                  <c:v>45.363796132500021</c:v>
                </c:pt>
                <c:pt idx="221">
                  <c:v>46.639852282500016</c:v>
                </c:pt>
                <c:pt idx="222">
                  <c:v>47.915908432500018</c:v>
                </c:pt>
                <c:pt idx="223">
                  <c:v>49.19196458250002</c:v>
                </c:pt>
                <c:pt idx="224">
                  <c:v>50.468020732500008</c:v>
                </c:pt>
                <c:pt idx="225">
                  <c:v>51.744076882499996</c:v>
                </c:pt>
                <c:pt idx="226">
                  <c:v>51.744076882499996</c:v>
                </c:pt>
                <c:pt idx="227">
                  <c:v>50.212809502499994</c:v>
                </c:pt>
                <c:pt idx="228">
                  <c:v>48.681542122499991</c:v>
                </c:pt>
                <c:pt idx="229">
                  <c:v>47.150274742499988</c:v>
                </c:pt>
                <c:pt idx="230">
                  <c:v>45.619007362499978</c:v>
                </c:pt>
                <c:pt idx="231">
                  <c:v>44.087739982499961</c:v>
                </c:pt>
                <c:pt idx="232">
                  <c:v>42.556472602499959</c:v>
                </c:pt>
                <c:pt idx="233">
                  <c:v>41.025205222499949</c:v>
                </c:pt>
                <c:pt idx="234">
                  <c:v>39.493937842499946</c:v>
                </c:pt>
                <c:pt idx="235">
                  <c:v>37.96267046249995</c:v>
                </c:pt>
                <c:pt idx="236">
                  <c:v>39.238726612499953</c:v>
                </c:pt>
                <c:pt idx="237">
                  <c:v>40.514782762499955</c:v>
                </c:pt>
                <c:pt idx="238">
                  <c:v>41.790838912499964</c:v>
                </c:pt>
                <c:pt idx="239">
                  <c:v>43.066895062499974</c:v>
                </c:pt>
                <c:pt idx="240">
                  <c:v>44.342951212499969</c:v>
                </c:pt>
                <c:pt idx="241">
                  <c:v>45.619007362499978</c:v>
                </c:pt>
                <c:pt idx="242">
                  <c:v>46.895063512499988</c:v>
                </c:pt>
                <c:pt idx="243">
                  <c:v>48.171119662499997</c:v>
                </c:pt>
                <c:pt idx="244">
                  <c:v>49.447175812499992</c:v>
                </c:pt>
                <c:pt idx="245">
                  <c:v>50.723231962499987</c:v>
                </c:pt>
                <c:pt idx="246">
                  <c:v>51.999288112499976</c:v>
                </c:pt>
                <c:pt idx="247">
                  <c:v>53.275344262499985</c:v>
                </c:pt>
                <c:pt idx="248">
                  <c:v>54.551400412499994</c:v>
                </c:pt>
                <c:pt idx="249">
                  <c:v>55.827456562500004</c:v>
                </c:pt>
                <c:pt idx="250">
                  <c:v>57.103512712499999</c:v>
                </c:pt>
                <c:pt idx="251">
                  <c:v>58.379568862500001</c:v>
                </c:pt>
                <c:pt idx="252">
                  <c:v>59.65562501250001</c:v>
                </c:pt>
                <c:pt idx="253">
                  <c:v>60.931681162499999</c:v>
                </c:pt>
                <c:pt idx="254">
                  <c:v>62.207737312500008</c:v>
                </c:pt>
                <c:pt idx="255">
                  <c:v>63.483793462500017</c:v>
                </c:pt>
                <c:pt idx="256">
                  <c:v>64.759849612500034</c:v>
                </c:pt>
                <c:pt idx="257">
                  <c:v>66.035905762500022</c:v>
                </c:pt>
                <c:pt idx="258">
                  <c:v>67.311961912500024</c:v>
                </c:pt>
                <c:pt idx="259">
                  <c:v>68.588018062500041</c:v>
                </c:pt>
                <c:pt idx="260">
                  <c:v>69.864074212500029</c:v>
                </c:pt>
                <c:pt idx="261">
                  <c:v>71.140130362500031</c:v>
                </c:pt>
                <c:pt idx="262">
                  <c:v>72.416186512500033</c:v>
                </c:pt>
                <c:pt idx="263">
                  <c:v>73.69224266250005</c:v>
                </c:pt>
                <c:pt idx="264">
                  <c:v>74.968298812500038</c:v>
                </c:pt>
                <c:pt idx="265">
                  <c:v>76.24435496250004</c:v>
                </c:pt>
                <c:pt idx="266">
                  <c:v>76.627171807500034</c:v>
                </c:pt>
                <c:pt idx="267">
                  <c:v>77.009988652500027</c:v>
                </c:pt>
                <c:pt idx="268">
                  <c:v>77.392805497500021</c:v>
                </c:pt>
                <c:pt idx="269">
                  <c:v>77.775622342500014</c:v>
                </c:pt>
                <c:pt idx="270">
                  <c:v>78.158439187500008</c:v>
                </c:pt>
                <c:pt idx="271">
                  <c:v>78.541256032500002</c:v>
                </c:pt>
                <c:pt idx="272">
                  <c:v>78.924072877499995</c:v>
                </c:pt>
                <c:pt idx="273">
                  <c:v>79.306889722500003</c:v>
                </c:pt>
                <c:pt idx="274">
                  <c:v>79.689706567499996</c:v>
                </c:pt>
                <c:pt idx="275">
                  <c:v>80.07252341249999</c:v>
                </c:pt>
                <c:pt idx="276">
                  <c:v>80.07252341249999</c:v>
                </c:pt>
                <c:pt idx="277">
                  <c:v>80.07252341249999</c:v>
                </c:pt>
                <c:pt idx="278">
                  <c:v>80.07252341249999</c:v>
                </c:pt>
                <c:pt idx="279">
                  <c:v>80.07252341249999</c:v>
                </c:pt>
                <c:pt idx="280">
                  <c:v>80.07252341249999</c:v>
                </c:pt>
                <c:pt idx="281">
                  <c:v>80.07252341249999</c:v>
                </c:pt>
                <c:pt idx="282">
                  <c:v>80.07252341249999</c:v>
                </c:pt>
                <c:pt idx="283">
                  <c:v>80.07252341249999</c:v>
                </c:pt>
                <c:pt idx="284">
                  <c:v>80.07252341249999</c:v>
                </c:pt>
                <c:pt idx="285">
                  <c:v>80.07252341249999</c:v>
                </c:pt>
                <c:pt idx="286">
                  <c:v>80.07252341249999</c:v>
                </c:pt>
                <c:pt idx="287">
                  <c:v>80.07252341249999</c:v>
                </c:pt>
                <c:pt idx="288">
                  <c:v>80.07252341249999</c:v>
                </c:pt>
                <c:pt idx="289">
                  <c:v>80.07252341249999</c:v>
                </c:pt>
                <c:pt idx="290">
                  <c:v>80.07252341249999</c:v>
                </c:pt>
                <c:pt idx="291">
                  <c:v>80.07252341249999</c:v>
                </c:pt>
                <c:pt idx="292">
                  <c:v>80.07252341249999</c:v>
                </c:pt>
                <c:pt idx="293">
                  <c:v>80.07252341249999</c:v>
                </c:pt>
                <c:pt idx="294">
                  <c:v>80.07252341249999</c:v>
                </c:pt>
                <c:pt idx="295">
                  <c:v>80.07252341249999</c:v>
                </c:pt>
                <c:pt idx="296">
                  <c:v>80.07252341249999</c:v>
                </c:pt>
                <c:pt idx="297">
                  <c:v>80.07252341249999</c:v>
                </c:pt>
                <c:pt idx="298">
                  <c:v>80.07252341249999</c:v>
                </c:pt>
                <c:pt idx="299">
                  <c:v>80.07252341249999</c:v>
                </c:pt>
                <c:pt idx="300">
                  <c:v>80.07252341249999</c:v>
                </c:pt>
                <c:pt idx="301">
                  <c:v>80.07252341249999</c:v>
                </c:pt>
                <c:pt idx="302">
                  <c:v>80.07252341249999</c:v>
                </c:pt>
                <c:pt idx="303">
                  <c:v>80.07252341249999</c:v>
                </c:pt>
                <c:pt idx="304">
                  <c:v>80.07252341249999</c:v>
                </c:pt>
                <c:pt idx="305">
                  <c:v>80.07252341249999</c:v>
                </c:pt>
                <c:pt idx="306">
                  <c:v>80.07252341249999</c:v>
                </c:pt>
                <c:pt idx="307">
                  <c:v>80.07252341249999</c:v>
                </c:pt>
                <c:pt idx="308">
                  <c:v>80.710551487499984</c:v>
                </c:pt>
                <c:pt idx="309">
                  <c:v>81.348579562499978</c:v>
                </c:pt>
                <c:pt idx="310">
                  <c:v>81.986607637499986</c:v>
                </c:pt>
                <c:pt idx="311">
                  <c:v>82.624635712499995</c:v>
                </c:pt>
                <c:pt idx="312">
                  <c:v>83.262663787499989</c:v>
                </c:pt>
                <c:pt idx="313">
                  <c:v>83.900691862499983</c:v>
                </c:pt>
                <c:pt idx="314">
                  <c:v>84.538719937499991</c:v>
                </c:pt>
                <c:pt idx="315">
                  <c:v>85.176748012500013</c:v>
                </c:pt>
                <c:pt idx="316">
                  <c:v>85.176748012500013</c:v>
                </c:pt>
                <c:pt idx="317">
                  <c:v>85.176748012500013</c:v>
                </c:pt>
                <c:pt idx="318">
                  <c:v>85.176748012500013</c:v>
                </c:pt>
                <c:pt idx="319">
                  <c:v>85.176748012500013</c:v>
                </c:pt>
                <c:pt idx="320">
                  <c:v>85.176748012500013</c:v>
                </c:pt>
                <c:pt idx="321">
                  <c:v>85.176748012500013</c:v>
                </c:pt>
                <c:pt idx="322">
                  <c:v>85.176748012500013</c:v>
                </c:pt>
                <c:pt idx="323">
                  <c:v>85.176748012500013</c:v>
                </c:pt>
                <c:pt idx="324">
                  <c:v>85.176748012500013</c:v>
                </c:pt>
                <c:pt idx="325">
                  <c:v>85.176748012500013</c:v>
                </c:pt>
                <c:pt idx="326">
                  <c:v>85.814776087500007</c:v>
                </c:pt>
                <c:pt idx="327">
                  <c:v>86.452804162499987</c:v>
                </c:pt>
                <c:pt idx="328">
                  <c:v>87.09083223750001</c:v>
                </c:pt>
                <c:pt idx="329">
                  <c:v>87.728860312500004</c:v>
                </c:pt>
                <c:pt idx="330">
                  <c:v>88.366888387500012</c:v>
                </c:pt>
                <c:pt idx="331">
                  <c:v>89.004916462500006</c:v>
                </c:pt>
                <c:pt idx="332">
                  <c:v>89.6429445375</c:v>
                </c:pt>
                <c:pt idx="333">
                  <c:v>90.280972612500008</c:v>
                </c:pt>
                <c:pt idx="334">
                  <c:v>90.919000687500002</c:v>
                </c:pt>
                <c:pt idx="335">
                  <c:v>91.557028762500011</c:v>
                </c:pt>
                <c:pt idx="336">
                  <c:v>90.025761382500008</c:v>
                </c:pt>
                <c:pt idx="337">
                  <c:v>88.494494002499977</c:v>
                </c:pt>
                <c:pt idx="338">
                  <c:v>86.963226622499974</c:v>
                </c:pt>
                <c:pt idx="339">
                  <c:v>85.431959242499985</c:v>
                </c:pt>
                <c:pt idx="340">
                  <c:v>83.900691862499983</c:v>
                </c:pt>
                <c:pt idx="341">
                  <c:v>82.36942448249998</c:v>
                </c:pt>
                <c:pt idx="342">
                  <c:v>80.838157102499977</c:v>
                </c:pt>
                <c:pt idx="343">
                  <c:v>79.306889722499974</c:v>
                </c:pt>
                <c:pt idx="344">
                  <c:v>77.775622342499972</c:v>
                </c:pt>
                <c:pt idx="345">
                  <c:v>76.244354962499969</c:v>
                </c:pt>
                <c:pt idx="346">
                  <c:v>74.713087582499966</c:v>
                </c:pt>
                <c:pt idx="347">
                  <c:v>73.181820202499949</c:v>
                </c:pt>
                <c:pt idx="348">
                  <c:v>71.650552822499947</c:v>
                </c:pt>
                <c:pt idx="349">
                  <c:v>70.119285442499944</c:v>
                </c:pt>
                <c:pt idx="350">
                  <c:v>68.588018062499941</c:v>
                </c:pt>
                <c:pt idx="351">
                  <c:v>68.588018062499941</c:v>
                </c:pt>
                <c:pt idx="352">
                  <c:v>68.588018062499941</c:v>
                </c:pt>
                <c:pt idx="353">
                  <c:v>68.588018062499941</c:v>
                </c:pt>
                <c:pt idx="354">
                  <c:v>68.588018062499941</c:v>
                </c:pt>
                <c:pt idx="355">
                  <c:v>68.588018062499941</c:v>
                </c:pt>
                <c:pt idx="356">
                  <c:v>68.588018062499941</c:v>
                </c:pt>
                <c:pt idx="357">
                  <c:v>68.588018062499941</c:v>
                </c:pt>
                <c:pt idx="358">
                  <c:v>68.588018062499941</c:v>
                </c:pt>
                <c:pt idx="359">
                  <c:v>68.588018062499941</c:v>
                </c:pt>
                <c:pt idx="360">
                  <c:v>68.588018062499941</c:v>
                </c:pt>
                <c:pt idx="361">
                  <c:v>68.588018062499941</c:v>
                </c:pt>
                <c:pt idx="362">
                  <c:v>68.588018062499941</c:v>
                </c:pt>
                <c:pt idx="363">
                  <c:v>68.588018062499941</c:v>
                </c:pt>
                <c:pt idx="364">
                  <c:v>68.588018062499941</c:v>
                </c:pt>
                <c:pt idx="365">
                  <c:v>68.588018062499941</c:v>
                </c:pt>
                <c:pt idx="366">
                  <c:v>69.481257367499936</c:v>
                </c:pt>
                <c:pt idx="367">
                  <c:v>70.374496672499944</c:v>
                </c:pt>
                <c:pt idx="368">
                  <c:v>71.267735977499953</c:v>
                </c:pt>
                <c:pt idx="369">
                  <c:v>72.160975282499962</c:v>
                </c:pt>
                <c:pt idx="370">
                  <c:v>73.054214587499956</c:v>
                </c:pt>
                <c:pt idx="371">
                  <c:v>73.947453892499951</c:v>
                </c:pt>
                <c:pt idx="372">
                  <c:v>74.840693197499945</c:v>
                </c:pt>
                <c:pt idx="373">
                  <c:v>75.733932502499954</c:v>
                </c:pt>
                <c:pt idx="374">
                  <c:v>76.627171807499948</c:v>
                </c:pt>
                <c:pt idx="375">
                  <c:v>77.520411112499957</c:v>
                </c:pt>
                <c:pt idx="376">
                  <c:v>78.413650417499952</c:v>
                </c:pt>
                <c:pt idx="377">
                  <c:v>78.413650417499952</c:v>
                </c:pt>
                <c:pt idx="378">
                  <c:v>78.413650417499952</c:v>
                </c:pt>
                <c:pt idx="379">
                  <c:v>78.413650417499952</c:v>
                </c:pt>
                <c:pt idx="380">
                  <c:v>78.413650417499952</c:v>
                </c:pt>
                <c:pt idx="381">
                  <c:v>78.413650417499952</c:v>
                </c:pt>
                <c:pt idx="382">
                  <c:v>78.413650417499952</c:v>
                </c:pt>
                <c:pt idx="383">
                  <c:v>78.413650417499952</c:v>
                </c:pt>
                <c:pt idx="384">
                  <c:v>78.413650417499952</c:v>
                </c:pt>
                <c:pt idx="385">
                  <c:v>78.413650417499952</c:v>
                </c:pt>
                <c:pt idx="386">
                  <c:v>78.413650417499952</c:v>
                </c:pt>
                <c:pt idx="387">
                  <c:v>78.413650417499952</c:v>
                </c:pt>
                <c:pt idx="388">
                  <c:v>78.413650417499952</c:v>
                </c:pt>
                <c:pt idx="389">
                  <c:v>78.413650417499952</c:v>
                </c:pt>
                <c:pt idx="390">
                  <c:v>78.413650417499952</c:v>
                </c:pt>
                <c:pt idx="391">
                  <c:v>78.413650417499952</c:v>
                </c:pt>
                <c:pt idx="392">
                  <c:v>78.413650417499952</c:v>
                </c:pt>
                <c:pt idx="393">
                  <c:v>78.413650417499952</c:v>
                </c:pt>
                <c:pt idx="394">
                  <c:v>78.413650417499952</c:v>
                </c:pt>
                <c:pt idx="395">
                  <c:v>78.413650417499952</c:v>
                </c:pt>
                <c:pt idx="396">
                  <c:v>76.499566192499969</c:v>
                </c:pt>
                <c:pt idx="397">
                  <c:v>74.585481967499973</c:v>
                </c:pt>
                <c:pt idx="398">
                  <c:v>72.671397742499991</c:v>
                </c:pt>
                <c:pt idx="399">
                  <c:v>70.757313517499981</c:v>
                </c:pt>
                <c:pt idx="400">
                  <c:v>68.84322929249997</c:v>
                </c:pt>
                <c:pt idx="401">
                  <c:v>66.929145067499988</c:v>
                </c:pt>
                <c:pt idx="402">
                  <c:v>65.015060842499992</c:v>
                </c:pt>
                <c:pt idx="403">
                  <c:v>63.100976617499988</c:v>
                </c:pt>
                <c:pt idx="404">
                  <c:v>61.186892392499985</c:v>
                </c:pt>
                <c:pt idx="405">
                  <c:v>59.272808167499988</c:v>
                </c:pt>
                <c:pt idx="406">
                  <c:v>59.655625012499989</c:v>
                </c:pt>
                <c:pt idx="407">
                  <c:v>60.03844185749999</c:v>
                </c:pt>
                <c:pt idx="408">
                  <c:v>60.421258702499976</c:v>
                </c:pt>
                <c:pt idx="409">
                  <c:v>60.804075547499963</c:v>
                </c:pt>
                <c:pt idx="410">
                  <c:v>61.186892392499956</c:v>
                </c:pt>
                <c:pt idx="411">
                  <c:v>61.569709237499964</c:v>
                </c:pt>
                <c:pt idx="412">
                  <c:v>61.952526082499958</c:v>
                </c:pt>
                <c:pt idx="413">
                  <c:v>62.335342927499958</c:v>
                </c:pt>
                <c:pt idx="414">
                  <c:v>62.718159772499952</c:v>
                </c:pt>
                <c:pt idx="415">
                  <c:v>63.100976617499938</c:v>
                </c:pt>
                <c:pt idx="416">
                  <c:v>63.483793462499925</c:v>
                </c:pt>
                <c:pt idx="417">
                  <c:v>63.866610307499933</c:v>
                </c:pt>
                <c:pt idx="418">
                  <c:v>64.249427152499933</c:v>
                </c:pt>
                <c:pt idx="419">
                  <c:v>64.632243997499941</c:v>
                </c:pt>
                <c:pt idx="420">
                  <c:v>65.015060842499935</c:v>
                </c:pt>
                <c:pt idx="421">
                  <c:v>65.397877687499943</c:v>
                </c:pt>
                <c:pt idx="422">
                  <c:v>66.035905762499937</c:v>
                </c:pt>
                <c:pt idx="423">
                  <c:v>66.673933837499931</c:v>
                </c:pt>
                <c:pt idx="424">
                  <c:v>67.311961912499925</c:v>
                </c:pt>
                <c:pt idx="425">
                  <c:v>67.949989987499933</c:v>
                </c:pt>
                <c:pt idx="426">
                  <c:v>68.588018062499941</c:v>
                </c:pt>
                <c:pt idx="427">
                  <c:v>69.226046137499921</c:v>
                </c:pt>
                <c:pt idx="428">
                  <c:v>69.864074212499943</c:v>
                </c:pt>
                <c:pt idx="429">
                  <c:v>70.502102287499923</c:v>
                </c:pt>
                <c:pt idx="430">
                  <c:v>71.140130362499931</c:v>
                </c:pt>
                <c:pt idx="431">
                  <c:v>71.778158437499926</c:v>
                </c:pt>
                <c:pt idx="432">
                  <c:v>72.41618651249992</c:v>
                </c:pt>
                <c:pt idx="433">
                  <c:v>73.054214587499914</c:v>
                </c:pt>
                <c:pt idx="434">
                  <c:v>73.692242662499922</c:v>
                </c:pt>
                <c:pt idx="435">
                  <c:v>74.330270737499902</c:v>
                </c:pt>
                <c:pt idx="436">
                  <c:v>74.968298812499896</c:v>
                </c:pt>
                <c:pt idx="437">
                  <c:v>75.606326887499904</c:v>
                </c:pt>
                <c:pt idx="438">
                  <c:v>76.244354962499898</c:v>
                </c:pt>
                <c:pt idx="439">
                  <c:v>76.882383037499892</c:v>
                </c:pt>
                <c:pt idx="440">
                  <c:v>77.520411112499886</c:v>
                </c:pt>
                <c:pt idx="441">
                  <c:v>78.15843918749988</c:v>
                </c:pt>
                <c:pt idx="442">
                  <c:v>78.796467262499874</c:v>
                </c:pt>
                <c:pt idx="443">
                  <c:v>79.434495337499882</c:v>
                </c:pt>
                <c:pt idx="444">
                  <c:v>80.072523412499891</c:v>
                </c:pt>
                <c:pt idx="445">
                  <c:v>80.710551487499885</c:v>
                </c:pt>
                <c:pt idx="446">
                  <c:v>81.348579562499879</c:v>
                </c:pt>
                <c:pt idx="447">
                  <c:v>81.986607637499858</c:v>
                </c:pt>
                <c:pt idx="448">
                  <c:v>82.624635712499867</c:v>
                </c:pt>
                <c:pt idx="449">
                  <c:v>83.262663787499861</c:v>
                </c:pt>
                <c:pt idx="450">
                  <c:v>83.900691862499841</c:v>
                </c:pt>
                <c:pt idx="451">
                  <c:v>80.710551487499842</c:v>
                </c:pt>
                <c:pt idx="452">
                  <c:v>77.520411112499829</c:v>
                </c:pt>
                <c:pt idx="453">
                  <c:v>74.330270737499831</c:v>
                </c:pt>
                <c:pt idx="454">
                  <c:v>71.140130362499832</c:v>
                </c:pt>
                <c:pt idx="455">
                  <c:v>67.949989987499833</c:v>
                </c:pt>
                <c:pt idx="456">
                  <c:v>64.759849612499849</c:v>
                </c:pt>
                <c:pt idx="457">
                  <c:v>61.569709237499843</c:v>
                </c:pt>
                <c:pt idx="458">
                  <c:v>58.379568862499845</c:v>
                </c:pt>
                <c:pt idx="459">
                  <c:v>55.189428487499846</c:v>
                </c:pt>
                <c:pt idx="460">
                  <c:v>51.999288112499855</c:v>
                </c:pt>
                <c:pt idx="461">
                  <c:v>48.809147737499849</c:v>
                </c:pt>
                <c:pt idx="462">
                  <c:v>45.619007362499843</c:v>
                </c:pt>
                <c:pt idx="463">
                  <c:v>42.428866987499838</c:v>
                </c:pt>
                <c:pt idx="464">
                  <c:v>39.238726612499839</c:v>
                </c:pt>
                <c:pt idx="465">
                  <c:v>36.048586237499833</c:v>
                </c:pt>
                <c:pt idx="466">
                  <c:v>33.368868322499829</c:v>
                </c:pt>
                <c:pt idx="467">
                  <c:v>30.689150407499834</c:v>
                </c:pt>
                <c:pt idx="468">
                  <c:v>28.009432492499833</c:v>
                </c:pt>
                <c:pt idx="469">
                  <c:v>25.329714577499825</c:v>
                </c:pt>
                <c:pt idx="470">
                  <c:v>22.649996662499824</c:v>
                </c:pt>
                <c:pt idx="471">
                  <c:v>19.970278747499822</c:v>
                </c:pt>
                <c:pt idx="472">
                  <c:v>20.608306822499824</c:v>
                </c:pt>
                <c:pt idx="473">
                  <c:v>21.246334897499825</c:v>
                </c:pt>
                <c:pt idx="474">
                  <c:v>21.884362972499826</c:v>
                </c:pt>
                <c:pt idx="475">
                  <c:v>22.522391047499823</c:v>
                </c:pt>
                <c:pt idx="476">
                  <c:v>23.160419122499825</c:v>
                </c:pt>
                <c:pt idx="477">
                  <c:v>23.798447197499819</c:v>
                </c:pt>
                <c:pt idx="478">
                  <c:v>24.43647527249982</c:v>
                </c:pt>
                <c:pt idx="479">
                  <c:v>25.074503347499817</c:v>
                </c:pt>
                <c:pt idx="480">
                  <c:v>25.712531422499818</c:v>
                </c:pt>
                <c:pt idx="481">
                  <c:v>26.35055949749982</c:v>
                </c:pt>
                <c:pt idx="482">
                  <c:v>26.988587572499817</c:v>
                </c:pt>
                <c:pt idx="483">
                  <c:v>27.626615647499822</c:v>
                </c:pt>
                <c:pt idx="484">
                  <c:v>28.264643722499823</c:v>
                </c:pt>
                <c:pt idx="485">
                  <c:v>28.902671797499821</c:v>
                </c:pt>
                <c:pt idx="486">
                  <c:v>29.413094257499825</c:v>
                </c:pt>
                <c:pt idx="487">
                  <c:v>29.923516717499826</c:v>
                </c:pt>
                <c:pt idx="488">
                  <c:v>30.43393917749982</c:v>
                </c:pt>
                <c:pt idx="489">
                  <c:v>30.944361637499824</c:v>
                </c:pt>
                <c:pt idx="490">
                  <c:v>31.454784097499822</c:v>
                </c:pt>
                <c:pt idx="491">
                  <c:v>31.965206557499819</c:v>
                </c:pt>
                <c:pt idx="492">
                  <c:v>32.47562901749982</c:v>
                </c:pt>
                <c:pt idx="493">
                  <c:v>32.986051477499814</c:v>
                </c:pt>
                <c:pt idx="494">
                  <c:v>33.496473937499815</c:v>
                </c:pt>
                <c:pt idx="495">
                  <c:v>34.006896397499808</c:v>
                </c:pt>
                <c:pt idx="496">
                  <c:v>33.368868322499807</c:v>
                </c:pt>
                <c:pt idx="497">
                  <c:v>32.730840247499806</c:v>
                </c:pt>
                <c:pt idx="498">
                  <c:v>32.092812172499812</c:v>
                </c:pt>
                <c:pt idx="499">
                  <c:v>31.454784097499815</c:v>
                </c:pt>
                <c:pt idx="500">
                  <c:v>30.816756022499813</c:v>
                </c:pt>
                <c:pt idx="501">
                  <c:v>30.178727947499812</c:v>
                </c:pt>
                <c:pt idx="502">
                  <c:v>29.540699872499815</c:v>
                </c:pt>
                <c:pt idx="503">
                  <c:v>28.902671797499814</c:v>
                </c:pt>
                <c:pt idx="504">
                  <c:v>28.264643722499812</c:v>
                </c:pt>
                <c:pt idx="505">
                  <c:v>27.626615647499815</c:v>
                </c:pt>
                <c:pt idx="506">
                  <c:v>26.988587572499817</c:v>
                </c:pt>
                <c:pt idx="507">
                  <c:v>26.35055949749982</c:v>
                </c:pt>
                <c:pt idx="508">
                  <c:v>27.626615647499822</c:v>
                </c:pt>
                <c:pt idx="509">
                  <c:v>28.902671797499821</c:v>
                </c:pt>
                <c:pt idx="510">
                  <c:v>30.178727947499823</c:v>
                </c:pt>
                <c:pt idx="511">
                  <c:v>31.454784097499822</c:v>
                </c:pt>
                <c:pt idx="512">
                  <c:v>32.730840247499827</c:v>
                </c:pt>
                <c:pt idx="513">
                  <c:v>34.006896397499823</c:v>
                </c:pt>
                <c:pt idx="514">
                  <c:v>35.282952547499825</c:v>
                </c:pt>
                <c:pt idx="515">
                  <c:v>36.559008697499827</c:v>
                </c:pt>
                <c:pt idx="516">
                  <c:v>37.835064847499829</c:v>
                </c:pt>
                <c:pt idx="517">
                  <c:v>39.111120997499825</c:v>
                </c:pt>
                <c:pt idx="518">
                  <c:v>40.38717714749982</c:v>
                </c:pt>
                <c:pt idx="519">
                  <c:v>41.663233297499829</c:v>
                </c:pt>
                <c:pt idx="520">
                  <c:v>42.939289447499817</c:v>
                </c:pt>
                <c:pt idx="521">
                  <c:v>43.577317522499833</c:v>
                </c:pt>
                <c:pt idx="522">
                  <c:v>44.215345597499827</c:v>
                </c:pt>
                <c:pt idx="523">
                  <c:v>44.853373672499828</c:v>
                </c:pt>
                <c:pt idx="524">
                  <c:v>45.491401747499829</c:v>
                </c:pt>
                <c:pt idx="525">
                  <c:v>46.129429822499823</c:v>
                </c:pt>
                <c:pt idx="526">
                  <c:v>46.76745789749981</c:v>
                </c:pt>
                <c:pt idx="527">
                  <c:v>47.405485972499804</c:v>
                </c:pt>
                <c:pt idx="528">
                  <c:v>48.043514047499791</c:v>
                </c:pt>
                <c:pt idx="529">
                  <c:v>48.681542122499792</c:v>
                </c:pt>
                <c:pt idx="530">
                  <c:v>49.319570197499786</c:v>
                </c:pt>
                <c:pt idx="531">
                  <c:v>49.957598272499794</c:v>
                </c:pt>
                <c:pt idx="532">
                  <c:v>50.595626347499795</c:v>
                </c:pt>
                <c:pt idx="533">
                  <c:v>51.233654422499782</c:v>
                </c:pt>
                <c:pt idx="534">
                  <c:v>51.871682497499776</c:v>
                </c:pt>
                <c:pt idx="535">
                  <c:v>52.50971057249977</c:v>
                </c:pt>
                <c:pt idx="536">
                  <c:v>50.978443192499782</c:v>
                </c:pt>
                <c:pt idx="537">
                  <c:v>49.447175812499779</c:v>
                </c:pt>
                <c:pt idx="538">
                  <c:v>47.915908432499762</c:v>
                </c:pt>
                <c:pt idx="539">
                  <c:v>46.384641052499767</c:v>
                </c:pt>
                <c:pt idx="540">
                  <c:v>44.853373672499764</c:v>
                </c:pt>
                <c:pt idx="541">
                  <c:v>43.322106292499754</c:v>
                </c:pt>
                <c:pt idx="542">
                  <c:v>41.790838912499744</c:v>
                </c:pt>
                <c:pt idx="543">
                  <c:v>40.259571532499734</c:v>
                </c:pt>
                <c:pt idx="544">
                  <c:v>38.728304152499746</c:v>
                </c:pt>
                <c:pt idx="545">
                  <c:v>37.19703677249975</c:v>
                </c:pt>
                <c:pt idx="546">
                  <c:v>37.835064847499751</c:v>
                </c:pt>
                <c:pt idx="547">
                  <c:v>38.473092922499752</c:v>
                </c:pt>
                <c:pt idx="548">
                  <c:v>39.111120997499754</c:v>
                </c:pt>
                <c:pt idx="549">
                  <c:v>39.749149072499755</c:v>
                </c:pt>
                <c:pt idx="550">
                  <c:v>40.387177147499749</c:v>
                </c:pt>
                <c:pt idx="551">
                  <c:v>41.02520522249975</c:v>
                </c:pt>
                <c:pt idx="552">
                  <c:v>41.663233297499751</c:v>
                </c:pt>
                <c:pt idx="553">
                  <c:v>42.301261372499745</c:v>
                </c:pt>
                <c:pt idx="554">
                  <c:v>42.939289447499746</c:v>
                </c:pt>
                <c:pt idx="555">
                  <c:v>43.577317522499754</c:v>
                </c:pt>
                <c:pt idx="556">
                  <c:v>44.215345597499756</c:v>
                </c:pt>
                <c:pt idx="557">
                  <c:v>44.215345597499756</c:v>
                </c:pt>
                <c:pt idx="558">
                  <c:v>44.215345597499756</c:v>
                </c:pt>
                <c:pt idx="559">
                  <c:v>44.215345597499756</c:v>
                </c:pt>
                <c:pt idx="560">
                  <c:v>44.215345597499756</c:v>
                </c:pt>
                <c:pt idx="561">
                  <c:v>44.215345597499756</c:v>
                </c:pt>
                <c:pt idx="562">
                  <c:v>44.215345597499756</c:v>
                </c:pt>
                <c:pt idx="563">
                  <c:v>44.215345597499756</c:v>
                </c:pt>
                <c:pt idx="564">
                  <c:v>44.215345597499756</c:v>
                </c:pt>
                <c:pt idx="565">
                  <c:v>44.215345597499756</c:v>
                </c:pt>
                <c:pt idx="566">
                  <c:v>44.215345597499756</c:v>
                </c:pt>
                <c:pt idx="567">
                  <c:v>44.215345597499756</c:v>
                </c:pt>
                <c:pt idx="568">
                  <c:v>44.215345597499756</c:v>
                </c:pt>
                <c:pt idx="569">
                  <c:v>44.215345597499756</c:v>
                </c:pt>
                <c:pt idx="570">
                  <c:v>44.215345597499756</c:v>
                </c:pt>
                <c:pt idx="571">
                  <c:v>44.598162442499763</c:v>
                </c:pt>
                <c:pt idx="572">
                  <c:v>44.980979287499757</c:v>
                </c:pt>
                <c:pt idx="573">
                  <c:v>45.363796132499743</c:v>
                </c:pt>
                <c:pt idx="574">
                  <c:v>45.746612977499751</c:v>
                </c:pt>
                <c:pt idx="575">
                  <c:v>46.129429822499745</c:v>
                </c:pt>
                <c:pt idx="576">
                  <c:v>46.512246667499753</c:v>
                </c:pt>
                <c:pt idx="577">
                  <c:v>46.895063512499746</c:v>
                </c:pt>
                <c:pt idx="578">
                  <c:v>47.27788035749974</c:v>
                </c:pt>
                <c:pt idx="579">
                  <c:v>47.660697202499733</c:v>
                </c:pt>
                <c:pt idx="580">
                  <c:v>48.043514047499741</c:v>
                </c:pt>
                <c:pt idx="581">
                  <c:v>48.426330892499728</c:v>
                </c:pt>
                <c:pt idx="582">
                  <c:v>48.809147737499728</c:v>
                </c:pt>
                <c:pt idx="583">
                  <c:v>49.191964582499715</c:v>
                </c:pt>
                <c:pt idx="584">
                  <c:v>49.574781427499715</c:v>
                </c:pt>
                <c:pt idx="585">
                  <c:v>49.957598272499709</c:v>
                </c:pt>
                <c:pt idx="586">
                  <c:v>50.59562634749971</c:v>
                </c:pt>
                <c:pt idx="587">
                  <c:v>51.233654422499704</c:v>
                </c:pt>
                <c:pt idx="588">
                  <c:v>51.871682497499691</c:v>
                </c:pt>
                <c:pt idx="589">
                  <c:v>52.509710572499692</c:v>
                </c:pt>
                <c:pt idx="590">
                  <c:v>53.147738647499693</c:v>
                </c:pt>
                <c:pt idx="591">
                  <c:v>53.785766722499694</c:v>
                </c:pt>
                <c:pt idx="592">
                  <c:v>54.423794797499689</c:v>
                </c:pt>
                <c:pt idx="593">
                  <c:v>55.061822872499704</c:v>
                </c:pt>
                <c:pt idx="594">
                  <c:v>55.699850947499691</c:v>
                </c:pt>
                <c:pt idx="595">
                  <c:v>56.337879022499692</c:v>
                </c:pt>
                <c:pt idx="596">
                  <c:v>54.679006027499703</c:v>
                </c:pt>
                <c:pt idx="597">
                  <c:v>53.020133032499707</c:v>
                </c:pt>
                <c:pt idx="598">
                  <c:v>51.361260037499711</c:v>
                </c:pt>
                <c:pt idx="599">
                  <c:v>49.702387042499716</c:v>
                </c:pt>
                <c:pt idx="600">
                  <c:v>48.043514047499713</c:v>
                </c:pt>
                <c:pt idx="601">
                  <c:v>46.384641052499717</c:v>
                </c:pt>
                <c:pt idx="602">
                  <c:v>44.725768057499707</c:v>
                </c:pt>
                <c:pt idx="603">
                  <c:v>43.066895062499711</c:v>
                </c:pt>
                <c:pt idx="604">
                  <c:v>41.408022067499729</c:v>
                </c:pt>
                <c:pt idx="605">
                  <c:v>39.749149072499726</c:v>
                </c:pt>
                <c:pt idx="606">
                  <c:v>38.09027607749973</c:v>
                </c:pt>
                <c:pt idx="607">
                  <c:v>36.431403082499727</c:v>
                </c:pt>
                <c:pt idx="608">
                  <c:v>34.772530087499725</c:v>
                </c:pt>
                <c:pt idx="609">
                  <c:v>33.113657092499729</c:v>
                </c:pt>
                <c:pt idx="610">
                  <c:v>31.454784097499726</c:v>
                </c:pt>
                <c:pt idx="611">
                  <c:v>29.795911102499723</c:v>
                </c:pt>
                <c:pt idx="612">
                  <c:v>28.13703810749972</c:v>
                </c:pt>
                <c:pt idx="613">
                  <c:v>26.47816511249972</c:v>
                </c:pt>
                <c:pt idx="614">
                  <c:v>24.819292117499714</c:v>
                </c:pt>
                <c:pt idx="615">
                  <c:v>23.160419122499714</c:v>
                </c:pt>
                <c:pt idx="616">
                  <c:v>21.501546127499715</c:v>
                </c:pt>
                <c:pt idx="617">
                  <c:v>20.097884362499713</c:v>
                </c:pt>
                <c:pt idx="618">
                  <c:v>18.56661698249971</c:v>
                </c:pt>
                <c:pt idx="619">
                  <c:v>17.035349602499714</c:v>
                </c:pt>
                <c:pt idx="620">
                  <c:v>15.504082222499715</c:v>
                </c:pt>
                <c:pt idx="621">
                  <c:v>13.972814842499716</c:v>
                </c:pt>
                <c:pt idx="622">
                  <c:v>12.441547462499715</c:v>
                </c:pt>
                <c:pt idx="623">
                  <c:v>10.910280082499716</c:v>
                </c:pt>
                <c:pt idx="624">
                  <c:v>9.3790127024997165</c:v>
                </c:pt>
                <c:pt idx="625">
                  <c:v>7.8477453224997165</c:v>
                </c:pt>
                <c:pt idx="626">
                  <c:v>6.3164779424997173</c:v>
                </c:pt>
                <c:pt idx="627">
                  <c:v>4.7852105624997172</c:v>
                </c:pt>
                <c:pt idx="628">
                  <c:v>3.2539431824997176</c:v>
                </c:pt>
                <c:pt idx="629">
                  <c:v>1.722675802499718</c:v>
                </c:pt>
                <c:pt idx="630">
                  <c:v>0.15312673799971818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8E-429E-9764-B513DC26DF5A}"/>
            </c:ext>
          </c:extLst>
        </c:ser>
        <c:ser>
          <c:idx val="1"/>
          <c:order val="1"/>
          <c:tx>
            <c:v>GRADIENT</c:v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'CW1'!$N$6:$N$636</c:f>
              <c:numCache>
                <c:formatCode>General</c:formatCode>
                <c:ptCount val="6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1023.196720927264</c:v>
                </c:pt>
                <c:pt idx="216">
                  <c:v>1023.196720927264</c:v>
                </c:pt>
                <c:pt idx="217">
                  <c:v>1023.196720927264</c:v>
                </c:pt>
                <c:pt idx="218">
                  <c:v>1023.196720927264</c:v>
                </c:pt>
                <c:pt idx="219">
                  <c:v>1023.196720927264</c:v>
                </c:pt>
                <c:pt idx="220">
                  <c:v>1023.196720927264</c:v>
                </c:pt>
                <c:pt idx="221">
                  <c:v>1023.196720927264</c:v>
                </c:pt>
                <c:pt idx="222">
                  <c:v>1023.196720927264</c:v>
                </c:pt>
                <c:pt idx="223">
                  <c:v>1023.196720927264</c:v>
                </c:pt>
                <c:pt idx="224">
                  <c:v>1023.196720927264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1023.196720927264</c:v>
                </c:pt>
                <c:pt idx="266">
                  <c:v>1023.196720927264</c:v>
                </c:pt>
                <c:pt idx="267">
                  <c:v>1023.196720927264</c:v>
                </c:pt>
                <c:pt idx="268">
                  <c:v>1023.196720927264</c:v>
                </c:pt>
                <c:pt idx="269">
                  <c:v>1023.196720927264</c:v>
                </c:pt>
                <c:pt idx="270">
                  <c:v>1023.196720927264</c:v>
                </c:pt>
                <c:pt idx="271">
                  <c:v>1023.196720927264</c:v>
                </c:pt>
                <c:pt idx="272">
                  <c:v>1023.196720927264</c:v>
                </c:pt>
                <c:pt idx="273">
                  <c:v>1023.196720927264</c:v>
                </c:pt>
                <c:pt idx="274">
                  <c:v>1023.196720927264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-1023.196720927264</c:v>
                </c:pt>
                <c:pt idx="366">
                  <c:v>-1023.196720927264</c:v>
                </c:pt>
                <c:pt idx="367">
                  <c:v>-1023.196720927264</c:v>
                </c:pt>
                <c:pt idx="368">
                  <c:v>-1023.196720927264</c:v>
                </c:pt>
                <c:pt idx="369">
                  <c:v>-1023.196720927264</c:v>
                </c:pt>
                <c:pt idx="370">
                  <c:v>-1023.196720927264</c:v>
                </c:pt>
                <c:pt idx="371">
                  <c:v>-1023.196720927264</c:v>
                </c:pt>
                <c:pt idx="372">
                  <c:v>-1023.196720927264</c:v>
                </c:pt>
                <c:pt idx="373">
                  <c:v>-1023.196720927264</c:v>
                </c:pt>
                <c:pt idx="374">
                  <c:v>-1023.196720927264</c:v>
                </c:pt>
                <c:pt idx="375">
                  <c:v>-1023.196720927264</c:v>
                </c:pt>
                <c:pt idx="376">
                  <c:v>-1023.196720927264</c:v>
                </c:pt>
                <c:pt idx="377">
                  <c:v>-1023.196720927264</c:v>
                </c:pt>
                <c:pt idx="378">
                  <c:v>-1023.196720927264</c:v>
                </c:pt>
                <c:pt idx="379">
                  <c:v>-1023.196720927264</c:v>
                </c:pt>
                <c:pt idx="380">
                  <c:v>-1023.196720927264</c:v>
                </c:pt>
                <c:pt idx="381">
                  <c:v>-1023.196720927264</c:v>
                </c:pt>
                <c:pt idx="382">
                  <c:v>-1023.196720927264</c:v>
                </c:pt>
                <c:pt idx="383">
                  <c:v>-1023.196720927264</c:v>
                </c:pt>
                <c:pt idx="384">
                  <c:v>-1023.196720927264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8E-429E-9764-B513DC26DF5A}"/>
            </c:ext>
          </c:extLst>
        </c:ser>
        <c:ser>
          <c:idx val="2"/>
          <c:order val="2"/>
          <c:tx>
            <c:v>ROLLING</c:v>
          </c:tx>
          <c:spPr>
            <a:ln w="22225" cap="rnd" cmpd="sng" algn="ctr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'CW1'!$L$6:$L$636</c:f>
              <c:numCache>
                <c:formatCode>General</c:formatCode>
                <c:ptCount val="631"/>
                <c:pt idx="0">
                  <c:v>103</c:v>
                </c:pt>
                <c:pt idx="1">
                  <c:v>103</c:v>
                </c:pt>
                <c:pt idx="2">
                  <c:v>103</c:v>
                </c:pt>
                <c:pt idx="3">
                  <c:v>103</c:v>
                </c:pt>
                <c:pt idx="4">
                  <c:v>103</c:v>
                </c:pt>
                <c:pt idx="5">
                  <c:v>103</c:v>
                </c:pt>
                <c:pt idx="6">
                  <c:v>103</c:v>
                </c:pt>
                <c:pt idx="7">
                  <c:v>103</c:v>
                </c:pt>
                <c:pt idx="8">
                  <c:v>103</c:v>
                </c:pt>
                <c:pt idx="9">
                  <c:v>103</c:v>
                </c:pt>
                <c:pt idx="10">
                  <c:v>103</c:v>
                </c:pt>
                <c:pt idx="11">
                  <c:v>103</c:v>
                </c:pt>
                <c:pt idx="12">
                  <c:v>103</c:v>
                </c:pt>
                <c:pt idx="13">
                  <c:v>103</c:v>
                </c:pt>
                <c:pt idx="14">
                  <c:v>103</c:v>
                </c:pt>
                <c:pt idx="15">
                  <c:v>103</c:v>
                </c:pt>
                <c:pt idx="16">
                  <c:v>103</c:v>
                </c:pt>
                <c:pt idx="17">
                  <c:v>103</c:v>
                </c:pt>
                <c:pt idx="18">
                  <c:v>103</c:v>
                </c:pt>
                <c:pt idx="19">
                  <c:v>103</c:v>
                </c:pt>
                <c:pt idx="20">
                  <c:v>103</c:v>
                </c:pt>
                <c:pt idx="21">
                  <c:v>103</c:v>
                </c:pt>
                <c:pt idx="22">
                  <c:v>103</c:v>
                </c:pt>
                <c:pt idx="23">
                  <c:v>103</c:v>
                </c:pt>
                <c:pt idx="24">
                  <c:v>103</c:v>
                </c:pt>
                <c:pt idx="25">
                  <c:v>103</c:v>
                </c:pt>
                <c:pt idx="26">
                  <c:v>103</c:v>
                </c:pt>
                <c:pt idx="27">
                  <c:v>103</c:v>
                </c:pt>
                <c:pt idx="28">
                  <c:v>103</c:v>
                </c:pt>
                <c:pt idx="29">
                  <c:v>103</c:v>
                </c:pt>
                <c:pt idx="30">
                  <c:v>103</c:v>
                </c:pt>
                <c:pt idx="31">
                  <c:v>103</c:v>
                </c:pt>
                <c:pt idx="32">
                  <c:v>103</c:v>
                </c:pt>
                <c:pt idx="33">
                  <c:v>103</c:v>
                </c:pt>
                <c:pt idx="34">
                  <c:v>103</c:v>
                </c:pt>
                <c:pt idx="35">
                  <c:v>103</c:v>
                </c:pt>
                <c:pt idx="36">
                  <c:v>103</c:v>
                </c:pt>
                <c:pt idx="37">
                  <c:v>103</c:v>
                </c:pt>
                <c:pt idx="38">
                  <c:v>103</c:v>
                </c:pt>
                <c:pt idx="39">
                  <c:v>103</c:v>
                </c:pt>
                <c:pt idx="40">
                  <c:v>103</c:v>
                </c:pt>
                <c:pt idx="41">
                  <c:v>103</c:v>
                </c:pt>
                <c:pt idx="42">
                  <c:v>103</c:v>
                </c:pt>
                <c:pt idx="43">
                  <c:v>103</c:v>
                </c:pt>
                <c:pt idx="44">
                  <c:v>103</c:v>
                </c:pt>
                <c:pt idx="45">
                  <c:v>103</c:v>
                </c:pt>
                <c:pt idx="46">
                  <c:v>103</c:v>
                </c:pt>
                <c:pt idx="47">
                  <c:v>103</c:v>
                </c:pt>
                <c:pt idx="48">
                  <c:v>103</c:v>
                </c:pt>
                <c:pt idx="49">
                  <c:v>103</c:v>
                </c:pt>
                <c:pt idx="50">
                  <c:v>103</c:v>
                </c:pt>
                <c:pt idx="51">
                  <c:v>103</c:v>
                </c:pt>
                <c:pt idx="52">
                  <c:v>103</c:v>
                </c:pt>
                <c:pt idx="53">
                  <c:v>103</c:v>
                </c:pt>
                <c:pt idx="54">
                  <c:v>103</c:v>
                </c:pt>
                <c:pt idx="55">
                  <c:v>103</c:v>
                </c:pt>
                <c:pt idx="56">
                  <c:v>103</c:v>
                </c:pt>
                <c:pt idx="57">
                  <c:v>103</c:v>
                </c:pt>
                <c:pt idx="58">
                  <c:v>103</c:v>
                </c:pt>
                <c:pt idx="59">
                  <c:v>103</c:v>
                </c:pt>
                <c:pt idx="60">
                  <c:v>103</c:v>
                </c:pt>
                <c:pt idx="61">
                  <c:v>103</c:v>
                </c:pt>
                <c:pt idx="62">
                  <c:v>103</c:v>
                </c:pt>
                <c:pt idx="63">
                  <c:v>103</c:v>
                </c:pt>
                <c:pt idx="64">
                  <c:v>103</c:v>
                </c:pt>
                <c:pt idx="65">
                  <c:v>103</c:v>
                </c:pt>
                <c:pt idx="66">
                  <c:v>103</c:v>
                </c:pt>
                <c:pt idx="67">
                  <c:v>103</c:v>
                </c:pt>
                <c:pt idx="68">
                  <c:v>103</c:v>
                </c:pt>
                <c:pt idx="69">
                  <c:v>103</c:v>
                </c:pt>
                <c:pt idx="70">
                  <c:v>103</c:v>
                </c:pt>
                <c:pt idx="71">
                  <c:v>103</c:v>
                </c:pt>
                <c:pt idx="72">
                  <c:v>103</c:v>
                </c:pt>
                <c:pt idx="73">
                  <c:v>103</c:v>
                </c:pt>
                <c:pt idx="74">
                  <c:v>103</c:v>
                </c:pt>
                <c:pt idx="75">
                  <c:v>103</c:v>
                </c:pt>
                <c:pt idx="76">
                  <c:v>103</c:v>
                </c:pt>
                <c:pt idx="77">
                  <c:v>103</c:v>
                </c:pt>
                <c:pt idx="78">
                  <c:v>103</c:v>
                </c:pt>
                <c:pt idx="79">
                  <c:v>103</c:v>
                </c:pt>
                <c:pt idx="80">
                  <c:v>103</c:v>
                </c:pt>
                <c:pt idx="81">
                  <c:v>103</c:v>
                </c:pt>
                <c:pt idx="82">
                  <c:v>103</c:v>
                </c:pt>
                <c:pt idx="83">
                  <c:v>103</c:v>
                </c:pt>
                <c:pt idx="84">
                  <c:v>103</c:v>
                </c:pt>
                <c:pt idx="85">
                  <c:v>103</c:v>
                </c:pt>
                <c:pt idx="86">
                  <c:v>103</c:v>
                </c:pt>
                <c:pt idx="87">
                  <c:v>103</c:v>
                </c:pt>
                <c:pt idx="88">
                  <c:v>103</c:v>
                </c:pt>
                <c:pt idx="89">
                  <c:v>103</c:v>
                </c:pt>
                <c:pt idx="90">
                  <c:v>103</c:v>
                </c:pt>
                <c:pt idx="91">
                  <c:v>103</c:v>
                </c:pt>
                <c:pt idx="92">
                  <c:v>103</c:v>
                </c:pt>
                <c:pt idx="93">
                  <c:v>103</c:v>
                </c:pt>
                <c:pt idx="94">
                  <c:v>103</c:v>
                </c:pt>
                <c:pt idx="95">
                  <c:v>103</c:v>
                </c:pt>
                <c:pt idx="96">
                  <c:v>103</c:v>
                </c:pt>
                <c:pt idx="97">
                  <c:v>103</c:v>
                </c:pt>
                <c:pt idx="98">
                  <c:v>103</c:v>
                </c:pt>
                <c:pt idx="99">
                  <c:v>103</c:v>
                </c:pt>
                <c:pt idx="100">
                  <c:v>103</c:v>
                </c:pt>
                <c:pt idx="101">
                  <c:v>103</c:v>
                </c:pt>
                <c:pt idx="102">
                  <c:v>103</c:v>
                </c:pt>
                <c:pt idx="103">
                  <c:v>103</c:v>
                </c:pt>
                <c:pt idx="104">
                  <c:v>103</c:v>
                </c:pt>
                <c:pt idx="105">
                  <c:v>103</c:v>
                </c:pt>
                <c:pt idx="106">
                  <c:v>103</c:v>
                </c:pt>
                <c:pt idx="107">
                  <c:v>103</c:v>
                </c:pt>
                <c:pt idx="108">
                  <c:v>103</c:v>
                </c:pt>
                <c:pt idx="109">
                  <c:v>103</c:v>
                </c:pt>
                <c:pt idx="110">
                  <c:v>103</c:v>
                </c:pt>
                <c:pt idx="111">
                  <c:v>103</c:v>
                </c:pt>
                <c:pt idx="112">
                  <c:v>103</c:v>
                </c:pt>
                <c:pt idx="113">
                  <c:v>103</c:v>
                </c:pt>
                <c:pt idx="114">
                  <c:v>103</c:v>
                </c:pt>
                <c:pt idx="115">
                  <c:v>103</c:v>
                </c:pt>
                <c:pt idx="116">
                  <c:v>103</c:v>
                </c:pt>
                <c:pt idx="117">
                  <c:v>103</c:v>
                </c:pt>
                <c:pt idx="118">
                  <c:v>103</c:v>
                </c:pt>
                <c:pt idx="119">
                  <c:v>103</c:v>
                </c:pt>
                <c:pt idx="120">
                  <c:v>103</c:v>
                </c:pt>
                <c:pt idx="121">
                  <c:v>103</c:v>
                </c:pt>
                <c:pt idx="122">
                  <c:v>103</c:v>
                </c:pt>
                <c:pt idx="123">
                  <c:v>103</c:v>
                </c:pt>
                <c:pt idx="124">
                  <c:v>103</c:v>
                </c:pt>
                <c:pt idx="125">
                  <c:v>103</c:v>
                </c:pt>
                <c:pt idx="126">
                  <c:v>103</c:v>
                </c:pt>
                <c:pt idx="127">
                  <c:v>103</c:v>
                </c:pt>
                <c:pt idx="128">
                  <c:v>103</c:v>
                </c:pt>
                <c:pt idx="129">
                  <c:v>103</c:v>
                </c:pt>
                <c:pt idx="130">
                  <c:v>103</c:v>
                </c:pt>
                <c:pt idx="131">
                  <c:v>103</c:v>
                </c:pt>
                <c:pt idx="132">
                  <c:v>103</c:v>
                </c:pt>
                <c:pt idx="133">
                  <c:v>103</c:v>
                </c:pt>
                <c:pt idx="134">
                  <c:v>103</c:v>
                </c:pt>
                <c:pt idx="135">
                  <c:v>103</c:v>
                </c:pt>
                <c:pt idx="136">
                  <c:v>103</c:v>
                </c:pt>
                <c:pt idx="137">
                  <c:v>103</c:v>
                </c:pt>
                <c:pt idx="138">
                  <c:v>103</c:v>
                </c:pt>
                <c:pt idx="139">
                  <c:v>103</c:v>
                </c:pt>
                <c:pt idx="140">
                  <c:v>103</c:v>
                </c:pt>
                <c:pt idx="141">
                  <c:v>103</c:v>
                </c:pt>
                <c:pt idx="142">
                  <c:v>103</c:v>
                </c:pt>
                <c:pt idx="143">
                  <c:v>103</c:v>
                </c:pt>
                <c:pt idx="144">
                  <c:v>103</c:v>
                </c:pt>
                <c:pt idx="145">
                  <c:v>103</c:v>
                </c:pt>
                <c:pt idx="146">
                  <c:v>103</c:v>
                </c:pt>
                <c:pt idx="147">
                  <c:v>103</c:v>
                </c:pt>
                <c:pt idx="148">
                  <c:v>103</c:v>
                </c:pt>
                <c:pt idx="149">
                  <c:v>103</c:v>
                </c:pt>
                <c:pt idx="150">
                  <c:v>103</c:v>
                </c:pt>
                <c:pt idx="151">
                  <c:v>103</c:v>
                </c:pt>
                <c:pt idx="152">
                  <c:v>103</c:v>
                </c:pt>
                <c:pt idx="153">
                  <c:v>103</c:v>
                </c:pt>
                <c:pt idx="154">
                  <c:v>103</c:v>
                </c:pt>
                <c:pt idx="155">
                  <c:v>103</c:v>
                </c:pt>
                <c:pt idx="156">
                  <c:v>103</c:v>
                </c:pt>
                <c:pt idx="157">
                  <c:v>103</c:v>
                </c:pt>
                <c:pt idx="158">
                  <c:v>103</c:v>
                </c:pt>
                <c:pt idx="159">
                  <c:v>103</c:v>
                </c:pt>
                <c:pt idx="160">
                  <c:v>103</c:v>
                </c:pt>
                <c:pt idx="161">
                  <c:v>103</c:v>
                </c:pt>
                <c:pt idx="162">
                  <c:v>103</c:v>
                </c:pt>
                <c:pt idx="163">
                  <c:v>103</c:v>
                </c:pt>
                <c:pt idx="164">
                  <c:v>103</c:v>
                </c:pt>
                <c:pt idx="165">
                  <c:v>103</c:v>
                </c:pt>
                <c:pt idx="166">
                  <c:v>103</c:v>
                </c:pt>
                <c:pt idx="167">
                  <c:v>103</c:v>
                </c:pt>
                <c:pt idx="168">
                  <c:v>103</c:v>
                </c:pt>
                <c:pt idx="169">
                  <c:v>103</c:v>
                </c:pt>
                <c:pt idx="170">
                  <c:v>103</c:v>
                </c:pt>
                <c:pt idx="171">
                  <c:v>103</c:v>
                </c:pt>
                <c:pt idx="172">
                  <c:v>103</c:v>
                </c:pt>
                <c:pt idx="173">
                  <c:v>103</c:v>
                </c:pt>
                <c:pt idx="174">
                  <c:v>103</c:v>
                </c:pt>
                <c:pt idx="175">
                  <c:v>103</c:v>
                </c:pt>
                <c:pt idx="176">
                  <c:v>103</c:v>
                </c:pt>
                <c:pt idx="177">
                  <c:v>103</c:v>
                </c:pt>
                <c:pt idx="178">
                  <c:v>103</c:v>
                </c:pt>
                <c:pt idx="179">
                  <c:v>103</c:v>
                </c:pt>
                <c:pt idx="180">
                  <c:v>103</c:v>
                </c:pt>
                <c:pt idx="181">
                  <c:v>103</c:v>
                </c:pt>
                <c:pt idx="182">
                  <c:v>103</c:v>
                </c:pt>
                <c:pt idx="183">
                  <c:v>103</c:v>
                </c:pt>
                <c:pt idx="184">
                  <c:v>103</c:v>
                </c:pt>
                <c:pt idx="185">
                  <c:v>103</c:v>
                </c:pt>
                <c:pt idx="186">
                  <c:v>103</c:v>
                </c:pt>
                <c:pt idx="187">
                  <c:v>103</c:v>
                </c:pt>
                <c:pt idx="188">
                  <c:v>103</c:v>
                </c:pt>
                <c:pt idx="189">
                  <c:v>103</c:v>
                </c:pt>
                <c:pt idx="190">
                  <c:v>103</c:v>
                </c:pt>
                <c:pt idx="191">
                  <c:v>103</c:v>
                </c:pt>
                <c:pt idx="192">
                  <c:v>103</c:v>
                </c:pt>
                <c:pt idx="193">
                  <c:v>103</c:v>
                </c:pt>
                <c:pt idx="194">
                  <c:v>103</c:v>
                </c:pt>
                <c:pt idx="195">
                  <c:v>103</c:v>
                </c:pt>
                <c:pt idx="196">
                  <c:v>103</c:v>
                </c:pt>
                <c:pt idx="197">
                  <c:v>103</c:v>
                </c:pt>
                <c:pt idx="198">
                  <c:v>103</c:v>
                </c:pt>
                <c:pt idx="199">
                  <c:v>103</c:v>
                </c:pt>
                <c:pt idx="200">
                  <c:v>103</c:v>
                </c:pt>
                <c:pt idx="201">
                  <c:v>103</c:v>
                </c:pt>
                <c:pt idx="202">
                  <c:v>103</c:v>
                </c:pt>
                <c:pt idx="203">
                  <c:v>103</c:v>
                </c:pt>
                <c:pt idx="204">
                  <c:v>103</c:v>
                </c:pt>
                <c:pt idx="205">
                  <c:v>103</c:v>
                </c:pt>
                <c:pt idx="206">
                  <c:v>103</c:v>
                </c:pt>
                <c:pt idx="207">
                  <c:v>103</c:v>
                </c:pt>
                <c:pt idx="208">
                  <c:v>103</c:v>
                </c:pt>
                <c:pt idx="209">
                  <c:v>103</c:v>
                </c:pt>
                <c:pt idx="210">
                  <c:v>103</c:v>
                </c:pt>
                <c:pt idx="211">
                  <c:v>103</c:v>
                </c:pt>
                <c:pt idx="212">
                  <c:v>103</c:v>
                </c:pt>
                <c:pt idx="213">
                  <c:v>103</c:v>
                </c:pt>
                <c:pt idx="214">
                  <c:v>103</c:v>
                </c:pt>
                <c:pt idx="215">
                  <c:v>103</c:v>
                </c:pt>
                <c:pt idx="216">
                  <c:v>103</c:v>
                </c:pt>
                <c:pt idx="217">
                  <c:v>103</c:v>
                </c:pt>
                <c:pt idx="218">
                  <c:v>103</c:v>
                </c:pt>
                <c:pt idx="219">
                  <c:v>103</c:v>
                </c:pt>
                <c:pt idx="220">
                  <c:v>103</c:v>
                </c:pt>
                <c:pt idx="221">
                  <c:v>103</c:v>
                </c:pt>
                <c:pt idx="222">
                  <c:v>103</c:v>
                </c:pt>
                <c:pt idx="223">
                  <c:v>103</c:v>
                </c:pt>
                <c:pt idx="224">
                  <c:v>103</c:v>
                </c:pt>
                <c:pt idx="225">
                  <c:v>103</c:v>
                </c:pt>
                <c:pt idx="226">
                  <c:v>103</c:v>
                </c:pt>
                <c:pt idx="227">
                  <c:v>103</c:v>
                </c:pt>
                <c:pt idx="228">
                  <c:v>103</c:v>
                </c:pt>
                <c:pt idx="229">
                  <c:v>103</c:v>
                </c:pt>
                <c:pt idx="230">
                  <c:v>103</c:v>
                </c:pt>
                <c:pt idx="231">
                  <c:v>103</c:v>
                </c:pt>
                <c:pt idx="232">
                  <c:v>103</c:v>
                </c:pt>
                <c:pt idx="233">
                  <c:v>103</c:v>
                </c:pt>
                <c:pt idx="234">
                  <c:v>103</c:v>
                </c:pt>
                <c:pt idx="235">
                  <c:v>103</c:v>
                </c:pt>
                <c:pt idx="236">
                  <c:v>103</c:v>
                </c:pt>
                <c:pt idx="237">
                  <c:v>103</c:v>
                </c:pt>
                <c:pt idx="238">
                  <c:v>103</c:v>
                </c:pt>
                <c:pt idx="239">
                  <c:v>103</c:v>
                </c:pt>
                <c:pt idx="240">
                  <c:v>103</c:v>
                </c:pt>
                <c:pt idx="241">
                  <c:v>103</c:v>
                </c:pt>
                <c:pt idx="242">
                  <c:v>103</c:v>
                </c:pt>
                <c:pt idx="243">
                  <c:v>103</c:v>
                </c:pt>
                <c:pt idx="244">
                  <c:v>103</c:v>
                </c:pt>
                <c:pt idx="245">
                  <c:v>103</c:v>
                </c:pt>
                <c:pt idx="246">
                  <c:v>103</c:v>
                </c:pt>
                <c:pt idx="247">
                  <c:v>103</c:v>
                </c:pt>
                <c:pt idx="248">
                  <c:v>103</c:v>
                </c:pt>
                <c:pt idx="249">
                  <c:v>103</c:v>
                </c:pt>
                <c:pt idx="250">
                  <c:v>103</c:v>
                </c:pt>
                <c:pt idx="251">
                  <c:v>103</c:v>
                </c:pt>
                <c:pt idx="252">
                  <c:v>103</c:v>
                </c:pt>
                <c:pt idx="253">
                  <c:v>103</c:v>
                </c:pt>
                <c:pt idx="254">
                  <c:v>103</c:v>
                </c:pt>
                <c:pt idx="255">
                  <c:v>103</c:v>
                </c:pt>
                <c:pt idx="256">
                  <c:v>103</c:v>
                </c:pt>
                <c:pt idx="257">
                  <c:v>103</c:v>
                </c:pt>
                <c:pt idx="258">
                  <c:v>103</c:v>
                </c:pt>
                <c:pt idx="259">
                  <c:v>103</c:v>
                </c:pt>
                <c:pt idx="260">
                  <c:v>103</c:v>
                </c:pt>
                <c:pt idx="261">
                  <c:v>103</c:v>
                </c:pt>
                <c:pt idx="262">
                  <c:v>103</c:v>
                </c:pt>
                <c:pt idx="263">
                  <c:v>103</c:v>
                </c:pt>
                <c:pt idx="264">
                  <c:v>103</c:v>
                </c:pt>
                <c:pt idx="265">
                  <c:v>103</c:v>
                </c:pt>
                <c:pt idx="266">
                  <c:v>103</c:v>
                </c:pt>
                <c:pt idx="267">
                  <c:v>103</c:v>
                </c:pt>
                <c:pt idx="268">
                  <c:v>103</c:v>
                </c:pt>
                <c:pt idx="269">
                  <c:v>103</c:v>
                </c:pt>
                <c:pt idx="270">
                  <c:v>103</c:v>
                </c:pt>
                <c:pt idx="271">
                  <c:v>103</c:v>
                </c:pt>
                <c:pt idx="272">
                  <c:v>103</c:v>
                </c:pt>
                <c:pt idx="273">
                  <c:v>103</c:v>
                </c:pt>
                <c:pt idx="274">
                  <c:v>103</c:v>
                </c:pt>
                <c:pt idx="275">
                  <c:v>103</c:v>
                </c:pt>
                <c:pt idx="276">
                  <c:v>103</c:v>
                </c:pt>
                <c:pt idx="277">
                  <c:v>103</c:v>
                </c:pt>
                <c:pt idx="278">
                  <c:v>103</c:v>
                </c:pt>
                <c:pt idx="279">
                  <c:v>103</c:v>
                </c:pt>
                <c:pt idx="280">
                  <c:v>103</c:v>
                </c:pt>
                <c:pt idx="281">
                  <c:v>103</c:v>
                </c:pt>
                <c:pt idx="282">
                  <c:v>103</c:v>
                </c:pt>
                <c:pt idx="283">
                  <c:v>103</c:v>
                </c:pt>
                <c:pt idx="284">
                  <c:v>103</c:v>
                </c:pt>
                <c:pt idx="285">
                  <c:v>103</c:v>
                </c:pt>
                <c:pt idx="286">
                  <c:v>103</c:v>
                </c:pt>
                <c:pt idx="287">
                  <c:v>103</c:v>
                </c:pt>
                <c:pt idx="288">
                  <c:v>103</c:v>
                </c:pt>
                <c:pt idx="289">
                  <c:v>103</c:v>
                </c:pt>
                <c:pt idx="290">
                  <c:v>103</c:v>
                </c:pt>
                <c:pt idx="291">
                  <c:v>103</c:v>
                </c:pt>
                <c:pt idx="292">
                  <c:v>103</c:v>
                </c:pt>
                <c:pt idx="293">
                  <c:v>103</c:v>
                </c:pt>
                <c:pt idx="294">
                  <c:v>103</c:v>
                </c:pt>
                <c:pt idx="295">
                  <c:v>103</c:v>
                </c:pt>
                <c:pt idx="296">
                  <c:v>103</c:v>
                </c:pt>
                <c:pt idx="297">
                  <c:v>103</c:v>
                </c:pt>
                <c:pt idx="298">
                  <c:v>103</c:v>
                </c:pt>
                <c:pt idx="299">
                  <c:v>103</c:v>
                </c:pt>
                <c:pt idx="300">
                  <c:v>103</c:v>
                </c:pt>
                <c:pt idx="301">
                  <c:v>103</c:v>
                </c:pt>
                <c:pt idx="302">
                  <c:v>103</c:v>
                </c:pt>
                <c:pt idx="303">
                  <c:v>103</c:v>
                </c:pt>
                <c:pt idx="304">
                  <c:v>103</c:v>
                </c:pt>
                <c:pt idx="305">
                  <c:v>103</c:v>
                </c:pt>
                <c:pt idx="306">
                  <c:v>103</c:v>
                </c:pt>
                <c:pt idx="307">
                  <c:v>103</c:v>
                </c:pt>
                <c:pt idx="308">
                  <c:v>103</c:v>
                </c:pt>
                <c:pt idx="309">
                  <c:v>103</c:v>
                </c:pt>
                <c:pt idx="310">
                  <c:v>103</c:v>
                </c:pt>
                <c:pt idx="311">
                  <c:v>103</c:v>
                </c:pt>
                <c:pt idx="312">
                  <c:v>103</c:v>
                </c:pt>
                <c:pt idx="313">
                  <c:v>103</c:v>
                </c:pt>
                <c:pt idx="314">
                  <c:v>103</c:v>
                </c:pt>
                <c:pt idx="315">
                  <c:v>128.76</c:v>
                </c:pt>
                <c:pt idx="316">
                  <c:v>128.76</c:v>
                </c:pt>
                <c:pt idx="317">
                  <c:v>128.76</c:v>
                </c:pt>
                <c:pt idx="318">
                  <c:v>128.76</c:v>
                </c:pt>
                <c:pt idx="319">
                  <c:v>128.76</c:v>
                </c:pt>
                <c:pt idx="320">
                  <c:v>128.76</c:v>
                </c:pt>
                <c:pt idx="321">
                  <c:v>128.76</c:v>
                </c:pt>
                <c:pt idx="322">
                  <c:v>128.76</c:v>
                </c:pt>
                <c:pt idx="323">
                  <c:v>128.76</c:v>
                </c:pt>
                <c:pt idx="324">
                  <c:v>128.76</c:v>
                </c:pt>
                <c:pt idx="325">
                  <c:v>128.76</c:v>
                </c:pt>
                <c:pt idx="326">
                  <c:v>128.76</c:v>
                </c:pt>
                <c:pt idx="327">
                  <c:v>128.76</c:v>
                </c:pt>
                <c:pt idx="328">
                  <c:v>128.76</c:v>
                </c:pt>
                <c:pt idx="329">
                  <c:v>128.76</c:v>
                </c:pt>
                <c:pt idx="330">
                  <c:v>128.76</c:v>
                </c:pt>
                <c:pt idx="331">
                  <c:v>128.76</c:v>
                </c:pt>
                <c:pt idx="332">
                  <c:v>128.76</c:v>
                </c:pt>
                <c:pt idx="333">
                  <c:v>128.76</c:v>
                </c:pt>
                <c:pt idx="334">
                  <c:v>128.76</c:v>
                </c:pt>
                <c:pt idx="335">
                  <c:v>128.76</c:v>
                </c:pt>
                <c:pt idx="336">
                  <c:v>128.76</c:v>
                </c:pt>
                <c:pt idx="337">
                  <c:v>128.76</c:v>
                </c:pt>
                <c:pt idx="338">
                  <c:v>128.76</c:v>
                </c:pt>
                <c:pt idx="339">
                  <c:v>128.76</c:v>
                </c:pt>
                <c:pt idx="340">
                  <c:v>128.76</c:v>
                </c:pt>
                <c:pt idx="341">
                  <c:v>128.76</c:v>
                </c:pt>
                <c:pt idx="342">
                  <c:v>128.76</c:v>
                </c:pt>
                <c:pt idx="343">
                  <c:v>128.76</c:v>
                </c:pt>
                <c:pt idx="344">
                  <c:v>128.76</c:v>
                </c:pt>
                <c:pt idx="345">
                  <c:v>128.76</c:v>
                </c:pt>
                <c:pt idx="346">
                  <c:v>128.76</c:v>
                </c:pt>
                <c:pt idx="347">
                  <c:v>128.76</c:v>
                </c:pt>
                <c:pt idx="348">
                  <c:v>128.76</c:v>
                </c:pt>
                <c:pt idx="349">
                  <c:v>128.76</c:v>
                </c:pt>
                <c:pt idx="350">
                  <c:v>128.76</c:v>
                </c:pt>
                <c:pt idx="351">
                  <c:v>128.76</c:v>
                </c:pt>
                <c:pt idx="352">
                  <c:v>128.76</c:v>
                </c:pt>
                <c:pt idx="353">
                  <c:v>128.76</c:v>
                </c:pt>
                <c:pt idx="354">
                  <c:v>128.76</c:v>
                </c:pt>
                <c:pt idx="355">
                  <c:v>128.76</c:v>
                </c:pt>
                <c:pt idx="356">
                  <c:v>128.76</c:v>
                </c:pt>
                <c:pt idx="357">
                  <c:v>128.76</c:v>
                </c:pt>
                <c:pt idx="358">
                  <c:v>128.76</c:v>
                </c:pt>
                <c:pt idx="359">
                  <c:v>128.76</c:v>
                </c:pt>
                <c:pt idx="360">
                  <c:v>128.76</c:v>
                </c:pt>
                <c:pt idx="361">
                  <c:v>128.76</c:v>
                </c:pt>
                <c:pt idx="362">
                  <c:v>128.76</c:v>
                </c:pt>
                <c:pt idx="363">
                  <c:v>128.76</c:v>
                </c:pt>
                <c:pt idx="364">
                  <c:v>128.76</c:v>
                </c:pt>
                <c:pt idx="365">
                  <c:v>128.76</c:v>
                </c:pt>
                <c:pt idx="366">
                  <c:v>128.76</c:v>
                </c:pt>
                <c:pt idx="367">
                  <c:v>128.76</c:v>
                </c:pt>
                <c:pt idx="368">
                  <c:v>128.76</c:v>
                </c:pt>
                <c:pt idx="369">
                  <c:v>128.76</c:v>
                </c:pt>
                <c:pt idx="370">
                  <c:v>128.76</c:v>
                </c:pt>
                <c:pt idx="371">
                  <c:v>128.76</c:v>
                </c:pt>
                <c:pt idx="372">
                  <c:v>128.76</c:v>
                </c:pt>
                <c:pt idx="373">
                  <c:v>128.76</c:v>
                </c:pt>
                <c:pt idx="374">
                  <c:v>128.76</c:v>
                </c:pt>
                <c:pt idx="375">
                  <c:v>128.76</c:v>
                </c:pt>
                <c:pt idx="376">
                  <c:v>128.76</c:v>
                </c:pt>
                <c:pt idx="377">
                  <c:v>128.76</c:v>
                </c:pt>
                <c:pt idx="378">
                  <c:v>128.76</c:v>
                </c:pt>
                <c:pt idx="379">
                  <c:v>128.76</c:v>
                </c:pt>
                <c:pt idx="380">
                  <c:v>128.76</c:v>
                </c:pt>
                <c:pt idx="381">
                  <c:v>128.76</c:v>
                </c:pt>
                <c:pt idx="382">
                  <c:v>128.76</c:v>
                </c:pt>
                <c:pt idx="383">
                  <c:v>128.76</c:v>
                </c:pt>
                <c:pt idx="384">
                  <c:v>128.76</c:v>
                </c:pt>
                <c:pt idx="385">
                  <c:v>128.76</c:v>
                </c:pt>
                <c:pt idx="386">
                  <c:v>128.76</c:v>
                </c:pt>
                <c:pt idx="387">
                  <c:v>128.76</c:v>
                </c:pt>
                <c:pt idx="388">
                  <c:v>128.76</c:v>
                </c:pt>
                <c:pt idx="389">
                  <c:v>128.76</c:v>
                </c:pt>
                <c:pt idx="390">
                  <c:v>128.76</c:v>
                </c:pt>
                <c:pt idx="391">
                  <c:v>128.76</c:v>
                </c:pt>
                <c:pt idx="392">
                  <c:v>128.76</c:v>
                </c:pt>
                <c:pt idx="393">
                  <c:v>128.76</c:v>
                </c:pt>
                <c:pt idx="394">
                  <c:v>128.76</c:v>
                </c:pt>
                <c:pt idx="395">
                  <c:v>128.76</c:v>
                </c:pt>
                <c:pt idx="396">
                  <c:v>128.76</c:v>
                </c:pt>
                <c:pt idx="397">
                  <c:v>128.76</c:v>
                </c:pt>
                <c:pt idx="398">
                  <c:v>128.76</c:v>
                </c:pt>
                <c:pt idx="399">
                  <c:v>128.76</c:v>
                </c:pt>
                <c:pt idx="400">
                  <c:v>128.76</c:v>
                </c:pt>
                <c:pt idx="401">
                  <c:v>128.76</c:v>
                </c:pt>
                <c:pt idx="402">
                  <c:v>128.76</c:v>
                </c:pt>
                <c:pt idx="403">
                  <c:v>128.76</c:v>
                </c:pt>
                <c:pt idx="404">
                  <c:v>128.76</c:v>
                </c:pt>
                <c:pt idx="405">
                  <c:v>128.76</c:v>
                </c:pt>
                <c:pt idx="406">
                  <c:v>128.76</c:v>
                </c:pt>
                <c:pt idx="407">
                  <c:v>128.76</c:v>
                </c:pt>
                <c:pt idx="408">
                  <c:v>128.76</c:v>
                </c:pt>
                <c:pt idx="409">
                  <c:v>128.76</c:v>
                </c:pt>
                <c:pt idx="410">
                  <c:v>128.76</c:v>
                </c:pt>
                <c:pt idx="411">
                  <c:v>128.76</c:v>
                </c:pt>
                <c:pt idx="412">
                  <c:v>128.76</c:v>
                </c:pt>
                <c:pt idx="413">
                  <c:v>128.76</c:v>
                </c:pt>
                <c:pt idx="414">
                  <c:v>128.76</c:v>
                </c:pt>
                <c:pt idx="415">
                  <c:v>128.76</c:v>
                </c:pt>
                <c:pt idx="416">
                  <c:v>128.76</c:v>
                </c:pt>
                <c:pt idx="417">
                  <c:v>128.76</c:v>
                </c:pt>
                <c:pt idx="418">
                  <c:v>128.76</c:v>
                </c:pt>
                <c:pt idx="419">
                  <c:v>128.76</c:v>
                </c:pt>
                <c:pt idx="420">
                  <c:v>128.76</c:v>
                </c:pt>
                <c:pt idx="421">
                  <c:v>1030.05</c:v>
                </c:pt>
                <c:pt idx="422">
                  <c:v>1030.05</c:v>
                </c:pt>
                <c:pt idx="423">
                  <c:v>1030.05</c:v>
                </c:pt>
                <c:pt idx="424">
                  <c:v>1030.05</c:v>
                </c:pt>
                <c:pt idx="425">
                  <c:v>1030.05</c:v>
                </c:pt>
                <c:pt idx="426">
                  <c:v>1030.05</c:v>
                </c:pt>
                <c:pt idx="427">
                  <c:v>1030.05</c:v>
                </c:pt>
                <c:pt idx="428">
                  <c:v>1030.05</c:v>
                </c:pt>
                <c:pt idx="429">
                  <c:v>1030.05</c:v>
                </c:pt>
                <c:pt idx="430">
                  <c:v>1030.05</c:v>
                </c:pt>
                <c:pt idx="431">
                  <c:v>1030.05</c:v>
                </c:pt>
                <c:pt idx="432">
                  <c:v>1030.05</c:v>
                </c:pt>
                <c:pt idx="433">
                  <c:v>1030.05</c:v>
                </c:pt>
                <c:pt idx="434">
                  <c:v>1030.05</c:v>
                </c:pt>
                <c:pt idx="435">
                  <c:v>1030.05</c:v>
                </c:pt>
                <c:pt idx="436">
                  <c:v>1030.05</c:v>
                </c:pt>
                <c:pt idx="437">
                  <c:v>1030.05</c:v>
                </c:pt>
                <c:pt idx="438">
                  <c:v>1030.05</c:v>
                </c:pt>
                <c:pt idx="439">
                  <c:v>1030.05</c:v>
                </c:pt>
                <c:pt idx="440">
                  <c:v>1030.05</c:v>
                </c:pt>
                <c:pt idx="441">
                  <c:v>1030.05</c:v>
                </c:pt>
                <c:pt idx="442">
                  <c:v>1030.05</c:v>
                </c:pt>
                <c:pt idx="443">
                  <c:v>1030.05</c:v>
                </c:pt>
                <c:pt idx="444">
                  <c:v>1030.05</c:v>
                </c:pt>
                <c:pt idx="445">
                  <c:v>1030.05</c:v>
                </c:pt>
                <c:pt idx="446">
                  <c:v>1030.05</c:v>
                </c:pt>
                <c:pt idx="447">
                  <c:v>1030.05</c:v>
                </c:pt>
                <c:pt idx="448">
                  <c:v>1030.05</c:v>
                </c:pt>
                <c:pt idx="449">
                  <c:v>1030.05</c:v>
                </c:pt>
                <c:pt idx="450">
                  <c:v>1030.05</c:v>
                </c:pt>
                <c:pt idx="451">
                  <c:v>1030.05</c:v>
                </c:pt>
                <c:pt idx="452">
                  <c:v>1030.05</c:v>
                </c:pt>
                <c:pt idx="453">
                  <c:v>1030.05</c:v>
                </c:pt>
                <c:pt idx="454">
                  <c:v>1030.05</c:v>
                </c:pt>
                <c:pt idx="455">
                  <c:v>1030.05</c:v>
                </c:pt>
                <c:pt idx="456">
                  <c:v>1030.05</c:v>
                </c:pt>
                <c:pt idx="457">
                  <c:v>1030.05</c:v>
                </c:pt>
                <c:pt idx="458">
                  <c:v>1030.05</c:v>
                </c:pt>
                <c:pt idx="459">
                  <c:v>1030.05</c:v>
                </c:pt>
                <c:pt idx="460">
                  <c:v>1030.05</c:v>
                </c:pt>
                <c:pt idx="461">
                  <c:v>1030.05</c:v>
                </c:pt>
                <c:pt idx="462">
                  <c:v>1030.05</c:v>
                </c:pt>
                <c:pt idx="463">
                  <c:v>1030.05</c:v>
                </c:pt>
                <c:pt idx="464">
                  <c:v>1030.05</c:v>
                </c:pt>
                <c:pt idx="465">
                  <c:v>1030.05</c:v>
                </c:pt>
                <c:pt idx="466">
                  <c:v>1030.05</c:v>
                </c:pt>
                <c:pt idx="467">
                  <c:v>1030.05</c:v>
                </c:pt>
                <c:pt idx="468">
                  <c:v>1030.05</c:v>
                </c:pt>
                <c:pt idx="469">
                  <c:v>1030.05</c:v>
                </c:pt>
                <c:pt idx="470">
                  <c:v>1030.05</c:v>
                </c:pt>
                <c:pt idx="471">
                  <c:v>1030.05</c:v>
                </c:pt>
                <c:pt idx="472">
                  <c:v>1030.05</c:v>
                </c:pt>
                <c:pt idx="473">
                  <c:v>1030.05</c:v>
                </c:pt>
                <c:pt idx="474">
                  <c:v>1030.05</c:v>
                </c:pt>
                <c:pt idx="475">
                  <c:v>1030.05</c:v>
                </c:pt>
                <c:pt idx="476">
                  <c:v>1030.05</c:v>
                </c:pt>
                <c:pt idx="477">
                  <c:v>1030.05</c:v>
                </c:pt>
                <c:pt idx="478">
                  <c:v>1030.05</c:v>
                </c:pt>
                <c:pt idx="479">
                  <c:v>1030.05</c:v>
                </c:pt>
                <c:pt idx="480">
                  <c:v>1030.05</c:v>
                </c:pt>
                <c:pt idx="481">
                  <c:v>1030.05</c:v>
                </c:pt>
                <c:pt idx="482">
                  <c:v>1030.05</c:v>
                </c:pt>
                <c:pt idx="483">
                  <c:v>1030.05</c:v>
                </c:pt>
                <c:pt idx="484">
                  <c:v>1030.05</c:v>
                </c:pt>
                <c:pt idx="485">
                  <c:v>515</c:v>
                </c:pt>
                <c:pt idx="486">
                  <c:v>515</c:v>
                </c:pt>
                <c:pt idx="487">
                  <c:v>515</c:v>
                </c:pt>
                <c:pt idx="488">
                  <c:v>515</c:v>
                </c:pt>
                <c:pt idx="489">
                  <c:v>515</c:v>
                </c:pt>
                <c:pt idx="490">
                  <c:v>515</c:v>
                </c:pt>
                <c:pt idx="491">
                  <c:v>515</c:v>
                </c:pt>
                <c:pt idx="492">
                  <c:v>515</c:v>
                </c:pt>
                <c:pt idx="493">
                  <c:v>515</c:v>
                </c:pt>
                <c:pt idx="494">
                  <c:v>515</c:v>
                </c:pt>
                <c:pt idx="495">
                  <c:v>515</c:v>
                </c:pt>
                <c:pt idx="496">
                  <c:v>515</c:v>
                </c:pt>
                <c:pt idx="497">
                  <c:v>515</c:v>
                </c:pt>
                <c:pt idx="498">
                  <c:v>515</c:v>
                </c:pt>
                <c:pt idx="499">
                  <c:v>515</c:v>
                </c:pt>
                <c:pt idx="500">
                  <c:v>515</c:v>
                </c:pt>
                <c:pt idx="501">
                  <c:v>515</c:v>
                </c:pt>
                <c:pt idx="502">
                  <c:v>515</c:v>
                </c:pt>
                <c:pt idx="503">
                  <c:v>515</c:v>
                </c:pt>
                <c:pt idx="504">
                  <c:v>515</c:v>
                </c:pt>
                <c:pt idx="505">
                  <c:v>515</c:v>
                </c:pt>
                <c:pt idx="506">
                  <c:v>515</c:v>
                </c:pt>
                <c:pt idx="507">
                  <c:v>515</c:v>
                </c:pt>
                <c:pt idx="508">
                  <c:v>515</c:v>
                </c:pt>
                <c:pt idx="509">
                  <c:v>515</c:v>
                </c:pt>
                <c:pt idx="510">
                  <c:v>515</c:v>
                </c:pt>
                <c:pt idx="511">
                  <c:v>515</c:v>
                </c:pt>
                <c:pt idx="512">
                  <c:v>515</c:v>
                </c:pt>
                <c:pt idx="513">
                  <c:v>515</c:v>
                </c:pt>
                <c:pt idx="514">
                  <c:v>515</c:v>
                </c:pt>
                <c:pt idx="515">
                  <c:v>515</c:v>
                </c:pt>
                <c:pt idx="516">
                  <c:v>515</c:v>
                </c:pt>
                <c:pt idx="517">
                  <c:v>515</c:v>
                </c:pt>
                <c:pt idx="518">
                  <c:v>515</c:v>
                </c:pt>
                <c:pt idx="519">
                  <c:v>515</c:v>
                </c:pt>
                <c:pt idx="520">
                  <c:v>515</c:v>
                </c:pt>
                <c:pt idx="521">
                  <c:v>515</c:v>
                </c:pt>
                <c:pt idx="522">
                  <c:v>515</c:v>
                </c:pt>
                <c:pt idx="523">
                  <c:v>515</c:v>
                </c:pt>
                <c:pt idx="524">
                  <c:v>515</c:v>
                </c:pt>
                <c:pt idx="525">
                  <c:v>515</c:v>
                </c:pt>
                <c:pt idx="526">
                  <c:v>515</c:v>
                </c:pt>
                <c:pt idx="527">
                  <c:v>515</c:v>
                </c:pt>
                <c:pt idx="528">
                  <c:v>515</c:v>
                </c:pt>
                <c:pt idx="529">
                  <c:v>515</c:v>
                </c:pt>
                <c:pt idx="530">
                  <c:v>515</c:v>
                </c:pt>
                <c:pt idx="531">
                  <c:v>515</c:v>
                </c:pt>
                <c:pt idx="532">
                  <c:v>515</c:v>
                </c:pt>
                <c:pt idx="533">
                  <c:v>515</c:v>
                </c:pt>
                <c:pt idx="534">
                  <c:v>515</c:v>
                </c:pt>
                <c:pt idx="535">
                  <c:v>515</c:v>
                </c:pt>
                <c:pt idx="536">
                  <c:v>515</c:v>
                </c:pt>
                <c:pt idx="537">
                  <c:v>515</c:v>
                </c:pt>
                <c:pt idx="538">
                  <c:v>515</c:v>
                </c:pt>
                <c:pt idx="539">
                  <c:v>515</c:v>
                </c:pt>
                <c:pt idx="540">
                  <c:v>515</c:v>
                </c:pt>
                <c:pt idx="541">
                  <c:v>515</c:v>
                </c:pt>
                <c:pt idx="542">
                  <c:v>515</c:v>
                </c:pt>
                <c:pt idx="543">
                  <c:v>515</c:v>
                </c:pt>
                <c:pt idx="544">
                  <c:v>515</c:v>
                </c:pt>
                <c:pt idx="545">
                  <c:v>515</c:v>
                </c:pt>
                <c:pt idx="546">
                  <c:v>515</c:v>
                </c:pt>
                <c:pt idx="547">
                  <c:v>515</c:v>
                </c:pt>
                <c:pt idx="548">
                  <c:v>515</c:v>
                </c:pt>
                <c:pt idx="549">
                  <c:v>515</c:v>
                </c:pt>
                <c:pt idx="550">
                  <c:v>515</c:v>
                </c:pt>
                <c:pt idx="551">
                  <c:v>515</c:v>
                </c:pt>
                <c:pt idx="552">
                  <c:v>515</c:v>
                </c:pt>
                <c:pt idx="553">
                  <c:v>515</c:v>
                </c:pt>
                <c:pt idx="554">
                  <c:v>515</c:v>
                </c:pt>
                <c:pt idx="555">
                  <c:v>515</c:v>
                </c:pt>
                <c:pt idx="556">
                  <c:v>515</c:v>
                </c:pt>
                <c:pt idx="557">
                  <c:v>515</c:v>
                </c:pt>
                <c:pt idx="558">
                  <c:v>515</c:v>
                </c:pt>
                <c:pt idx="559">
                  <c:v>515</c:v>
                </c:pt>
                <c:pt idx="560">
                  <c:v>515</c:v>
                </c:pt>
                <c:pt idx="561">
                  <c:v>515</c:v>
                </c:pt>
                <c:pt idx="562">
                  <c:v>515</c:v>
                </c:pt>
                <c:pt idx="563">
                  <c:v>515</c:v>
                </c:pt>
                <c:pt idx="564">
                  <c:v>515</c:v>
                </c:pt>
                <c:pt idx="565">
                  <c:v>515</c:v>
                </c:pt>
                <c:pt idx="566">
                  <c:v>515</c:v>
                </c:pt>
                <c:pt idx="567">
                  <c:v>515</c:v>
                </c:pt>
                <c:pt idx="568">
                  <c:v>515</c:v>
                </c:pt>
                <c:pt idx="569">
                  <c:v>515</c:v>
                </c:pt>
                <c:pt idx="570">
                  <c:v>515</c:v>
                </c:pt>
                <c:pt idx="571">
                  <c:v>515</c:v>
                </c:pt>
                <c:pt idx="572">
                  <c:v>515</c:v>
                </c:pt>
                <c:pt idx="573">
                  <c:v>515</c:v>
                </c:pt>
                <c:pt idx="574">
                  <c:v>515</c:v>
                </c:pt>
                <c:pt idx="575">
                  <c:v>515</c:v>
                </c:pt>
                <c:pt idx="576">
                  <c:v>515</c:v>
                </c:pt>
                <c:pt idx="577">
                  <c:v>515</c:v>
                </c:pt>
                <c:pt idx="578">
                  <c:v>515</c:v>
                </c:pt>
                <c:pt idx="579">
                  <c:v>515</c:v>
                </c:pt>
                <c:pt idx="580">
                  <c:v>515</c:v>
                </c:pt>
                <c:pt idx="581">
                  <c:v>515</c:v>
                </c:pt>
                <c:pt idx="582">
                  <c:v>515</c:v>
                </c:pt>
                <c:pt idx="583">
                  <c:v>515</c:v>
                </c:pt>
                <c:pt idx="584">
                  <c:v>515</c:v>
                </c:pt>
                <c:pt idx="585">
                  <c:v>515</c:v>
                </c:pt>
                <c:pt idx="586">
                  <c:v>515</c:v>
                </c:pt>
                <c:pt idx="587">
                  <c:v>515</c:v>
                </c:pt>
                <c:pt idx="588">
                  <c:v>515</c:v>
                </c:pt>
                <c:pt idx="589">
                  <c:v>515</c:v>
                </c:pt>
                <c:pt idx="590">
                  <c:v>515</c:v>
                </c:pt>
                <c:pt idx="591">
                  <c:v>515</c:v>
                </c:pt>
                <c:pt idx="592">
                  <c:v>515</c:v>
                </c:pt>
                <c:pt idx="593">
                  <c:v>515</c:v>
                </c:pt>
                <c:pt idx="594">
                  <c:v>515</c:v>
                </c:pt>
                <c:pt idx="595">
                  <c:v>515</c:v>
                </c:pt>
                <c:pt idx="596">
                  <c:v>515</c:v>
                </c:pt>
                <c:pt idx="597">
                  <c:v>515</c:v>
                </c:pt>
                <c:pt idx="598">
                  <c:v>515</c:v>
                </c:pt>
                <c:pt idx="599">
                  <c:v>515</c:v>
                </c:pt>
                <c:pt idx="600">
                  <c:v>515</c:v>
                </c:pt>
                <c:pt idx="601">
                  <c:v>515</c:v>
                </c:pt>
                <c:pt idx="602">
                  <c:v>515</c:v>
                </c:pt>
                <c:pt idx="603">
                  <c:v>515</c:v>
                </c:pt>
                <c:pt idx="604">
                  <c:v>515</c:v>
                </c:pt>
                <c:pt idx="605">
                  <c:v>515</c:v>
                </c:pt>
                <c:pt idx="606">
                  <c:v>515</c:v>
                </c:pt>
                <c:pt idx="607">
                  <c:v>515</c:v>
                </c:pt>
                <c:pt idx="608">
                  <c:v>515</c:v>
                </c:pt>
                <c:pt idx="609">
                  <c:v>515</c:v>
                </c:pt>
                <c:pt idx="610">
                  <c:v>515</c:v>
                </c:pt>
                <c:pt idx="611">
                  <c:v>515</c:v>
                </c:pt>
                <c:pt idx="612">
                  <c:v>515</c:v>
                </c:pt>
                <c:pt idx="613">
                  <c:v>515</c:v>
                </c:pt>
                <c:pt idx="614">
                  <c:v>515</c:v>
                </c:pt>
                <c:pt idx="615">
                  <c:v>515</c:v>
                </c:pt>
                <c:pt idx="616">
                  <c:v>515</c:v>
                </c:pt>
                <c:pt idx="617">
                  <c:v>515</c:v>
                </c:pt>
                <c:pt idx="618">
                  <c:v>515</c:v>
                </c:pt>
                <c:pt idx="619">
                  <c:v>515</c:v>
                </c:pt>
                <c:pt idx="620">
                  <c:v>515</c:v>
                </c:pt>
                <c:pt idx="621">
                  <c:v>515</c:v>
                </c:pt>
                <c:pt idx="622">
                  <c:v>515</c:v>
                </c:pt>
                <c:pt idx="623">
                  <c:v>515</c:v>
                </c:pt>
                <c:pt idx="624">
                  <c:v>515</c:v>
                </c:pt>
                <c:pt idx="625">
                  <c:v>515</c:v>
                </c:pt>
                <c:pt idx="626">
                  <c:v>515</c:v>
                </c:pt>
                <c:pt idx="627">
                  <c:v>515</c:v>
                </c:pt>
                <c:pt idx="628">
                  <c:v>515</c:v>
                </c:pt>
                <c:pt idx="629">
                  <c:v>515</c:v>
                </c:pt>
                <c:pt idx="630">
                  <c:v>515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18E-429E-9764-B513DC26DF5A}"/>
            </c:ext>
          </c:extLst>
        </c:ser>
        <c:ser>
          <c:idx val="3"/>
          <c:order val="3"/>
          <c:tx>
            <c:v>ACCELERATION</c:v>
          </c:tx>
          <c:spPr>
            <a:ln w="22225" cap="rnd" cmpd="sng" algn="ctr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'CW1'!$M$6:$M$636</c:f>
              <c:numCache>
                <c:formatCode>General</c:formatCode>
                <c:ptCount val="631"/>
                <c:pt idx="0">
                  <c:v>509.25</c:v>
                </c:pt>
                <c:pt idx="1">
                  <c:v>509.25</c:v>
                </c:pt>
                <c:pt idx="2">
                  <c:v>509.25</c:v>
                </c:pt>
                <c:pt idx="3">
                  <c:v>509.25</c:v>
                </c:pt>
                <c:pt idx="4">
                  <c:v>509.25</c:v>
                </c:pt>
                <c:pt idx="5">
                  <c:v>509.25</c:v>
                </c:pt>
                <c:pt idx="6">
                  <c:v>509.25</c:v>
                </c:pt>
                <c:pt idx="7">
                  <c:v>509.25</c:v>
                </c:pt>
                <c:pt idx="8">
                  <c:v>509.25</c:v>
                </c:pt>
                <c:pt idx="9">
                  <c:v>509.25</c:v>
                </c:pt>
                <c:pt idx="10">
                  <c:v>509.25</c:v>
                </c:pt>
                <c:pt idx="11">
                  <c:v>509.25</c:v>
                </c:pt>
                <c:pt idx="12">
                  <c:v>509.25</c:v>
                </c:pt>
                <c:pt idx="13">
                  <c:v>509.25</c:v>
                </c:pt>
                <c:pt idx="14">
                  <c:v>509.25</c:v>
                </c:pt>
                <c:pt idx="15">
                  <c:v>420</c:v>
                </c:pt>
                <c:pt idx="16">
                  <c:v>420</c:v>
                </c:pt>
                <c:pt idx="17">
                  <c:v>420</c:v>
                </c:pt>
                <c:pt idx="18">
                  <c:v>420</c:v>
                </c:pt>
                <c:pt idx="19">
                  <c:v>420</c:v>
                </c:pt>
                <c:pt idx="20">
                  <c:v>420</c:v>
                </c:pt>
                <c:pt idx="21">
                  <c:v>420</c:v>
                </c:pt>
                <c:pt idx="22">
                  <c:v>420</c:v>
                </c:pt>
                <c:pt idx="23">
                  <c:v>420</c:v>
                </c:pt>
                <c:pt idx="24">
                  <c:v>420</c:v>
                </c:pt>
                <c:pt idx="25">
                  <c:v>420</c:v>
                </c:pt>
                <c:pt idx="26">
                  <c:v>420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367.5</c:v>
                </c:pt>
                <c:pt idx="36">
                  <c:v>367.5</c:v>
                </c:pt>
                <c:pt idx="37">
                  <c:v>367.5</c:v>
                </c:pt>
                <c:pt idx="38">
                  <c:v>367.5</c:v>
                </c:pt>
                <c:pt idx="39">
                  <c:v>367.5</c:v>
                </c:pt>
                <c:pt idx="40">
                  <c:v>367.5</c:v>
                </c:pt>
                <c:pt idx="41">
                  <c:v>367.5</c:v>
                </c:pt>
                <c:pt idx="42">
                  <c:v>367.5</c:v>
                </c:pt>
                <c:pt idx="43">
                  <c:v>367.5</c:v>
                </c:pt>
                <c:pt idx="44">
                  <c:v>367.5</c:v>
                </c:pt>
                <c:pt idx="45">
                  <c:v>367.5</c:v>
                </c:pt>
                <c:pt idx="46">
                  <c:v>367.5</c:v>
                </c:pt>
                <c:pt idx="47">
                  <c:v>367.5</c:v>
                </c:pt>
                <c:pt idx="48">
                  <c:v>367.5</c:v>
                </c:pt>
                <c:pt idx="49">
                  <c:v>367.5</c:v>
                </c:pt>
                <c:pt idx="50">
                  <c:v>367.5</c:v>
                </c:pt>
                <c:pt idx="51">
                  <c:v>367.5</c:v>
                </c:pt>
                <c:pt idx="52">
                  <c:v>367.5</c:v>
                </c:pt>
                <c:pt idx="53">
                  <c:v>367.5</c:v>
                </c:pt>
                <c:pt idx="54">
                  <c:v>367.5</c:v>
                </c:pt>
                <c:pt idx="55">
                  <c:v>367.5</c:v>
                </c:pt>
                <c:pt idx="56">
                  <c:v>367.5</c:v>
                </c:pt>
                <c:pt idx="57">
                  <c:v>367.5</c:v>
                </c:pt>
                <c:pt idx="58">
                  <c:v>367.5</c:v>
                </c:pt>
                <c:pt idx="59">
                  <c:v>367.5</c:v>
                </c:pt>
                <c:pt idx="60">
                  <c:v>367.5</c:v>
                </c:pt>
                <c:pt idx="61">
                  <c:v>367.5</c:v>
                </c:pt>
                <c:pt idx="62">
                  <c:v>367.5</c:v>
                </c:pt>
                <c:pt idx="63">
                  <c:v>367.5</c:v>
                </c:pt>
                <c:pt idx="64">
                  <c:v>367.5</c:v>
                </c:pt>
                <c:pt idx="65">
                  <c:v>367.5</c:v>
                </c:pt>
                <c:pt idx="66">
                  <c:v>367.5</c:v>
                </c:pt>
                <c:pt idx="67">
                  <c:v>367.5</c:v>
                </c:pt>
                <c:pt idx="68">
                  <c:v>367.5</c:v>
                </c:pt>
                <c:pt idx="69">
                  <c:v>367.5</c:v>
                </c:pt>
                <c:pt idx="70">
                  <c:v>367.5</c:v>
                </c:pt>
                <c:pt idx="71">
                  <c:v>367.5</c:v>
                </c:pt>
                <c:pt idx="72">
                  <c:v>367.5</c:v>
                </c:pt>
                <c:pt idx="73">
                  <c:v>367.5</c:v>
                </c:pt>
                <c:pt idx="74">
                  <c:v>367.5</c:v>
                </c:pt>
                <c:pt idx="75">
                  <c:v>367.5</c:v>
                </c:pt>
                <c:pt idx="76">
                  <c:v>367.5</c:v>
                </c:pt>
                <c:pt idx="77">
                  <c:v>367.5</c:v>
                </c:pt>
                <c:pt idx="78">
                  <c:v>367.5</c:v>
                </c:pt>
                <c:pt idx="79">
                  <c:v>367.5</c:v>
                </c:pt>
                <c:pt idx="80">
                  <c:v>367.5</c:v>
                </c:pt>
                <c:pt idx="81">
                  <c:v>367.5</c:v>
                </c:pt>
                <c:pt idx="82">
                  <c:v>367.5</c:v>
                </c:pt>
                <c:pt idx="83">
                  <c:v>367.5</c:v>
                </c:pt>
                <c:pt idx="84">
                  <c:v>367.5</c:v>
                </c:pt>
                <c:pt idx="85">
                  <c:v>-367.5</c:v>
                </c:pt>
                <c:pt idx="86">
                  <c:v>-367.5</c:v>
                </c:pt>
                <c:pt idx="87">
                  <c:v>-367.5</c:v>
                </c:pt>
                <c:pt idx="88">
                  <c:v>-367.5</c:v>
                </c:pt>
                <c:pt idx="89">
                  <c:v>-367.5</c:v>
                </c:pt>
                <c:pt idx="90">
                  <c:v>-367.5</c:v>
                </c:pt>
                <c:pt idx="91">
                  <c:v>-367.5</c:v>
                </c:pt>
                <c:pt idx="92">
                  <c:v>-367.5</c:v>
                </c:pt>
                <c:pt idx="93">
                  <c:v>-367.5</c:v>
                </c:pt>
                <c:pt idx="94">
                  <c:v>-367.5</c:v>
                </c:pt>
                <c:pt idx="95">
                  <c:v>-367.5</c:v>
                </c:pt>
                <c:pt idx="96">
                  <c:v>-367.5</c:v>
                </c:pt>
                <c:pt idx="97">
                  <c:v>-367.5</c:v>
                </c:pt>
                <c:pt idx="98">
                  <c:v>-367.5</c:v>
                </c:pt>
                <c:pt idx="99">
                  <c:v>-367.5</c:v>
                </c:pt>
                <c:pt idx="100">
                  <c:v>-367.5</c:v>
                </c:pt>
                <c:pt idx="101">
                  <c:v>-525</c:v>
                </c:pt>
                <c:pt idx="102">
                  <c:v>-525</c:v>
                </c:pt>
                <c:pt idx="103">
                  <c:v>-525</c:v>
                </c:pt>
                <c:pt idx="104">
                  <c:v>-525</c:v>
                </c:pt>
                <c:pt idx="105">
                  <c:v>-525</c:v>
                </c:pt>
                <c:pt idx="106">
                  <c:v>-525</c:v>
                </c:pt>
                <c:pt idx="107">
                  <c:v>-525</c:v>
                </c:pt>
                <c:pt idx="108">
                  <c:v>-525</c:v>
                </c:pt>
                <c:pt idx="109">
                  <c:v>-525</c:v>
                </c:pt>
                <c:pt idx="110">
                  <c:v>-525</c:v>
                </c:pt>
                <c:pt idx="111">
                  <c:v>-525</c:v>
                </c:pt>
                <c:pt idx="112">
                  <c:v>-525</c:v>
                </c:pt>
                <c:pt idx="113">
                  <c:v>-525</c:v>
                </c:pt>
                <c:pt idx="114">
                  <c:v>-525</c:v>
                </c:pt>
                <c:pt idx="115">
                  <c:v>420</c:v>
                </c:pt>
                <c:pt idx="116">
                  <c:v>420</c:v>
                </c:pt>
                <c:pt idx="117">
                  <c:v>420</c:v>
                </c:pt>
                <c:pt idx="118">
                  <c:v>420</c:v>
                </c:pt>
                <c:pt idx="119">
                  <c:v>420</c:v>
                </c:pt>
                <c:pt idx="120">
                  <c:v>420</c:v>
                </c:pt>
                <c:pt idx="121">
                  <c:v>420</c:v>
                </c:pt>
                <c:pt idx="122">
                  <c:v>420</c:v>
                </c:pt>
                <c:pt idx="123">
                  <c:v>420</c:v>
                </c:pt>
                <c:pt idx="124">
                  <c:v>420</c:v>
                </c:pt>
                <c:pt idx="125">
                  <c:v>420</c:v>
                </c:pt>
                <c:pt idx="126">
                  <c:v>420</c:v>
                </c:pt>
                <c:pt idx="127">
                  <c:v>420</c:v>
                </c:pt>
                <c:pt idx="128">
                  <c:v>420</c:v>
                </c:pt>
                <c:pt idx="129">
                  <c:v>420</c:v>
                </c:pt>
                <c:pt idx="130">
                  <c:v>420</c:v>
                </c:pt>
                <c:pt idx="131">
                  <c:v>420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525</c:v>
                </c:pt>
                <c:pt idx="146">
                  <c:v>525</c:v>
                </c:pt>
                <c:pt idx="147">
                  <c:v>525</c:v>
                </c:pt>
                <c:pt idx="148">
                  <c:v>525</c:v>
                </c:pt>
                <c:pt idx="149">
                  <c:v>525</c:v>
                </c:pt>
                <c:pt idx="150">
                  <c:v>525</c:v>
                </c:pt>
                <c:pt idx="151">
                  <c:v>525</c:v>
                </c:pt>
                <c:pt idx="152">
                  <c:v>525</c:v>
                </c:pt>
                <c:pt idx="153">
                  <c:v>525</c:v>
                </c:pt>
                <c:pt idx="154">
                  <c:v>525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-577.5</c:v>
                </c:pt>
                <c:pt idx="176">
                  <c:v>-577.5</c:v>
                </c:pt>
                <c:pt idx="177">
                  <c:v>-577.5</c:v>
                </c:pt>
                <c:pt idx="178">
                  <c:v>-577.5</c:v>
                </c:pt>
                <c:pt idx="179">
                  <c:v>-577.5</c:v>
                </c:pt>
                <c:pt idx="180">
                  <c:v>-577.5</c:v>
                </c:pt>
                <c:pt idx="181">
                  <c:v>-577.5</c:v>
                </c:pt>
                <c:pt idx="182">
                  <c:v>-577.5</c:v>
                </c:pt>
                <c:pt idx="183">
                  <c:v>-577.5</c:v>
                </c:pt>
                <c:pt idx="184">
                  <c:v>-577.5</c:v>
                </c:pt>
                <c:pt idx="185">
                  <c:v>-577.5</c:v>
                </c:pt>
                <c:pt idx="186">
                  <c:v>-577.5</c:v>
                </c:pt>
                <c:pt idx="187">
                  <c:v>-577.5</c:v>
                </c:pt>
                <c:pt idx="188">
                  <c:v>-577.5</c:v>
                </c:pt>
                <c:pt idx="189">
                  <c:v>-577.5</c:v>
                </c:pt>
                <c:pt idx="190">
                  <c:v>-577.5</c:v>
                </c:pt>
                <c:pt idx="191">
                  <c:v>-577.5</c:v>
                </c:pt>
                <c:pt idx="192">
                  <c:v>-577.5</c:v>
                </c:pt>
                <c:pt idx="193">
                  <c:v>-577.5</c:v>
                </c:pt>
                <c:pt idx="194">
                  <c:v>-577.5</c:v>
                </c:pt>
                <c:pt idx="195">
                  <c:v>-525</c:v>
                </c:pt>
                <c:pt idx="196">
                  <c:v>-525</c:v>
                </c:pt>
                <c:pt idx="197">
                  <c:v>-525</c:v>
                </c:pt>
                <c:pt idx="198">
                  <c:v>-525</c:v>
                </c:pt>
                <c:pt idx="199">
                  <c:v>-525</c:v>
                </c:pt>
                <c:pt idx="200">
                  <c:v>-525</c:v>
                </c:pt>
                <c:pt idx="201">
                  <c:v>-525</c:v>
                </c:pt>
                <c:pt idx="202">
                  <c:v>-525</c:v>
                </c:pt>
                <c:pt idx="203">
                  <c:v>-525</c:v>
                </c:pt>
                <c:pt idx="204">
                  <c:v>-525</c:v>
                </c:pt>
                <c:pt idx="205">
                  <c:v>262.5</c:v>
                </c:pt>
                <c:pt idx="206">
                  <c:v>262.5</c:v>
                </c:pt>
                <c:pt idx="207">
                  <c:v>262.5</c:v>
                </c:pt>
                <c:pt idx="208">
                  <c:v>262.5</c:v>
                </c:pt>
                <c:pt idx="209">
                  <c:v>262.5</c:v>
                </c:pt>
                <c:pt idx="210">
                  <c:v>262.5</c:v>
                </c:pt>
                <c:pt idx="211">
                  <c:v>262.5</c:v>
                </c:pt>
                <c:pt idx="212">
                  <c:v>262.5</c:v>
                </c:pt>
                <c:pt idx="213">
                  <c:v>262.5</c:v>
                </c:pt>
                <c:pt idx="214">
                  <c:v>262.5</c:v>
                </c:pt>
                <c:pt idx="215">
                  <c:v>525</c:v>
                </c:pt>
                <c:pt idx="216">
                  <c:v>525</c:v>
                </c:pt>
                <c:pt idx="217">
                  <c:v>525</c:v>
                </c:pt>
                <c:pt idx="218">
                  <c:v>525</c:v>
                </c:pt>
                <c:pt idx="219">
                  <c:v>525</c:v>
                </c:pt>
                <c:pt idx="220">
                  <c:v>525</c:v>
                </c:pt>
                <c:pt idx="221">
                  <c:v>525</c:v>
                </c:pt>
                <c:pt idx="222">
                  <c:v>525</c:v>
                </c:pt>
                <c:pt idx="223">
                  <c:v>525</c:v>
                </c:pt>
                <c:pt idx="224">
                  <c:v>525</c:v>
                </c:pt>
                <c:pt idx="225">
                  <c:v>0</c:v>
                </c:pt>
                <c:pt idx="226">
                  <c:v>-630</c:v>
                </c:pt>
                <c:pt idx="227">
                  <c:v>-630</c:v>
                </c:pt>
                <c:pt idx="228">
                  <c:v>-630</c:v>
                </c:pt>
                <c:pt idx="229">
                  <c:v>-630</c:v>
                </c:pt>
                <c:pt idx="230">
                  <c:v>-630</c:v>
                </c:pt>
                <c:pt idx="231">
                  <c:v>-630</c:v>
                </c:pt>
                <c:pt idx="232">
                  <c:v>-630</c:v>
                </c:pt>
                <c:pt idx="233">
                  <c:v>-630</c:v>
                </c:pt>
                <c:pt idx="234">
                  <c:v>-630</c:v>
                </c:pt>
                <c:pt idx="235">
                  <c:v>525</c:v>
                </c:pt>
                <c:pt idx="236">
                  <c:v>525</c:v>
                </c:pt>
                <c:pt idx="237">
                  <c:v>525</c:v>
                </c:pt>
                <c:pt idx="238">
                  <c:v>525</c:v>
                </c:pt>
                <c:pt idx="239">
                  <c:v>525</c:v>
                </c:pt>
                <c:pt idx="240">
                  <c:v>525</c:v>
                </c:pt>
                <c:pt idx="241">
                  <c:v>525</c:v>
                </c:pt>
                <c:pt idx="242">
                  <c:v>525</c:v>
                </c:pt>
                <c:pt idx="243">
                  <c:v>525</c:v>
                </c:pt>
                <c:pt idx="244">
                  <c:v>525</c:v>
                </c:pt>
                <c:pt idx="245">
                  <c:v>525</c:v>
                </c:pt>
                <c:pt idx="246">
                  <c:v>525</c:v>
                </c:pt>
                <c:pt idx="247">
                  <c:v>525</c:v>
                </c:pt>
                <c:pt idx="248">
                  <c:v>525</c:v>
                </c:pt>
                <c:pt idx="249">
                  <c:v>525</c:v>
                </c:pt>
                <c:pt idx="250">
                  <c:v>525</c:v>
                </c:pt>
                <c:pt idx="251">
                  <c:v>525</c:v>
                </c:pt>
                <c:pt idx="252">
                  <c:v>525</c:v>
                </c:pt>
                <c:pt idx="253">
                  <c:v>525</c:v>
                </c:pt>
                <c:pt idx="254">
                  <c:v>525</c:v>
                </c:pt>
                <c:pt idx="255">
                  <c:v>525</c:v>
                </c:pt>
                <c:pt idx="256">
                  <c:v>525</c:v>
                </c:pt>
                <c:pt idx="257">
                  <c:v>525</c:v>
                </c:pt>
                <c:pt idx="258">
                  <c:v>525</c:v>
                </c:pt>
                <c:pt idx="259">
                  <c:v>525</c:v>
                </c:pt>
                <c:pt idx="260">
                  <c:v>525</c:v>
                </c:pt>
                <c:pt idx="261">
                  <c:v>525</c:v>
                </c:pt>
                <c:pt idx="262">
                  <c:v>525</c:v>
                </c:pt>
                <c:pt idx="263">
                  <c:v>525</c:v>
                </c:pt>
                <c:pt idx="264">
                  <c:v>525</c:v>
                </c:pt>
                <c:pt idx="265">
                  <c:v>157.5</c:v>
                </c:pt>
                <c:pt idx="266">
                  <c:v>157.5</c:v>
                </c:pt>
                <c:pt idx="267">
                  <c:v>157.5</c:v>
                </c:pt>
                <c:pt idx="268">
                  <c:v>157.5</c:v>
                </c:pt>
                <c:pt idx="269">
                  <c:v>157.5</c:v>
                </c:pt>
                <c:pt idx="270">
                  <c:v>157.5</c:v>
                </c:pt>
                <c:pt idx="271">
                  <c:v>157.5</c:v>
                </c:pt>
                <c:pt idx="272">
                  <c:v>157.5</c:v>
                </c:pt>
                <c:pt idx="273">
                  <c:v>157.5</c:v>
                </c:pt>
                <c:pt idx="274">
                  <c:v>157.5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262.5</c:v>
                </c:pt>
                <c:pt idx="308">
                  <c:v>262.5</c:v>
                </c:pt>
                <c:pt idx="309">
                  <c:v>262.5</c:v>
                </c:pt>
                <c:pt idx="310">
                  <c:v>262.5</c:v>
                </c:pt>
                <c:pt idx="311">
                  <c:v>262.5</c:v>
                </c:pt>
                <c:pt idx="312">
                  <c:v>262.5</c:v>
                </c:pt>
                <c:pt idx="313">
                  <c:v>262.5</c:v>
                </c:pt>
                <c:pt idx="314">
                  <c:v>262.5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262.5</c:v>
                </c:pt>
                <c:pt idx="326">
                  <c:v>262.5</c:v>
                </c:pt>
                <c:pt idx="327">
                  <c:v>262.5</c:v>
                </c:pt>
                <c:pt idx="328">
                  <c:v>262.5</c:v>
                </c:pt>
                <c:pt idx="329">
                  <c:v>262.5</c:v>
                </c:pt>
                <c:pt idx="330">
                  <c:v>262.5</c:v>
                </c:pt>
                <c:pt idx="331">
                  <c:v>262.5</c:v>
                </c:pt>
                <c:pt idx="332">
                  <c:v>262.5</c:v>
                </c:pt>
                <c:pt idx="333">
                  <c:v>262.5</c:v>
                </c:pt>
                <c:pt idx="334">
                  <c:v>262.5</c:v>
                </c:pt>
                <c:pt idx="335">
                  <c:v>-630</c:v>
                </c:pt>
                <c:pt idx="336">
                  <c:v>-630</c:v>
                </c:pt>
                <c:pt idx="337">
                  <c:v>-630</c:v>
                </c:pt>
                <c:pt idx="338">
                  <c:v>-630</c:v>
                </c:pt>
                <c:pt idx="339">
                  <c:v>-630</c:v>
                </c:pt>
                <c:pt idx="340">
                  <c:v>-630</c:v>
                </c:pt>
                <c:pt idx="341">
                  <c:v>-630</c:v>
                </c:pt>
                <c:pt idx="342">
                  <c:v>-630</c:v>
                </c:pt>
                <c:pt idx="343">
                  <c:v>-630</c:v>
                </c:pt>
                <c:pt idx="344">
                  <c:v>-630</c:v>
                </c:pt>
                <c:pt idx="345">
                  <c:v>-630</c:v>
                </c:pt>
                <c:pt idx="346">
                  <c:v>-630</c:v>
                </c:pt>
                <c:pt idx="347">
                  <c:v>-630</c:v>
                </c:pt>
                <c:pt idx="348">
                  <c:v>-630</c:v>
                </c:pt>
                <c:pt idx="349">
                  <c:v>-630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367.5</c:v>
                </c:pt>
                <c:pt idx="366">
                  <c:v>367.5</c:v>
                </c:pt>
                <c:pt idx="367">
                  <c:v>367.5</c:v>
                </c:pt>
                <c:pt idx="368">
                  <c:v>367.5</c:v>
                </c:pt>
                <c:pt idx="369">
                  <c:v>367.5</c:v>
                </c:pt>
                <c:pt idx="370">
                  <c:v>367.5</c:v>
                </c:pt>
                <c:pt idx="371">
                  <c:v>367.5</c:v>
                </c:pt>
                <c:pt idx="372">
                  <c:v>367.5</c:v>
                </c:pt>
                <c:pt idx="373">
                  <c:v>367.5</c:v>
                </c:pt>
                <c:pt idx="374">
                  <c:v>367.5</c:v>
                </c:pt>
                <c:pt idx="375">
                  <c:v>367.5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-787.5</c:v>
                </c:pt>
                <c:pt idx="396">
                  <c:v>-787.5</c:v>
                </c:pt>
                <c:pt idx="397">
                  <c:v>-787.5</c:v>
                </c:pt>
                <c:pt idx="398">
                  <c:v>-787.5</c:v>
                </c:pt>
                <c:pt idx="399">
                  <c:v>-787.5</c:v>
                </c:pt>
                <c:pt idx="400">
                  <c:v>-787.5</c:v>
                </c:pt>
                <c:pt idx="401">
                  <c:v>-787.5</c:v>
                </c:pt>
                <c:pt idx="402">
                  <c:v>-787.5</c:v>
                </c:pt>
                <c:pt idx="403">
                  <c:v>-787.5</c:v>
                </c:pt>
                <c:pt idx="404">
                  <c:v>-787.5</c:v>
                </c:pt>
                <c:pt idx="405">
                  <c:v>157.5</c:v>
                </c:pt>
                <c:pt idx="406">
                  <c:v>157.5</c:v>
                </c:pt>
                <c:pt idx="407">
                  <c:v>157.5</c:v>
                </c:pt>
                <c:pt idx="408">
                  <c:v>157.5</c:v>
                </c:pt>
                <c:pt idx="409">
                  <c:v>157.5</c:v>
                </c:pt>
                <c:pt idx="410">
                  <c:v>157.5</c:v>
                </c:pt>
                <c:pt idx="411">
                  <c:v>157.5</c:v>
                </c:pt>
                <c:pt idx="412">
                  <c:v>157.5</c:v>
                </c:pt>
                <c:pt idx="413">
                  <c:v>157.5</c:v>
                </c:pt>
                <c:pt idx="414">
                  <c:v>157.5</c:v>
                </c:pt>
                <c:pt idx="415">
                  <c:v>157.5</c:v>
                </c:pt>
                <c:pt idx="416">
                  <c:v>157.5</c:v>
                </c:pt>
                <c:pt idx="417">
                  <c:v>157.5</c:v>
                </c:pt>
                <c:pt idx="418">
                  <c:v>157.5</c:v>
                </c:pt>
                <c:pt idx="419">
                  <c:v>157.5</c:v>
                </c:pt>
                <c:pt idx="420">
                  <c:v>157.5</c:v>
                </c:pt>
                <c:pt idx="421">
                  <c:v>262.5</c:v>
                </c:pt>
                <c:pt idx="422">
                  <c:v>262.5</c:v>
                </c:pt>
                <c:pt idx="423">
                  <c:v>262.5</c:v>
                </c:pt>
                <c:pt idx="424">
                  <c:v>262.5</c:v>
                </c:pt>
                <c:pt idx="425">
                  <c:v>262.5</c:v>
                </c:pt>
                <c:pt idx="426">
                  <c:v>262.5</c:v>
                </c:pt>
                <c:pt idx="427">
                  <c:v>262.5</c:v>
                </c:pt>
                <c:pt idx="428">
                  <c:v>262.5</c:v>
                </c:pt>
                <c:pt idx="429">
                  <c:v>262.5</c:v>
                </c:pt>
                <c:pt idx="430">
                  <c:v>262.5</c:v>
                </c:pt>
                <c:pt idx="431">
                  <c:v>262.5</c:v>
                </c:pt>
                <c:pt idx="432">
                  <c:v>262.5</c:v>
                </c:pt>
                <c:pt idx="433">
                  <c:v>262.5</c:v>
                </c:pt>
                <c:pt idx="434">
                  <c:v>262.5</c:v>
                </c:pt>
                <c:pt idx="435">
                  <c:v>262.5</c:v>
                </c:pt>
                <c:pt idx="436">
                  <c:v>262.5</c:v>
                </c:pt>
                <c:pt idx="437">
                  <c:v>262.5</c:v>
                </c:pt>
                <c:pt idx="438">
                  <c:v>262.5</c:v>
                </c:pt>
                <c:pt idx="439">
                  <c:v>262.5</c:v>
                </c:pt>
                <c:pt idx="440">
                  <c:v>262.5</c:v>
                </c:pt>
                <c:pt idx="441">
                  <c:v>262.5</c:v>
                </c:pt>
                <c:pt idx="442">
                  <c:v>262.5</c:v>
                </c:pt>
                <c:pt idx="443">
                  <c:v>262.5</c:v>
                </c:pt>
                <c:pt idx="444">
                  <c:v>262.5</c:v>
                </c:pt>
                <c:pt idx="445">
                  <c:v>262.5</c:v>
                </c:pt>
                <c:pt idx="446">
                  <c:v>262.5</c:v>
                </c:pt>
                <c:pt idx="447">
                  <c:v>262.5</c:v>
                </c:pt>
                <c:pt idx="448">
                  <c:v>262.5</c:v>
                </c:pt>
                <c:pt idx="449">
                  <c:v>262.5</c:v>
                </c:pt>
                <c:pt idx="450">
                  <c:v>-1312.5</c:v>
                </c:pt>
                <c:pt idx="451">
                  <c:v>-1312.5</c:v>
                </c:pt>
                <c:pt idx="452">
                  <c:v>-1312.5</c:v>
                </c:pt>
                <c:pt idx="453">
                  <c:v>-1312.5</c:v>
                </c:pt>
                <c:pt idx="454">
                  <c:v>-1312.5</c:v>
                </c:pt>
                <c:pt idx="455">
                  <c:v>-1312.5</c:v>
                </c:pt>
                <c:pt idx="456">
                  <c:v>-1312.5</c:v>
                </c:pt>
                <c:pt idx="457">
                  <c:v>-1312.5</c:v>
                </c:pt>
                <c:pt idx="458">
                  <c:v>-1312.5</c:v>
                </c:pt>
                <c:pt idx="459">
                  <c:v>-1312.5</c:v>
                </c:pt>
                <c:pt idx="460">
                  <c:v>-1312.5</c:v>
                </c:pt>
                <c:pt idx="461">
                  <c:v>-1312.5</c:v>
                </c:pt>
                <c:pt idx="462">
                  <c:v>-1312.5</c:v>
                </c:pt>
                <c:pt idx="463">
                  <c:v>-1312.5</c:v>
                </c:pt>
                <c:pt idx="464">
                  <c:v>-1312.5</c:v>
                </c:pt>
                <c:pt idx="465">
                  <c:v>-1102.5</c:v>
                </c:pt>
                <c:pt idx="466">
                  <c:v>-1102.5</c:v>
                </c:pt>
                <c:pt idx="467">
                  <c:v>-1102.5</c:v>
                </c:pt>
                <c:pt idx="468">
                  <c:v>-1102.5</c:v>
                </c:pt>
                <c:pt idx="469">
                  <c:v>-1102.5</c:v>
                </c:pt>
                <c:pt idx="470">
                  <c:v>-1102.5</c:v>
                </c:pt>
                <c:pt idx="471">
                  <c:v>262.5</c:v>
                </c:pt>
                <c:pt idx="472">
                  <c:v>262.5</c:v>
                </c:pt>
                <c:pt idx="473">
                  <c:v>262.5</c:v>
                </c:pt>
                <c:pt idx="474">
                  <c:v>262.5</c:v>
                </c:pt>
                <c:pt idx="475">
                  <c:v>262.5</c:v>
                </c:pt>
                <c:pt idx="476">
                  <c:v>262.5</c:v>
                </c:pt>
                <c:pt idx="477">
                  <c:v>262.5</c:v>
                </c:pt>
                <c:pt idx="478">
                  <c:v>262.5</c:v>
                </c:pt>
                <c:pt idx="479">
                  <c:v>262.5</c:v>
                </c:pt>
                <c:pt idx="480">
                  <c:v>262.5</c:v>
                </c:pt>
                <c:pt idx="481">
                  <c:v>262.5</c:v>
                </c:pt>
                <c:pt idx="482">
                  <c:v>262.5</c:v>
                </c:pt>
                <c:pt idx="483">
                  <c:v>262.5</c:v>
                </c:pt>
                <c:pt idx="484">
                  <c:v>262.5</c:v>
                </c:pt>
                <c:pt idx="485">
                  <c:v>210</c:v>
                </c:pt>
                <c:pt idx="486">
                  <c:v>210</c:v>
                </c:pt>
                <c:pt idx="487">
                  <c:v>210</c:v>
                </c:pt>
                <c:pt idx="488">
                  <c:v>210</c:v>
                </c:pt>
                <c:pt idx="489">
                  <c:v>210</c:v>
                </c:pt>
                <c:pt idx="490">
                  <c:v>210</c:v>
                </c:pt>
                <c:pt idx="491">
                  <c:v>210</c:v>
                </c:pt>
                <c:pt idx="492">
                  <c:v>210</c:v>
                </c:pt>
                <c:pt idx="493">
                  <c:v>210</c:v>
                </c:pt>
                <c:pt idx="494">
                  <c:v>210</c:v>
                </c:pt>
                <c:pt idx="495">
                  <c:v>-262.5</c:v>
                </c:pt>
                <c:pt idx="496">
                  <c:v>-262.5</c:v>
                </c:pt>
                <c:pt idx="497">
                  <c:v>-262.5</c:v>
                </c:pt>
                <c:pt idx="498">
                  <c:v>-262.5</c:v>
                </c:pt>
                <c:pt idx="499">
                  <c:v>-262.5</c:v>
                </c:pt>
                <c:pt idx="500">
                  <c:v>-262.5</c:v>
                </c:pt>
                <c:pt idx="501">
                  <c:v>-262.5</c:v>
                </c:pt>
                <c:pt idx="502">
                  <c:v>-262.5</c:v>
                </c:pt>
                <c:pt idx="503">
                  <c:v>-262.5</c:v>
                </c:pt>
                <c:pt idx="504">
                  <c:v>-262.5</c:v>
                </c:pt>
                <c:pt idx="505">
                  <c:v>-262.5</c:v>
                </c:pt>
                <c:pt idx="506">
                  <c:v>-262.5</c:v>
                </c:pt>
                <c:pt idx="507">
                  <c:v>525</c:v>
                </c:pt>
                <c:pt idx="508">
                  <c:v>525</c:v>
                </c:pt>
                <c:pt idx="509">
                  <c:v>525</c:v>
                </c:pt>
                <c:pt idx="510">
                  <c:v>525</c:v>
                </c:pt>
                <c:pt idx="511">
                  <c:v>525</c:v>
                </c:pt>
                <c:pt idx="512">
                  <c:v>525</c:v>
                </c:pt>
                <c:pt idx="513">
                  <c:v>525</c:v>
                </c:pt>
                <c:pt idx="514">
                  <c:v>525</c:v>
                </c:pt>
                <c:pt idx="515">
                  <c:v>525</c:v>
                </c:pt>
                <c:pt idx="516">
                  <c:v>525</c:v>
                </c:pt>
                <c:pt idx="517">
                  <c:v>525</c:v>
                </c:pt>
                <c:pt idx="518">
                  <c:v>525</c:v>
                </c:pt>
                <c:pt idx="519">
                  <c:v>525</c:v>
                </c:pt>
                <c:pt idx="520">
                  <c:v>262.5</c:v>
                </c:pt>
                <c:pt idx="521">
                  <c:v>262.5</c:v>
                </c:pt>
                <c:pt idx="522">
                  <c:v>262.5</c:v>
                </c:pt>
                <c:pt idx="523">
                  <c:v>262.5</c:v>
                </c:pt>
                <c:pt idx="524">
                  <c:v>262.5</c:v>
                </c:pt>
                <c:pt idx="525">
                  <c:v>262.5</c:v>
                </c:pt>
                <c:pt idx="526">
                  <c:v>262.5</c:v>
                </c:pt>
                <c:pt idx="527">
                  <c:v>262.5</c:v>
                </c:pt>
                <c:pt idx="528">
                  <c:v>262.5</c:v>
                </c:pt>
                <c:pt idx="529">
                  <c:v>262.5</c:v>
                </c:pt>
                <c:pt idx="530">
                  <c:v>262.5</c:v>
                </c:pt>
                <c:pt idx="531">
                  <c:v>262.5</c:v>
                </c:pt>
                <c:pt idx="532">
                  <c:v>262.5</c:v>
                </c:pt>
                <c:pt idx="533">
                  <c:v>262.5</c:v>
                </c:pt>
                <c:pt idx="534">
                  <c:v>262.5</c:v>
                </c:pt>
                <c:pt idx="535">
                  <c:v>-630</c:v>
                </c:pt>
                <c:pt idx="536">
                  <c:v>-630</c:v>
                </c:pt>
                <c:pt idx="537">
                  <c:v>-630</c:v>
                </c:pt>
                <c:pt idx="538">
                  <c:v>-630</c:v>
                </c:pt>
                <c:pt idx="539">
                  <c:v>-630</c:v>
                </c:pt>
                <c:pt idx="540">
                  <c:v>-630</c:v>
                </c:pt>
                <c:pt idx="541">
                  <c:v>-630</c:v>
                </c:pt>
                <c:pt idx="542">
                  <c:v>-630</c:v>
                </c:pt>
                <c:pt idx="543">
                  <c:v>-630</c:v>
                </c:pt>
                <c:pt idx="544">
                  <c:v>-630</c:v>
                </c:pt>
                <c:pt idx="545">
                  <c:v>262.5</c:v>
                </c:pt>
                <c:pt idx="546">
                  <c:v>262.5</c:v>
                </c:pt>
                <c:pt idx="547">
                  <c:v>262.5</c:v>
                </c:pt>
                <c:pt idx="548">
                  <c:v>262.5</c:v>
                </c:pt>
                <c:pt idx="549">
                  <c:v>262.5</c:v>
                </c:pt>
                <c:pt idx="550">
                  <c:v>262.5</c:v>
                </c:pt>
                <c:pt idx="551">
                  <c:v>262.5</c:v>
                </c:pt>
                <c:pt idx="552">
                  <c:v>262.5</c:v>
                </c:pt>
                <c:pt idx="553">
                  <c:v>262.5</c:v>
                </c:pt>
                <c:pt idx="554">
                  <c:v>262.5</c:v>
                </c:pt>
                <c:pt idx="555">
                  <c:v>262.5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157.5</c:v>
                </c:pt>
                <c:pt idx="571">
                  <c:v>157.5</c:v>
                </c:pt>
                <c:pt idx="572">
                  <c:v>157.5</c:v>
                </c:pt>
                <c:pt idx="573">
                  <c:v>157.5</c:v>
                </c:pt>
                <c:pt idx="574">
                  <c:v>157.5</c:v>
                </c:pt>
                <c:pt idx="575">
                  <c:v>157.5</c:v>
                </c:pt>
                <c:pt idx="576">
                  <c:v>157.5</c:v>
                </c:pt>
                <c:pt idx="577">
                  <c:v>157.5</c:v>
                </c:pt>
                <c:pt idx="578">
                  <c:v>157.5</c:v>
                </c:pt>
                <c:pt idx="579">
                  <c:v>157.5</c:v>
                </c:pt>
                <c:pt idx="580">
                  <c:v>157.5</c:v>
                </c:pt>
                <c:pt idx="581">
                  <c:v>157.5</c:v>
                </c:pt>
                <c:pt idx="582">
                  <c:v>157.5</c:v>
                </c:pt>
                <c:pt idx="583">
                  <c:v>157.5</c:v>
                </c:pt>
                <c:pt idx="584">
                  <c:v>157.5</c:v>
                </c:pt>
                <c:pt idx="585">
                  <c:v>262.5</c:v>
                </c:pt>
                <c:pt idx="586">
                  <c:v>262.5</c:v>
                </c:pt>
                <c:pt idx="587">
                  <c:v>262.5</c:v>
                </c:pt>
                <c:pt idx="588">
                  <c:v>262.5</c:v>
                </c:pt>
                <c:pt idx="589">
                  <c:v>262.5</c:v>
                </c:pt>
                <c:pt idx="590">
                  <c:v>262.5</c:v>
                </c:pt>
                <c:pt idx="591">
                  <c:v>262.5</c:v>
                </c:pt>
                <c:pt idx="592">
                  <c:v>262.5</c:v>
                </c:pt>
                <c:pt idx="593">
                  <c:v>262.5</c:v>
                </c:pt>
                <c:pt idx="594">
                  <c:v>262.5</c:v>
                </c:pt>
                <c:pt idx="595">
                  <c:v>-682.5</c:v>
                </c:pt>
                <c:pt idx="596">
                  <c:v>-682.5</c:v>
                </c:pt>
                <c:pt idx="597">
                  <c:v>-682.5</c:v>
                </c:pt>
                <c:pt idx="598">
                  <c:v>-682.5</c:v>
                </c:pt>
                <c:pt idx="599">
                  <c:v>-682.5</c:v>
                </c:pt>
                <c:pt idx="600">
                  <c:v>-682.5</c:v>
                </c:pt>
                <c:pt idx="601">
                  <c:v>-682.5</c:v>
                </c:pt>
                <c:pt idx="602">
                  <c:v>-682.5</c:v>
                </c:pt>
                <c:pt idx="603">
                  <c:v>-682.5</c:v>
                </c:pt>
                <c:pt idx="604">
                  <c:v>-682.5</c:v>
                </c:pt>
                <c:pt idx="605">
                  <c:v>-682.5</c:v>
                </c:pt>
                <c:pt idx="606">
                  <c:v>-682.5</c:v>
                </c:pt>
                <c:pt idx="607">
                  <c:v>-682.5</c:v>
                </c:pt>
                <c:pt idx="608">
                  <c:v>-682.5</c:v>
                </c:pt>
                <c:pt idx="609">
                  <c:v>-682.5</c:v>
                </c:pt>
                <c:pt idx="610">
                  <c:v>-682.5</c:v>
                </c:pt>
                <c:pt idx="611">
                  <c:v>-682.5</c:v>
                </c:pt>
                <c:pt idx="612">
                  <c:v>-682.5</c:v>
                </c:pt>
                <c:pt idx="613">
                  <c:v>-682.5</c:v>
                </c:pt>
                <c:pt idx="614">
                  <c:v>-682.5</c:v>
                </c:pt>
                <c:pt idx="615">
                  <c:v>-682.5</c:v>
                </c:pt>
                <c:pt idx="616">
                  <c:v>-577.5</c:v>
                </c:pt>
                <c:pt idx="617">
                  <c:v>-630</c:v>
                </c:pt>
                <c:pt idx="618">
                  <c:v>-630</c:v>
                </c:pt>
                <c:pt idx="619">
                  <c:v>-630</c:v>
                </c:pt>
                <c:pt idx="620">
                  <c:v>-630</c:v>
                </c:pt>
                <c:pt idx="621">
                  <c:v>-630</c:v>
                </c:pt>
                <c:pt idx="622">
                  <c:v>-630</c:v>
                </c:pt>
                <c:pt idx="623">
                  <c:v>-630</c:v>
                </c:pt>
                <c:pt idx="624">
                  <c:v>-630</c:v>
                </c:pt>
                <c:pt idx="625">
                  <c:v>-630</c:v>
                </c:pt>
                <c:pt idx="626">
                  <c:v>-630</c:v>
                </c:pt>
                <c:pt idx="627">
                  <c:v>-630</c:v>
                </c:pt>
                <c:pt idx="628">
                  <c:v>-630</c:v>
                </c:pt>
                <c:pt idx="629">
                  <c:v>-645.75</c:v>
                </c:pt>
                <c:pt idx="6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18E-429E-9764-B513DC26DF5A}"/>
            </c:ext>
          </c:extLst>
        </c:ser>
        <c:ser>
          <c:idx val="4"/>
          <c:order val="4"/>
          <c:tx>
            <c:v>TTE</c:v>
          </c:tx>
          <c:spPr>
            <a:ln w="22225" cap="rnd" cmpd="sng" algn="ctr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'CW1'!$O$6:$O$636</c:f>
              <c:numCache>
                <c:formatCode>General</c:formatCode>
                <c:ptCount val="631"/>
                <c:pt idx="0">
                  <c:v>612.25</c:v>
                </c:pt>
                <c:pt idx="1">
                  <c:v>613.48777446550002</c:v>
                </c:pt>
                <c:pt idx="2">
                  <c:v>614.72554893100005</c:v>
                </c:pt>
                <c:pt idx="3">
                  <c:v>615.96332339649996</c:v>
                </c:pt>
                <c:pt idx="4">
                  <c:v>617.20109786199998</c:v>
                </c:pt>
                <c:pt idx="5">
                  <c:v>618.43887232750001</c:v>
                </c:pt>
                <c:pt idx="6">
                  <c:v>619.67664679300003</c:v>
                </c:pt>
                <c:pt idx="7">
                  <c:v>620.91442125849994</c:v>
                </c:pt>
                <c:pt idx="8">
                  <c:v>622.15219572399997</c:v>
                </c:pt>
                <c:pt idx="9">
                  <c:v>623.38997018949999</c:v>
                </c:pt>
                <c:pt idx="10">
                  <c:v>624.62774465500001</c:v>
                </c:pt>
                <c:pt idx="11">
                  <c:v>625.86551912050004</c:v>
                </c:pt>
                <c:pt idx="12">
                  <c:v>627.10329358599995</c:v>
                </c:pt>
                <c:pt idx="13">
                  <c:v>628.34106805149997</c:v>
                </c:pt>
                <c:pt idx="14">
                  <c:v>629.578842517</c:v>
                </c:pt>
                <c:pt idx="15">
                  <c:v>541.56661698250002</c:v>
                </c:pt>
                <c:pt idx="16">
                  <c:v>542.58746190249997</c:v>
                </c:pt>
                <c:pt idx="17">
                  <c:v>543.60830682250003</c:v>
                </c:pt>
                <c:pt idx="18">
                  <c:v>544.62915174249997</c:v>
                </c:pt>
                <c:pt idx="19">
                  <c:v>545.64999666250003</c:v>
                </c:pt>
                <c:pt idx="20">
                  <c:v>546.67084158249997</c:v>
                </c:pt>
                <c:pt idx="21">
                  <c:v>547.69168650250003</c:v>
                </c:pt>
                <c:pt idx="22">
                  <c:v>548.71253142249998</c:v>
                </c:pt>
                <c:pt idx="23">
                  <c:v>549.73337634249992</c:v>
                </c:pt>
                <c:pt idx="24">
                  <c:v>550.75422126249998</c:v>
                </c:pt>
                <c:pt idx="25">
                  <c:v>551.77506618250004</c:v>
                </c:pt>
                <c:pt idx="26">
                  <c:v>552.79591110249999</c:v>
                </c:pt>
                <c:pt idx="27">
                  <c:v>133.81675602249999</c:v>
                </c:pt>
                <c:pt idx="28">
                  <c:v>133.81675602249999</c:v>
                </c:pt>
                <c:pt idx="29">
                  <c:v>133.81675602249999</c:v>
                </c:pt>
                <c:pt idx="30">
                  <c:v>133.81675602249999</c:v>
                </c:pt>
                <c:pt idx="31">
                  <c:v>133.81675602249999</c:v>
                </c:pt>
                <c:pt idx="32">
                  <c:v>133.81675602249999</c:v>
                </c:pt>
                <c:pt idx="33">
                  <c:v>133.81675602249999</c:v>
                </c:pt>
                <c:pt idx="34">
                  <c:v>133.81675602249999</c:v>
                </c:pt>
                <c:pt idx="35">
                  <c:v>501.31675602249999</c:v>
                </c:pt>
                <c:pt idx="36">
                  <c:v>502.2099953275</c:v>
                </c:pt>
                <c:pt idx="37">
                  <c:v>503.1032346325</c:v>
                </c:pt>
                <c:pt idx="38">
                  <c:v>503.99647393750001</c:v>
                </c:pt>
                <c:pt idx="39">
                  <c:v>504.88971324249997</c:v>
                </c:pt>
                <c:pt idx="40">
                  <c:v>505.78295254749997</c:v>
                </c:pt>
                <c:pt idx="41">
                  <c:v>506.67619185249998</c:v>
                </c:pt>
                <c:pt idx="42">
                  <c:v>507.56943115749999</c:v>
                </c:pt>
                <c:pt idx="43">
                  <c:v>508.4626704625</c:v>
                </c:pt>
                <c:pt idx="44">
                  <c:v>509.35590976749995</c:v>
                </c:pt>
                <c:pt idx="45">
                  <c:v>510.24914907250002</c:v>
                </c:pt>
                <c:pt idx="46">
                  <c:v>511.14238837749997</c:v>
                </c:pt>
                <c:pt idx="47">
                  <c:v>512.03562768250004</c:v>
                </c:pt>
                <c:pt idx="48">
                  <c:v>512.92886698749999</c:v>
                </c:pt>
                <c:pt idx="49">
                  <c:v>513.82210629249994</c:v>
                </c:pt>
                <c:pt idx="50">
                  <c:v>514.7153455975</c:v>
                </c:pt>
                <c:pt idx="51">
                  <c:v>515.60858490250007</c:v>
                </c:pt>
                <c:pt idx="52">
                  <c:v>516.50182420750002</c:v>
                </c:pt>
                <c:pt idx="53">
                  <c:v>517.39506351249997</c:v>
                </c:pt>
                <c:pt idx="54">
                  <c:v>518.28830281750004</c:v>
                </c:pt>
                <c:pt idx="55">
                  <c:v>519.1815421225001</c:v>
                </c:pt>
                <c:pt idx="56">
                  <c:v>520.07478142750006</c:v>
                </c:pt>
                <c:pt idx="57">
                  <c:v>520.96802073250001</c:v>
                </c:pt>
                <c:pt idx="58">
                  <c:v>521.86126003750007</c:v>
                </c:pt>
                <c:pt idx="59">
                  <c:v>522.75449934250003</c:v>
                </c:pt>
                <c:pt idx="60">
                  <c:v>523.64773864750009</c:v>
                </c:pt>
                <c:pt idx="61">
                  <c:v>524.54097795250004</c:v>
                </c:pt>
                <c:pt idx="62">
                  <c:v>525.43421725750011</c:v>
                </c:pt>
                <c:pt idx="63">
                  <c:v>526.32745656250006</c:v>
                </c:pt>
                <c:pt idx="64">
                  <c:v>527.22069586750013</c:v>
                </c:pt>
                <c:pt idx="65">
                  <c:v>528.11393517250008</c:v>
                </c:pt>
                <c:pt idx="66">
                  <c:v>529.00717447750003</c:v>
                </c:pt>
                <c:pt idx="67">
                  <c:v>529.9004137825001</c:v>
                </c:pt>
                <c:pt idx="68">
                  <c:v>530.79365308750005</c:v>
                </c:pt>
                <c:pt idx="69">
                  <c:v>531.68689239250011</c:v>
                </c:pt>
                <c:pt idx="70">
                  <c:v>532.58013169750006</c:v>
                </c:pt>
                <c:pt idx="71">
                  <c:v>533.47337100250013</c:v>
                </c:pt>
                <c:pt idx="72">
                  <c:v>534.36661030750008</c:v>
                </c:pt>
                <c:pt idx="73">
                  <c:v>535.25984961250015</c:v>
                </c:pt>
                <c:pt idx="74">
                  <c:v>536.1530889175001</c:v>
                </c:pt>
                <c:pt idx="75">
                  <c:v>537.04632822250005</c:v>
                </c:pt>
                <c:pt idx="76">
                  <c:v>537.93956752750012</c:v>
                </c:pt>
                <c:pt idx="77">
                  <c:v>538.83280683250018</c:v>
                </c:pt>
                <c:pt idx="78">
                  <c:v>539.72604613750013</c:v>
                </c:pt>
                <c:pt idx="79">
                  <c:v>540.61928544250009</c:v>
                </c:pt>
                <c:pt idx="80">
                  <c:v>541.51252474750015</c:v>
                </c:pt>
                <c:pt idx="81">
                  <c:v>542.40576405250022</c:v>
                </c:pt>
                <c:pt idx="82">
                  <c:v>543.29900335750017</c:v>
                </c:pt>
                <c:pt idx="83">
                  <c:v>544.19224266250012</c:v>
                </c:pt>
                <c:pt idx="84">
                  <c:v>545.08548196750019</c:v>
                </c:pt>
                <c:pt idx="85">
                  <c:v>-189.0212787274998</c:v>
                </c:pt>
                <c:pt idx="86">
                  <c:v>-189.91451803249981</c:v>
                </c:pt>
                <c:pt idx="87">
                  <c:v>-190.80775733749982</c:v>
                </c:pt>
                <c:pt idx="88">
                  <c:v>-191.70099664249983</c:v>
                </c:pt>
                <c:pt idx="89">
                  <c:v>-192.59423594749984</c:v>
                </c:pt>
                <c:pt idx="90">
                  <c:v>-193.48747525249985</c:v>
                </c:pt>
                <c:pt idx="91">
                  <c:v>-194.38071455749986</c:v>
                </c:pt>
                <c:pt idx="92">
                  <c:v>-195.27395386249987</c:v>
                </c:pt>
                <c:pt idx="93">
                  <c:v>-196.16719316749987</c:v>
                </c:pt>
                <c:pt idx="94">
                  <c:v>-197.06043247249988</c:v>
                </c:pt>
                <c:pt idx="95">
                  <c:v>-197.95367177749989</c:v>
                </c:pt>
                <c:pt idx="96">
                  <c:v>-198.8469110824999</c:v>
                </c:pt>
                <c:pt idx="97">
                  <c:v>-199.74015038749991</c:v>
                </c:pt>
                <c:pt idx="98">
                  <c:v>-200.63338969249992</c:v>
                </c:pt>
                <c:pt idx="99">
                  <c:v>-201.5266289974999</c:v>
                </c:pt>
                <c:pt idx="100">
                  <c:v>-202.41986830249991</c:v>
                </c:pt>
                <c:pt idx="101">
                  <c:v>-360.81310760749989</c:v>
                </c:pt>
                <c:pt idx="102">
                  <c:v>-362.08916375749993</c:v>
                </c:pt>
                <c:pt idx="103">
                  <c:v>-363.36521990749986</c:v>
                </c:pt>
                <c:pt idx="104">
                  <c:v>-364.64127605749991</c:v>
                </c:pt>
                <c:pt idx="105">
                  <c:v>-365.9173322074999</c:v>
                </c:pt>
                <c:pt idx="106">
                  <c:v>-367.19338835749988</c:v>
                </c:pt>
                <c:pt idx="107">
                  <c:v>-368.46944450749993</c:v>
                </c:pt>
                <c:pt idx="108">
                  <c:v>-369.74550065749992</c:v>
                </c:pt>
                <c:pt idx="109">
                  <c:v>-371.02155680749991</c:v>
                </c:pt>
                <c:pt idx="110">
                  <c:v>-372.29761295749989</c:v>
                </c:pt>
                <c:pt idx="111">
                  <c:v>-373.57366910749988</c:v>
                </c:pt>
                <c:pt idx="112">
                  <c:v>-374.84972525749993</c:v>
                </c:pt>
                <c:pt idx="113">
                  <c:v>-376.12578140749986</c:v>
                </c:pt>
                <c:pt idx="114">
                  <c:v>-377.4018375574999</c:v>
                </c:pt>
                <c:pt idx="115">
                  <c:v>566.32210629250017</c:v>
                </c:pt>
                <c:pt idx="116">
                  <c:v>567.34295121250011</c:v>
                </c:pt>
                <c:pt idx="117">
                  <c:v>568.36379613250006</c:v>
                </c:pt>
                <c:pt idx="118">
                  <c:v>569.38464105250011</c:v>
                </c:pt>
                <c:pt idx="119">
                  <c:v>570.40548597250006</c:v>
                </c:pt>
                <c:pt idx="120">
                  <c:v>571.42633089250012</c:v>
                </c:pt>
                <c:pt idx="121">
                  <c:v>572.44717581250006</c:v>
                </c:pt>
                <c:pt idx="122">
                  <c:v>573.46802073250001</c:v>
                </c:pt>
                <c:pt idx="123">
                  <c:v>574.48886565250007</c:v>
                </c:pt>
                <c:pt idx="124">
                  <c:v>575.50971057250013</c:v>
                </c:pt>
                <c:pt idx="125">
                  <c:v>576.53055549250007</c:v>
                </c:pt>
                <c:pt idx="126">
                  <c:v>577.55140041250002</c:v>
                </c:pt>
                <c:pt idx="127">
                  <c:v>578.57224533250007</c:v>
                </c:pt>
                <c:pt idx="128">
                  <c:v>579.59309025250013</c:v>
                </c:pt>
                <c:pt idx="129">
                  <c:v>580.61393517250008</c:v>
                </c:pt>
                <c:pt idx="130">
                  <c:v>581.63478009250002</c:v>
                </c:pt>
                <c:pt idx="131">
                  <c:v>582.65562501249997</c:v>
                </c:pt>
                <c:pt idx="132">
                  <c:v>163.67646993250003</c:v>
                </c:pt>
                <c:pt idx="133">
                  <c:v>163.67646993250003</c:v>
                </c:pt>
                <c:pt idx="134">
                  <c:v>163.67646993250003</c:v>
                </c:pt>
                <c:pt idx="135">
                  <c:v>163.67646993250003</c:v>
                </c:pt>
                <c:pt idx="136">
                  <c:v>163.67646993250003</c:v>
                </c:pt>
                <c:pt idx="137">
                  <c:v>163.67646993250003</c:v>
                </c:pt>
                <c:pt idx="138">
                  <c:v>163.67646993250003</c:v>
                </c:pt>
                <c:pt idx="139">
                  <c:v>163.67646993250003</c:v>
                </c:pt>
                <c:pt idx="140">
                  <c:v>163.67646993250003</c:v>
                </c:pt>
                <c:pt idx="141">
                  <c:v>163.67646993250003</c:v>
                </c:pt>
                <c:pt idx="142">
                  <c:v>163.67646993250003</c:v>
                </c:pt>
                <c:pt idx="143">
                  <c:v>163.67646993250003</c:v>
                </c:pt>
                <c:pt idx="144">
                  <c:v>163.67646993250003</c:v>
                </c:pt>
                <c:pt idx="145">
                  <c:v>688.67646993250003</c:v>
                </c:pt>
                <c:pt idx="146">
                  <c:v>689.95252608250007</c:v>
                </c:pt>
                <c:pt idx="147">
                  <c:v>691.2285822325</c:v>
                </c:pt>
                <c:pt idx="148">
                  <c:v>692.50463838250005</c:v>
                </c:pt>
                <c:pt idx="149">
                  <c:v>693.78069453250009</c:v>
                </c:pt>
                <c:pt idx="150">
                  <c:v>695.05675068250002</c:v>
                </c:pt>
                <c:pt idx="151">
                  <c:v>696.33280683250007</c:v>
                </c:pt>
                <c:pt idx="152">
                  <c:v>697.60886298250011</c:v>
                </c:pt>
                <c:pt idx="153">
                  <c:v>698.88491913250004</c:v>
                </c:pt>
                <c:pt idx="154">
                  <c:v>700.16097528250009</c:v>
                </c:pt>
                <c:pt idx="155">
                  <c:v>176.43703143250008</c:v>
                </c:pt>
                <c:pt idx="156">
                  <c:v>176.43703143250008</c:v>
                </c:pt>
                <c:pt idx="157">
                  <c:v>176.43703143250008</c:v>
                </c:pt>
                <c:pt idx="158">
                  <c:v>176.43703143250008</c:v>
                </c:pt>
                <c:pt idx="159">
                  <c:v>176.43703143250008</c:v>
                </c:pt>
                <c:pt idx="160">
                  <c:v>176.43703143250008</c:v>
                </c:pt>
                <c:pt idx="161">
                  <c:v>176.43703143250008</c:v>
                </c:pt>
                <c:pt idx="162">
                  <c:v>176.43703143250008</c:v>
                </c:pt>
                <c:pt idx="163">
                  <c:v>176.43703143250008</c:v>
                </c:pt>
                <c:pt idx="164">
                  <c:v>176.43703143250008</c:v>
                </c:pt>
                <c:pt idx="165">
                  <c:v>176.43703143250008</c:v>
                </c:pt>
                <c:pt idx="166">
                  <c:v>176.43703143250008</c:v>
                </c:pt>
                <c:pt idx="167">
                  <c:v>176.43703143250008</c:v>
                </c:pt>
                <c:pt idx="168">
                  <c:v>176.43703143250008</c:v>
                </c:pt>
                <c:pt idx="169">
                  <c:v>176.43703143250008</c:v>
                </c:pt>
                <c:pt idx="170">
                  <c:v>176.43703143250008</c:v>
                </c:pt>
                <c:pt idx="171">
                  <c:v>176.43703143250008</c:v>
                </c:pt>
                <c:pt idx="172">
                  <c:v>176.43703143250008</c:v>
                </c:pt>
                <c:pt idx="173">
                  <c:v>176.43703143250008</c:v>
                </c:pt>
                <c:pt idx="174">
                  <c:v>176.43703143250008</c:v>
                </c:pt>
                <c:pt idx="175">
                  <c:v>-401.06296856749992</c:v>
                </c:pt>
                <c:pt idx="176">
                  <c:v>-402.46663033249996</c:v>
                </c:pt>
                <c:pt idx="177">
                  <c:v>-403.87029209749994</c:v>
                </c:pt>
                <c:pt idx="178">
                  <c:v>-405.27395386249998</c:v>
                </c:pt>
                <c:pt idx="179">
                  <c:v>-406.67761562749996</c:v>
                </c:pt>
                <c:pt idx="180">
                  <c:v>-408.08127739249994</c:v>
                </c:pt>
                <c:pt idx="181">
                  <c:v>-409.48493915749998</c:v>
                </c:pt>
                <c:pt idx="182">
                  <c:v>-410.8886009224999</c:v>
                </c:pt>
                <c:pt idx="183">
                  <c:v>-412.29226268749994</c:v>
                </c:pt>
                <c:pt idx="184">
                  <c:v>-413.69592445249998</c:v>
                </c:pt>
                <c:pt idx="185">
                  <c:v>-415.0995862174999</c:v>
                </c:pt>
                <c:pt idx="186">
                  <c:v>-416.50324798249994</c:v>
                </c:pt>
                <c:pt idx="187">
                  <c:v>-417.90690974749998</c:v>
                </c:pt>
                <c:pt idx="188">
                  <c:v>-419.31057151249996</c:v>
                </c:pt>
                <c:pt idx="189">
                  <c:v>-420.71423327749994</c:v>
                </c:pt>
                <c:pt idx="190">
                  <c:v>-422.11789504249998</c:v>
                </c:pt>
                <c:pt idx="191">
                  <c:v>-423.52155680749996</c:v>
                </c:pt>
                <c:pt idx="192">
                  <c:v>-424.92521857249994</c:v>
                </c:pt>
                <c:pt idx="193">
                  <c:v>-426.32888033749998</c:v>
                </c:pt>
                <c:pt idx="194">
                  <c:v>-427.73254210249996</c:v>
                </c:pt>
                <c:pt idx="195">
                  <c:v>-376.63620386749994</c:v>
                </c:pt>
                <c:pt idx="196">
                  <c:v>-377.91226001749999</c:v>
                </c:pt>
                <c:pt idx="197">
                  <c:v>-379.18831616749992</c:v>
                </c:pt>
                <c:pt idx="198">
                  <c:v>-380.46437231749996</c:v>
                </c:pt>
                <c:pt idx="199">
                  <c:v>-381.74042846749995</c:v>
                </c:pt>
                <c:pt idx="200">
                  <c:v>-383.01648461749994</c:v>
                </c:pt>
                <c:pt idx="201">
                  <c:v>-384.29254076749999</c:v>
                </c:pt>
                <c:pt idx="202">
                  <c:v>-385.56859691749997</c:v>
                </c:pt>
                <c:pt idx="203">
                  <c:v>-386.84465306749996</c:v>
                </c:pt>
                <c:pt idx="204">
                  <c:v>-388.12070921749995</c:v>
                </c:pt>
                <c:pt idx="205">
                  <c:v>398.10323463250006</c:v>
                </c:pt>
                <c:pt idx="206">
                  <c:v>398.74126270750003</c:v>
                </c:pt>
                <c:pt idx="207">
                  <c:v>399.37929078249999</c:v>
                </c:pt>
                <c:pt idx="208">
                  <c:v>400.01731885750002</c:v>
                </c:pt>
                <c:pt idx="209">
                  <c:v>400.65534693250004</c:v>
                </c:pt>
                <c:pt idx="210">
                  <c:v>401.2933750075</c:v>
                </c:pt>
                <c:pt idx="211">
                  <c:v>401.93140308250003</c:v>
                </c:pt>
                <c:pt idx="212">
                  <c:v>402.56943115750005</c:v>
                </c:pt>
                <c:pt idx="213">
                  <c:v>403.20745923250001</c:v>
                </c:pt>
                <c:pt idx="214">
                  <c:v>403.84548730749998</c:v>
                </c:pt>
                <c:pt idx="215">
                  <c:v>1690.180236309764</c:v>
                </c:pt>
                <c:pt idx="216">
                  <c:v>1691.456292459764</c:v>
                </c:pt>
                <c:pt idx="217">
                  <c:v>1692.7323486097639</c:v>
                </c:pt>
                <c:pt idx="218">
                  <c:v>1694.0084047597638</c:v>
                </c:pt>
                <c:pt idx="219">
                  <c:v>1695.284460909764</c:v>
                </c:pt>
                <c:pt idx="220">
                  <c:v>1696.5605170597642</c:v>
                </c:pt>
                <c:pt idx="221">
                  <c:v>1697.8365732097641</c:v>
                </c:pt>
                <c:pt idx="222">
                  <c:v>1699.112629359764</c:v>
                </c:pt>
                <c:pt idx="223">
                  <c:v>1700.3886855097639</c:v>
                </c:pt>
                <c:pt idx="224">
                  <c:v>1701.6647416597639</c:v>
                </c:pt>
                <c:pt idx="225">
                  <c:v>154.7440768825</c:v>
                </c:pt>
                <c:pt idx="226">
                  <c:v>-475.2559231175</c:v>
                </c:pt>
                <c:pt idx="227">
                  <c:v>-476.78719049749998</c:v>
                </c:pt>
                <c:pt idx="228">
                  <c:v>-478.31845787750001</c:v>
                </c:pt>
                <c:pt idx="229">
                  <c:v>-479.84972525750004</c:v>
                </c:pt>
                <c:pt idx="230">
                  <c:v>-481.38099263750001</c:v>
                </c:pt>
                <c:pt idx="231">
                  <c:v>-482.91226001750005</c:v>
                </c:pt>
                <c:pt idx="232">
                  <c:v>-484.44352739750002</c:v>
                </c:pt>
                <c:pt idx="233">
                  <c:v>-485.97479477750005</c:v>
                </c:pt>
                <c:pt idx="234">
                  <c:v>-487.50606215750008</c:v>
                </c:pt>
                <c:pt idx="235">
                  <c:v>665.9626704625</c:v>
                </c:pt>
                <c:pt idx="236">
                  <c:v>667.23872661249993</c:v>
                </c:pt>
                <c:pt idx="237">
                  <c:v>668.51478276249998</c:v>
                </c:pt>
                <c:pt idx="238">
                  <c:v>669.79083891250002</c:v>
                </c:pt>
                <c:pt idx="239">
                  <c:v>671.06689506249995</c:v>
                </c:pt>
                <c:pt idx="240">
                  <c:v>672.3429512125</c:v>
                </c:pt>
                <c:pt idx="241">
                  <c:v>673.61900736250004</c:v>
                </c:pt>
                <c:pt idx="242">
                  <c:v>674.89506351249997</c:v>
                </c:pt>
                <c:pt idx="243">
                  <c:v>676.17111966250002</c:v>
                </c:pt>
                <c:pt idx="244">
                  <c:v>677.44717581250006</c:v>
                </c:pt>
                <c:pt idx="245">
                  <c:v>678.72323196249999</c:v>
                </c:pt>
                <c:pt idx="246">
                  <c:v>679.99928811249993</c:v>
                </c:pt>
                <c:pt idx="247">
                  <c:v>681.27534426249997</c:v>
                </c:pt>
                <c:pt idx="248">
                  <c:v>682.55140041250002</c:v>
                </c:pt>
                <c:pt idx="249">
                  <c:v>683.82745656249995</c:v>
                </c:pt>
                <c:pt idx="250">
                  <c:v>685.10351271249999</c:v>
                </c:pt>
                <c:pt idx="251">
                  <c:v>686.37956886250004</c:v>
                </c:pt>
                <c:pt idx="252">
                  <c:v>687.65562501249997</c:v>
                </c:pt>
                <c:pt idx="253">
                  <c:v>688.93168116250001</c:v>
                </c:pt>
                <c:pt idx="254">
                  <c:v>690.20773731250006</c:v>
                </c:pt>
                <c:pt idx="255">
                  <c:v>691.48379346249999</c:v>
                </c:pt>
                <c:pt idx="256">
                  <c:v>692.75984961250003</c:v>
                </c:pt>
                <c:pt idx="257">
                  <c:v>694.03590576250008</c:v>
                </c:pt>
                <c:pt idx="258">
                  <c:v>695.31196191250001</c:v>
                </c:pt>
                <c:pt idx="259">
                  <c:v>696.58801806250005</c:v>
                </c:pt>
                <c:pt idx="260">
                  <c:v>697.8640742125001</c:v>
                </c:pt>
                <c:pt idx="261">
                  <c:v>699.14013036250003</c:v>
                </c:pt>
                <c:pt idx="262">
                  <c:v>700.41618651249996</c:v>
                </c:pt>
                <c:pt idx="263">
                  <c:v>701.69224266250012</c:v>
                </c:pt>
                <c:pt idx="264">
                  <c:v>702.96829881250005</c:v>
                </c:pt>
                <c:pt idx="265">
                  <c:v>1359.9410758897641</c:v>
                </c:pt>
                <c:pt idx="266">
                  <c:v>1360.3238927347641</c:v>
                </c:pt>
                <c:pt idx="267">
                  <c:v>1360.706709579764</c:v>
                </c:pt>
                <c:pt idx="268">
                  <c:v>1361.089526424764</c:v>
                </c:pt>
                <c:pt idx="269">
                  <c:v>1361.472343269764</c:v>
                </c:pt>
                <c:pt idx="270">
                  <c:v>1361.855160114764</c:v>
                </c:pt>
                <c:pt idx="271">
                  <c:v>1362.237976959764</c:v>
                </c:pt>
                <c:pt idx="272">
                  <c:v>1362.6207938047639</c:v>
                </c:pt>
                <c:pt idx="273">
                  <c:v>1363.0036106497639</c:v>
                </c:pt>
                <c:pt idx="274">
                  <c:v>1363.3864274947641</c:v>
                </c:pt>
                <c:pt idx="275">
                  <c:v>183.0725234125</c:v>
                </c:pt>
                <c:pt idx="276">
                  <c:v>183.0725234125</c:v>
                </c:pt>
                <c:pt idx="277">
                  <c:v>183.0725234125</c:v>
                </c:pt>
                <c:pt idx="278">
                  <c:v>183.0725234125</c:v>
                </c:pt>
                <c:pt idx="279">
                  <c:v>183.0725234125</c:v>
                </c:pt>
                <c:pt idx="280">
                  <c:v>183.0725234125</c:v>
                </c:pt>
                <c:pt idx="281">
                  <c:v>183.0725234125</c:v>
                </c:pt>
                <c:pt idx="282">
                  <c:v>183.0725234125</c:v>
                </c:pt>
                <c:pt idx="283">
                  <c:v>183.0725234125</c:v>
                </c:pt>
                <c:pt idx="284">
                  <c:v>183.0725234125</c:v>
                </c:pt>
                <c:pt idx="285">
                  <c:v>183.0725234125</c:v>
                </c:pt>
                <c:pt idx="286">
                  <c:v>183.0725234125</c:v>
                </c:pt>
                <c:pt idx="287">
                  <c:v>183.0725234125</c:v>
                </c:pt>
                <c:pt idx="288">
                  <c:v>183.0725234125</c:v>
                </c:pt>
                <c:pt idx="289">
                  <c:v>183.0725234125</c:v>
                </c:pt>
                <c:pt idx="290">
                  <c:v>183.0725234125</c:v>
                </c:pt>
                <c:pt idx="291">
                  <c:v>183.0725234125</c:v>
                </c:pt>
                <c:pt idx="292">
                  <c:v>183.0725234125</c:v>
                </c:pt>
                <c:pt idx="293">
                  <c:v>183.0725234125</c:v>
                </c:pt>
                <c:pt idx="294">
                  <c:v>183.0725234125</c:v>
                </c:pt>
                <c:pt idx="295">
                  <c:v>183.0725234125</c:v>
                </c:pt>
                <c:pt idx="296">
                  <c:v>183.0725234125</c:v>
                </c:pt>
                <c:pt idx="297">
                  <c:v>183.0725234125</c:v>
                </c:pt>
                <c:pt idx="298">
                  <c:v>183.0725234125</c:v>
                </c:pt>
                <c:pt idx="299">
                  <c:v>183.0725234125</c:v>
                </c:pt>
                <c:pt idx="300">
                  <c:v>183.0725234125</c:v>
                </c:pt>
                <c:pt idx="301">
                  <c:v>183.0725234125</c:v>
                </c:pt>
                <c:pt idx="302">
                  <c:v>183.0725234125</c:v>
                </c:pt>
                <c:pt idx="303">
                  <c:v>183.0725234125</c:v>
                </c:pt>
                <c:pt idx="304">
                  <c:v>183.0725234125</c:v>
                </c:pt>
                <c:pt idx="305">
                  <c:v>183.0725234125</c:v>
                </c:pt>
                <c:pt idx="306">
                  <c:v>183.0725234125</c:v>
                </c:pt>
                <c:pt idx="307">
                  <c:v>445.5725234125</c:v>
                </c:pt>
                <c:pt idx="308">
                  <c:v>446.21055148749997</c:v>
                </c:pt>
                <c:pt idx="309">
                  <c:v>446.84857956249999</c:v>
                </c:pt>
                <c:pt idx="310">
                  <c:v>447.48660763750001</c:v>
                </c:pt>
                <c:pt idx="311">
                  <c:v>448.12463571249998</c:v>
                </c:pt>
                <c:pt idx="312">
                  <c:v>448.7626637875</c:v>
                </c:pt>
                <c:pt idx="313">
                  <c:v>449.40069186249997</c:v>
                </c:pt>
                <c:pt idx="314">
                  <c:v>450.03871993749999</c:v>
                </c:pt>
                <c:pt idx="315">
                  <c:v>213.9367480125</c:v>
                </c:pt>
                <c:pt idx="316">
                  <c:v>213.9367480125</c:v>
                </c:pt>
                <c:pt idx="317">
                  <c:v>213.9367480125</c:v>
                </c:pt>
                <c:pt idx="318">
                  <c:v>213.9367480125</c:v>
                </c:pt>
                <c:pt idx="319">
                  <c:v>213.9367480125</c:v>
                </c:pt>
                <c:pt idx="320">
                  <c:v>213.9367480125</c:v>
                </c:pt>
                <c:pt idx="321">
                  <c:v>213.9367480125</c:v>
                </c:pt>
                <c:pt idx="322">
                  <c:v>213.9367480125</c:v>
                </c:pt>
                <c:pt idx="323">
                  <c:v>213.9367480125</c:v>
                </c:pt>
                <c:pt idx="324">
                  <c:v>213.9367480125</c:v>
                </c:pt>
                <c:pt idx="325">
                  <c:v>476.4367480125</c:v>
                </c:pt>
                <c:pt idx="326">
                  <c:v>477.07477608750003</c:v>
                </c:pt>
                <c:pt idx="327">
                  <c:v>477.71280416249999</c:v>
                </c:pt>
                <c:pt idx="328">
                  <c:v>478.35083223750001</c:v>
                </c:pt>
                <c:pt idx="329">
                  <c:v>478.98886031249998</c:v>
                </c:pt>
                <c:pt idx="330">
                  <c:v>479.6268883875</c:v>
                </c:pt>
                <c:pt idx="331">
                  <c:v>480.26491646249997</c:v>
                </c:pt>
                <c:pt idx="332">
                  <c:v>480.90294453749999</c:v>
                </c:pt>
                <c:pt idx="333">
                  <c:v>481.54097261250001</c:v>
                </c:pt>
                <c:pt idx="334">
                  <c:v>482.17900068749998</c:v>
                </c:pt>
                <c:pt idx="335">
                  <c:v>-409.6829712375</c:v>
                </c:pt>
                <c:pt idx="336">
                  <c:v>-411.21423861749997</c:v>
                </c:pt>
                <c:pt idx="337">
                  <c:v>-412.7455059975</c:v>
                </c:pt>
                <c:pt idx="338">
                  <c:v>-414.27677337750004</c:v>
                </c:pt>
                <c:pt idx="339">
                  <c:v>-415.80804075750001</c:v>
                </c:pt>
                <c:pt idx="340">
                  <c:v>-417.33930813750004</c:v>
                </c:pt>
                <c:pt idx="341">
                  <c:v>-418.87057551750001</c:v>
                </c:pt>
                <c:pt idx="342">
                  <c:v>-420.40184289750005</c:v>
                </c:pt>
                <c:pt idx="343">
                  <c:v>-421.93311027750002</c:v>
                </c:pt>
                <c:pt idx="344">
                  <c:v>-423.46437765750005</c:v>
                </c:pt>
                <c:pt idx="345">
                  <c:v>-424.99564503750003</c:v>
                </c:pt>
                <c:pt idx="346">
                  <c:v>-426.52691241750006</c:v>
                </c:pt>
                <c:pt idx="347">
                  <c:v>-428.05817979750009</c:v>
                </c:pt>
                <c:pt idx="348">
                  <c:v>-429.58944717750006</c:v>
                </c:pt>
                <c:pt idx="349">
                  <c:v>-431.12071455750004</c:v>
                </c:pt>
                <c:pt idx="350">
                  <c:v>197.34801806249993</c:v>
                </c:pt>
                <c:pt idx="351">
                  <c:v>197.34801806249993</c:v>
                </c:pt>
                <c:pt idx="352">
                  <c:v>197.34801806249993</c:v>
                </c:pt>
                <c:pt idx="353">
                  <c:v>197.34801806249993</c:v>
                </c:pt>
                <c:pt idx="354">
                  <c:v>197.34801806249993</c:v>
                </c:pt>
                <c:pt idx="355">
                  <c:v>197.34801806249993</c:v>
                </c:pt>
                <c:pt idx="356">
                  <c:v>197.34801806249993</c:v>
                </c:pt>
                <c:pt idx="357">
                  <c:v>197.34801806249993</c:v>
                </c:pt>
                <c:pt idx="358">
                  <c:v>197.34801806249993</c:v>
                </c:pt>
                <c:pt idx="359">
                  <c:v>197.34801806249993</c:v>
                </c:pt>
                <c:pt idx="360">
                  <c:v>197.34801806249993</c:v>
                </c:pt>
                <c:pt idx="361">
                  <c:v>197.34801806249993</c:v>
                </c:pt>
                <c:pt idx="362">
                  <c:v>197.34801806249993</c:v>
                </c:pt>
                <c:pt idx="363">
                  <c:v>197.34801806249993</c:v>
                </c:pt>
                <c:pt idx="364">
                  <c:v>197.34801806249993</c:v>
                </c:pt>
                <c:pt idx="365">
                  <c:v>-458.34870286476405</c:v>
                </c:pt>
                <c:pt idx="366">
                  <c:v>-457.4554635597641</c:v>
                </c:pt>
                <c:pt idx="367">
                  <c:v>-456.56222425476403</c:v>
                </c:pt>
                <c:pt idx="368">
                  <c:v>-455.66898494976408</c:v>
                </c:pt>
                <c:pt idx="369">
                  <c:v>-454.77574564476402</c:v>
                </c:pt>
                <c:pt idx="370">
                  <c:v>-453.88250633976406</c:v>
                </c:pt>
                <c:pt idx="371">
                  <c:v>-452.989267034764</c:v>
                </c:pt>
                <c:pt idx="372">
                  <c:v>-452.09602772976405</c:v>
                </c:pt>
                <c:pt idx="373">
                  <c:v>-451.20278842476409</c:v>
                </c:pt>
                <c:pt idx="374">
                  <c:v>-450.30954911976403</c:v>
                </c:pt>
                <c:pt idx="375">
                  <c:v>-449.41630981476408</c:v>
                </c:pt>
                <c:pt idx="376">
                  <c:v>-816.02307050976401</c:v>
                </c:pt>
                <c:pt idx="377">
                  <c:v>-816.02307050976401</c:v>
                </c:pt>
                <c:pt idx="378">
                  <c:v>-816.02307050976401</c:v>
                </c:pt>
                <c:pt idx="379">
                  <c:v>-816.02307050976401</c:v>
                </c:pt>
                <c:pt idx="380">
                  <c:v>-816.02307050976401</c:v>
                </c:pt>
                <c:pt idx="381">
                  <c:v>-816.02307050976401</c:v>
                </c:pt>
                <c:pt idx="382">
                  <c:v>-816.02307050976401</c:v>
                </c:pt>
                <c:pt idx="383">
                  <c:v>-816.02307050976401</c:v>
                </c:pt>
                <c:pt idx="384">
                  <c:v>-816.02307050976401</c:v>
                </c:pt>
                <c:pt idx="385">
                  <c:v>207.17365041749994</c:v>
                </c:pt>
                <c:pt idx="386">
                  <c:v>207.17365041749994</c:v>
                </c:pt>
                <c:pt idx="387">
                  <c:v>207.17365041749994</c:v>
                </c:pt>
                <c:pt idx="388">
                  <c:v>207.17365041749994</c:v>
                </c:pt>
                <c:pt idx="389">
                  <c:v>207.17365041749994</c:v>
                </c:pt>
                <c:pt idx="390">
                  <c:v>207.17365041749994</c:v>
                </c:pt>
                <c:pt idx="391">
                  <c:v>207.17365041749994</c:v>
                </c:pt>
                <c:pt idx="392">
                  <c:v>207.17365041749994</c:v>
                </c:pt>
                <c:pt idx="393">
                  <c:v>207.17365041749994</c:v>
                </c:pt>
                <c:pt idx="394">
                  <c:v>207.17365041749994</c:v>
                </c:pt>
                <c:pt idx="395">
                  <c:v>-580.32634958250003</c:v>
                </c:pt>
                <c:pt idx="396">
                  <c:v>-582.24043380750004</c:v>
                </c:pt>
                <c:pt idx="397">
                  <c:v>-584.15451803250005</c:v>
                </c:pt>
                <c:pt idx="398">
                  <c:v>-586.06860225750006</c:v>
                </c:pt>
                <c:pt idx="399">
                  <c:v>-587.98268648249996</c:v>
                </c:pt>
                <c:pt idx="400">
                  <c:v>-589.89677070750008</c:v>
                </c:pt>
                <c:pt idx="401">
                  <c:v>-591.81085493249998</c:v>
                </c:pt>
                <c:pt idx="402">
                  <c:v>-593.72493915749999</c:v>
                </c:pt>
                <c:pt idx="403">
                  <c:v>-595.6390233825</c:v>
                </c:pt>
                <c:pt idx="404">
                  <c:v>-597.55310760750001</c:v>
                </c:pt>
                <c:pt idx="405">
                  <c:v>345.53280816749998</c:v>
                </c:pt>
                <c:pt idx="406">
                  <c:v>345.91562501249996</c:v>
                </c:pt>
                <c:pt idx="407">
                  <c:v>346.29844185749999</c:v>
                </c:pt>
                <c:pt idx="408">
                  <c:v>346.68125870249997</c:v>
                </c:pt>
                <c:pt idx="409">
                  <c:v>347.06407554749995</c:v>
                </c:pt>
                <c:pt idx="410">
                  <c:v>347.44689239249993</c:v>
                </c:pt>
                <c:pt idx="411">
                  <c:v>347.82970923749997</c:v>
                </c:pt>
                <c:pt idx="412">
                  <c:v>348.21252608249995</c:v>
                </c:pt>
                <c:pt idx="413">
                  <c:v>348.59534292749993</c:v>
                </c:pt>
                <c:pt idx="414">
                  <c:v>348.97815977249991</c:v>
                </c:pt>
                <c:pt idx="415">
                  <c:v>349.36097661749994</c:v>
                </c:pt>
                <c:pt idx="416">
                  <c:v>349.74379346249992</c:v>
                </c:pt>
                <c:pt idx="417">
                  <c:v>350.12661030749996</c:v>
                </c:pt>
                <c:pt idx="418">
                  <c:v>350.50942715249994</c:v>
                </c:pt>
                <c:pt idx="419">
                  <c:v>350.89224399749992</c:v>
                </c:pt>
                <c:pt idx="420">
                  <c:v>351.2750608424999</c:v>
                </c:pt>
                <c:pt idx="421">
                  <c:v>1357.9478776874998</c:v>
                </c:pt>
                <c:pt idx="422">
                  <c:v>1358.5859057624998</c:v>
                </c:pt>
                <c:pt idx="423">
                  <c:v>1359.2239338374998</c:v>
                </c:pt>
                <c:pt idx="424">
                  <c:v>1359.8619619125</c:v>
                </c:pt>
                <c:pt idx="425">
                  <c:v>1360.4999899874999</c:v>
                </c:pt>
                <c:pt idx="426">
                  <c:v>1361.1380180624999</c:v>
                </c:pt>
                <c:pt idx="427">
                  <c:v>1361.7760461374999</c:v>
                </c:pt>
                <c:pt idx="428">
                  <c:v>1362.4140742124998</c:v>
                </c:pt>
                <c:pt idx="429">
                  <c:v>1363.0521022874998</c:v>
                </c:pt>
                <c:pt idx="430">
                  <c:v>1363.6901303625</c:v>
                </c:pt>
                <c:pt idx="431">
                  <c:v>1364.3281584375</c:v>
                </c:pt>
                <c:pt idx="432">
                  <c:v>1364.9661865124999</c:v>
                </c:pt>
                <c:pt idx="433">
                  <c:v>1365.6042145874999</c:v>
                </c:pt>
                <c:pt idx="434">
                  <c:v>1366.2422426624998</c:v>
                </c:pt>
                <c:pt idx="435">
                  <c:v>1366.8802707374998</c:v>
                </c:pt>
                <c:pt idx="436">
                  <c:v>1367.5182988124998</c:v>
                </c:pt>
                <c:pt idx="437">
                  <c:v>1368.1563268874997</c:v>
                </c:pt>
                <c:pt idx="438">
                  <c:v>1368.7943549624999</c:v>
                </c:pt>
                <c:pt idx="439">
                  <c:v>1369.4323830374999</c:v>
                </c:pt>
                <c:pt idx="440">
                  <c:v>1370.0704111124999</c:v>
                </c:pt>
                <c:pt idx="441">
                  <c:v>1370.7084391874998</c:v>
                </c:pt>
                <c:pt idx="442">
                  <c:v>1371.3464672624998</c:v>
                </c:pt>
                <c:pt idx="443">
                  <c:v>1371.9844953374998</c:v>
                </c:pt>
                <c:pt idx="444">
                  <c:v>1372.6225234125</c:v>
                </c:pt>
                <c:pt idx="445">
                  <c:v>1373.2605514874999</c:v>
                </c:pt>
                <c:pt idx="446">
                  <c:v>1373.8985795624999</c:v>
                </c:pt>
                <c:pt idx="447">
                  <c:v>1374.5366076374999</c:v>
                </c:pt>
                <c:pt idx="448">
                  <c:v>1375.1746357124998</c:v>
                </c:pt>
                <c:pt idx="449">
                  <c:v>1375.8126637874998</c:v>
                </c:pt>
                <c:pt idx="450">
                  <c:v>-198.54930813750025</c:v>
                </c:pt>
                <c:pt idx="451">
                  <c:v>-201.7394485125003</c:v>
                </c:pt>
                <c:pt idx="452">
                  <c:v>-204.92958888750013</c:v>
                </c:pt>
                <c:pt idx="453">
                  <c:v>-208.11972926250019</c:v>
                </c:pt>
                <c:pt idx="454">
                  <c:v>-211.30986963750024</c:v>
                </c:pt>
                <c:pt idx="455">
                  <c:v>-214.5000100125003</c:v>
                </c:pt>
                <c:pt idx="456">
                  <c:v>-217.69015038750013</c:v>
                </c:pt>
                <c:pt idx="457">
                  <c:v>-220.88029076250018</c:v>
                </c:pt>
                <c:pt idx="458">
                  <c:v>-224.07043113750024</c:v>
                </c:pt>
                <c:pt idx="459">
                  <c:v>-227.26057151250029</c:v>
                </c:pt>
                <c:pt idx="460">
                  <c:v>-230.45071188750012</c:v>
                </c:pt>
                <c:pt idx="461">
                  <c:v>-233.64085226250018</c:v>
                </c:pt>
                <c:pt idx="462">
                  <c:v>-236.83099263750023</c:v>
                </c:pt>
                <c:pt idx="463">
                  <c:v>-240.02113301250029</c:v>
                </c:pt>
                <c:pt idx="464">
                  <c:v>-243.21127338750011</c:v>
                </c:pt>
                <c:pt idx="465">
                  <c:v>-36.401413762500169</c:v>
                </c:pt>
                <c:pt idx="466">
                  <c:v>-39.081131677500252</c:v>
                </c:pt>
                <c:pt idx="467">
                  <c:v>-41.760849592500108</c:v>
                </c:pt>
                <c:pt idx="468">
                  <c:v>-44.440567507500191</c:v>
                </c:pt>
                <c:pt idx="469">
                  <c:v>-47.120285422500274</c:v>
                </c:pt>
                <c:pt idx="470">
                  <c:v>-49.800003337500129</c:v>
                </c:pt>
                <c:pt idx="471">
                  <c:v>1312.5202787474998</c:v>
                </c:pt>
                <c:pt idx="472">
                  <c:v>1313.1583068224998</c:v>
                </c:pt>
                <c:pt idx="473">
                  <c:v>1313.7963348974997</c:v>
                </c:pt>
                <c:pt idx="474">
                  <c:v>1314.4343629724997</c:v>
                </c:pt>
                <c:pt idx="475">
                  <c:v>1315.0723910474999</c:v>
                </c:pt>
                <c:pt idx="476">
                  <c:v>1315.7104191224998</c:v>
                </c:pt>
                <c:pt idx="477">
                  <c:v>1316.3484471974998</c:v>
                </c:pt>
                <c:pt idx="478">
                  <c:v>1316.9864752724998</c:v>
                </c:pt>
                <c:pt idx="479">
                  <c:v>1317.6245033474997</c:v>
                </c:pt>
                <c:pt idx="480">
                  <c:v>1318.2625314224997</c:v>
                </c:pt>
                <c:pt idx="481">
                  <c:v>1318.9005594974997</c:v>
                </c:pt>
                <c:pt idx="482">
                  <c:v>1319.5385875724999</c:v>
                </c:pt>
                <c:pt idx="483">
                  <c:v>1320.1766156474998</c:v>
                </c:pt>
                <c:pt idx="484">
                  <c:v>1320.8146437224998</c:v>
                </c:pt>
                <c:pt idx="485">
                  <c:v>753.90267179749981</c:v>
                </c:pt>
                <c:pt idx="486">
                  <c:v>754.41309425749978</c:v>
                </c:pt>
                <c:pt idx="487">
                  <c:v>754.92351671749987</c:v>
                </c:pt>
                <c:pt idx="488">
                  <c:v>755.43393917749984</c:v>
                </c:pt>
                <c:pt idx="489">
                  <c:v>755.94436163749981</c:v>
                </c:pt>
                <c:pt idx="490">
                  <c:v>756.45478409749978</c:v>
                </c:pt>
                <c:pt idx="491">
                  <c:v>756.96520655749987</c:v>
                </c:pt>
                <c:pt idx="492">
                  <c:v>757.47562901749984</c:v>
                </c:pt>
                <c:pt idx="493">
                  <c:v>757.98605147749981</c:v>
                </c:pt>
                <c:pt idx="494">
                  <c:v>758.49647393749979</c:v>
                </c:pt>
                <c:pt idx="495">
                  <c:v>286.50689639749976</c:v>
                </c:pt>
                <c:pt idx="496">
                  <c:v>285.86886832249979</c:v>
                </c:pt>
                <c:pt idx="497">
                  <c:v>285.23084024749983</c:v>
                </c:pt>
                <c:pt idx="498">
                  <c:v>284.59281217249986</c:v>
                </c:pt>
                <c:pt idx="499">
                  <c:v>283.95478409749978</c:v>
                </c:pt>
                <c:pt idx="500">
                  <c:v>283.31675602249982</c:v>
                </c:pt>
                <c:pt idx="501">
                  <c:v>282.67872794749985</c:v>
                </c:pt>
                <c:pt idx="502">
                  <c:v>282.04069987249977</c:v>
                </c:pt>
                <c:pt idx="503">
                  <c:v>281.40267179749981</c:v>
                </c:pt>
                <c:pt idx="504">
                  <c:v>280.76464372249984</c:v>
                </c:pt>
                <c:pt idx="505">
                  <c:v>280.12661564749976</c:v>
                </c:pt>
                <c:pt idx="506">
                  <c:v>279.4885875724998</c:v>
                </c:pt>
                <c:pt idx="507">
                  <c:v>1066.3505594974999</c:v>
                </c:pt>
                <c:pt idx="508">
                  <c:v>1067.6266156474999</c:v>
                </c:pt>
                <c:pt idx="509">
                  <c:v>1068.9026717974998</c:v>
                </c:pt>
                <c:pt idx="510">
                  <c:v>1070.1787279474997</c:v>
                </c:pt>
                <c:pt idx="511">
                  <c:v>1071.4547840974997</c:v>
                </c:pt>
                <c:pt idx="512">
                  <c:v>1072.7308402474998</c:v>
                </c:pt>
                <c:pt idx="513">
                  <c:v>1074.0068963975</c:v>
                </c:pt>
                <c:pt idx="514">
                  <c:v>1075.2829525474999</c:v>
                </c:pt>
                <c:pt idx="515">
                  <c:v>1076.5590086974998</c:v>
                </c:pt>
                <c:pt idx="516">
                  <c:v>1077.8350648474998</c:v>
                </c:pt>
                <c:pt idx="517">
                  <c:v>1079.1111209974997</c:v>
                </c:pt>
                <c:pt idx="518">
                  <c:v>1080.3871771474999</c:v>
                </c:pt>
                <c:pt idx="519">
                  <c:v>1081.6632332974998</c:v>
                </c:pt>
                <c:pt idx="520">
                  <c:v>820.43928944749985</c:v>
                </c:pt>
                <c:pt idx="521">
                  <c:v>821.07731752249981</c:v>
                </c:pt>
                <c:pt idx="522">
                  <c:v>821.71534559749978</c:v>
                </c:pt>
                <c:pt idx="523">
                  <c:v>822.35337367249986</c:v>
                </c:pt>
                <c:pt idx="524">
                  <c:v>822.99140174749982</c:v>
                </c:pt>
                <c:pt idx="525">
                  <c:v>823.62942982249979</c:v>
                </c:pt>
                <c:pt idx="526">
                  <c:v>824.26745789749975</c:v>
                </c:pt>
                <c:pt idx="527">
                  <c:v>824.90548597249983</c:v>
                </c:pt>
                <c:pt idx="528">
                  <c:v>825.5435140474998</c:v>
                </c:pt>
                <c:pt idx="529">
                  <c:v>826.18154212249976</c:v>
                </c:pt>
                <c:pt idx="530">
                  <c:v>826.81957019749984</c:v>
                </c:pt>
                <c:pt idx="531">
                  <c:v>827.45759827249981</c:v>
                </c:pt>
                <c:pt idx="532">
                  <c:v>828.09562634749977</c:v>
                </c:pt>
                <c:pt idx="533">
                  <c:v>828.73365442249974</c:v>
                </c:pt>
                <c:pt idx="534">
                  <c:v>829.37168249749982</c:v>
                </c:pt>
                <c:pt idx="535">
                  <c:v>-62.490289427500215</c:v>
                </c:pt>
                <c:pt idx="536">
                  <c:v>-64.021556807500247</c:v>
                </c:pt>
                <c:pt idx="537">
                  <c:v>-65.552824187500164</c:v>
                </c:pt>
                <c:pt idx="538">
                  <c:v>-67.084091567500195</c:v>
                </c:pt>
                <c:pt idx="539">
                  <c:v>-68.615358947500226</c:v>
                </c:pt>
                <c:pt idx="540">
                  <c:v>-70.146626327500258</c:v>
                </c:pt>
                <c:pt idx="541">
                  <c:v>-71.677893707500289</c:v>
                </c:pt>
                <c:pt idx="542">
                  <c:v>-73.209161087500206</c:v>
                </c:pt>
                <c:pt idx="543">
                  <c:v>-74.740428467500237</c:v>
                </c:pt>
                <c:pt idx="544">
                  <c:v>-76.271695847500268</c:v>
                </c:pt>
                <c:pt idx="545">
                  <c:v>814.6970367724997</c:v>
                </c:pt>
                <c:pt idx="546">
                  <c:v>815.33506484749978</c:v>
                </c:pt>
                <c:pt idx="547">
                  <c:v>815.97309292249975</c:v>
                </c:pt>
                <c:pt idx="548">
                  <c:v>816.61112099749971</c:v>
                </c:pt>
                <c:pt idx="549">
                  <c:v>817.24914907249979</c:v>
                </c:pt>
                <c:pt idx="550">
                  <c:v>817.88717714749976</c:v>
                </c:pt>
                <c:pt idx="551">
                  <c:v>818.52520522249972</c:v>
                </c:pt>
                <c:pt idx="552">
                  <c:v>819.1632332974998</c:v>
                </c:pt>
                <c:pt idx="553">
                  <c:v>819.80126137249977</c:v>
                </c:pt>
                <c:pt idx="554">
                  <c:v>820.43928944749973</c:v>
                </c:pt>
                <c:pt idx="555">
                  <c:v>821.0773175224997</c:v>
                </c:pt>
                <c:pt idx="556">
                  <c:v>559.21534559749978</c:v>
                </c:pt>
                <c:pt idx="557">
                  <c:v>559.21534559749978</c:v>
                </c:pt>
                <c:pt idx="558">
                  <c:v>559.21534559749978</c:v>
                </c:pt>
                <c:pt idx="559">
                  <c:v>559.21534559749978</c:v>
                </c:pt>
                <c:pt idx="560">
                  <c:v>559.21534559749978</c:v>
                </c:pt>
                <c:pt idx="561">
                  <c:v>559.21534559749978</c:v>
                </c:pt>
                <c:pt idx="562">
                  <c:v>559.21534559749978</c:v>
                </c:pt>
                <c:pt idx="563">
                  <c:v>559.21534559749978</c:v>
                </c:pt>
                <c:pt idx="564">
                  <c:v>559.21534559749978</c:v>
                </c:pt>
                <c:pt idx="565">
                  <c:v>559.21534559749978</c:v>
                </c:pt>
                <c:pt idx="566">
                  <c:v>559.21534559749978</c:v>
                </c:pt>
                <c:pt idx="567">
                  <c:v>559.21534559749978</c:v>
                </c:pt>
                <c:pt idx="568">
                  <c:v>559.21534559749978</c:v>
                </c:pt>
                <c:pt idx="569">
                  <c:v>559.21534559749978</c:v>
                </c:pt>
                <c:pt idx="570">
                  <c:v>716.71534559749978</c:v>
                </c:pt>
                <c:pt idx="571">
                  <c:v>717.09816244249976</c:v>
                </c:pt>
                <c:pt idx="572">
                  <c:v>717.48097928749974</c:v>
                </c:pt>
                <c:pt idx="573">
                  <c:v>717.86379613249971</c:v>
                </c:pt>
                <c:pt idx="574">
                  <c:v>718.24661297749981</c:v>
                </c:pt>
                <c:pt idx="575">
                  <c:v>718.62942982249979</c:v>
                </c:pt>
                <c:pt idx="576">
                  <c:v>719.01224666749977</c:v>
                </c:pt>
                <c:pt idx="577">
                  <c:v>719.39506351249975</c:v>
                </c:pt>
                <c:pt idx="578">
                  <c:v>719.77788035749973</c:v>
                </c:pt>
                <c:pt idx="579">
                  <c:v>720.1606972024997</c:v>
                </c:pt>
                <c:pt idx="580">
                  <c:v>720.54351404749968</c:v>
                </c:pt>
                <c:pt idx="581">
                  <c:v>720.92633089249978</c:v>
                </c:pt>
                <c:pt idx="582">
                  <c:v>721.30914773749976</c:v>
                </c:pt>
                <c:pt idx="583">
                  <c:v>721.69196458249974</c:v>
                </c:pt>
                <c:pt idx="584">
                  <c:v>722.07478142749972</c:v>
                </c:pt>
                <c:pt idx="585">
                  <c:v>827.45759827249969</c:v>
                </c:pt>
                <c:pt idx="586">
                  <c:v>828.09562634749966</c:v>
                </c:pt>
                <c:pt idx="587">
                  <c:v>828.73365442249974</c:v>
                </c:pt>
                <c:pt idx="588">
                  <c:v>829.37168249749971</c:v>
                </c:pt>
                <c:pt idx="589">
                  <c:v>830.00971057249967</c:v>
                </c:pt>
                <c:pt idx="590">
                  <c:v>830.64773864749964</c:v>
                </c:pt>
                <c:pt idx="591">
                  <c:v>831.28576672249972</c:v>
                </c:pt>
                <c:pt idx="592">
                  <c:v>831.92379479749968</c:v>
                </c:pt>
                <c:pt idx="593">
                  <c:v>832.56182287249976</c:v>
                </c:pt>
                <c:pt idx="594">
                  <c:v>833.19985094749973</c:v>
                </c:pt>
                <c:pt idx="595">
                  <c:v>-111.16212097750031</c:v>
                </c:pt>
                <c:pt idx="596">
                  <c:v>-112.82099397250033</c:v>
                </c:pt>
                <c:pt idx="597">
                  <c:v>-114.47986696750024</c:v>
                </c:pt>
                <c:pt idx="598">
                  <c:v>-116.13873996250027</c:v>
                </c:pt>
                <c:pt idx="599">
                  <c:v>-117.79761295750029</c:v>
                </c:pt>
                <c:pt idx="600">
                  <c:v>-119.45648595250032</c:v>
                </c:pt>
                <c:pt idx="601">
                  <c:v>-121.11535894750023</c:v>
                </c:pt>
                <c:pt idx="602">
                  <c:v>-122.77423194250025</c:v>
                </c:pt>
                <c:pt idx="603">
                  <c:v>-124.43310493750027</c:v>
                </c:pt>
                <c:pt idx="604">
                  <c:v>-126.0919779325003</c:v>
                </c:pt>
                <c:pt idx="605">
                  <c:v>-127.75085092750032</c:v>
                </c:pt>
                <c:pt idx="606">
                  <c:v>-129.40972392250023</c:v>
                </c:pt>
                <c:pt idx="607">
                  <c:v>-131.06859691750026</c:v>
                </c:pt>
                <c:pt idx="608">
                  <c:v>-132.72746991250028</c:v>
                </c:pt>
                <c:pt idx="609">
                  <c:v>-134.38634290750031</c:v>
                </c:pt>
                <c:pt idx="610">
                  <c:v>-136.04521590250033</c:v>
                </c:pt>
                <c:pt idx="611">
                  <c:v>-137.70408889750024</c:v>
                </c:pt>
                <c:pt idx="612">
                  <c:v>-139.36296189250027</c:v>
                </c:pt>
                <c:pt idx="613">
                  <c:v>-141.02183488750029</c:v>
                </c:pt>
                <c:pt idx="614">
                  <c:v>-142.68070788250031</c:v>
                </c:pt>
                <c:pt idx="615">
                  <c:v>-144.33958087750034</c:v>
                </c:pt>
                <c:pt idx="616">
                  <c:v>-40.998453872500249</c:v>
                </c:pt>
                <c:pt idx="617">
                  <c:v>-94.902115637500287</c:v>
                </c:pt>
                <c:pt idx="618">
                  <c:v>-96.433383017500319</c:v>
                </c:pt>
                <c:pt idx="619">
                  <c:v>-97.964650397500236</c:v>
                </c:pt>
                <c:pt idx="620">
                  <c:v>-99.495917777500267</c:v>
                </c:pt>
                <c:pt idx="621">
                  <c:v>-101.0271851575003</c:v>
                </c:pt>
                <c:pt idx="622">
                  <c:v>-102.55845253750033</c:v>
                </c:pt>
                <c:pt idx="623">
                  <c:v>-104.08971991750025</c:v>
                </c:pt>
                <c:pt idx="624">
                  <c:v>-105.62098729750028</c:v>
                </c:pt>
                <c:pt idx="625">
                  <c:v>-107.15225467750031</c:v>
                </c:pt>
                <c:pt idx="626">
                  <c:v>-108.68352205750023</c:v>
                </c:pt>
                <c:pt idx="627">
                  <c:v>-110.21478943750026</c:v>
                </c:pt>
                <c:pt idx="628">
                  <c:v>-111.74605681750029</c:v>
                </c:pt>
                <c:pt idx="629">
                  <c:v>-129.02732419750032</c:v>
                </c:pt>
                <c:pt idx="630">
                  <c:v>515.15312673799974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18E-429E-9764-B513DC26DF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542306320"/>
        <c:axId val="542293008"/>
      </c:lineChart>
      <c:catAx>
        <c:axId val="542306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293008"/>
        <c:crosses val="autoZero"/>
        <c:auto val="1"/>
        <c:lblAlgn val="ctr"/>
        <c:lblOffset val="100"/>
        <c:noMultiLvlLbl val="0"/>
      </c:catAx>
      <c:valAx>
        <c:axId val="5422930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306320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637048287706181"/>
          <c:y val="2.4183584039747123E-2"/>
          <c:w val="0.90221831718935597"/>
          <c:h val="0.91024071807425544"/>
        </c:manualLayout>
      </c:layout>
      <c:lineChart>
        <c:grouping val="standard"/>
        <c:varyColors val="0"/>
        <c:ser>
          <c:idx val="0"/>
          <c:order val="0"/>
          <c:tx>
            <c:v>POWER</c:v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'CW1'!$P$6:$P$636</c:f>
              <c:numCache>
                <c:formatCode>0.000000000</c:formatCode>
                <c:ptCount val="631"/>
                <c:pt idx="0">
                  <c:v>0</c:v>
                </c:pt>
                <c:pt idx="1">
                  <c:v>0.85448959260610446</c:v>
                </c:pt>
                <c:pt idx="2" formatCode="General">
                  <c:v>1.2108689037104945</c:v>
                </c:pt>
                <c:pt idx="3" formatCode="General">
                  <c:v>1.4859915705613638</c:v>
                </c:pt>
                <c:pt idx="4" formatCode="General">
                  <c:v>1.7193233072252496</c:v>
                </c:pt>
                <c:pt idx="5" formatCode="General">
                  <c:v>1.9261169217924921</c:v>
                </c:pt>
                <c:pt idx="6" formatCode="General">
                  <c:v>2.1141783430444976</c:v>
                </c:pt>
                <c:pt idx="7" formatCode="General">
                  <c:v>2.2881349343064636</c:v>
                </c:pt>
                <c:pt idx="8" formatCode="General">
                  <c:v>2.4509954027043572</c:v>
                </c:pt>
                <c:pt idx="9" formatCode="General">
                  <c:v>2.6048452658704764</c:v>
                </c:pt>
                <c:pt idx="10" formatCode="General">
                  <c:v>2.751199828478506</c:v>
                </c:pt>
                <c:pt idx="11" formatCode="General">
                  <c:v>2.8912006517762787</c:v>
                </c:pt>
                <c:pt idx="12" formatCode="General">
                  <c:v>3.0257327757815613</c:v>
                </c:pt>
                <c:pt idx="13" formatCode="General">
                  <c:v>3.1554985651269929</c:v>
                </c:pt>
                <c:pt idx="14" formatCode="General">
                  <c:v>3.2810663105989541</c:v>
                </c:pt>
                <c:pt idx="15" formatCode="General">
                  <c:v>2.9214494789965504</c:v>
                </c:pt>
                <c:pt idx="16" formatCode="General">
                  <c:v>3.0063458586935008</c:v>
                </c:pt>
                <c:pt idx="17" formatCode="General">
                  <c:v>3.0894939257521674</c:v>
                </c:pt>
                <c:pt idx="18" formatCode="General">
                  <c:v>3.1710327888955829</c:v>
                </c:pt>
                <c:pt idx="19" formatCode="General">
                  <c:v>3.2510850680121273</c:v>
                </c:pt>
                <c:pt idx="20" formatCode="General">
                  <c:v>3.3297594860972839</c:v>
                </c:pt>
                <c:pt idx="21" formatCode="General">
                  <c:v>3.407152961059273</c:v>
                </c:pt>
                <c:pt idx="22" formatCode="General">
                  <c:v>3.4833523103822772</c:v>
                </c:pt>
                <c:pt idx="23" formatCode="General">
                  <c:v>3.5584356526738468</c:v>
                </c:pt>
                <c:pt idx="24" formatCode="General">
                  <c:v>3.6324735693977361</c:v>
                </c:pt>
                <c:pt idx="25" formatCode="General">
                  <c:v>3.705530075049678</c:v>
                </c:pt>
                <c:pt idx="26" formatCode="General">
                  <c:v>3.7776634329685499</c:v>
                </c:pt>
                <c:pt idx="27" formatCode="General">
                  <c:v>0.93000238628307264</c:v>
                </c:pt>
                <c:pt idx="28" formatCode="General">
                  <c:v>0.93000238628307264</c:v>
                </c:pt>
                <c:pt idx="29" formatCode="General">
                  <c:v>0.93000238628307264</c:v>
                </c:pt>
                <c:pt idx="30" formatCode="General">
                  <c:v>0.93000238628307264</c:v>
                </c:pt>
                <c:pt idx="31" formatCode="General">
                  <c:v>0.93000238628307264</c:v>
                </c:pt>
                <c:pt idx="32" formatCode="General">
                  <c:v>0.93000238628307264</c:v>
                </c:pt>
                <c:pt idx="33" formatCode="General">
                  <c:v>0.93000238628307264</c:v>
                </c:pt>
                <c:pt idx="34" formatCode="General">
                  <c:v>0.93000238628307264</c:v>
                </c:pt>
                <c:pt idx="35" formatCode="General">
                  <c:v>3.4840612883054987</c:v>
                </c:pt>
                <c:pt idx="36" formatCode="General">
                  <c:v>3.5404914216137175</c:v>
                </c:pt>
                <c:pt idx="37" formatCode="General">
                  <c:v>3.5963964445054817</c:v>
                </c:pt>
                <c:pt idx="38" formatCode="General">
                  <c:v>3.6518013912896796</c:v>
                </c:pt>
                <c:pt idx="39" formatCode="General">
                  <c:v>3.7067295901917712</c:v>
                </c:pt>
                <c:pt idx="40" formatCode="General">
                  <c:v>3.7612028193581852</c:v>
                </c:pt>
                <c:pt idx="41" formatCode="General">
                  <c:v>3.8152414450754728</c:v>
                </c:pt>
                <c:pt idx="42" formatCode="General">
                  <c:v>3.8688645446159446</c:v>
                </c:pt>
                <c:pt idx="43" formatCode="General">
                  <c:v>3.9220900157447276</c:v>
                </c:pt>
                <c:pt idx="44" formatCode="General">
                  <c:v>3.9749346746126806</c:v>
                </c:pt>
                <c:pt idx="45" formatCode="General">
                  <c:v>4.0274143435025156</c:v>
                </c:pt>
                <c:pt idx="46" formatCode="General">
                  <c:v>4.0795439296815319</c:v>
                </c:pt>
                <c:pt idx="47" formatCode="General">
                  <c:v>4.1313374964356742</c:v>
                </c:pt>
                <c:pt idx="48" formatCode="General">
                  <c:v>4.1828083272095853</c:v>
                </c:pt>
                <c:pt idx="49" formatCode="General">
                  <c:v>4.2339689836510459</c:v>
                </c:pt>
                <c:pt idx="50" formatCode="General">
                  <c:v>4.2848313582512541</c:v>
                </c:pt>
                <c:pt idx="51" formatCode="General">
                  <c:v>4.3354067221817516</c:v>
                </c:pt>
                <c:pt idx="52" formatCode="General">
                  <c:v>4.3857057688515306</c:v>
                </c:pt>
                <c:pt idx="53" formatCode="General">
                  <c:v>4.4357386536418195</c:v>
                </c:pt>
                <c:pt idx="54" formatCode="General">
                  <c:v>4.4855150302194522</c:v>
                </c:pt>
                <c:pt idx="55" formatCode="General">
                  <c:v>4.5350440837810195</c:v>
                </c:pt>
                <c:pt idx="56" formatCode="General">
                  <c:v>4.584334561538042</c:v>
                </c:pt>
                <c:pt idx="57" formatCode="General">
                  <c:v>4.6333948007170473</c:v>
                </c:pt>
                <c:pt idx="58" formatCode="General">
                  <c:v>4.6822327543169155</c:v>
                </c:pt>
                <c:pt idx="59" formatCode="General">
                  <c:v>4.7308560148385013</c:v>
                </c:pt>
                <c:pt idx="60" formatCode="General">
                  <c:v>4.7792718361775979</c:v>
                </c:pt>
                <c:pt idx="61" formatCode="General">
                  <c:v>4.8274871538514379</c:v>
                </c:pt>
                <c:pt idx="62" formatCode="General">
                  <c:v>4.8755086037106627</c:v>
                </c:pt>
                <c:pt idx="63" formatCode="General">
                  <c:v>4.9233425392725518</c:v>
                </c:pt>
                <c:pt idx="64" formatCode="General">
                  <c:v>4.9709950477972633</c:v>
                </c:pt>
                <c:pt idx="65" formatCode="General">
                  <c:v>5.0184719652162633</c:v>
                </c:pt>
                <c:pt idx="66" formatCode="General">
                  <c:v>5.0657788900111802</c:v>
                </c:pt>
                <c:pt idx="67" formatCode="General">
                  <c:v>5.1129211961315377</c:v>
                </c:pt>
                <c:pt idx="68" formatCode="General">
                  <c:v>5.1599040450311202</c:v>
                </c:pt>
                <c:pt idx="69" formatCode="General">
                  <c:v>5.2067323968951271</c:v>
                </c:pt>
                <c:pt idx="70" formatCode="General">
                  <c:v>5.2534110211232843</c:v>
                </c:pt>
                <c:pt idx="71" formatCode="General">
                  <c:v>5.2999445061281305</c:v>
                </c:pt>
                <c:pt idx="72" formatCode="General">
                  <c:v>5.34633726850205</c:v>
                </c:pt>
                <c:pt idx="73" formatCode="General">
                  <c:v>5.3925935616019185</c:v>
                </c:pt>
                <c:pt idx="74" formatCode="General">
                  <c:v>5.4387174835956937</c:v>
                </c:pt>
                <c:pt idx="75" formatCode="General">
                  <c:v>5.484712985011452</c:v>
                </c:pt>
                <c:pt idx="76" formatCode="General">
                  <c:v>5.5305838758257684</c:v>
                </c:pt>
                <c:pt idx="77" formatCode="General">
                  <c:v>5.576333832125183</c:v>
                </c:pt>
                <c:pt idx="78" formatCode="General">
                  <c:v>5.6219664023716209</c:v>
                </c:pt>
                <c:pt idx="79" formatCode="General">
                  <c:v>5.6674850133000225</c:v>
                </c:pt>
                <c:pt idx="80" formatCode="General">
                  <c:v>5.7128929754740998</c:v>
                </c:pt>
                <c:pt idx="81" formatCode="General">
                  <c:v>5.7581934885240189</c:v>
                </c:pt>
                <c:pt idx="82" formatCode="General">
                  <c:v>5.8033896460878651</c:v>
                </c:pt>
                <c:pt idx="83" formatCode="General">
                  <c:v>5.8484844404770255</c:v>
                </c:pt>
                <c:pt idx="84" formatCode="General">
                  <c:v>5.8934807670839753</c:v>
                </c:pt>
                <c:pt idx="85" formatCode="General">
                  <c:v>-2.0559051249835161</c:v>
                </c:pt>
                <c:pt idx="86" formatCode="General">
                  <c:v>-2.0533615303320341</c:v>
                </c:pt>
                <c:pt idx="87" formatCode="General">
                  <c:v>-2.0506286426482019</c:v>
                </c:pt>
                <c:pt idx="88" formatCode="General">
                  <c:v>-2.0477040675293741</c:v>
                </c:pt>
                <c:pt idx="89" formatCode="General">
                  <c:v>-2.0445853434050361</c:v>
                </c:pt>
                <c:pt idx="90" formatCode="General">
                  <c:v>-2.0412699387288327</c:v>
                </c:pt>
                <c:pt idx="91" formatCode="General">
                  <c:v>-2.037755249014976</c:v>
                </c:pt>
                <c:pt idx="92" formatCode="General">
                  <c:v>-2.0340385937082601</c:v>
                </c:pt>
                <c:pt idx="93" formatCode="General">
                  <c:v>-2.0301172128760339</c:v>
                </c:pt>
                <c:pt idx="94" formatCode="General">
                  <c:v>-2.0259882637094648</c:v>
                </c:pt>
                <c:pt idx="95" formatCode="General">
                  <c:v>-2.0216488168203837</c:v>
                </c:pt>
                <c:pt idx="96" formatCode="General">
                  <c:v>-2.0170958523187781</c:v>
                </c:pt>
                <c:pt idx="97" formatCode="General">
                  <c:v>-2.0123262556547203</c:v>
                </c:pt>
                <c:pt idx="98" formatCode="General">
                  <c:v>-2.0073368132070435</c:v>
                </c:pt>
                <c:pt idx="99" formatCode="General">
                  <c:v>-2.0021242075995129</c:v>
                </c:pt>
                <c:pt idx="100" formatCode="General">
                  <c:v>-1.9966850127234448</c:v>
                </c:pt>
                <c:pt idx="101" formatCode="General">
                  <c:v>-3.5333902781592759</c:v>
                </c:pt>
                <c:pt idx="102" formatCode="General">
                  <c:v>-3.508716862293948</c:v>
                </c:pt>
                <c:pt idx="103" formatCode="General">
                  <c:v>-3.483382065067131</c:v>
                </c:pt>
                <c:pt idx="104" formatCode="General">
                  <c:v>-3.4573685213490486</c:v>
                </c:pt>
                <c:pt idx="105" formatCode="General">
                  <c:v>-3.4306579432327813</c:v>
                </c:pt>
                <c:pt idx="106" formatCode="General">
                  <c:v>-3.4032310477768601</c:v>
                </c:pt>
                <c:pt idx="107" formatCode="General">
                  <c:v>-3.3750674772280278</c:v>
                </c:pt>
                <c:pt idx="108" formatCode="General">
                  <c:v>-3.346145710740124</c:v>
                </c:pt>
                <c:pt idx="109" formatCode="General">
                  <c:v>-3.3164429664487383</c:v>
                </c:pt>
                <c:pt idx="110" formatCode="General">
                  <c:v>-3.2859350925754947</c:v>
                </c:pt>
                <c:pt idx="111" formatCode="General">
                  <c:v>-3.2545964460142223</c:v>
                </c:pt>
                <c:pt idx="112" formatCode="General">
                  <c:v>-3.2223997565856997</c:v>
                </c:pt>
                <c:pt idx="113" formatCode="General">
                  <c:v>-3.1893159748279967</c:v>
                </c:pt>
                <c:pt idx="114" formatCode="General">
                  <c:v>-3.1553141008028467</c:v>
                </c:pt>
                <c:pt idx="115" formatCode="General">
                  <c:v>4.6665766292145596</c:v>
                </c:pt>
                <c:pt idx="116" formatCode="General">
                  <c:v>4.7297486918641303</c:v>
                </c:pt>
                <c:pt idx="117" formatCode="General">
                  <c:v>4.7924899037994688</c:v>
                </c:pt>
                <c:pt idx="118" formatCode="General">
                  <c:v>4.8548179997002423</c:v>
                </c:pt>
                <c:pt idx="119" formatCode="General">
                  <c:v>4.9167497078013929</c:v>
                </c:pt>
                <c:pt idx="120" formatCode="General">
                  <c:v>4.9783008265138475</c:v>
                </c:pt>
                <c:pt idx="121" formatCode="General">
                  <c:v>5.0394862937523071</c:v>
                </c:pt>
                <c:pt idx="122" formatCode="General">
                  <c:v>5.1003202497985907</c:v>
                </c:pt>
                <c:pt idx="123" formatCode="General">
                  <c:v>5.160816094420225</c:v>
                </c:pt>
                <c:pt idx="124" formatCode="General">
                  <c:v>5.2209865388712622</c:v>
                </c:pt>
                <c:pt idx="125" formatCode="General">
                  <c:v>5.2808436533231706</c:v>
                </c:pt>
                <c:pt idx="126" formatCode="General">
                  <c:v>5.3403989102057405</c:v>
                </c:pt>
                <c:pt idx="127" formatCode="General">
                  <c:v>5.3996632238796005</c:v>
                </c:pt>
                <c:pt idx="128" formatCode="General">
                  <c:v>5.4586469870116092</c:v>
                </c:pt>
                <c:pt idx="129" formatCode="General">
                  <c:v>5.5173601039808551</c:v>
                </c:pt>
                <c:pt idx="130" formatCode="General">
                  <c:v>5.5758120216052642</c:v>
                </c:pt>
                <c:pt idx="131" formatCode="General">
                  <c:v>5.6340117574459425</c:v>
                </c:pt>
                <c:pt idx="132" formatCode="General">
                  <c:v>1.5961603132485136</c:v>
                </c:pt>
                <c:pt idx="133" formatCode="General">
                  <c:v>1.5961603132485136</c:v>
                </c:pt>
                <c:pt idx="134" formatCode="General">
                  <c:v>1.5961603132485136</c:v>
                </c:pt>
                <c:pt idx="135" formatCode="General">
                  <c:v>1.5961603132485136</c:v>
                </c:pt>
                <c:pt idx="136" formatCode="General">
                  <c:v>1.5961603132485136</c:v>
                </c:pt>
                <c:pt idx="137" formatCode="General">
                  <c:v>1.5961603132485136</c:v>
                </c:pt>
                <c:pt idx="138" formatCode="General">
                  <c:v>1.5961603132485136</c:v>
                </c:pt>
                <c:pt idx="139" formatCode="General">
                  <c:v>1.5961603132485136</c:v>
                </c:pt>
                <c:pt idx="140" formatCode="General">
                  <c:v>1.5961603132485136</c:v>
                </c:pt>
                <c:pt idx="141" formatCode="General">
                  <c:v>1.5961603132485136</c:v>
                </c:pt>
                <c:pt idx="142" formatCode="General">
                  <c:v>1.5961603132485136</c:v>
                </c:pt>
                <c:pt idx="143" formatCode="General">
                  <c:v>1.5961603132485136</c:v>
                </c:pt>
                <c:pt idx="144" formatCode="General">
                  <c:v>1.5961603132485136</c:v>
                </c:pt>
                <c:pt idx="145" formatCode="General">
                  <c:v>6.7159198290851716</c:v>
                </c:pt>
                <c:pt idx="146" formatCode="General">
                  <c:v>6.798746120340442</c:v>
                </c:pt>
                <c:pt idx="147" formatCode="General">
                  <c:v>6.8811102325067859</c:v>
                </c:pt>
                <c:pt idx="148" formatCode="General">
                  <c:v>6.963029969756497</c:v>
                </c:pt>
                <c:pt idx="149" formatCode="General">
                  <c:v>7.0445222217073358</c:v>
                </c:pt>
                <c:pt idx="150" formatCode="General">
                  <c:v>7.125603026337143</c:v>
                </c:pt>
                <c:pt idx="151" formatCode="General">
                  <c:v>7.2062876274825829</c:v>
                </c:pt>
                <c:pt idx="152" formatCode="General">
                  <c:v>7.2865905274792624</c:v>
                </c:pt>
                <c:pt idx="153" formatCode="General">
                  <c:v>7.3665255354340902</c:v>
                </c:pt>
                <c:pt idx="154" formatCode="General">
                  <c:v>7.4461058115632577</c:v>
                </c:pt>
                <c:pt idx="155" formatCode="General">
                  <c:v>1.892898835011547</c:v>
                </c:pt>
                <c:pt idx="156" formatCode="General">
                  <c:v>1.892898835011547</c:v>
                </c:pt>
                <c:pt idx="157" formatCode="General">
                  <c:v>1.892898835011547</c:v>
                </c:pt>
                <c:pt idx="158" formatCode="General">
                  <c:v>1.892898835011547</c:v>
                </c:pt>
                <c:pt idx="159" formatCode="General">
                  <c:v>1.892898835011547</c:v>
                </c:pt>
                <c:pt idx="160" formatCode="General">
                  <c:v>1.892898835011547</c:v>
                </c:pt>
                <c:pt idx="161" formatCode="General">
                  <c:v>1.892898835011547</c:v>
                </c:pt>
                <c:pt idx="162" formatCode="General">
                  <c:v>1.892898835011547</c:v>
                </c:pt>
                <c:pt idx="163" formatCode="General">
                  <c:v>1.892898835011547</c:v>
                </c:pt>
                <c:pt idx="164" formatCode="General">
                  <c:v>1.892898835011547</c:v>
                </c:pt>
                <c:pt idx="165" formatCode="General">
                  <c:v>1.892898835011547</c:v>
                </c:pt>
                <c:pt idx="166" formatCode="General">
                  <c:v>1.892898835011547</c:v>
                </c:pt>
                <c:pt idx="167" formatCode="General">
                  <c:v>1.892898835011547</c:v>
                </c:pt>
                <c:pt idx="168" formatCode="General">
                  <c:v>1.892898835011547</c:v>
                </c:pt>
                <c:pt idx="169" formatCode="General">
                  <c:v>1.892898835011547</c:v>
                </c:pt>
                <c:pt idx="170" formatCode="General">
                  <c:v>1.892898835011547</c:v>
                </c:pt>
                <c:pt idx="171" formatCode="General">
                  <c:v>1.892898835011547</c:v>
                </c:pt>
                <c:pt idx="172" formatCode="General">
                  <c:v>1.892898835011547</c:v>
                </c:pt>
                <c:pt idx="173" formatCode="General">
                  <c:v>1.892898835011547</c:v>
                </c:pt>
                <c:pt idx="174" formatCode="General">
                  <c:v>1.892898835011547</c:v>
                </c:pt>
                <c:pt idx="175" formatCode="General">
                  <c:v>-4.3027907452531089</c:v>
                </c:pt>
                <c:pt idx="176" formatCode="General">
                  <c:v>-4.276385502404124</c:v>
                </c:pt>
                <c:pt idx="177" formatCode="General">
                  <c:v>-4.2492836174193469</c:v>
                </c:pt>
                <c:pt idx="178" formatCode="General">
                  <c:v>-4.2214685925882254</c:v>
                </c:pt>
                <c:pt idx="179" formatCode="General">
                  <c:v>-4.1929231341007709</c:v>
                </c:pt>
                <c:pt idx="180" formatCode="General">
                  <c:v>-4.1636290954596893</c:v>
                </c:pt>
                <c:pt idx="181" formatCode="General">
                  <c:v>-4.1335674155547677</c:v>
                </c:pt>
                <c:pt idx="182" formatCode="General">
                  <c:v>-4.1027180507676304</c:v>
                </c:pt>
                <c:pt idx="183" formatCode="General">
                  <c:v>-4.0710599003844088</c:v>
                </c:pt>
                <c:pt idx="184" formatCode="General">
                  <c:v>-4.0385707244878617</c:v>
                </c:pt>
                <c:pt idx="185" formatCode="General">
                  <c:v>-4.0052270533761503</c:v>
                </c:pt>
                <c:pt idx="186" formatCode="General">
                  <c:v>-3.9710040874090597</c:v>
                </c:pt>
                <c:pt idx="187" formatCode="General">
                  <c:v>-3.9358755860093386</c:v>
                </c:pt>
                <c:pt idx="188" formatCode="General">
                  <c:v>-3.8998137443415253</c:v>
                </c:pt>
                <c:pt idx="189" formatCode="General">
                  <c:v>-3.862789055945945</c:v>
                </c:pt>
                <c:pt idx="190" formatCode="General">
                  <c:v>-3.8247701593129264</c:v>
                </c:pt>
                <c:pt idx="191" formatCode="General">
                  <c:v>-3.7857236660305542</c:v>
                </c:pt>
                <c:pt idx="192" formatCode="General">
                  <c:v>-3.7456139677147084</c:v>
                </c:pt>
                <c:pt idx="193" formatCode="General">
                  <c:v>-3.7044030184149648</c:v>
                </c:pt>
                <c:pt idx="194" formatCode="General">
                  <c:v>-3.6620500885617515</c:v>
                </c:pt>
                <c:pt idx="195" formatCode="General">
                  <c:v>-3.1758272020893346</c:v>
                </c:pt>
                <c:pt idx="196" formatCode="General">
                  <c:v>-3.1414489380480224</c:v>
                </c:pt>
                <c:pt idx="197" formatCode="General">
                  <c:v>-3.1061055324657025</c:v>
                </c:pt>
                <c:pt idx="198" formatCode="General">
                  <c:v>-3.0697604667224456</c:v>
                </c:pt>
                <c:pt idx="199" formatCode="General">
                  <c:v>-3.0323745024725004</c:v>
                </c:pt>
                <c:pt idx="200" formatCode="General">
                  <c:v>-2.9939053825334034</c:v>
                </c:pt>
                <c:pt idx="201" formatCode="General">
                  <c:v>-2.9543074877493471</c:v>
                </c:pt>
                <c:pt idx="202" formatCode="General">
                  <c:v>-2.9135314416086002</c:v>
                </c:pt>
                <c:pt idx="203" formatCode="General">
                  <c:v>-2.8715236525128942</c:v>
                </c:pt>
                <c:pt idx="204" formatCode="General">
                  <c:v>-2.8282257811988072</c:v>
                </c:pt>
                <c:pt idx="205" formatCode="General">
                  <c:v>2.8458116724777001</c:v>
                </c:pt>
                <c:pt idx="206" formatCode="General">
                  <c:v>2.8781275819373064</c:v>
                </c:pt>
                <c:pt idx="207" formatCode="General">
                  <c:v>2.9102667800057493</c:v>
                </c:pt>
                <c:pt idx="208" formatCode="General">
                  <c:v>2.9422354726261308</c:v>
                </c:pt>
                <c:pt idx="209" formatCode="General">
                  <c:v>2.9740395688542329</c:v>
                </c:pt>
                <c:pt idx="210" formatCode="General">
                  <c:v>3.005684699944001</c:v>
                </c:pt>
                <c:pt idx="211" formatCode="General">
                  <c:v>3.0371762368948594</c:v>
                </c:pt>
                <c:pt idx="212" formatCode="General">
                  <c:v>3.0685193066092475</c:v>
                </c:pt>
                <c:pt idx="213" formatCode="General">
                  <c:v>3.0997188067921644</c:v>
                </c:pt>
                <c:pt idx="214" formatCode="General">
                  <c:v>3.1307794197100178</c:v>
                </c:pt>
                <c:pt idx="215" formatCode="General">
                  <c:v>13.211545482155417</c:v>
                </c:pt>
                <c:pt idx="216" formatCode="General">
                  <c:v>13.43616905836404</c:v>
                </c:pt>
                <c:pt idx="217" formatCode="General">
                  <c:v>13.657738339210789</c:v>
                </c:pt>
                <c:pt idx="218" formatCode="General">
                  <c:v>13.876400336510905</c:v>
                </c:pt>
                <c:pt idx="219" formatCode="General">
                  <c:v>14.092291076155281</c:v>
                </c:pt>
                <c:pt idx="220" formatCode="General">
                  <c:v>14.305536708214669</c:v>
                </c:pt>
                <c:pt idx="221" formatCode="General">
                  <c:v>14.516254477100016</c:v>
                </c:pt>
                <c:pt idx="222" formatCode="General">
                  <c:v>14.724553572739103</c:v>
                </c:pt>
                <c:pt idx="223" formatCode="General">
                  <c:v>14.93053588011904</c:v>
                </c:pt>
                <c:pt idx="224" formatCode="General">
                  <c:v>15.134296641632613</c:v>
                </c:pt>
                <c:pt idx="225" formatCode="General">
                  <c:v>1.3935561160859669</c:v>
                </c:pt>
                <c:pt idx="226" formatCode="General">
                  <c:v>-4.2799428043334249</c:v>
                </c:pt>
                <c:pt idx="227" formatCode="General">
                  <c:v>-4.2297231787991398</c:v>
                </c:pt>
                <c:pt idx="228" formatCode="General">
                  <c:v>-4.1781055691860436</c:v>
                </c:pt>
                <c:pt idx="229" formatCode="General">
                  <c:v>-4.1250334031998701</c:v>
                </c:pt>
                <c:pt idx="230" formatCode="General">
                  <c:v>-4.0704456384031875</c:v>
                </c:pt>
                <c:pt idx="231" formatCode="General">
                  <c:v>-4.0142762405540768</c:v>
                </c:pt>
                <c:pt idx="232" formatCode="General">
                  <c:v>-3.9564535803583056</c:v>
                </c:pt>
                <c:pt idx="233" formatCode="General">
                  <c:v>-3.8968997324188139</c:v>
                </c:pt>
                <c:pt idx="234" formatCode="General">
                  <c:v>-3.835529656205948</c:v>
                </c:pt>
                <c:pt idx="235" formatCode="General">
                  <c:v>5.1369858446123686</c:v>
                </c:pt>
                <c:pt idx="236" formatCode="General">
                  <c:v>5.2326152519486273</c:v>
                </c:pt>
                <c:pt idx="237" formatCode="General">
                  <c:v>5.327186212065568</c:v>
                </c:pt>
                <c:pt idx="238" formatCode="General">
                  <c:v>5.4207559248565804</c:v>
                </c:pt>
                <c:pt idx="239" formatCode="General">
                  <c:v>5.5133771403102498</c:v>
                </c:pt>
                <c:pt idx="240" formatCode="General">
                  <c:v>5.6050986218921084</c:v>
                </c:pt>
                <c:pt idx="241" formatCode="General">
                  <c:v>5.6959655499504942</c:v>
                </c:pt>
                <c:pt idx="242" formatCode="General">
                  <c:v>5.7860198743510445</c:v>
                </c:pt>
                <c:pt idx="243" formatCode="General">
                  <c:v>5.8753006239217864</c:v>
                </c:pt>
                <c:pt idx="244" formatCode="General">
                  <c:v>5.9638441789894001</c:v>
                </c:pt>
                <c:pt idx="245" formatCode="General">
                  <c:v>6.0516845122368128</c:v>
                </c:pt>
                <c:pt idx="246" formatCode="General">
                  <c:v>6.1388534022593158</c:v>
                </c:pt>
                <c:pt idx="247" formatCode="General">
                  <c:v>6.2253806234999782</c:v>
                </c:pt>
                <c:pt idx="248" formatCode="General">
                  <c:v>6.3112941156733493</c:v>
                </c:pt>
                <c:pt idx="249" formatCode="General">
                  <c:v>6.3966201353147865</c:v>
                </c:pt>
                <c:pt idx="250" formatCode="General">
                  <c:v>6.4813833917015815</c:v>
                </c:pt>
                <c:pt idx="251" formatCode="General">
                  <c:v>6.5656071690664106</c:v>
                </c:pt>
                <c:pt idx="252" formatCode="General">
                  <c:v>6.6493134367511617</c:v>
                </c:pt>
                <c:pt idx="253" formatCode="General">
                  <c:v>6.7325229487203844</c:v>
                </c:pt>
                <c:pt idx="254" formatCode="General">
                  <c:v>6.8152553336605823</c:v>
                </c:pt>
                <c:pt idx="255" formatCode="General">
                  <c:v>6.8975291767283098</c:v>
                </c:pt>
                <c:pt idx="256" formatCode="General">
                  <c:v>6.9793620938711936</c:v>
                </c:pt>
                <c:pt idx="257" formatCode="General">
                  <c:v>7.0607707995277629</c:v>
                </c:pt>
                <c:pt idx="258" formatCode="General">
                  <c:v>7.1417711684107719</c:v>
                </c:pt>
                <c:pt idx="259" formatCode="General">
                  <c:v>7.2223782919919142</c:v>
                </c:pt>
                <c:pt idx="260" formatCode="General">
                  <c:v>7.3026065302310705</c:v>
                </c:pt>
                <c:pt idx="261" formatCode="General">
                  <c:v>7.3824695590288254</c:v>
                </c:pt>
                <c:pt idx="262" formatCode="General">
                  <c:v>7.4619804138250707</c:v>
                </c:pt>
                <c:pt idx="263" formatCode="General">
                  <c:v>7.5411515297181397</c:v>
                </c:pt>
                <c:pt idx="264" formatCode="General">
                  <c:v>7.6199947784366975</c:v>
                </c:pt>
                <c:pt idx="265" formatCode="General">
                  <c:v>14.866339419040559</c:v>
                </c:pt>
                <c:pt idx="266" formatCode="General">
                  <c:v>14.907809338957955</c:v>
                </c:pt>
                <c:pt idx="267" formatCode="General">
                  <c:v>14.949207198513689</c:v>
                </c:pt>
                <c:pt idx="268" formatCode="General">
                  <c:v>14.990533612310431</c:v>
                </c:pt>
                <c:pt idx="269" formatCode="General">
                  <c:v>15.031789187167428</c:v>
                </c:pt>
                <c:pt idx="270" formatCode="General">
                  <c:v>15.072974522255825</c:v>
                </c:pt>
                <c:pt idx="271" formatCode="General">
                  <c:v>15.114090209231025</c:v>
                </c:pt>
                <c:pt idx="272" formatCode="General">
                  <c:v>15.155136832362114</c:v>
                </c:pt>
                <c:pt idx="273" formatCode="General">
                  <c:v>15.19611496865846</c:v>
                </c:pt>
                <c:pt idx="274" formatCode="General">
                  <c:v>15.237025187993531</c:v>
                </c:pt>
                <c:pt idx="275" formatCode="General">
                  <c:v>2.0509025764262558</c:v>
                </c:pt>
                <c:pt idx="276" formatCode="General">
                  <c:v>2.0509025764262558</c:v>
                </c:pt>
                <c:pt idx="277" formatCode="General">
                  <c:v>2.0509025764262558</c:v>
                </c:pt>
                <c:pt idx="278" formatCode="General">
                  <c:v>2.0509025764262558</c:v>
                </c:pt>
                <c:pt idx="279" formatCode="General">
                  <c:v>2.0509025764262558</c:v>
                </c:pt>
                <c:pt idx="280" formatCode="General">
                  <c:v>2.0509025764262558</c:v>
                </c:pt>
                <c:pt idx="281" formatCode="General">
                  <c:v>2.0509025764262558</c:v>
                </c:pt>
                <c:pt idx="282" formatCode="General">
                  <c:v>2.0509025764262558</c:v>
                </c:pt>
                <c:pt idx="283" formatCode="General">
                  <c:v>2.0509025764262558</c:v>
                </c:pt>
                <c:pt idx="284" formatCode="General">
                  <c:v>2.0509025764262558</c:v>
                </c:pt>
                <c:pt idx="285" formatCode="General">
                  <c:v>2.0509025764262558</c:v>
                </c:pt>
                <c:pt idx="286" formatCode="General">
                  <c:v>2.0509025764262558</c:v>
                </c:pt>
                <c:pt idx="287" formatCode="General">
                  <c:v>2.0509025764262558</c:v>
                </c:pt>
                <c:pt idx="288" formatCode="General">
                  <c:v>2.0509025764262558</c:v>
                </c:pt>
                <c:pt idx="289" formatCode="General">
                  <c:v>2.0509025764262558</c:v>
                </c:pt>
                <c:pt idx="290" formatCode="General">
                  <c:v>2.0509025764262558</c:v>
                </c:pt>
                <c:pt idx="291" formatCode="General">
                  <c:v>2.0509025764262558</c:v>
                </c:pt>
                <c:pt idx="292" formatCode="General">
                  <c:v>2.0509025764262558</c:v>
                </c:pt>
                <c:pt idx="293" formatCode="General">
                  <c:v>2.0509025764262558</c:v>
                </c:pt>
                <c:pt idx="294" formatCode="General">
                  <c:v>2.0509025764262558</c:v>
                </c:pt>
                <c:pt idx="295" formatCode="General">
                  <c:v>2.0509025764262558</c:v>
                </c:pt>
                <c:pt idx="296" formatCode="General">
                  <c:v>2.0509025764262558</c:v>
                </c:pt>
                <c:pt idx="297" formatCode="General">
                  <c:v>2.0509025764262558</c:v>
                </c:pt>
                <c:pt idx="298" formatCode="General">
                  <c:v>2.0509025764262558</c:v>
                </c:pt>
                <c:pt idx="299" formatCode="General">
                  <c:v>2.0509025764262558</c:v>
                </c:pt>
                <c:pt idx="300" formatCode="General">
                  <c:v>2.0509025764262558</c:v>
                </c:pt>
                <c:pt idx="301" formatCode="General">
                  <c:v>2.0509025764262558</c:v>
                </c:pt>
                <c:pt idx="302" formatCode="General">
                  <c:v>2.0509025764262558</c:v>
                </c:pt>
                <c:pt idx="303" formatCode="General">
                  <c:v>2.0509025764262558</c:v>
                </c:pt>
                <c:pt idx="304" formatCode="General">
                  <c:v>2.0509025764262558</c:v>
                </c:pt>
                <c:pt idx="305" formatCode="General">
                  <c:v>2.0509025764262558</c:v>
                </c:pt>
                <c:pt idx="306" formatCode="General">
                  <c:v>2.0509025764262558</c:v>
                </c:pt>
                <c:pt idx="307" formatCode="General">
                  <c:v>4.9916056173673171</c:v>
                </c:pt>
                <c:pt idx="308" formatCode="General">
                  <c:v>5.0186290774209965</c:v>
                </c:pt>
                <c:pt idx="309" formatCode="General">
                  <c:v>5.0456308589482184</c:v>
                </c:pt>
                <c:pt idx="310" formatCode="General">
                  <c:v>5.0726115488884957</c:v>
                </c:pt>
                <c:pt idx="311" formatCode="General">
                  <c:v>5.0995717214932546</c:v>
                </c:pt>
                <c:pt idx="312" formatCode="General">
                  <c:v>5.1265119386830351</c:v>
                </c:pt>
                <c:pt idx="313" formatCode="General">
                  <c:v>5.1534327503921018</c:v>
                </c:pt>
                <c:pt idx="314" formatCode="General">
                  <c:v>5.1803346949010276</c:v>
                </c:pt>
                <c:pt idx="315" formatCode="General">
                  <c:v>2.4718722543948113</c:v>
                </c:pt>
                <c:pt idx="316" formatCode="General">
                  <c:v>2.4718722543948113</c:v>
                </c:pt>
                <c:pt idx="317" formatCode="General">
                  <c:v>2.4718722543948113</c:v>
                </c:pt>
                <c:pt idx="318" formatCode="General">
                  <c:v>2.4718722543948113</c:v>
                </c:pt>
                <c:pt idx="319" formatCode="General">
                  <c:v>2.4718722543948113</c:v>
                </c:pt>
                <c:pt idx="320" formatCode="General">
                  <c:v>2.4718722543948113</c:v>
                </c:pt>
                <c:pt idx="321" formatCode="General">
                  <c:v>2.4718722543948113</c:v>
                </c:pt>
                <c:pt idx="322" formatCode="General">
                  <c:v>2.4718722543948113</c:v>
                </c:pt>
                <c:pt idx="323" formatCode="General">
                  <c:v>2.4718722543948113</c:v>
                </c:pt>
                <c:pt idx="324" formatCode="General">
                  <c:v>2.4718722543948113</c:v>
                </c:pt>
                <c:pt idx="325" formatCode="General">
                  <c:v>5.5048550065712885</c:v>
                </c:pt>
                <c:pt idx="326" formatCode="General">
                  <c:v>5.5328334509695125</c:v>
                </c:pt>
                <c:pt idx="327" formatCode="General">
                  <c:v>5.5607904475747221</c:v>
                </c:pt>
                <c:pt idx="328" formatCode="General">
                  <c:v>5.5887265367760808</c:v>
                </c:pt>
                <c:pt idx="329" formatCode="General">
                  <c:v>5.616642247974033</c:v>
                </c:pt>
                <c:pt idx="330" formatCode="General">
                  <c:v>5.644538099871605</c:v>
                </c:pt>
                <c:pt idx="331" formatCode="General">
                  <c:v>5.6724146007560252</c:v>
                </c:pt>
                <c:pt idx="332" formatCode="General">
                  <c:v>5.7002722487710811</c:v>
                </c:pt>
                <c:pt idx="333" formatCode="General">
                  <c:v>5.7281115321805531</c:v>
                </c:pt>
                <c:pt idx="334" formatCode="General">
                  <c:v>5.7559329296230901</c:v>
                </c:pt>
                <c:pt idx="335" formatCode="General">
                  <c:v>-4.9076531711506499</c:v>
                </c:pt>
                <c:pt idx="336" formatCode="General">
                  <c:v>-4.8846297578111049</c:v>
                </c:pt>
                <c:pt idx="337" formatCode="General">
                  <c:v>-4.8609436195476547</c:v>
                </c:pt>
                <c:pt idx="338" formatCode="General">
                  <c:v>-4.8365815291441008</c:v>
                </c:pt>
                <c:pt idx="339" formatCode="General">
                  <c:v>-4.8115297102870835</c:v>
                </c:pt>
                <c:pt idx="340" formatCode="General">
                  <c:v>-4.7857738039260029</c:v>
                </c:pt>
                <c:pt idx="341" formatCode="General">
                  <c:v>-4.7592988319011962</c:v>
                </c:pt>
                <c:pt idx="342" formatCode="General">
                  <c:v>-4.7320891575626014</c:v>
                </c:pt>
                <c:pt idx="343" formatCode="General">
                  <c:v>-4.7041284430669741</c:v>
                </c:pt>
                <c:pt idx="344" formatCode="General">
                  <c:v>-4.6753996030026865</c:v>
                </c:pt>
                <c:pt idx="345" formatCode="General">
                  <c:v>-4.6458847539462775</c:v>
                </c:pt>
                <c:pt idx="346" formatCode="General">
                  <c:v>-4.6155651595033413</c:v>
                </c:pt>
                <c:pt idx="347" formatCode="General">
                  <c:v>-4.5844211703268112</c:v>
                </c:pt>
                <c:pt idx="348" formatCode="General">
                  <c:v>-4.5524321585368099</c:v>
                </c:pt>
                <c:pt idx="349" formatCode="General">
                  <c:v>-4.5195764458863357</c:v>
                </c:pt>
                <c:pt idx="350" formatCode="General">
                  <c:v>2.0461478013742438</c:v>
                </c:pt>
                <c:pt idx="351" formatCode="General">
                  <c:v>2.0461478013742438</c:v>
                </c:pt>
                <c:pt idx="352" formatCode="General">
                  <c:v>2.0461478013742438</c:v>
                </c:pt>
                <c:pt idx="353" formatCode="General">
                  <c:v>2.0461478013742438</c:v>
                </c:pt>
                <c:pt idx="354" formatCode="General">
                  <c:v>2.0461478013742438</c:v>
                </c:pt>
                <c:pt idx="355" formatCode="General">
                  <c:v>2.0461478013742438</c:v>
                </c:pt>
                <c:pt idx="356" formatCode="General">
                  <c:v>2.0461478013742438</c:v>
                </c:pt>
                <c:pt idx="357" formatCode="General">
                  <c:v>2.0461478013742438</c:v>
                </c:pt>
                <c:pt idx="358" formatCode="General">
                  <c:v>2.0461478013742438</c:v>
                </c:pt>
                <c:pt idx="359" formatCode="General">
                  <c:v>2.0461478013742438</c:v>
                </c:pt>
                <c:pt idx="360" formatCode="General">
                  <c:v>2.0461478013742438</c:v>
                </c:pt>
                <c:pt idx="361" formatCode="General">
                  <c:v>2.0461478013742438</c:v>
                </c:pt>
                <c:pt idx="362" formatCode="General">
                  <c:v>2.0461478013742438</c:v>
                </c:pt>
                <c:pt idx="363" formatCode="General">
                  <c:v>2.0461478013742438</c:v>
                </c:pt>
                <c:pt idx="364" formatCode="General">
                  <c:v>2.0461478013742438</c:v>
                </c:pt>
                <c:pt idx="365" formatCode="General">
                  <c:v>-4.7522604981645049</c:v>
                </c:pt>
                <c:pt idx="366" formatCode="General">
                  <c:v>-4.773783936692138</c:v>
                </c:pt>
                <c:pt idx="367" formatCode="General">
                  <c:v>-4.7949902843692227</c:v>
                </c:pt>
                <c:pt idx="368" formatCode="General">
                  <c:v>-4.8158844258872175</c:v>
                </c:pt>
                <c:pt idx="369" formatCode="General">
                  <c:v>-4.836471100431134</c:v>
                </c:pt>
                <c:pt idx="370" formatCode="General">
                  <c:v>-4.8567549078335164</c:v>
                </c:pt>
                <c:pt idx="371" formatCode="General">
                  <c:v>-4.876740314394798</c:v>
                </c:pt>
                <c:pt idx="372" formatCode="General">
                  <c:v>-4.8964316583919967</c:v>
                </c:pt>
                <c:pt idx="373" formatCode="General">
                  <c:v>-4.9158331552959478</c:v>
                </c:pt>
                <c:pt idx="374" formatCode="General">
                  <c:v>-4.9349489027158375</c:v>
                </c:pt>
                <c:pt idx="375" formatCode="General">
                  <c:v>-4.953782885088291</c:v>
                </c:pt>
                <c:pt idx="376" formatCode="General">
                  <c:v>-9.0464539893902121</c:v>
                </c:pt>
                <c:pt idx="377" formatCode="General">
                  <c:v>-9.0464539893902121</c:v>
                </c:pt>
                <c:pt idx="378" formatCode="General">
                  <c:v>-9.0464539893902121</c:v>
                </c:pt>
                <c:pt idx="379" formatCode="General">
                  <c:v>-9.0464539893902121</c:v>
                </c:pt>
                <c:pt idx="380" formatCode="General">
                  <c:v>-9.0464539893902121</c:v>
                </c:pt>
                <c:pt idx="381" formatCode="General">
                  <c:v>-9.0464539893902121</c:v>
                </c:pt>
                <c:pt idx="382" formatCode="General">
                  <c:v>-9.0464539893902121</c:v>
                </c:pt>
                <c:pt idx="383" formatCode="General">
                  <c:v>-9.0464539893902121</c:v>
                </c:pt>
                <c:pt idx="384" formatCode="General">
                  <c:v>-9.0464539893902121</c:v>
                </c:pt>
                <c:pt idx="385" formatCode="General">
                  <c:v>2.2967327322561282</c:v>
                </c:pt>
                <c:pt idx="386" formatCode="General">
                  <c:v>2.2967327322561282</c:v>
                </c:pt>
                <c:pt idx="387" formatCode="General">
                  <c:v>2.2967327322561282</c:v>
                </c:pt>
                <c:pt idx="388" formatCode="General">
                  <c:v>2.2967327322561282</c:v>
                </c:pt>
                <c:pt idx="389" formatCode="General">
                  <c:v>2.2967327322561282</c:v>
                </c:pt>
                <c:pt idx="390" formatCode="General">
                  <c:v>2.2967327322561282</c:v>
                </c:pt>
                <c:pt idx="391" formatCode="General">
                  <c:v>2.2967327322561282</c:v>
                </c:pt>
                <c:pt idx="392" formatCode="General">
                  <c:v>2.2967327322561282</c:v>
                </c:pt>
                <c:pt idx="393" formatCode="General">
                  <c:v>2.2967327322561282</c:v>
                </c:pt>
                <c:pt idx="394" formatCode="General">
                  <c:v>2.2967327322561282</c:v>
                </c:pt>
                <c:pt idx="395" formatCode="General">
                  <c:v>-6.4335137204506889</c:v>
                </c:pt>
                <c:pt idx="396" formatCode="General">
                  <c:v>-6.3754662840427176</c:v>
                </c:pt>
                <c:pt idx="397" formatCode="General">
                  <c:v>-6.3158963702412629</c:v>
                </c:pt>
                <c:pt idx="398" formatCode="General">
                  <c:v>-6.2547552075424662</c:v>
                </c:pt>
                <c:pt idx="399" formatCode="General">
                  <c:v>-6.1919909263493285</c:v>
                </c:pt>
                <c:pt idx="400" formatCode="General">
                  <c:v>-6.127548269074155</c:v>
                </c:pt>
                <c:pt idx="401" formatCode="General">
                  <c:v>-6.0613682640862319</c:v>
                </c:pt>
                <c:pt idx="402" formatCode="General">
                  <c:v>-5.9933878578125661</c:v>
                </c:pt>
                <c:pt idx="403" formatCode="General">
                  <c:v>-5.9235394982064706</c:v>
                </c:pt>
                <c:pt idx="404" formatCode="General">
                  <c:v>-5.8517506614560553</c:v>
                </c:pt>
                <c:pt idx="405" formatCode="General">
                  <c:v>3.3304057424312417</c:v>
                </c:pt>
                <c:pt idx="406" formatCode="General">
                  <c:v>3.3448449045057713</c:v>
                </c:pt>
                <c:pt idx="407" formatCode="General">
                  <c:v>3.35927338562656</c:v>
                </c:pt>
                <c:pt idx="408" formatCode="General">
                  <c:v>3.3736914010230032</c:v>
                </c:pt>
                <c:pt idx="409" formatCode="General">
                  <c:v>3.3880991621625478</c:v>
                </c:pt>
                <c:pt idx="410" formatCode="General">
                  <c:v>3.4024968768368318</c:v>
                </c:pt>
                <c:pt idx="411" formatCode="General">
                  <c:v>3.4168847492453587</c:v>
                </c:pt>
                <c:pt idx="412" formatCode="General">
                  <c:v>3.4312629800767782</c:v>
                </c:pt>
                <c:pt idx="413" formatCode="General">
                  <c:v>3.4456317665878653</c:v>
                </c:pt>
                <c:pt idx="414" formatCode="General">
                  <c:v>3.4599913026802684</c:v>
                </c:pt>
                <c:pt idx="415" formatCode="General">
                  <c:v>3.4743417789751021</c:v>
                </c:pt>
                <c:pt idx="416" formatCode="General">
                  <c:v>3.4886833828854686</c:v>
                </c:pt>
                <c:pt idx="417" formatCode="General">
                  <c:v>3.5030162986869651</c:v>
                </c:pt>
                <c:pt idx="418" formatCode="General">
                  <c:v>3.5173407075862437</c:v>
                </c:pt>
                <c:pt idx="419" formatCode="General">
                  <c:v>3.5316567877877052</c:v>
                </c:pt>
                <c:pt idx="420" formatCode="General">
                  <c:v>3.5459647145583677</c:v>
                </c:pt>
                <c:pt idx="421" formatCode="General">
                  <c:v>13.74817442236926</c:v>
                </c:pt>
                <c:pt idx="422" formatCode="General">
                  <c:v>13.821566884956599</c:v>
                </c:pt>
                <c:pt idx="423" formatCode="General">
                  <c:v>13.894699489089131</c:v>
                </c:pt>
                <c:pt idx="424" formatCode="General">
                  <c:v>13.967576403967225</c:v>
                </c:pt>
                <c:pt idx="425" formatCode="General">
                  <c:v>14.040201698106493</c:v>
                </c:pt>
                <c:pt idx="426" formatCode="General">
                  <c:v>14.112579342668873</c:v>
                </c:pt>
                <c:pt idx="427" formatCode="General">
                  <c:v>14.184713214653867</c:v>
                </c:pt>
                <c:pt idx="428" formatCode="General">
                  <c:v>14.256607099957092</c:v>
                </c:pt>
                <c:pt idx="429" formatCode="General">
                  <c:v>14.32826469630276</c:v>
                </c:pt>
                <c:pt idx="430" formatCode="General">
                  <c:v>14.399689616056387</c:v>
                </c:pt>
                <c:pt idx="431" formatCode="General">
                  <c:v>14.470885388923653</c:v>
                </c:pt>
                <c:pt idx="432" formatCode="General">
                  <c:v>14.541855464540999</c:v>
                </c:pt>
                <c:pt idx="433" formatCode="General">
                  <c:v>14.612603214963155</c:v>
                </c:pt>
                <c:pt idx="434" formatCode="General">
                  <c:v>14.683131937052636</c:v>
                </c:pt>
                <c:pt idx="435" formatCode="General">
                  <c:v>14.753444854775791</c:v>
                </c:pt>
                <c:pt idx="436" formatCode="General">
                  <c:v>14.82354512140993</c:v>
                </c:pt>
                <c:pt idx="437" formatCode="General">
                  <c:v>14.893435821665587</c:v>
                </c:pt>
                <c:pt idx="438" formatCode="General">
                  <c:v>14.963119973727935</c:v>
                </c:pt>
                <c:pt idx="439" formatCode="General">
                  <c:v>15.032600531221055</c:v>
                </c:pt>
                <c:pt idx="440" formatCode="General">
                  <c:v>15.101880385098591</c:v>
                </c:pt>
                <c:pt idx="441" formatCode="General">
                  <c:v>15.170962365464133</c:v>
                </c:pt>
                <c:pt idx="442" formatCode="General">
                  <c:v>15.239849243324453</c:v>
                </c:pt>
                <c:pt idx="443" formatCode="General">
                  <c:v>15.308543732278658</c:v>
                </c:pt>
                <c:pt idx="444" formatCode="General">
                  <c:v>15.377048490146011</c:v>
                </c:pt>
                <c:pt idx="445" formatCode="General">
                  <c:v>15.445366120535194</c:v>
                </c:pt>
                <c:pt idx="446" formatCode="General">
                  <c:v>15.513499174357509</c:v>
                </c:pt>
                <c:pt idx="447" formatCode="General">
                  <c:v>15.581450151286466</c:v>
                </c:pt>
                <c:pt idx="448" formatCode="General">
                  <c:v>15.649221501166023</c:v>
                </c:pt>
                <c:pt idx="449" formatCode="General">
                  <c:v>15.716815625369724</c:v>
                </c:pt>
                <c:pt idx="450" formatCode="General">
                  <c:v>-2.276833404245294</c:v>
                </c:pt>
                <c:pt idx="451" formatCode="General">
                  <c:v>-2.269008339207935</c:v>
                </c:pt>
                <c:pt idx="452" formatCode="General">
                  <c:v>-2.2588781668771709</c:v>
                </c:pt>
                <c:pt idx="453" formatCode="General">
                  <c:v>-2.2463437468509837</c:v>
                </c:pt>
                <c:pt idx="454" formatCode="General">
                  <c:v>-2.2312961484736231</c:v>
                </c:pt>
                <c:pt idx="455" formatCode="General">
                  <c:v>-2.2136151613268553</c:v>
                </c:pt>
                <c:pt idx="456" formatCode="General">
                  <c:v>-2.1931674947292166</c:v>
                </c:pt>
                <c:pt idx="457" formatCode="General">
                  <c:v>-2.1698045821610314</c:v>
                </c:pt>
                <c:pt idx="458" formatCode="General">
                  <c:v>-2.1433598781068652</c:v>
                </c:pt>
                <c:pt idx="459" formatCode="General">
                  <c:v>-2.1136454946377063</c:v>
                </c:pt>
                <c:pt idx="460" formatCode="General">
                  <c:v>-2.0804479673067093</c:v>
                </c:pt>
                <c:pt idx="461" formatCode="General">
                  <c:v>-2.0435228553199414</c:v>
                </c:pt>
                <c:pt idx="462" formatCode="General">
                  <c:v>-2.002587754323625</c:v>
                </c:pt>
                <c:pt idx="463" formatCode="General">
                  <c:v>-1.9573131061376399</c:v>
                </c:pt>
                <c:pt idx="464" formatCode="General">
                  <c:v>-1.9073098844761172</c:v>
                </c:pt>
                <c:pt idx="465" formatCode="General">
                  <c:v>-0.27361662084172317</c:v>
                </c:pt>
                <c:pt idx="466" formatCode="General">
                  <c:v>-0.28262981587591174</c:v>
                </c:pt>
                <c:pt idx="467" formatCode="General">
                  <c:v>-0.28962887921073116</c:v>
                </c:pt>
                <c:pt idx="468" formatCode="General">
                  <c:v>-0.29445020185603987</c:v>
                </c:pt>
                <c:pt idx="469" formatCode="General">
                  <c:v>-0.2968951928583986</c:v>
                </c:pt>
                <c:pt idx="470" formatCode="General">
                  <c:v>-0.29671776455199428</c:v>
                </c:pt>
                <c:pt idx="471" formatCode="General">
                  <c:v>7.3430788359149739</c:v>
                </c:pt>
                <c:pt idx="472" formatCode="General">
                  <c:v>7.4630842861711342</c:v>
                </c:pt>
                <c:pt idx="473" formatCode="General">
                  <c:v>7.5814131241708473</c:v>
                </c:pt>
                <c:pt idx="474" formatCode="General">
                  <c:v>7.6981428230130762</c:v>
                </c:pt>
                <c:pt idx="475" formatCode="General">
                  <c:v>7.81334521171609</c:v>
                </c:pt>
                <c:pt idx="476" formatCode="General">
                  <c:v>7.9270870326776368</c:v>
                </c:pt>
                <c:pt idx="477" formatCode="General">
                  <c:v>8.039430430359122</c:v>
                </c:pt>
                <c:pt idx="478" formatCode="General">
                  <c:v>8.1504333812835164</c:v>
                </c:pt>
                <c:pt idx="479" formatCode="General">
                  <c:v>8.2601500737331701</c:v>
                </c:pt>
                <c:pt idx="480" formatCode="General">
                  <c:v>8.3686312441535833</c:v>
                </c:pt>
                <c:pt idx="481" formatCode="General">
                  <c:v>8.4759244761446446</c:v>
                </c:pt>
                <c:pt idx="482" formatCode="General">
                  <c:v>8.5820744669995808</c:v>
                </c:pt>
                <c:pt idx="483" formatCode="General">
                  <c:v>8.6871232659930175</c:v>
                </c:pt>
                <c:pt idx="484" formatCode="General">
                  <c:v>8.7911104879918334</c:v>
                </c:pt>
                <c:pt idx="485" formatCode="General">
                  <c:v>5.0741626408715224</c:v>
                </c:pt>
                <c:pt idx="486" formatCode="General">
                  <c:v>5.1222371366316715</c:v>
                </c:pt>
                <c:pt idx="487" formatCode="General">
                  <c:v>5.1699861029568588</c:v>
                </c:pt>
                <c:pt idx="488" formatCode="General">
                  <c:v>5.2174185972759295</c:v>
                </c:pt>
                <c:pt idx="489" formatCode="General">
                  <c:v>5.2645432924175779</c:v>
                </c:pt>
                <c:pt idx="490" formatCode="General">
                  <c:v>5.3113684988833905</c:v>
                </c:pt>
                <c:pt idx="491" formatCode="General">
                  <c:v>5.357902185494396</c:v>
                </c:pt>
                <c:pt idx="492" formatCode="General">
                  <c:v>5.4041519985537603</c:v>
                </c:pt>
                <c:pt idx="493" formatCode="General">
                  <c:v>5.4501252796537587</c:v>
                </c:pt>
                <c:pt idx="494" formatCode="General">
                  <c:v>5.4958290822422686</c:v>
                </c:pt>
                <c:pt idx="495" formatCode="General">
                  <c:v>2.0916965720967609</c:v>
                </c:pt>
                <c:pt idx="496" formatCode="General">
                  <c:v>2.0673676055588377</c:v>
                </c:pt>
                <c:pt idx="497" formatCode="General">
                  <c:v>2.0429378926711155</c:v>
                </c:pt>
                <c:pt idx="498" formatCode="General">
                  <c:v>2.0184031702399401</c:v>
                </c:pt>
                <c:pt idx="499" formatCode="General">
                  <c:v>1.9937589490719689</c:v>
                </c:pt>
                <c:pt idx="500" formatCode="General">
                  <c:v>1.9690004974459301</c:v>
                </c:pt>
                <c:pt idx="501" formatCode="General">
                  <c:v>1.944122823015296</c:v>
                </c:pt>
                <c:pt idx="502" formatCode="General">
                  <c:v>1.919120652956855</c:v>
                </c:pt>
                <c:pt idx="503" formatCode="General">
                  <c:v>1.8939884121538657</c:v>
                </c:pt>
                <c:pt idx="504" formatCode="General">
                  <c:v>1.8687201991718139</c:v>
                </c:pt>
                <c:pt idx="505" formatCode="General">
                  <c:v>1.843309759748877</c:v>
                </c:pt>
                <c:pt idx="506" formatCode="General">
                  <c:v>1.8177504574809868</c:v>
                </c:pt>
                <c:pt idx="507" formatCode="General">
                  <c:v>6.8529099804453688</c:v>
                </c:pt>
                <c:pt idx="508" formatCode="General">
                  <c:v>7.0252751808029235</c:v>
                </c:pt>
                <c:pt idx="509" formatCode="General">
                  <c:v>7.1942787933499597</c:v>
                </c:pt>
                <c:pt idx="510" formatCode="General">
                  <c:v>7.3601537151908403</c:v>
                </c:pt>
                <c:pt idx="511" formatCode="General">
                  <c:v>7.5231081987576696</c:v>
                </c:pt>
                <c:pt idx="512" formatCode="General">
                  <c:v>7.6833293352041458</c:v>
                </c:pt>
                <c:pt idx="513" formatCode="General">
                  <c:v>7.8409859303566023</c:v>
                </c:pt>
                <c:pt idx="514" formatCode="General">
                  <c:v>7.9962308977774823</c:v>
                </c:pt>
                <c:pt idx="515" formatCode="General">
                  <c:v>8.1492032644058767</c:v>
                </c:pt>
                <c:pt idx="516" formatCode="General">
                  <c:v>8.3000298627160483</c:v>
                </c:pt>
                <c:pt idx="517" formatCode="General">
                  <c:v>8.4488267672220125</c:v>
                </c:pt>
                <c:pt idx="518" formatCode="General">
                  <c:v>8.5957005209629038</c:v>
                </c:pt>
                <c:pt idx="519" formatCode="General">
                  <c:v>8.7407491882832371</c:v>
                </c:pt>
                <c:pt idx="520" formatCode="General">
                  <c:v>6.7306031113215612</c:v>
                </c:pt>
                <c:pt idx="521" formatCode="General">
                  <c:v>6.7856961146370978</c:v>
                </c:pt>
                <c:pt idx="522" formatCode="General">
                  <c:v>6.8405026399304774</c:v>
                </c:pt>
                <c:pt idx="523" formatCode="General">
                  <c:v>6.8950296957079846</c:v>
                </c:pt>
                <c:pt idx="524" formatCode="General">
                  <c:v>6.9492840362210879</c:v>
                </c:pt>
                <c:pt idx="525" formatCode="General">
                  <c:v>7.0032721740284902</c:v>
                </c:pt>
                <c:pt idx="526" formatCode="General">
                  <c:v>7.0570003917746336</c:v>
                </c:pt>
                <c:pt idx="527" formatCode="General">
                  <c:v>7.1104747532434835</c:v>
                </c:pt>
                <c:pt idx="528" formatCode="General">
                  <c:v>7.1637011137412507</c:v>
                </c:pt>
                <c:pt idx="529" formatCode="General">
                  <c:v>7.2166851298570771</c:v>
                </c:pt>
                <c:pt idx="530" formatCode="General">
                  <c:v>7.269432268646554</c:v>
                </c:pt>
                <c:pt idx="531" formatCode="General">
                  <c:v>7.3219478162791605</c:v>
                </c:pt>
                <c:pt idx="532" formatCode="General">
                  <c:v>7.3742368861872967</c:v>
                </c:pt>
                <c:pt idx="533" formatCode="General">
                  <c:v>7.4263044267515195</c:v>
                </c:pt>
                <c:pt idx="534" formatCode="General">
                  <c:v>7.478155228553752</c:v>
                </c:pt>
                <c:pt idx="535" formatCode="General">
                  <c:v>-0.56690782782203986</c:v>
                </c:pt>
                <c:pt idx="536" formatCode="General">
                  <c:v>-0.57226820889410901</c:v>
                </c:pt>
                <c:pt idx="537" formatCode="General">
                  <c:v>-0.57708828511692201</c:v>
                </c:pt>
                <c:pt idx="538" formatCode="General">
                  <c:v>-0.58135245603841601</c:v>
                </c:pt>
                <c:pt idx="539" formatCode="General">
                  <c:v>-0.58504402060873495</c:v>
                </c:pt>
                <c:pt idx="540" formatCode="General">
                  <c:v>-0.5881450566948887</c:v>
                </c:pt>
                <c:pt idx="541" formatCode="General">
                  <c:v>-0.59063628258576861</c:v>
                </c:pt>
                <c:pt idx="542" formatCode="General">
                  <c:v>-0.59249689703607455</c:v>
                </c:pt>
                <c:pt idx="543" formatCode="General">
                  <c:v>-0.59370439358117943</c:v>
                </c:pt>
                <c:pt idx="544" formatCode="General">
                  <c:v>-0.59423434380590179</c:v>
                </c:pt>
                <c:pt idx="545" formatCode="General">
                  <c:v>6.2205733303787385</c:v>
                </c:pt>
                <c:pt idx="546" formatCode="General">
                  <c:v>6.278609415357308</c:v>
                </c:pt>
                <c:pt idx="547" formatCode="General">
                  <c:v>6.3362819483449773</c:v>
                </c:pt>
                <c:pt idx="548" formatCode="General">
                  <c:v>6.3936009584603548</c:v>
                </c:pt>
                <c:pt idx="549" formatCode="General">
                  <c:v>6.4505760591129073</c:v>
                </c:pt>
                <c:pt idx="550" formatCode="General">
                  <c:v>6.5072164714667124</c:v>
                </c:pt>
                <c:pt idx="551" formatCode="General">
                  <c:v>6.5635310462345924</c:v>
                </c:pt>
                <c:pt idx="552" formatCode="General">
                  <c:v>6.6195282839453586</c:v>
                </c:pt>
                <c:pt idx="553" formatCode="General">
                  <c:v>6.6752163538126812</c:v>
                </c:pt>
                <c:pt idx="554" formatCode="General">
                  <c:v>6.730603111321555</c:v>
                </c:pt>
                <c:pt idx="555" formatCode="General">
                  <c:v>6.7856961146370907</c:v>
                </c:pt>
                <c:pt idx="556" formatCode="General">
                  <c:v>4.6552788241623997</c:v>
                </c:pt>
                <c:pt idx="557" formatCode="General">
                  <c:v>4.6552788241623997</c:v>
                </c:pt>
                <c:pt idx="558" formatCode="General">
                  <c:v>4.6552788241623997</c:v>
                </c:pt>
                <c:pt idx="559" formatCode="General">
                  <c:v>4.6552788241623997</c:v>
                </c:pt>
                <c:pt idx="560" formatCode="General">
                  <c:v>4.6552788241623997</c:v>
                </c:pt>
                <c:pt idx="561" formatCode="General">
                  <c:v>4.6552788241623997</c:v>
                </c:pt>
                <c:pt idx="562" formatCode="General">
                  <c:v>4.6552788241623997</c:v>
                </c:pt>
                <c:pt idx="563" formatCode="General">
                  <c:v>4.6552788241623997</c:v>
                </c:pt>
                <c:pt idx="564" formatCode="General">
                  <c:v>4.6552788241623997</c:v>
                </c:pt>
                <c:pt idx="565" formatCode="General">
                  <c:v>4.6552788241623997</c:v>
                </c:pt>
                <c:pt idx="566" formatCode="General">
                  <c:v>4.6552788241623997</c:v>
                </c:pt>
                <c:pt idx="567" formatCode="General">
                  <c:v>4.6552788241623997</c:v>
                </c:pt>
                <c:pt idx="568" formatCode="General">
                  <c:v>4.6552788241623997</c:v>
                </c:pt>
                <c:pt idx="569" formatCode="General">
                  <c:v>4.6552788241623997</c:v>
                </c:pt>
                <c:pt idx="570" formatCode="General">
                  <c:v>5.9664131136232426</c:v>
                </c:pt>
                <c:pt idx="571" formatCode="General">
                  <c:v>5.9953866633462978</c:v>
                </c:pt>
                <c:pt idx="572" formatCode="General">
                  <c:v>6.0242772489796614</c:v>
                </c:pt>
                <c:pt idx="573" formatCode="General">
                  <c:v>6.053086102032645</c:v>
                </c:pt>
                <c:pt idx="574" formatCode="General">
                  <c:v>6.0818144273519676</c:v>
                </c:pt>
                <c:pt idx="575" formatCode="General">
                  <c:v>6.1104634039102717</c:v>
                </c:pt>
                <c:pt idx="576" formatCode="General">
                  <c:v>6.139034185565083</c:v>
                </c:pt>
                <c:pt idx="577" formatCode="General">
                  <c:v>6.1675279017895068</c:v>
                </c:pt>
                <c:pt idx="578" formatCode="General">
                  <c:v>6.1959456583759831</c:v>
                </c:pt>
                <c:pt idx="579" formatCode="General">
                  <c:v>6.2242885381142568</c:v>
                </c:pt>
                <c:pt idx="580" formatCode="General">
                  <c:v>6.2525576014447495</c:v>
                </c:pt>
                <c:pt idx="581" formatCode="General">
                  <c:v>6.2807538870883679</c:v>
                </c:pt>
                <c:pt idx="582" formatCode="General">
                  <c:v>6.3088784126538178</c:v>
                </c:pt>
                <c:pt idx="583" formatCode="General">
                  <c:v>6.3369321752233612</c:v>
                </c:pt>
                <c:pt idx="584" formatCode="General">
                  <c:v>6.3649161519179716</c:v>
                </c:pt>
                <c:pt idx="585" formatCode="General">
                  <c:v>7.3219478162791525</c:v>
                </c:pt>
                <c:pt idx="586" formatCode="General">
                  <c:v>7.3742368861872905</c:v>
                </c:pt>
                <c:pt idx="587" formatCode="General">
                  <c:v>7.4263044267515133</c:v>
                </c:pt>
                <c:pt idx="588" formatCode="General">
                  <c:v>7.4781552285537449</c:v>
                </c:pt>
                <c:pt idx="589" formatCode="General">
                  <c:v>7.5297939312277284</c:v>
                </c:pt>
                <c:pt idx="590" formatCode="General">
                  <c:v>7.5812250299336679</c:v>
                </c:pt>
                <c:pt idx="591" formatCode="General">
                  <c:v>7.6324528814818819</c:v>
                </c:pt>
                <c:pt idx="592" formatCode="General">
                  <c:v>7.683481710128417</c:v>
                </c:pt>
                <c:pt idx="593" formatCode="General">
                  <c:v>7.7343156130637807</c:v>
                </c:pt>
                <c:pt idx="594" formatCode="General">
                  <c:v>7.7849585656143834</c:v>
                </c:pt>
                <c:pt idx="595" formatCode="General">
                  <c:v>-1.0445691042152758</c:v>
                </c:pt>
                <c:pt idx="596" formatCode="General">
                  <c:v>-1.0444323920468983</c:v>
                </c:pt>
                <c:pt idx="597" formatCode="General">
                  <c:v>-1.0435893249207266</c:v>
                </c:pt>
                <c:pt idx="598" formatCode="General">
                  <c:v>-1.0420175896145962</c:v>
                </c:pt>
                <c:pt idx="599" formatCode="General">
                  <c:v>-1.0396932367193596</c:v>
                </c:pt>
                <c:pt idx="600" formatCode="General">
                  <c:v>-1.0365904969272208</c:v>
                </c:pt>
                <c:pt idx="601" formatCode="General">
                  <c:v>-1.0326815693018696</c:v>
                </c:pt>
                <c:pt idx="602" formatCode="General">
                  <c:v>-1.0279363760651046</c:v>
                </c:pt>
                <c:pt idx="603" formatCode="General">
                  <c:v>-1.0223222771201421</c:v>
                </c:pt>
                <c:pt idx="604" formatCode="General">
                  <c:v>-1.0158037358370757</c:v>
                </c:pt>
                <c:pt idx="605" formatCode="General">
                  <c:v>-1.0083419254207517</c:v>
                </c:pt>
                <c:pt idx="606" formatCode="General">
                  <c:v>-0.99989426228384137</c:v>
                </c:pt>
                <c:pt idx="607" formatCode="General">
                  <c:v>-0.99041384900017826</c:v>
                </c:pt>
                <c:pt idx="608" formatCode="General">
                  <c:v>-0.97984880424525567</c:v>
                </c:pt>
                <c:pt idx="609" formatCode="General">
                  <c:v>-0.9681414501025688</c:v>
                </c:pt>
                <c:pt idx="610" formatCode="General">
                  <c:v>-0.9552273174270709</c:v>
                </c:pt>
                <c:pt idx="611" formatCode="General">
                  <c:v>-0.94103391640659018</c:v>
                </c:pt>
                <c:pt idx="612" formatCode="General">
                  <c:v>-0.92547920019985197</c:v>
                </c:pt>
                <c:pt idx="613" formatCode="General">
                  <c:v>-0.90846962165723699</c:v>
                </c:pt>
                <c:pt idx="614" formatCode="General">
                  <c:v>-0.8898976419971063</c:v>
                </c:pt>
                <c:pt idx="615" formatCode="General">
                  <c:v>-0.86963848826192558</c:v>
                </c:pt>
                <c:pt idx="616" formatCode="General">
                  <c:v>-0.23800299895553131</c:v>
                </c:pt>
                <c:pt idx="617" formatCode="General">
                  <c:v>-0.53263680299328775</c:v>
                </c:pt>
                <c:pt idx="618" formatCode="General">
                  <c:v>-0.52020425140690019</c:v>
                </c:pt>
                <c:pt idx="619" formatCode="General">
                  <c:v>-0.50620336014724787</c:v>
                </c:pt>
                <c:pt idx="620" formatCode="General">
                  <c:v>-0.49046542691774109</c:v>
                </c:pt>
                <c:pt idx="621" formatCode="General">
                  <c:v>-0.47278132142097506</c:v>
                </c:pt>
                <c:pt idx="622" formatCode="General">
                  <c:v>-0.45288586381591345</c:v>
                </c:pt>
                <c:pt idx="623" formatCode="General">
                  <c:v>-0.43043333218026641</c:v>
                </c:pt>
                <c:pt idx="624" formatCode="General">
                  <c:v>-0.40495698102164651</c:v>
                </c:pt>
                <c:pt idx="625" formatCode="General">
                  <c:v>-0.37579748521563994</c:v>
                </c:pt>
                <c:pt idx="626" formatCode="General">
                  <c:v>-0.3419647187525986</c:v>
                </c:pt>
                <c:pt idx="627" formatCode="General">
                  <c:v>-0.30183563172799616</c:v>
                </c:pt>
                <c:pt idx="628" formatCode="General">
                  <c:v>-0.25235812686085718</c:v>
                </c:pt>
                <c:pt idx="629" formatCode="General">
                  <c:v>-0.2120135279924919</c:v>
                </c:pt>
                <c:pt idx="630" formatCode="General">
                  <c:v>0.25237245998125035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46-4446-BAC3-498FCCDB2574}"/>
            </c:ext>
          </c:extLst>
        </c:ser>
        <c:ser>
          <c:idx val="1"/>
          <c:order val="1"/>
          <c:tx>
            <c:v>Average Positive Power</c:v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CW1FC1!$O$7:$O$633</c:f>
              <c:numCache>
                <c:formatCode>General</c:formatCode>
                <c:ptCount val="627"/>
                <c:pt idx="0">
                  <c:v>5.6</c:v>
                </c:pt>
                <c:pt idx="1">
                  <c:v>5.6</c:v>
                </c:pt>
                <c:pt idx="2">
                  <c:v>5.6</c:v>
                </c:pt>
                <c:pt idx="3">
                  <c:v>5.6</c:v>
                </c:pt>
                <c:pt idx="4">
                  <c:v>5.6</c:v>
                </c:pt>
                <c:pt idx="5">
                  <c:v>5.6</c:v>
                </c:pt>
                <c:pt idx="6">
                  <c:v>5.6</c:v>
                </c:pt>
                <c:pt idx="7">
                  <c:v>5.6</c:v>
                </c:pt>
                <c:pt idx="8">
                  <c:v>5.6</c:v>
                </c:pt>
                <c:pt idx="9">
                  <c:v>5.6</c:v>
                </c:pt>
                <c:pt idx="10">
                  <c:v>5.6</c:v>
                </c:pt>
                <c:pt idx="11">
                  <c:v>5.6</c:v>
                </c:pt>
                <c:pt idx="12">
                  <c:v>5.6</c:v>
                </c:pt>
                <c:pt idx="13">
                  <c:v>5.6</c:v>
                </c:pt>
                <c:pt idx="14">
                  <c:v>5.6</c:v>
                </c:pt>
                <c:pt idx="15">
                  <c:v>5.6</c:v>
                </c:pt>
                <c:pt idx="16">
                  <c:v>5.6</c:v>
                </c:pt>
                <c:pt idx="17">
                  <c:v>5.6</c:v>
                </c:pt>
                <c:pt idx="18">
                  <c:v>5.6</c:v>
                </c:pt>
                <c:pt idx="19">
                  <c:v>5.6</c:v>
                </c:pt>
                <c:pt idx="20">
                  <c:v>5.6</c:v>
                </c:pt>
                <c:pt idx="21">
                  <c:v>5.6</c:v>
                </c:pt>
                <c:pt idx="22">
                  <c:v>5.6</c:v>
                </c:pt>
                <c:pt idx="23">
                  <c:v>5.6</c:v>
                </c:pt>
                <c:pt idx="24">
                  <c:v>5.6</c:v>
                </c:pt>
                <c:pt idx="25">
                  <c:v>5.6</c:v>
                </c:pt>
                <c:pt idx="26">
                  <c:v>5.6</c:v>
                </c:pt>
                <c:pt idx="27">
                  <c:v>5.6</c:v>
                </c:pt>
                <c:pt idx="28">
                  <c:v>5.6</c:v>
                </c:pt>
                <c:pt idx="29">
                  <c:v>5.6</c:v>
                </c:pt>
                <c:pt idx="30">
                  <c:v>5.6</c:v>
                </c:pt>
                <c:pt idx="31">
                  <c:v>5.6</c:v>
                </c:pt>
                <c:pt idx="32">
                  <c:v>5.6</c:v>
                </c:pt>
                <c:pt idx="33">
                  <c:v>5.6</c:v>
                </c:pt>
                <c:pt idx="34">
                  <c:v>5.6</c:v>
                </c:pt>
                <c:pt idx="35">
                  <c:v>5.6</c:v>
                </c:pt>
                <c:pt idx="36">
                  <c:v>5.6</c:v>
                </c:pt>
                <c:pt idx="37">
                  <c:v>5.6</c:v>
                </c:pt>
                <c:pt idx="38">
                  <c:v>5.6</c:v>
                </c:pt>
                <c:pt idx="39">
                  <c:v>5.6</c:v>
                </c:pt>
                <c:pt idx="40">
                  <c:v>5.6</c:v>
                </c:pt>
                <c:pt idx="41">
                  <c:v>5.6</c:v>
                </c:pt>
                <c:pt idx="42">
                  <c:v>5.6</c:v>
                </c:pt>
                <c:pt idx="43">
                  <c:v>5.6</c:v>
                </c:pt>
                <c:pt idx="44">
                  <c:v>5.6</c:v>
                </c:pt>
                <c:pt idx="45">
                  <c:v>5.6</c:v>
                </c:pt>
                <c:pt idx="46">
                  <c:v>5.6</c:v>
                </c:pt>
                <c:pt idx="47">
                  <c:v>5.6</c:v>
                </c:pt>
                <c:pt idx="48">
                  <c:v>5.6</c:v>
                </c:pt>
                <c:pt idx="49">
                  <c:v>5.6</c:v>
                </c:pt>
                <c:pt idx="50">
                  <c:v>5.6</c:v>
                </c:pt>
                <c:pt idx="51">
                  <c:v>5.6</c:v>
                </c:pt>
                <c:pt idx="52">
                  <c:v>5.6</c:v>
                </c:pt>
                <c:pt idx="53">
                  <c:v>5.6</c:v>
                </c:pt>
                <c:pt idx="54">
                  <c:v>5.6</c:v>
                </c:pt>
                <c:pt idx="55">
                  <c:v>5.6</c:v>
                </c:pt>
                <c:pt idx="56">
                  <c:v>5.6</c:v>
                </c:pt>
                <c:pt idx="57">
                  <c:v>5.6</c:v>
                </c:pt>
                <c:pt idx="58">
                  <c:v>5.6</c:v>
                </c:pt>
                <c:pt idx="59">
                  <c:v>5.6</c:v>
                </c:pt>
                <c:pt idx="60">
                  <c:v>5.6</c:v>
                </c:pt>
                <c:pt idx="61">
                  <c:v>5.6</c:v>
                </c:pt>
                <c:pt idx="62">
                  <c:v>5.6</c:v>
                </c:pt>
                <c:pt idx="63">
                  <c:v>5.6</c:v>
                </c:pt>
                <c:pt idx="64">
                  <c:v>5.6</c:v>
                </c:pt>
                <c:pt idx="65">
                  <c:v>5.6</c:v>
                </c:pt>
                <c:pt idx="66">
                  <c:v>5.6</c:v>
                </c:pt>
                <c:pt idx="67">
                  <c:v>5.6</c:v>
                </c:pt>
                <c:pt idx="68">
                  <c:v>5.6</c:v>
                </c:pt>
                <c:pt idx="69">
                  <c:v>5.6</c:v>
                </c:pt>
                <c:pt idx="70">
                  <c:v>5.6</c:v>
                </c:pt>
                <c:pt idx="71">
                  <c:v>5.6</c:v>
                </c:pt>
                <c:pt idx="72">
                  <c:v>5.6</c:v>
                </c:pt>
                <c:pt idx="73">
                  <c:v>5.6</c:v>
                </c:pt>
                <c:pt idx="74">
                  <c:v>5.6</c:v>
                </c:pt>
                <c:pt idx="75">
                  <c:v>5.6</c:v>
                </c:pt>
                <c:pt idx="76">
                  <c:v>5.6</c:v>
                </c:pt>
                <c:pt idx="77">
                  <c:v>5.6</c:v>
                </c:pt>
                <c:pt idx="78">
                  <c:v>5.6</c:v>
                </c:pt>
                <c:pt idx="79">
                  <c:v>5.6</c:v>
                </c:pt>
                <c:pt idx="80">
                  <c:v>5.6</c:v>
                </c:pt>
                <c:pt idx="81">
                  <c:v>5.6</c:v>
                </c:pt>
                <c:pt idx="82">
                  <c:v>5.6</c:v>
                </c:pt>
                <c:pt idx="83">
                  <c:v>5.6</c:v>
                </c:pt>
                <c:pt idx="84">
                  <c:v>5.6</c:v>
                </c:pt>
                <c:pt idx="85">
                  <c:v>5.6</c:v>
                </c:pt>
                <c:pt idx="86">
                  <c:v>5.6</c:v>
                </c:pt>
                <c:pt idx="87">
                  <c:v>5.6</c:v>
                </c:pt>
                <c:pt idx="88">
                  <c:v>5.6</c:v>
                </c:pt>
                <c:pt idx="89">
                  <c:v>5.6</c:v>
                </c:pt>
                <c:pt idx="90">
                  <c:v>5.6</c:v>
                </c:pt>
                <c:pt idx="91">
                  <c:v>5.6</c:v>
                </c:pt>
                <c:pt idx="92">
                  <c:v>5.6</c:v>
                </c:pt>
                <c:pt idx="93">
                  <c:v>5.6</c:v>
                </c:pt>
                <c:pt idx="94">
                  <c:v>5.6</c:v>
                </c:pt>
                <c:pt idx="95">
                  <c:v>5.6</c:v>
                </c:pt>
                <c:pt idx="96">
                  <c:v>5.6</c:v>
                </c:pt>
                <c:pt idx="97">
                  <c:v>5.6</c:v>
                </c:pt>
                <c:pt idx="98">
                  <c:v>5.6</c:v>
                </c:pt>
                <c:pt idx="99">
                  <c:v>5.6</c:v>
                </c:pt>
                <c:pt idx="100">
                  <c:v>5.6</c:v>
                </c:pt>
                <c:pt idx="101">
                  <c:v>5.6</c:v>
                </c:pt>
                <c:pt idx="102">
                  <c:v>5.6</c:v>
                </c:pt>
                <c:pt idx="103">
                  <c:v>5.6</c:v>
                </c:pt>
                <c:pt idx="104">
                  <c:v>5.6</c:v>
                </c:pt>
                <c:pt idx="105">
                  <c:v>5.6</c:v>
                </c:pt>
                <c:pt idx="106">
                  <c:v>5.6</c:v>
                </c:pt>
                <c:pt idx="107">
                  <c:v>5.6</c:v>
                </c:pt>
                <c:pt idx="108">
                  <c:v>5.6</c:v>
                </c:pt>
                <c:pt idx="109">
                  <c:v>5.6</c:v>
                </c:pt>
                <c:pt idx="110">
                  <c:v>5.6</c:v>
                </c:pt>
                <c:pt idx="111">
                  <c:v>5.6</c:v>
                </c:pt>
                <c:pt idx="112">
                  <c:v>5.6</c:v>
                </c:pt>
                <c:pt idx="113">
                  <c:v>5.6</c:v>
                </c:pt>
                <c:pt idx="114">
                  <c:v>5.6</c:v>
                </c:pt>
                <c:pt idx="115">
                  <c:v>5.6</c:v>
                </c:pt>
                <c:pt idx="116">
                  <c:v>5.6</c:v>
                </c:pt>
                <c:pt idx="117">
                  <c:v>5.6</c:v>
                </c:pt>
                <c:pt idx="118">
                  <c:v>5.6</c:v>
                </c:pt>
                <c:pt idx="119">
                  <c:v>5.6</c:v>
                </c:pt>
                <c:pt idx="120">
                  <c:v>5.6</c:v>
                </c:pt>
                <c:pt idx="121">
                  <c:v>5.6</c:v>
                </c:pt>
                <c:pt idx="122">
                  <c:v>5.6</c:v>
                </c:pt>
                <c:pt idx="123">
                  <c:v>5.6</c:v>
                </c:pt>
                <c:pt idx="124">
                  <c:v>5.6</c:v>
                </c:pt>
                <c:pt idx="125">
                  <c:v>5.6</c:v>
                </c:pt>
                <c:pt idx="126">
                  <c:v>5.6</c:v>
                </c:pt>
                <c:pt idx="127">
                  <c:v>5.6</c:v>
                </c:pt>
                <c:pt idx="128">
                  <c:v>5.6</c:v>
                </c:pt>
                <c:pt idx="129">
                  <c:v>5.6</c:v>
                </c:pt>
                <c:pt idx="130">
                  <c:v>5.6</c:v>
                </c:pt>
                <c:pt idx="131">
                  <c:v>5.6</c:v>
                </c:pt>
                <c:pt idx="132">
                  <c:v>5.6</c:v>
                </c:pt>
                <c:pt idx="133">
                  <c:v>5.6</c:v>
                </c:pt>
                <c:pt idx="134">
                  <c:v>5.6</c:v>
                </c:pt>
                <c:pt idx="135">
                  <c:v>5.6</c:v>
                </c:pt>
                <c:pt idx="136">
                  <c:v>5.6</c:v>
                </c:pt>
                <c:pt idx="137">
                  <c:v>5.6</c:v>
                </c:pt>
                <c:pt idx="138">
                  <c:v>5.6</c:v>
                </c:pt>
                <c:pt idx="139">
                  <c:v>5.6</c:v>
                </c:pt>
                <c:pt idx="140">
                  <c:v>5.6</c:v>
                </c:pt>
                <c:pt idx="141">
                  <c:v>5.6</c:v>
                </c:pt>
                <c:pt idx="142">
                  <c:v>5.6</c:v>
                </c:pt>
                <c:pt idx="143">
                  <c:v>5.6</c:v>
                </c:pt>
                <c:pt idx="144">
                  <c:v>5.6</c:v>
                </c:pt>
                <c:pt idx="145">
                  <c:v>5.6</c:v>
                </c:pt>
                <c:pt idx="146">
                  <c:v>5.6</c:v>
                </c:pt>
                <c:pt idx="147">
                  <c:v>5.6</c:v>
                </c:pt>
                <c:pt idx="148">
                  <c:v>5.6</c:v>
                </c:pt>
                <c:pt idx="149">
                  <c:v>5.6</c:v>
                </c:pt>
                <c:pt idx="150">
                  <c:v>5.6</c:v>
                </c:pt>
                <c:pt idx="151">
                  <c:v>5.6</c:v>
                </c:pt>
                <c:pt idx="152">
                  <c:v>5.6</c:v>
                </c:pt>
                <c:pt idx="153">
                  <c:v>5.6</c:v>
                </c:pt>
                <c:pt idx="154">
                  <c:v>5.6</c:v>
                </c:pt>
                <c:pt idx="155">
                  <c:v>5.6</c:v>
                </c:pt>
                <c:pt idx="156">
                  <c:v>5.6</c:v>
                </c:pt>
                <c:pt idx="157">
                  <c:v>5.6</c:v>
                </c:pt>
                <c:pt idx="158">
                  <c:v>5.6</c:v>
                </c:pt>
                <c:pt idx="159">
                  <c:v>5.6</c:v>
                </c:pt>
                <c:pt idx="160">
                  <c:v>5.6</c:v>
                </c:pt>
                <c:pt idx="161">
                  <c:v>5.6</c:v>
                </c:pt>
                <c:pt idx="162">
                  <c:v>5.6</c:v>
                </c:pt>
                <c:pt idx="163">
                  <c:v>5.6</c:v>
                </c:pt>
                <c:pt idx="164">
                  <c:v>5.6</c:v>
                </c:pt>
                <c:pt idx="165">
                  <c:v>5.6</c:v>
                </c:pt>
                <c:pt idx="166">
                  <c:v>5.6</c:v>
                </c:pt>
                <c:pt idx="167">
                  <c:v>5.6</c:v>
                </c:pt>
                <c:pt idx="168">
                  <c:v>5.6</c:v>
                </c:pt>
                <c:pt idx="169">
                  <c:v>5.6</c:v>
                </c:pt>
                <c:pt idx="170">
                  <c:v>5.6</c:v>
                </c:pt>
                <c:pt idx="171">
                  <c:v>5.6</c:v>
                </c:pt>
                <c:pt idx="172">
                  <c:v>5.6</c:v>
                </c:pt>
                <c:pt idx="173">
                  <c:v>5.6</c:v>
                </c:pt>
                <c:pt idx="174">
                  <c:v>5.6</c:v>
                </c:pt>
                <c:pt idx="175">
                  <c:v>5.6</c:v>
                </c:pt>
                <c:pt idx="176">
                  <c:v>5.6</c:v>
                </c:pt>
                <c:pt idx="177">
                  <c:v>5.6</c:v>
                </c:pt>
                <c:pt idx="178">
                  <c:v>5.6</c:v>
                </c:pt>
                <c:pt idx="179">
                  <c:v>5.6</c:v>
                </c:pt>
                <c:pt idx="180">
                  <c:v>5.6</c:v>
                </c:pt>
                <c:pt idx="181">
                  <c:v>5.6</c:v>
                </c:pt>
                <c:pt idx="182">
                  <c:v>5.6</c:v>
                </c:pt>
                <c:pt idx="183">
                  <c:v>5.6</c:v>
                </c:pt>
                <c:pt idx="184">
                  <c:v>5.6</c:v>
                </c:pt>
                <c:pt idx="185">
                  <c:v>5.6</c:v>
                </c:pt>
                <c:pt idx="186">
                  <c:v>5.6</c:v>
                </c:pt>
                <c:pt idx="187">
                  <c:v>5.6</c:v>
                </c:pt>
                <c:pt idx="188">
                  <c:v>5.6</c:v>
                </c:pt>
                <c:pt idx="189">
                  <c:v>5.6</c:v>
                </c:pt>
                <c:pt idx="190">
                  <c:v>5.6</c:v>
                </c:pt>
                <c:pt idx="191">
                  <c:v>5.6</c:v>
                </c:pt>
                <c:pt idx="192">
                  <c:v>5.6</c:v>
                </c:pt>
                <c:pt idx="193">
                  <c:v>5.6</c:v>
                </c:pt>
                <c:pt idx="194">
                  <c:v>5.6</c:v>
                </c:pt>
                <c:pt idx="195">
                  <c:v>5.6</c:v>
                </c:pt>
                <c:pt idx="196">
                  <c:v>5.6</c:v>
                </c:pt>
                <c:pt idx="197">
                  <c:v>5.6</c:v>
                </c:pt>
                <c:pt idx="198">
                  <c:v>5.6</c:v>
                </c:pt>
                <c:pt idx="199">
                  <c:v>5.6</c:v>
                </c:pt>
                <c:pt idx="200">
                  <c:v>5.6</c:v>
                </c:pt>
                <c:pt idx="201">
                  <c:v>5.6</c:v>
                </c:pt>
                <c:pt idx="202">
                  <c:v>5.6</c:v>
                </c:pt>
                <c:pt idx="203">
                  <c:v>5.6</c:v>
                </c:pt>
                <c:pt idx="204">
                  <c:v>5.6</c:v>
                </c:pt>
                <c:pt idx="205">
                  <c:v>5.6</c:v>
                </c:pt>
                <c:pt idx="206">
                  <c:v>5.6</c:v>
                </c:pt>
                <c:pt idx="207">
                  <c:v>5.6</c:v>
                </c:pt>
                <c:pt idx="208">
                  <c:v>5.6</c:v>
                </c:pt>
                <c:pt idx="209">
                  <c:v>5.6</c:v>
                </c:pt>
                <c:pt idx="210">
                  <c:v>5.6</c:v>
                </c:pt>
                <c:pt idx="211">
                  <c:v>5.6</c:v>
                </c:pt>
                <c:pt idx="212">
                  <c:v>5.6</c:v>
                </c:pt>
                <c:pt idx="213">
                  <c:v>5.6</c:v>
                </c:pt>
                <c:pt idx="214">
                  <c:v>5.6</c:v>
                </c:pt>
                <c:pt idx="215">
                  <c:v>5.6</c:v>
                </c:pt>
                <c:pt idx="216">
                  <c:v>5.6</c:v>
                </c:pt>
                <c:pt idx="217">
                  <c:v>5.6</c:v>
                </c:pt>
                <c:pt idx="218">
                  <c:v>5.6</c:v>
                </c:pt>
                <c:pt idx="219">
                  <c:v>5.6</c:v>
                </c:pt>
                <c:pt idx="220">
                  <c:v>5.6</c:v>
                </c:pt>
                <c:pt idx="221">
                  <c:v>5.6</c:v>
                </c:pt>
                <c:pt idx="222">
                  <c:v>5.6</c:v>
                </c:pt>
                <c:pt idx="223">
                  <c:v>5.6</c:v>
                </c:pt>
                <c:pt idx="224">
                  <c:v>5.6</c:v>
                </c:pt>
                <c:pt idx="225">
                  <c:v>5.6</c:v>
                </c:pt>
                <c:pt idx="226">
                  <c:v>5.6</c:v>
                </c:pt>
                <c:pt idx="227">
                  <c:v>5.6</c:v>
                </c:pt>
                <c:pt idx="228">
                  <c:v>5.6</c:v>
                </c:pt>
                <c:pt idx="229">
                  <c:v>5.6</c:v>
                </c:pt>
                <c:pt idx="230">
                  <c:v>5.6</c:v>
                </c:pt>
                <c:pt idx="231">
                  <c:v>5.6</c:v>
                </c:pt>
                <c:pt idx="232">
                  <c:v>5.6</c:v>
                </c:pt>
                <c:pt idx="233">
                  <c:v>5.6</c:v>
                </c:pt>
                <c:pt idx="234">
                  <c:v>5.6</c:v>
                </c:pt>
                <c:pt idx="235">
                  <c:v>5.6</c:v>
                </c:pt>
                <c:pt idx="236">
                  <c:v>5.6</c:v>
                </c:pt>
                <c:pt idx="237">
                  <c:v>5.6</c:v>
                </c:pt>
                <c:pt idx="238">
                  <c:v>5.6</c:v>
                </c:pt>
                <c:pt idx="239">
                  <c:v>5.6</c:v>
                </c:pt>
                <c:pt idx="240">
                  <c:v>5.6</c:v>
                </c:pt>
                <c:pt idx="241">
                  <c:v>5.6</c:v>
                </c:pt>
                <c:pt idx="242">
                  <c:v>5.6</c:v>
                </c:pt>
                <c:pt idx="243">
                  <c:v>5.6</c:v>
                </c:pt>
                <c:pt idx="244">
                  <c:v>5.6</c:v>
                </c:pt>
                <c:pt idx="245">
                  <c:v>5.6</c:v>
                </c:pt>
                <c:pt idx="246">
                  <c:v>5.6</c:v>
                </c:pt>
                <c:pt idx="247">
                  <c:v>5.6</c:v>
                </c:pt>
                <c:pt idx="248">
                  <c:v>5.6</c:v>
                </c:pt>
                <c:pt idx="249">
                  <c:v>5.6</c:v>
                </c:pt>
                <c:pt idx="250">
                  <c:v>5.6</c:v>
                </c:pt>
                <c:pt idx="251">
                  <c:v>5.6</c:v>
                </c:pt>
                <c:pt idx="252">
                  <c:v>5.6</c:v>
                </c:pt>
                <c:pt idx="253">
                  <c:v>5.6</c:v>
                </c:pt>
                <c:pt idx="254">
                  <c:v>5.6</c:v>
                </c:pt>
                <c:pt idx="255">
                  <c:v>5.6</c:v>
                </c:pt>
                <c:pt idx="256">
                  <c:v>5.6</c:v>
                </c:pt>
                <c:pt idx="257">
                  <c:v>5.6</c:v>
                </c:pt>
                <c:pt idx="258">
                  <c:v>5.6</c:v>
                </c:pt>
                <c:pt idx="259">
                  <c:v>5.6</c:v>
                </c:pt>
                <c:pt idx="260">
                  <c:v>5.6</c:v>
                </c:pt>
                <c:pt idx="261">
                  <c:v>5.6</c:v>
                </c:pt>
                <c:pt idx="262">
                  <c:v>5.6</c:v>
                </c:pt>
                <c:pt idx="263">
                  <c:v>5.6</c:v>
                </c:pt>
                <c:pt idx="264">
                  <c:v>5.6</c:v>
                </c:pt>
                <c:pt idx="265">
                  <c:v>5.6</c:v>
                </c:pt>
                <c:pt idx="266">
                  <c:v>5.6</c:v>
                </c:pt>
                <c:pt idx="267">
                  <c:v>5.6</c:v>
                </c:pt>
                <c:pt idx="268">
                  <c:v>5.6</c:v>
                </c:pt>
                <c:pt idx="269">
                  <c:v>5.6</c:v>
                </c:pt>
                <c:pt idx="270">
                  <c:v>5.6</c:v>
                </c:pt>
                <c:pt idx="271">
                  <c:v>5.6</c:v>
                </c:pt>
                <c:pt idx="272">
                  <c:v>5.6</c:v>
                </c:pt>
                <c:pt idx="273">
                  <c:v>5.6</c:v>
                </c:pt>
                <c:pt idx="274">
                  <c:v>5.6</c:v>
                </c:pt>
                <c:pt idx="275">
                  <c:v>5.6</c:v>
                </c:pt>
                <c:pt idx="276">
                  <c:v>5.6</c:v>
                </c:pt>
                <c:pt idx="277">
                  <c:v>5.6</c:v>
                </c:pt>
                <c:pt idx="278">
                  <c:v>5.6</c:v>
                </c:pt>
                <c:pt idx="279">
                  <c:v>5.6</c:v>
                </c:pt>
                <c:pt idx="280">
                  <c:v>5.6</c:v>
                </c:pt>
                <c:pt idx="281">
                  <c:v>5.6</c:v>
                </c:pt>
                <c:pt idx="282">
                  <c:v>5.6</c:v>
                </c:pt>
                <c:pt idx="283">
                  <c:v>5.6</c:v>
                </c:pt>
                <c:pt idx="284">
                  <c:v>5.6</c:v>
                </c:pt>
                <c:pt idx="285">
                  <c:v>5.6</c:v>
                </c:pt>
                <c:pt idx="286">
                  <c:v>5.6</c:v>
                </c:pt>
                <c:pt idx="287">
                  <c:v>5.6</c:v>
                </c:pt>
                <c:pt idx="288">
                  <c:v>5.6</c:v>
                </c:pt>
                <c:pt idx="289">
                  <c:v>5.6</c:v>
                </c:pt>
                <c:pt idx="290">
                  <c:v>5.6</c:v>
                </c:pt>
                <c:pt idx="291">
                  <c:v>5.6</c:v>
                </c:pt>
                <c:pt idx="292">
                  <c:v>5.6</c:v>
                </c:pt>
                <c:pt idx="293">
                  <c:v>5.6</c:v>
                </c:pt>
                <c:pt idx="294">
                  <c:v>5.6</c:v>
                </c:pt>
                <c:pt idx="295">
                  <c:v>5.6</c:v>
                </c:pt>
                <c:pt idx="296">
                  <c:v>5.6</c:v>
                </c:pt>
                <c:pt idx="297">
                  <c:v>5.6</c:v>
                </c:pt>
                <c:pt idx="298">
                  <c:v>5.6</c:v>
                </c:pt>
                <c:pt idx="299">
                  <c:v>5.6</c:v>
                </c:pt>
                <c:pt idx="300">
                  <c:v>5.6</c:v>
                </c:pt>
                <c:pt idx="301">
                  <c:v>5.6</c:v>
                </c:pt>
                <c:pt idx="302">
                  <c:v>5.6</c:v>
                </c:pt>
                <c:pt idx="303">
                  <c:v>5.6</c:v>
                </c:pt>
                <c:pt idx="304">
                  <c:v>5.6</c:v>
                </c:pt>
                <c:pt idx="305">
                  <c:v>5.6</c:v>
                </c:pt>
                <c:pt idx="306">
                  <c:v>5.6</c:v>
                </c:pt>
                <c:pt idx="307">
                  <c:v>5.6</c:v>
                </c:pt>
                <c:pt idx="308">
                  <c:v>5.6</c:v>
                </c:pt>
                <c:pt idx="309">
                  <c:v>5.6</c:v>
                </c:pt>
                <c:pt idx="310">
                  <c:v>5.6</c:v>
                </c:pt>
                <c:pt idx="311">
                  <c:v>5.6</c:v>
                </c:pt>
                <c:pt idx="312">
                  <c:v>5.6</c:v>
                </c:pt>
                <c:pt idx="313">
                  <c:v>5.6</c:v>
                </c:pt>
                <c:pt idx="314">
                  <c:v>5.6</c:v>
                </c:pt>
                <c:pt idx="315">
                  <c:v>5.6</c:v>
                </c:pt>
                <c:pt idx="316">
                  <c:v>5.6</c:v>
                </c:pt>
                <c:pt idx="317">
                  <c:v>5.6</c:v>
                </c:pt>
                <c:pt idx="318">
                  <c:v>5.6</c:v>
                </c:pt>
                <c:pt idx="319">
                  <c:v>5.6</c:v>
                </c:pt>
                <c:pt idx="320">
                  <c:v>5.6</c:v>
                </c:pt>
                <c:pt idx="321">
                  <c:v>5.6</c:v>
                </c:pt>
                <c:pt idx="322">
                  <c:v>5.6</c:v>
                </c:pt>
                <c:pt idx="323">
                  <c:v>5.6</c:v>
                </c:pt>
                <c:pt idx="324">
                  <c:v>5.6</c:v>
                </c:pt>
                <c:pt idx="325">
                  <c:v>5.6</c:v>
                </c:pt>
                <c:pt idx="326">
                  <c:v>5.6</c:v>
                </c:pt>
                <c:pt idx="327">
                  <c:v>5.6</c:v>
                </c:pt>
                <c:pt idx="328">
                  <c:v>5.6</c:v>
                </c:pt>
                <c:pt idx="329">
                  <c:v>5.6</c:v>
                </c:pt>
                <c:pt idx="330">
                  <c:v>5.6</c:v>
                </c:pt>
                <c:pt idx="331">
                  <c:v>5.6</c:v>
                </c:pt>
                <c:pt idx="332">
                  <c:v>5.6</c:v>
                </c:pt>
                <c:pt idx="333">
                  <c:v>5.6</c:v>
                </c:pt>
                <c:pt idx="334">
                  <c:v>5.6</c:v>
                </c:pt>
                <c:pt idx="335">
                  <c:v>5.6</c:v>
                </c:pt>
                <c:pt idx="336">
                  <c:v>5.6</c:v>
                </c:pt>
                <c:pt idx="337">
                  <c:v>5.6</c:v>
                </c:pt>
                <c:pt idx="338">
                  <c:v>5.6</c:v>
                </c:pt>
                <c:pt idx="339">
                  <c:v>5.6</c:v>
                </c:pt>
                <c:pt idx="340">
                  <c:v>5.6</c:v>
                </c:pt>
                <c:pt idx="341">
                  <c:v>5.6</c:v>
                </c:pt>
                <c:pt idx="342">
                  <c:v>5.6</c:v>
                </c:pt>
                <c:pt idx="343">
                  <c:v>5.6</c:v>
                </c:pt>
                <c:pt idx="344">
                  <c:v>5.6</c:v>
                </c:pt>
                <c:pt idx="345">
                  <c:v>5.6</c:v>
                </c:pt>
                <c:pt idx="346">
                  <c:v>5.6</c:v>
                </c:pt>
                <c:pt idx="347">
                  <c:v>5.6</c:v>
                </c:pt>
                <c:pt idx="348">
                  <c:v>5.6</c:v>
                </c:pt>
                <c:pt idx="349">
                  <c:v>5.6</c:v>
                </c:pt>
                <c:pt idx="350">
                  <c:v>5.6</c:v>
                </c:pt>
                <c:pt idx="351">
                  <c:v>5.6</c:v>
                </c:pt>
                <c:pt idx="352">
                  <c:v>5.6</c:v>
                </c:pt>
                <c:pt idx="353">
                  <c:v>5.6</c:v>
                </c:pt>
                <c:pt idx="354">
                  <c:v>5.6</c:v>
                </c:pt>
                <c:pt idx="355">
                  <c:v>5.6</c:v>
                </c:pt>
                <c:pt idx="356">
                  <c:v>5.6</c:v>
                </c:pt>
                <c:pt idx="357">
                  <c:v>5.6</c:v>
                </c:pt>
                <c:pt idx="358">
                  <c:v>5.6</c:v>
                </c:pt>
                <c:pt idx="359">
                  <c:v>5.6</c:v>
                </c:pt>
                <c:pt idx="360">
                  <c:v>5.6</c:v>
                </c:pt>
                <c:pt idx="361">
                  <c:v>5.6</c:v>
                </c:pt>
                <c:pt idx="362">
                  <c:v>5.6</c:v>
                </c:pt>
                <c:pt idx="363">
                  <c:v>5.6</c:v>
                </c:pt>
                <c:pt idx="364">
                  <c:v>5.6</c:v>
                </c:pt>
                <c:pt idx="365">
                  <c:v>5.6</c:v>
                </c:pt>
                <c:pt idx="366">
                  <c:v>5.6</c:v>
                </c:pt>
                <c:pt idx="367">
                  <c:v>5.6</c:v>
                </c:pt>
                <c:pt idx="368">
                  <c:v>5.6</c:v>
                </c:pt>
                <c:pt idx="369">
                  <c:v>5.6</c:v>
                </c:pt>
                <c:pt idx="370">
                  <c:v>5.6</c:v>
                </c:pt>
                <c:pt idx="371">
                  <c:v>5.6</c:v>
                </c:pt>
                <c:pt idx="372">
                  <c:v>5.6</c:v>
                </c:pt>
                <c:pt idx="373">
                  <c:v>5.6</c:v>
                </c:pt>
                <c:pt idx="374">
                  <c:v>5.6</c:v>
                </c:pt>
                <c:pt idx="375">
                  <c:v>5.6</c:v>
                </c:pt>
                <c:pt idx="376">
                  <c:v>5.6</c:v>
                </c:pt>
                <c:pt idx="377">
                  <c:v>5.6</c:v>
                </c:pt>
                <c:pt idx="378">
                  <c:v>5.6</c:v>
                </c:pt>
                <c:pt idx="379">
                  <c:v>5.6</c:v>
                </c:pt>
                <c:pt idx="380">
                  <c:v>5.6</c:v>
                </c:pt>
                <c:pt idx="381">
                  <c:v>5.6</c:v>
                </c:pt>
                <c:pt idx="382">
                  <c:v>5.6</c:v>
                </c:pt>
                <c:pt idx="383">
                  <c:v>5.6</c:v>
                </c:pt>
                <c:pt idx="384">
                  <c:v>5.6</c:v>
                </c:pt>
                <c:pt idx="385">
                  <c:v>5.6</c:v>
                </c:pt>
                <c:pt idx="386">
                  <c:v>5.6</c:v>
                </c:pt>
                <c:pt idx="387">
                  <c:v>5.6</c:v>
                </c:pt>
                <c:pt idx="388">
                  <c:v>5.6</c:v>
                </c:pt>
                <c:pt idx="389">
                  <c:v>5.6</c:v>
                </c:pt>
                <c:pt idx="390">
                  <c:v>5.6</c:v>
                </c:pt>
                <c:pt idx="391">
                  <c:v>5.6</c:v>
                </c:pt>
                <c:pt idx="392">
                  <c:v>5.6</c:v>
                </c:pt>
                <c:pt idx="393">
                  <c:v>5.6</c:v>
                </c:pt>
                <c:pt idx="394">
                  <c:v>5.6</c:v>
                </c:pt>
                <c:pt idx="395">
                  <c:v>5.6</c:v>
                </c:pt>
                <c:pt idx="396">
                  <c:v>5.6</c:v>
                </c:pt>
                <c:pt idx="397">
                  <c:v>5.6</c:v>
                </c:pt>
                <c:pt idx="398">
                  <c:v>5.6</c:v>
                </c:pt>
                <c:pt idx="399">
                  <c:v>5.6</c:v>
                </c:pt>
                <c:pt idx="400">
                  <c:v>5.6</c:v>
                </c:pt>
                <c:pt idx="401">
                  <c:v>5.6</c:v>
                </c:pt>
                <c:pt idx="402">
                  <c:v>5.6</c:v>
                </c:pt>
                <c:pt idx="403">
                  <c:v>5.6</c:v>
                </c:pt>
                <c:pt idx="404">
                  <c:v>5.6</c:v>
                </c:pt>
                <c:pt idx="405">
                  <c:v>5.6</c:v>
                </c:pt>
                <c:pt idx="406">
                  <c:v>5.6</c:v>
                </c:pt>
                <c:pt idx="407">
                  <c:v>5.6</c:v>
                </c:pt>
                <c:pt idx="408">
                  <c:v>5.6</c:v>
                </c:pt>
                <c:pt idx="409">
                  <c:v>5.6</c:v>
                </c:pt>
                <c:pt idx="410">
                  <c:v>5.6</c:v>
                </c:pt>
                <c:pt idx="411">
                  <c:v>5.6</c:v>
                </c:pt>
                <c:pt idx="412">
                  <c:v>5.6</c:v>
                </c:pt>
                <c:pt idx="413">
                  <c:v>5.6</c:v>
                </c:pt>
                <c:pt idx="414">
                  <c:v>5.6</c:v>
                </c:pt>
                <c:pt idx="415">
                  <c:v>5.6</c:v>
                </c:pt>
                <c:pt idx="416">
                  <c:v>5.6</c:v>
                </c:pt>
                <c:pt idx="417">
                  <c:v>5.6</c:v>
                </c:pt>
                <c:pt idx="418">
                  <c:v>5.6</c:v>
                </c:pt>
                <c:pt idx="419">
                  <c:v>5.6</c:v>
                </c:pt>
                <c:pt idx="420">
                  <c:v>5.6</c:v>
                </c:pt>
                <c:pt idx="421">
                  <c:v>5.6</c:v>
                </c:pt>
                <c:pt idx="422">
                  <c:v>5.6</c:v>
                </c:pt>
                <c:pt idx="423">
                  <c:v>5.6</c:v>
                </c:pt>
                <c:pt idx="424">
                  <c:v>5.6</c:v>
                </c:pt>
                <c:pt idx="425">
                  <c:v>5.6</c:v>
                </c:pt>
                <c:pt idx="426">
                  <c:v>5.6</c:v>
                </c:pt>
                <c:pt idx="427">
                  <c:v>5.6</c:v>
                </c:pt>
                <c:pt idx="428">
                  <c:v>5.6</c:v>
                </c:pt>
                <c:pt idx="429">
                  <c:v>5.6</c:v>
                </c:pt>
                <c:pt idx="430">
                  <c:v>5.6</c:v>
                </c:pt>
                <c:pt idx="431">
                  <c:v>5.6</c:v>
                </c:pt>
                <c:pt idx="432">
                  <c:v>5.6</c:v>
                </c:pt>
                <c:pt idx="433">
                  <c:v>5.6</c:v>
                </c:pt>
                <c:pt idx="434">
                  <c:v>5.6</c:v>
                </c:pt>
                <c:pt idx="435">
                  <c:v>5.6</c:v>
                </c:pt>
                <c:pt idx="436">
                  <c:v>5.6</c:v>
                </c:pt>
                <c:pt idx="437">
                  <c:v>5.6</c:v>
                </c:pt>
                <c:pt idx="438">
                  <c:v>5.6</c:v>
                </c:pt>
                <c:pt idx="439">
                  <c:v>5.6</c:v>
                </c:pt>
                <c:pt idx="440">
                  <c:v>5.6</c:v>
                </c:pt>
                <c:pt idx="441">
                  <c:v>5.6</c:v>
                </c:pt>
                <c:pt idx="442">
                  <c:v>5.6</c:v>
                </c:pt>
                <c:pt idx="443">
                  <c:v>5.6</c:v>
                </c:pt>
                <c:pt idx="444">
                  <c:v>5.6</c:v>
                </c:pt>
                <c:pt idx="445">
                  <c:v>5.6</c:v>
                </c:pt>
                <c:pt idx="446">
                  <c:v>5.6</c:v>
                </c:pt>
                <c:pt idx="447">
                  <c:v>5.6</c:v>
                </c:pt>
                <c:pt idx="448">
                  <c:v>5.6</c:v>
                </c:pt>
                <c:pt idx="449">
                  <c:v>5.6</c:v>
                </c:pt>
                <c:pt idx="450">
                  <c:v>5.6</c:v>
                </c:pt>
                <c:pt idx="451">
                  <c:v>5.6</c:v>
                </c:pt>
                <c:pt idx="452">
                  <c:v>5.6</c:v>
                </c:pt>
                <c:pt idx="453">
                  <c:v>5.6</c:v>
                </c:pt>
                <c:pt idx="454">
                  <c:v>5.6</c:v>
                </c:pt>
                <c:pt idx="455">
                  <c:v>5.6</c:v>
                </c:pt>
                <c:pt idx="456">
                  <c:v>5.6</c:v>
                </c:pt>
                <c:pt idx="457">
                  <c:v>5.6</c:v>
                </c:pt>
                <c:pt idx="458">
                  <c:v>5.6</c:v>
                </c:pt>
                <c:pt idx="459">
                  <c:v>5.6</c:v>
                </c:pt>
                <c:pt idx="460">
                  <c:v>5.6</c:v>
                </c:pt>
                <c:pt idx="461">
                  <c:v>5.6</c:v>
                </c:pt>
                <c:pt idx="462">
                  <c:v>5.6</c:v>
                </c:pt>
                <c:pt idx="463">
                  <c:v>5.6</c:v>
                </c:pt>
                <c:pt idx="464">
                  <c:v>5.6</c:v>
                </c:pt>
                <c:pt idx="465">
                  <c:v>5.6</c:v>
                </c:pt>
                <c:pt idx="466">
                  <c:v>5.6</c:v>
                </c:pt>
                <c:pt idx="467">
                  <c:v>5.6</c:v>
                </c:pt>
                <c:pt idx="468">
                  <c:v>5.6</c:v>
                </c:pt>
                <c:pt idx="469">
                  <c:v>5.6</c:v>
                </c:pt>
                <c:pt idx="470">
                  <c:v>5.6</c:v>
                </c:pt>
                <c:pt idx="471">
                  <c:v>5.6</c:v>
                </c:pt>
                <c:pt idx="472">
                  <c:v>5.6</c:v>
                </c:pt>
                <c:pt idx="473">
                  <c:v>5.6</c:v>
                </c:pt>
                <c:pt idx="474">
                  <c:v>5.6</c:v>
                </c:pt>
                <c:pt idx="475">
                  <c:v>5.6</c:v>
                </c:pt>
                <c:pt idx="476">
                  <c:v>5.6</c:v>
                </c:pt>
                <c:pt idx="477">
                  <c:v>5.6</c:v>
                </c:pt>
                <c:pt idx="478">
                  <c:v>5.6</c:v>
                </c:pt>
                <c:pt idx="479">
                  <c:v>5.6</c:v>
                </c:pt>
                <c:pt idx="480">
                  <c:v>5.6</c:v>
                </c:pt>
                <c:pt idx="481">
                  <c:v>5.6</c:v>
                </c:pt>
                <c:pt idx="482">
                  <c:v>5.6</c:v>
                </c:pt>
                <c:pt idx="483">
                  <c:v>5.6</c:v>
                </c:pt>
                <c:pt idx="484">
                  <c:v>5.6</c:v>
                </c:pt>
                <c:pt idx="485">
                  <c:v>5.6</c:v>
                </c:pt>
                <c:pt idx="486">
                  <c:v>5.6</c:v>
                </c:pt>
                <c:pt idx="487">
                  <c:v>5.6</c:v>
                </c:pt>
                <c:pt idx="488">
                  <c:v>5.6</c:v>
                </c:pt>
                <c:pt idx="489">
                  <c:v>5.6</c:v>
                </c:pt>
                <c:pt idx="490">
                  <c:v>5.6</c:v>
                </c:pt>
                <c:pt idx="491">
                  <c:v>5.6</c:v>
                </c:pt>
                <c:pt idx="492">
                  <c:v>5.6</c:v>
                </c:pt>
                <c:pt idx="493">
                  <c:v>5.6</c:v>
                </c:pt>
                <c:pt idx="494">
                  <c:v>5.6</c:v>
                </c:pt>
                <c:pt idx="495">
                  <c:v>5.6</c:v>
                </c:pt>
                <c:pt idx="496">
                  <c:v>5.6</c:v>
                </c:pt>
                <c:pt idx="497">
                  <c:v>5.6</c:v>
                </c:pt>
                <c:pt idx="498">
                  <c:v>5.6</c:v>
                </c:pt>
                <c:pt idx="499">
                  <c:v>5.6</c:v>
                </c:pt>
                <c:pt idx="500">
                  <c:v>5.6</c:v>
                </c:pt>
                <c:pt idx="501">
                  <c:v>5.6</c:v>
                </c:pt>
                <c:pt idx="502">
                  <c:v>5.6</c:v>
                </c:pt>
                <c:pt idx="503">
                  <c:v>5.6</c:v>
                </c:pt>
                <c:pt idx="504">
                  <c:v>5.6</c:v>
                </c:pt>
                <c:pt idx="505">
                  <c:v>5.6</c:v>
                </c:pt>
                <c:pt idx="506">
                  <c:v>5.6</c:v>
                </c:pt>
                <c:pt idx="507">
                  <c:v>5.6</c:v>
                </c:pt>
                <c:pt idx="508">
                  <c:v>5.6</c:v>
                </c:pt>
                <c:pt idx="509">
                  <c:v>5.6</c:v>
                </c:pt>
                <c:pt idx="510">
                  <c:v>5.6</c:v>
                </c:pt>
                <c:pt idx="511">
                  <c:v>5.6</c:v>
                </c:pt>
                <c:pt idx="512">
                  <c:v>5.6</c:v>
                </c:pt>
                <c:pt idx="513">
                  <c:v>5.6</c:v>
                </c:pt>
                <c:pt idx="514">
                  <c:v>5.6</c:v>
                </c:pt>
                <c:pt idx="515">
                  <c:v>5.6</c:v>
                </c:pt>
                <c:pt idx="516">
                  <c:v>5.6</c:v>
                </c:pt>
                <c:pt idx="517">
                  <c:v>5.6</c:v>
                </c:pt>
                <c:pt idx="518">
                  <c:v>5.6</c:v>
                </c:pt>
                <c:pt idx="519">
                  <c:v>5.6</c:v>
                </c:pt>
                <c:pt idx="520">
                  <c:v>5.6</c:v>
                </c:pt>
                <c:pt idx="521">
                  <c:v>5.6</c:v>
                </c:pt>
                <c:pt idx="522">
                  <c:v>5.6</c:v>
                </c:pt>
                <c:pt idx="523">
                  <c:v>5.6</c:v>
                </c:pt>
                <c:pt idx="524">
                  <c:v>5.6</c:v>
                </c:pt>
                <c:pt idx="525">
                  <c:v>5.6</c:v>
                </c:pt>
                <c:pt idx="526">
                  <c:v>5.6</c:v>
                </c:pt>
                <c:pt idx="527">
                  <c:v>5.6</c:v>
                </c:pt>
                <c:pt idx="528">
                  <c:v>5.6</c:v>
                </c:pt>
                <c:pt idx="529">
                  <c:v>5.6</c:v>
                </c:pt>
                <c:pt idx="530">
                  <c:v>5.6</c:v>
                </c:pt>
                <c:pt idx="531">
                  <c:v>5.6</c:v>
                </c:pt>
                <c:pt idx="532">
                  <c:v>5.6</c:v>
                </c:pt>
                <c:pt idx="533">
                  <c:v>5.6</c:v>
                </c:pt>
                <c:pt idx="534">
                  <c:v>5.6</c:v>
                </c:pt>
                <c:pt idx="535">
                  <c:v>5.6</c:v>
                </c:pt>
                <c:pt idx="536">
                  <c:v>5.6</c:v>
                </c:pt>
                <c:pt idx="537">
                  <c:v>5.6</c:v>
                </c:pt>
                <c:pt idx="538">
                  <c:v>5.6</c:v>
                </c:pt>
                <c:pt idx="539">
                  <c:v>5.6</c:v>
                </c:pt>
                <c:pt idx="540">
                  <c:v>5.6</c:v>
                </c:pt>
                <c:pt idx="541">
                  <c:v>5.6</c:v>
                </c:pt>
                <c:pt idx="542">
                  <c:v>5.6</c:v>
                </c:pt>
                <c:pt idx="543">
                  <c:v>5.6</c:v>
                </c:pt>
                <c:pt idx="544">
                  <c:v>5.6</c:v>
                </c:pt>
                <c:pt idx="545">
                  <c:v>5.6</c:v>
                </c:pt>
                <c:pt idx="546">
                  <c:v>5.6</c:v>
                </c:pt>
                <c:pt idx="547">
                  <c:v>5.6</c:v>
                </c:pt>
                <c:pt idx="548">
                  <c:v>5.6</c:v>
                </c:pt>
                <c:pt idx="549">
                  <c:v>5.6</c:v>
                </c:pt>
                <c:pt idx="550">
                  <c:v>5.6</c:v>
                </c:pt>
                <c:pt idx="551">
                  <c:v>5.6</c:v>
                </c:pt>
                <c:pt idx="552">
                  <c:v>5.6</c:v>
                </c:pt>
                <c:pt idx="553">
                  <c:v>5.6</c:v>
                </c:pt>
                <c:pt idx="554">
                  <c:v>5.6</c:v>
                </c:pt>
                <c:pt idx="555">
                  <c:v>5.6</c:v>
                </c:pt>
                <c:pt idx="556">
                  <c:v>5.6</c:v>
                </c:pt>
                <c:pt idx="557">
                  <c:v>5.6</c:v>
                </c:pt>
                <c:pt idx="558">
                  <c:v>5.6</c:v>
                </c:pt>
                <c:pt idx="559">
                  <c:v>5.6</c:v>
                </c:pt>
                <c:pt idx="560">
                  <c:v>5.6</c:v>
                </c:pt>
                <c:pt idx="561">
                  <c:v>5.6</c:v>
                </c:pt>
                <c:pt idx="562">
                  <c:v>5.6</c:v>
                </c:pt>
                <c:pt idx="563">
                  <c:v>5.6</c:v>
                </c:pt>
                <c:pt idx="564">
                  <c:v>5.6</c:v>
                </c:pt>
                <c:pt idx="565">
                  <c:v>5.6</c:v>
                </c:pt>
                <c:pt idx="566">
                  <c:v>5.6</c:v>
                </c:pt>
                <c:pt idx="567">
                  <c:v>5.6</c:v>
                </c:pt>
                <c:pt idx="568">
                  <c:v>5.6</c:v>
                </c:pt>
                <c:pt idx="569">
                  <c:v>5.6</c:v>
                </c:pt>
                <c:pt idx="570">
                  <c:v>5.6</c:v>
                </c:pt>
                <c:pt idx="571">
                  <c:v>5.6</c:v>
                </c:pt>
                <c:pt idx="572">
                  <c:v>5.6</c:v>
                </c:pt>
                <c:pt idx="573">
                  <c:v>5.6</c:v>
                </c:pt>
                <c:pt idx="574">
                  <c:v>5.6</c:v>
                </c:pt>
                <c:pt idx="575">
                  <c:v>5.6</c:v>
                </c:pt>
                <c:pt idx="576">
                  <c:v>5.6</c:v>
                </c:pt>
                <c:pt idx="577">
                  <c:v>5.6</c:v>
                </c:pt>
                <c:pt idx="578">
                  <c:v>5.6</c:v>
                </c:pt>
                <c:pt idx="579">
                  <c:v>5.6</c:v>
                </c:pt>
                <c:pt idx="580">
                  <c:v>5.6</c:v>
                </c:pt>
                <c:pt idx="581">
                  <c:v>5.6</c:v>
                </c:pt>
                <c:pt idx="582">
                  <c:v>5.6</c:v>
                </c:pt>
                <c:pt idx="583">
                  <c:v>5.6</c:v>
                </c:pt>
                <c:pt idx="584">
                  <c:v>5.6</c:v>
                </c:pt>
                <c:pt idx="585">
                  <c:v>5.6</c:v>
                </c:pt>
                <c:pt idx="586">
                  <c:v>5.6</c:v>
                </c:pt>
                <c:pt idx="587">
                  <c:v>5.6</c:v>
                </c:pt>
                <c:pt idx="588">
                  <c:v>5.6</c:v>
                </c:pt>
                <c:pt idx="589">
                  <c:v>5.6</c:v>
                </c:pt>
                <c:pt idx="590">
                  <c:v>5.6</c:v>
                </c:pt>
                <c:pt idx="591">
                  <c:v>5.6</c:v>
                </c:pt>
                <c:pt idx="592">
                  <c:v>5.6</c:v>
                </c:pt>
                <c:pt idx="593">
                  <c:v>5.6</c:v>
                </c:pt>
                <c:pt idx="594">
                  <c:v>5.6</c:v>
                </c:pt>
                <c:pt idx="595">
                  <c:v>5.6</c:v>
                </c:pt>
                <c:pt idx="596">
                  <c:v>5.6</c:v>
                </c:pt>
                <c:pt idx="597">
                  <c:v>5.6</c:v>
                </c:pt>
                <c:pt idx="598">
                  <c:v>5.6</c:v>
                </c:pt>
                <c:pt idx="599">
                  <c:v>5.6</c:v>
                </c:pt>
                <c:pt idx="600">
                  <c:v>5.6</c:v>
                </c:pt>
                <c:pt idx="601">
                  <c:v>5.6</c:v>
                </c:pt>
                <c:pt idx="602">
                  <c:v>5.6</c:v>
                </c:pt>
                <c:pt idx="603">
                  <c:v>5.6</c:v>
                </c:pt>
                <c:pt idx="604">
                  <c:v>5.6</c:v>
                </c:pt>
                <c:pt idx="605">
                  <c:v>5.6</c:v>
                </c:pt>
                <c:pt idx="606">
                  <c:v>5.6</c:v>
                </c:pt>
                <c:pt idx="607">
                  <c:v>5.6</c:v>
                </c:pt>
                <c:pt idx="608">
                  <c:v>5.6</c:v>
                </c:pt>
                <c:pt idx="609">
                  <c:v>5.6</c:v>
                </c:pt>
                <c:pt idx="610">
                  <c:v>5.6</c:v>
                </c:pt>
                <c:pt idx="611">
                  <c:v>5.6</c:v>
                </c:pt>
                <c:pt idx="612">
                  <c:v>5.6</c:v>
                </c:pt>
                <c:pt idx="613">
                  <c:v>5.6</c:v>
                </c:pt>
                <c:pt idx="614">
                  <c:v>5.6</c:v>
                </c:pt>
                <c:pt idx="615">
                  <c:v>5.6</c:v>
                </c:pt>
                <c:pt idx="616">
                  <c:v>5.6</c:v>
                </c:pt>
                <c:pt idx="617">
                  <c:v>5.6</c:v>
                </c:pt>
                <c:pt idx="618">
                  <c:v>5.6</c:v>
                </c:pt>
                <c:pt idx="619">
                  <c:v>5.6</c:v>
                </c:pt>
                <c:pt idx="620">
                  <c:v>5.6</c:v>
                </c:pt>
                <c:pt idx="621">
                  <c:v>5.6</c:v>
                </c:pt>
                <c:pt idx="622">
                  <c:v>5.6</c:v>
                </c:pt>
                <c:pt idx="623">
                  <c:v>5.6</c:v>
                </c:pt>
                <c:pt idx="624">
                  <c:v>5.6</c:v>
                </c:pt>
                <c:pt idx="625">
                  <c:v>5.6</c:v>
                </c:pt>
                <c:pt idx="626">
                  <c:v>5.6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E8-4017-A02F-7386973411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542295088"/>
        <c:axId val="542283856"/>
      </c:lineChart>
      <c:catAx>
        <c:axId val="5422950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Distance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283856"/>
        <c:crosses val="autoZero"/>
        <c:auto val="1"/>
        <c:lblAlgn val="ctr"/>
        <c:lblOffset val="100"/>
        <c:noMultiLvlLbl val="0"/>
      </c:catAx>
      <c:valAx>
        <c:axId val="54228385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Power(kW)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0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295088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3707251519413486"/>
          <c:y val="0.70375733371796878"/>
          <c:w val="0.18839944681025869"/>
          <c:h val="0.1269498456472464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BSFC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'CW1'!$X$6:$X$636</c:f>
              <c:numCache>
                <c:formatCode>General</c:formatCode>
                <c:ptCount val="631"/>
                <c:pt idx="0">
                  <c:v>0</c:v>
                </c:pt>
                <c:pt idx="1">
                  <c:v>546</c:v>
                </c:pt>
                <c:pt idx="2">
                  <c:v>480</c:v>
                </c:pt>
                <c:pt idx="3">
                  <c:v>475</c:v>
                </c:pt>
                <c:pt idx="4">
                  <c:v>434</c:v>
                </c:pt>
                <c:pt idx="5">
                  <c:v>434</c:v>
                </c:pt>
                <c:pt idx="6">
                  <c:v>424</c:v>
                </c:pt>
                <c:pt idx="7">
                  <c:v>424</c:v>
                </c:pt>
                <c:pt idx="8">
                  <c:v>434</c:v>
                </c:pt>
                <c:pt idx="9">
                  <c:v>434</c:v>
                </c:pt>
                <c:pt idx="10">
                  <c:v>434</c:v>
                </c:pt>
                <c:pt idx="11">
                  <c:v>424</c:v>
                </c:pt>
                <c:pt idx="12">
                  <c:v>424</c:v>
                </c:pt>
                <c:pt idx="13">
                  <c:v>424</c:v>
                </c:pt>
                <c:pt idx="14">
                  <c:v>462</c:v>
                </c:pt>
                <c:pt idx="15">
                  <c:v>462</c:v>
                </c:pt>
                <c:pt idx="16">
                  <c:v>462</c:v>
                </c:pt>
                <c:pt idx="17">
                  <c:v>462</c:v>
                </c:pt>
                <c:pt idx="18">
                  <c:v>462</c:v>
                </c:pt>
                <c:pt idx="19">
                  <c:v>462</c:v>
                </c:pt>
                <c:pt idx="20">
                  <c:v>466</c:v>
                </c:pt>
                <c:pt idx="21">
                  <c:v>466</c:v>
                </c:pt>
                <c:pt idx="22">
                  <c:v>466</c:v>
                </c:pt>
                <c:pt idx="23">
                  <c:v>466</c:v>
                </c:pt>
                <c:pt idx="24">
                  <c:v>466</c:v>
                </c:pt>
                <c:pt idx="25">
                  <c:v>488</c:v>
                </c:pt>
                <c:pt idx="26">
                  <c:v>488</c:v>
                </c:pt>
                <c:pt idx="27">
                  <c:v>488</c:v>
                </c:pt>
                <c:pt idx="28">
                  <c:v>488</c:v>
                </c:pt>
                <c:pt idx="29">
                  <c:v>488</c:v>
                </c:pt>
                <c:pt idx="30">
                  <c:v>488</c:v>
                </c:pt>
                <c:pt idx="31">
                  <c:v>488</c:v>
                </c:pt>
                <c:pt idx="32">
                  <c:v>488</c:v>
                </c:pt>
                <c:pt idx="33">
                  <c:v>488</c:v>
                </c:pt>
                <c:pt idx="34">
                  <c:v>488</c:v>
                </c:pt>
                <c:pt idx="35">
                  <c:v>462</c:v>
                </c:pt>
                <c:pt idx="36">
                  <c:v>462</c:v>
                </c:pt>
                <c:pt idx="37">
                  <c:v>462</c:v>
                </c:pt>
                <c:pt idx="38">
                  <c:v>462</c:v>
                </c:pt>
                <c:pt idx="39">
                  <c:v>462</c:v>
                </c:pt>
                <c:pt idx="40">
                  <c:v>462</c:v>
                </c:pt>
                <c:pt idx="41">
                  <c:v>462</c:v>
                </c:pt>
                <c:pt idx="42">
                  <c:v>462</c:v>
                </c:pt>
                <c:pt idx="43">
                  <c:v>466</c:v>
                </c:pt>
                <c:pt idx="44">
                  <c:v>466</c:v>
                </c:pt>
                <c:pt idx="45">
                  <c:v>466</c:v>
                </c:pt>
                <c:pt idx="46">
                  <c:v>466</c:v>
                </c:pt>
                <c:pt idx="47">
                  <c:v>466</c:v>
                </c:pt>
                <c:pt idx="48">
                  <c:v>466</c:v>
                </c:pt>
                <c:pt idx="49">
                  <c:v>466</c:v>
                </c:pt>
                <c:pt idx="50">
                  <c:v>466</c:v>
                </c:pt>
                <c:pt idx="51">
                  <c:v>466</c:v>
                </c:pt>
                <c:pt idx="52">
                  <c:v>466</c:v>
                </c:pt>
                <c:pt idx="53">
                  <c:v>488</c:v>
                </c:pt>
                <c:pt idx="54">
                  <c:v>488</c:v>
                </c:pt>
                <c:pt idx="55">
                  <c:v>488</c:v>
                </c:pt>
                <c:pt idx="56">
                  <c:v>488</c:v>
                </c:pt>
                <c:pt idx="57">
                  <c:v>488</c:v>
                </c:pt>
                <c:pt idx="58">
                  <c:v>488</c:v>
                </c:pt>
                <c:pt idx="59">
                  <c:v>488</c:v>
                </c:pt>
                <c:pt idx="60">
                  <c:v>488</c:v>
                </c:pt>
                <c:pt idx="61">
                  <c:v>488</c:v>
                </c:pt>
                <c:pt idx="62">
                  <c:v>488</c:v>
                </c:pt>
                <c:pt idx="63">
                  <c:v>488</c:v>
                </c:pt>
                <c:pt idx="64">
                  <c:v>488</c:v>
                </c:pt>
                <c:pt idx="65">
                  <c:v>488</c:v>
                </c:pt>
                <c:pt idx="66">
                  <c:v>488</c:v>
                </c:pt>
                <c:pt idx="67">
                  <c:v>488</c:v>
                </c:pt>
                <c:pt idx="68">
                  <c:v>488</c:v>
                </c:pt>
                <c:pt idx="69">
                  <c:v>488</c:v>
                </c:pt>
                <c:pt idx="70">
                  <c:v>488</c:v>
                </c:pt>
                <c:pt idx="71">
                  <c:v>488</c:v>
                </c:pt>
                <c:pt idx="72">
                  <c:v>488</c:v>
                </c:pt>
                <c:pt idx="73">
                  <c:v>488</c:v>
                </c:pt>
                <c:pt idx="74">
                  <c:v>488</c:v>
                </c:pt>
                <c:pt idx="75">
                  <c:v>488</c:v>
                </c:pt>
                <c:pt idx="76">
                  <c:v>488</c:v>
                </c:pt>
                <c:pt idx="77">
                  <c:v>488</c:v>
                </c:pt>
                <c:pt idx="78">
                  <c:v>488</c:v>
                </c:pt>
                <c:pt idx="79">
                  <c:v>488</c:v>
                </c:pt>
                <c:pt idx="80">
                  <c:v>488</c:v>
                </c:pt>
                <c:pt idx="81">
                  <c:v>488</c:v>
                </c:pt>
                <c:pt idx="82">
                  <c:v>488</c:v>
                </c:pt>
                <c:pt idx="83">
                  <c:v>488</c:v>
                </c:pt>
                <c:pt idx="84">
                  <c:v>488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466</c:v>
                </c:pt>
                <c:pt idx="116">
                  <c:v>466</c:v>
                </c:pt>
                <c:pt idx="117">
                  <c:v>466</c:v>
                </c:pt>
                <c:pt idx="118">
                  <c:v>488</c:v>
                </c:pt>
                <c:pt idx="119">
                  <c:v>488</c:v>
                </c:pt>
                <c:pt idx="120">
                  <c:v>488</c:v>
                </c:pt>
                <c:pt idx="121">
                  <c:v>488</c:v>
                </c:pt>
                <c:pt idx="122">
                  <c:v>488</c:v>
                </c:pt>
                <c:pt idx="123">
                  <c:v>488</c:v>
                </c:pt>
                <c:pt idx="124">
                  <c:v>488</c:v>
                </c:pt>
                <c:pt idx="125">
                  <c:v>488</c:v>
                </c:pt>
                <c:pt idx="126">
                  <c:v>488</c:v>
                </c:pt>
                <c:pt idx="127">
                  <c:v>488</c:v>
                </c:pt>
                <c:pt idx="128">
                  <c:v>488</c:v>
                </c:pt>
                <c:pt idx="129">
                  <c:v>488</c:v>
                </c:pt>
                <c:pt idx="130">
                  <c:v>488</c:v>
                </c:pt>
                <c:pt idx="131">
                  <c:v>488</c:v>
                </c:pt>
                <c:pt idx="132">
                  <c:v>488</c:v>
                </c:pt>
                <c:pt idx="133">
                  <c:v>488</c:v>
                </c:pt>
                <c:pt idx="134">
                  <c:v>488</c:v>
                </c:pt>
                <c:pt idx="135">
                  <c:v>488</c:v>
                </c:pt>
                <c:pt idx="136">
                  <c:v>488</c:v>
                </c:pt>
                <c:pt idx="137">
                  <c:v>488</c:v>
                </c:pt>
                <c:pt idx="138">
                  <c:v>488</c:v>
                </c:pt>
                <c:pt idx="139">
                  <c:v>488</c:v>
                </c:pt>
                <c:pt idx="140">
                  <c:v>488</c:v>
                </c:pt>
                <c:pt idx="141">
                  <c:v>488</c:v>
                </c:pt>
                <c:pt idx="142">
                  <c:v>488</c:v>
                </c:pt>
                <c:pt idx="143">
                  <c:v>488</c:v>
                </c:pt>
                <c:pt idx="144">
                  <c:v>488</c:v>
                </c:pt>
                <c:pt idx="145">
                  <c:v>488</c:v>
                </c:pt>
                <c:pt idx="146">
                  <c:v>488</c:v>
                </c:pt>
                <c:pt idx="147">
                  <c:v>488</c:v>
                </c:pt>
                <c:pt idx="148">
                  <c:v>488</c:v>
                </c:pt>
                <c:pt idx="149">
                  <c:v>488</c:v>
                </c:pt>
                <c:pt idx="150">
                  <c:v>488</c:v>
                </c:pt>
                <c:pt idx="151">
                  <c:v>488</c:v>
                </c:pt>
                <c:pt idx="152">
                  <c:v>488</c:v>
                </c:pt>
                <c:pt idx="153">
                  <c:v>488</c:v>
                </c:pt>
                <c:pt idx="154">
                  <c:v>488</c:v>
                </c:pt>
                <c:pt idx="155">
                  <c:v>488</c:v>
                </c:pt>
                <c:pt idx="156">
                  <c:v>488</c:v>
                </c:pt>
                <c:pt idx="157">
                  <c:v>488</c:v>
                </c:pt>
                <c:pt idx="158">
                  <c:v>488</c:v>
                </c:pt>
                <c:pt idx="159">
                  <c:v>488</c:v>
                </c:pt>
                <c:pt idx="160">
                  <c:v>488</c:v>
                </c:pt>
                <c:pt idx="161">
                  <c:v>488</c:v>
                </c:pt>
                <c:pt idx="162">
                  <c:v>488</c:v>
                </c:pt>
                <c:pt idx="163">
                  <c:v>488</c:v>
                </c:pt>
                <c:pt idx="164">
                  <c:v>488</c:v>
                </c:pt>
                <c:pt idx="165">
                  <c:v>488</c:v>
                </c:pt>
                <c:pt idx="166">
                  <c:v>488</c:v>
                </c:pt>
                <c:pt idx="167">
                  <c:v>488</c:v>
                </c:pt>
                <c:pt idx="168">
                  <c:v>488</c:v>
                </c:pt>
                <c:pt idx="169">
                  <c:v>488</c:v>
                </c:pt>
                <c:pt idx="170">
                  <c:v>488</c:v>
                </c:pt>
                <c:pt idx="171">
                  <c:v>488</c:v>
                </c:pt>
                <c:pt idx="172">
                  <c:v>488</c:v>
                </c:pt>
                <c:pt idx="173">
                  <c:v>488</c:v>
                </c:pt>
                <c:pt idx="174">
                  <c:v>488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488</c:v>
                </c:pt>
                <c:pt idx="206">
                  <c:v>488</c:v>
                </c:pt>
                <c:pt idx="207">
                  <c:v>488</c:v>
                </c:pt>
                <c:pt idx="208">
                  <c:v>488</c:v>
                </c:pt>
                <c:pt idx="209">
                  <c:v>488</c:v>
                </c:pt>
                <c:pt idx="210">
                  <c:v>488</c:v>
                </c:pt>
                <c:pt idx="211">
                  <c:v>488</c:v>
                </c:pt>
                <c:pt idx="212">
                  <c:v>488</c:v>
                </c:pt>
                <c:pt idx="213">
                  <c:v>488</c:v>
                </c:pt>
                <c:pt idx="214">
                  <c:v>466</c:v>
                </c:pt>
                <c:pt idx="215">
                  <c:v>466</c:v>
                </c:pt>
                <c:pt idx="216">
                  <c:v>466</c:v>
                </c:pt>
                <c:pt idx="217">
                  <c:v>466</c:v>
                </c:pt>
                <c:pt idx="218">
                  <c:v>466</c:v>
                </c:pt>
                <c:pt idx="219">
                  <c:v>466</c:v>
                </c:pt>
                <c:pt idx="220">
                  <c:v>466</c:v>
                </c:pt>
                <c:pt idx="221">
                  <c:v>488</c:v>
                </c:pt>
                <c:pt idx="222">
                  <c:v>488</c:v>
                </c:pt>
                <c:pt idx="223">
                  <c:v>488</c:v>
                </c:pt>
                <c:pt idx="224">
                  <c:v>488</c:v>
                </c:pt>
                <c:pt idx="225">
                  <c:v>488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488</c:v>
                </c:pt>
                <c:pt idx="236">
                  <c:v>488</c:v>
                </c:pt>
                <c:pt idx="237">
                  <c:v>488</c:v>
                </c:pt>
                <c:pt idx="238">
                  <c:v>488</c:v>
                </c:pt>
                <c:pt idx="239">
                  <c:v>466</c:v>
                </c:pt>
                <c:pt idx="240">
                  <c:v>466</c:v>
                </c:pt>
                <c:pt idx="241">
                  <c:v>466</c:v>
                </c:pt>
                <c:pt idx="242">
                  <c:v>488</c:v>
                </c:pt>
                <c:pt idx="243">
                  <c:v>488</c:v>
                </c:pt>
                <c:pt idx="244">
                  <c:v>488</c:v>
                </c:pt>
                <c:pt idx="245">
                  <c:v>488</c:v>
                </c:pt>
                <c:pt idx="246">
                  <c:v>488</c:v>
                </c:pt>
                <c:pt idx="247">
                  <c:v>488</c:v>
                </c:pt>
                <c:pt idx="248">
                  <c:v>488</c:v>
                </c:pt>
                <c:pt idx="249">
                  <c:v>488</c:v>
                </c:pt>
                <c:pt idx="250">
                  <c:v>488</c:v>
                </c:pt>
                <c:pt idx="251">
                  <c:v>488</c:v>
                </c:pt>
                <c:pt idx="252">
                  <c:v>488</c:v>
                </c:pt>
                <c:pt idx="253">
                  <c:v>488</c:v>
                </c:pt>
                <c:pt idx="254">
                  <c:v>488</c:v>
                </c:pt>
                <c:pt idx="255">
                  <c:v>488</c:v>
                </c:pt>
                <c:pt idx="256">
                  <c:v>488</c:v>
                </c:pt>
                <c:pt idx="257">
                  <c:v>488</c:v>
                </c:pt>
                <c:pt idx="258">
                  <c:v>488</c:v>
                </c:pt>
                <c:pt idx="259">
                  <c:v>488</c:v>
                </c:pt>
                <c:pt idx="260">
                  <c:v>488</c:v>
                </c:pt>
                <c:pt idx="261">
                  <c:v>488</c:v>
                </c:pt>
                <c:pt idx="262">
                  <c:v>488</c:v>
                </c:pt>
                <c:pt idx="263">
                  <c:v>488</c:v>
                </c:pt>
                <c:pt idx="264">
                  <c:v>488</c:v>
                </c:pt>
                <c:pt idx="265">
                  <c:v>488</c:v>
                </c:pt>
                <c:pt idx="266">
                  <c:v>488</c:v>
                </c:pt>
                <c:pt idx="267">
                  <c:v>488</c:v>
                </c:pt>
                <c:pt idx="268">
                  <c:v>488</c:v>
                </c:pt>
                <c:pt idx="269">
                  <c:v>488</c:v>
                </c:pt>
                <c:pt idx="270">
                  <c:v>488</c:v>
                </c:pt>
                <c:pt idx="271">
                  <c:v>488</c:v>
                </c:pt>
                <c:pt idx="272">
                  <c:v>488</c:v>
                </c:pt>
                <c:pt idx="273">
                  <c:v>488</c:v>
                </c:pt>
                <c:pt idx="274">
                  <c:v>488</c:v>
                </c:pt>
                <c:pt idx="275">
                  <c:v>488</c:v>
                </c:pt>
                <c:pt idx="276">
                  <c:v>488</c:v>
                </c:pt>
                <c:pt idx="277">
                  <c:v>488</c:v>
                </c:pt>
                <c:pt idx="278">
                  <c:v>488</c:v>
                </c:pt>
                <c:pt idx="279">
                  <c:v>488</c:v>
                </c:pt>
                <c:pt idx="280">
                  <c:v>488</c:v>
                </c:pt>
                <c:pt idx="281">
                  <c:v>488</c:v>
                </c:pt>
                <c:pt idx="282">
                  <c:v>488</c:v>
                </c:pt>
                <c:pt idx="283">
                  <c:v>488</c:v>
                </c:pt>
                <c:pt idx="284">
                  <c:v>488</c:v>
                </c:pt>
                <c:pt idx="285">
                  <c:v>488</c:v>
                </c:pt>
                <c:pt idx="286">
                  <c:v>488</c:v>
                </c:pt>
                <c:pt idx="287">
                  <c:v>488</c:v>
                </c:pt>
                <c:pt idx="288">
                  <c:v>488</c:v>
                </c:pt>
                <c:pt idx="289">
                  <c:v>488</c:v>
                </c:pt>
                <c:pt idx="290">
                  <c:v>488</c:v>
                </c:pt>
                <c:pt idx="291">
                  <c:v>488</c:v>
                </c:pt>
                <c:pt idx="292">
                  <c:v>488</c:v>
                </c:pt>
                <c:pt idx="293">
                  <c:v>488</c:v>
                </c:pt>
                <c:pt idx="294">
                  <c:v>488</c:v>
                </c:pt>
                <c:pt idx="295">
                  <c:v>488</c:v>
                </c:pt>
                <c:pt idx="296">
                  <c:v>488</c:v>
                </c:pt>
                <c:pt idx="297">
                  <c:v>488</c:v>
                </c:pt>
                <c:pt idx="298">
                  <c:v>488</c:v>
                </c:pt>
                <c:pt idx="299">
                  <c:v>488</c:v>
                </c:pt>
                <c:pt idx="300">
                  <c:v>488</c:v>
                </c:pt>
                <c:pt idx="301">
                  <c:v>488</c:v>
                </c:pt>
                <c:pt idx="302">
                  <c:v>488</c:v>
                </c:pt>
                <c:pt idx="303">
                  <c:v>488</c:v>
                </c:pt>
                <c:pt idx="304">
                  <c:v>488</c:v>
                </c:pt>
                <c:pt idx="305">
                  <c:v>488</c:v>
                </c:pt>
                <c:pt idx="306">
                  <c:v>488</c:v>
                </c:pt>
                <c:pt idx="307">
                  <c:v>488</c:v>
                </c:pt>
                <c:pt idx="308">
                  <c:v>488</c:v>
                </c:pt>
                <c:pt idx="309">
                  <c:v>488</c:v>
                </c:pt>
                <c:pt idx="310">
                  <c:v>488</c:v>
                </c:pt>
                <c:pt idx="311">
                  <c:v>488</c:v>
                </c:pt>
                <c:pt idx="312">
                  <c:v>488</c:v>
                </c:pt>
                <c:pt idx="313">
                  <c:v>488</c:v>
                </c:pt>
                <c:pt idx="314">
                  <c:v>488</c:v>
                </c:pt>
                <c:pt idx="315">
                  <c:v>488</c:v>
                </c:pt>
                <c:pt idx="316">
                  <c:v>488</c:v>
                </c:pt>
                <c:pt idx="317">
                  <c:v>488</c:v>
                </c:pt>
                <c:pt idx="318">
                  <c:v>488</c:v>
                </c:pt>
                <c:pt idx="319">
                  <c:v>488</c:v>
                </c:pt>
                <c:pt idx="320">
                  <c:v>488</c:v>
                </c:pt>
                <c:pt idx="321">
                  <c:v>488</c:v>
                </c:pt>
                <c:pt idx="322">
                  <c:v>488</c:v>
                </c:pt>
                <c:pt idx="323">
                  <c:v>488</c:v>
                </c:pt>
                <c:pt idx="324">
                  <c:v>488</c:v>
                </c:pt>
                <c:pt idx="325">
                  <c:v>488</c:v>
                </c:pt>
                <c:pt idx="326">
                  <c:v>488</c:v>
                </c:pt>
                <c:pt idx="327">
                  <c:v>488</c:v>
                </c:pt>
                <c:pt idx="328">
                  <c:v>488</c:v>
                </c:pt>
                <c:pt idx="329">
                  <c:v>488</c:v>
                </c:pt>
                <c:pt idx="330">
                  <c:v>488</c:v>
                </c:pt>
                <c:pt idx="331">
                  <c:v>488</c:v>
                </c:pt>
                <c:pt idx="332">
                  <c:v>488</c:v>
                </c:pt>
                <c:pt idx="333">
                  <c:v>488</c:v>
                </c:pt>
                <c:pt idx="334">
                  <c:v>488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488</c:v>
                </c:pt>
                <c:pt idx="351">
                  <c:v>488</c:v>
                </c:pt>
                <c:pt idx="352">
                  <c:v>488</c:v>
                </c:pt>
                <c:pt idx="353">
                  <c:v>488</c:v>
                </c:pt>
                <c:pt idx="354">
                  <c:v>488</c:v>
                </c:pt>
                <c:pt idx="355">
                  <c:v>488</c:v>
                </c:pt>
                <c:pt idx="356">
                  <c:v>488</c:v>
                </c:pt>
                <c:pt idx="357">
                  <c:v>488</c:v>
                </c:pt>
                <c:pt idx="358">
                  <c:v>488</c:v>
                </c:pt>
                <c:pt idx="359">
                  <c:v>488</c:v>
                </c:pt>
                <c:pt idx="360">
                  <c:v>488</c:v>
                </c:pt>
                <c:pt idx="361">
                  <c:v>488</c:v>
                </c:pt>
                <c:pt idx="362">
                  <c:v>488</c:v>
                </c:pt>
                <c:pt idx="363">
                  <c:v>488</c:v>
                </c:pt>
                <c:pt idx="364">
                  <c:v>488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488</c:v>
                </c:pt>
                <c:pt idx="386">
                  <c:v>488</c:v>
                </c:pt>
                <c:pt idx="387">
                  <c:v>488</c:v>
                </c:pt>
                <c:pt idx="388">
                  <c:v>488</c:v>
                </c:pt>
                <c:pt idx="389">
                  <c:v>488</c:v>
                </c:pt>
                <c:pt idx="390">
                  <c:v>488</c:v>
                </c:pt>
                <c:pt idx="391">
                  <c:v>488</c:v>
                </c:pt>
                <c:pt idx="392">
                  <c:v>488</c:v>
                </c:pt>
                <c:pt idx="393">
                  <c:v>488</c:v>
                </c:pt>
                <c:pt idx="394">
                  <c:v>488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488</c:v>
                </c:pt>
                <c:pt idx="406">
                  <c:v>488</c:v>
                </c:pt>
                <c:pt idx="407">
                  <c:v>488</c:v>
                </c:pt>
                <c:pt idx="408">
                  <c:v>488</c:v>
                </c:pt>
                <c:pt idx="409">
                  <c:v>488</c:v>
                </c:pt>
                <c:pt idx="410">
                  <c:v>488</c:v>
                </c:pt>
                <c:pt idx="411">
                  <c:v>488</c:v>
                </c:pt>
                <c:pt idx="412">
                  <c:v>488</c:v>
                </c:pt>
                <c:pt idx="413">
                  <c:v>488</c:v>
                </c:pt>
                <c:pt idx="414">
                  <c:v>488</c:v>
                </c:pt>
                <c:pt idx="415">
                  <c:v>488</c:v>
                </c:pt>
                <c:pt idx="416">
                  <c:v>488</c:v>
                </c:pt>
                <c:pt idx="417">
                  <c:v>488</c:v>
                </c:pt>
                <c:pt idx="418">
                  <c:v>488</c:v>
                </c:pt>
                <c:pt idx="419">
                  <c:v>488</c:v>
                </c:pt>
                <c:pt idx="420">
                  <c:v>488</c:v>
                </c:pt>
                <c:pt idx="421">
                  <c:v>488</c:v>
                </c:pt>
                <c:pt idx="422">
                  <c:v>488</c:v>
                </c:pt>
                <c:pt idx="423">
                  <c:v>488</c:v>
                </c:pt>
                <c:pt idx="424">
                  <c:v>488</c:v>
                </c:pt>
                <c:pt idx="425">
                  <c:v>488</c:v>
                </c:pt>
                <c:pt idx="426">
                  <c:v>488</c:v>
                </c:pt>
                <c:pt idx="427">
                  <c:v>488</c:v>
                </c:pt>
                <c:pt idx="428">
                  <c:v>488</c:v>
                </c:pt>
                <c:pt idx="429">
                  <c:v>488</c:v>
                </c:pt>
                <c:pt idx="430">
                  <c:v>488</c:v>
                </c:pt>
                <c:pt idx="431">
                  <c:v>488</c:v>
                </c:pt>
                <c:pt idx="432">
                  <c:v>488</c:v>
                </c:pt>
                <c:pt idx="433">
                  <c:v>488</c:v>
                </c:pt>
                <c:pt idx="434">
                  <c:v>488</c:v>
                </c:pt>
                <c:pt idx="435">
                  <c:v>488</c:v>
                </c:pt>
                <c:pt idx="436">
                  <c:v>488</c:v>
                </c:pt>
                <c:pt idx="437">
                  <c:v>488</c:v>
                </c:pt>
                <c:pt idx="438">
                  <c:v>488</c:v>
                </c:pt>
                <c:pt idx="439">
                  <c:v>488</c:v>
                </c:pt>
                <c:pt idx="440">
                  <c:v>488</c:v>
                </c:pt>
                <c:pt idx="441">
                  <c:v>488</c:v>
                </c:pt>
                <c:pt idx="442">
                  <c:v>488</c:v>
                </c:pt>
                <c:pt idx="443">
                  <c:v>488</c:v>
                </c:pt>
                <c:pt idx="444">
                  <c:v>488</c:v>
                </c:pt>
                <c:pt idx="445">
                  <c:v>488</c:v>
                </c:pt>
                <c:pt idx="446">
                  <c:v>488</c:v>
                </c:pt>
                <c:pt idx="447">
                  <c:v>488</c:v>
                </c:pt>
                <c:pt idx="448">
                  <c:v>488</c:v>
                </c:pt>
                <c:pt idx="449">
                  <c:v>488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462</c:v>
                </c:pt>
                <c:pt idx="472">
                  <c:v>462</c:v>
                </c:pt>
                <c:pt idx="473">
                  <c:v>462</c:v>
                </c:pt>
                <c:pt idx="474">
                  <c:v>462</c:v>
                </c:pt>
                <c:pt idx="475">
                  <c:v>462</c:v>
                </c:pt>
                <c:pt idx="476">
                  <c:v>466</c:v>
                </c:pt>
                <c:pt idx="477">
                  <c:v>466</c:v>
                </c:pt>
                <c:pt idx="478">
                  <c:v>466</c:v>
                </c:pt>
                <c:pt idx="479">
                  <c:v>466</c:v>
                </c:pt>
                <c:pt idx="480">
                  <c:v>466</c:v>
                </c:pt>
                <c:pt idx="481">
                  <c:v>466</c:v>
                </c:pt>
                <c:pt idx="482">
                  <c:v>466</c:v>
                </c:pt>
                <c:pt idx="483">
                  <c:v>466</c:v>
                </c:pt>
                <c:pt idx="484">
                  <c:v>488</c:v>
                </c:pt>
                <c:pt idx="485">
                  <c:v>488</c:v>
                </c:pt>
                <c:pt idx="486">
                  <c:v>488</c:v>
                </c:pt>
                <c:pt idx="487">
                  <c:v>488</c:v>
                </c:pt>
                <c:pt idx="488">
                  <c:v>488</c:v>
                </c:pt>
                <c:pt idx="489">
                  <c:v>488</c:v>
                </c:pt>
                <c:pt idx="490">
                  <c:v>488</c:v>
                </c:pt>
                <c:pt idx="491">
                  <c:v>488</c:v>
                </c:pt>
                <c:pt idx="492">
                  <c:v>488</c:v>
                </c:pt>
                <c:pt idx="493">
                  <c:v>488</c:v>
                </c:pt>
                <c:pt idx="494">
                  <c:v>488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466</c:v>
                </c:pt>
                <c:pt idx="508">
                  <c:v>466</c:v>
                </c:pt>
                <c:pt idx="509">
                  <c:v>488</c:v>
                </c:pt>
                <c:pt idx="510">
                  <c:v>488</c:v>
                </c:pt>
                <c:pt idx="511">
                  <c:v>488</c:v>
                </c:pt>
                <c:pt idx="512">
                  <c:v>488</c:v>
                </c:pt>
                <c:pt idx="513">
                  <c:v>488</c:v>
                </c:pt>
                <c:pt idx="514">
                  <c:v>488</c:v>
                </c:pt>
                <c:pt idx="515">
                  <c:v>488</c:v>
                </c:pt>
                <c:pt idx="516">
                  <c:v>488</c:v>
                </c:pt>
                <c:pt idx="517">
                  <c:v>488</c:v>
                </c:pt>
                <c:pt idx="518">
                  <c:v>488</c:v>
                </c:pt>
                <c:pt idx="519">
                  <c:v>488</c:v>
                </c:pt>
                <c:pt idx="520">
                  <c:v>466</c:v>
                </c:pt>
                <c:pt idx="521">
                  <c:v>466</c:v>
                </c:pt>
                <c:pt idx="522">
                  <c:v>466</c:v>
                </c:pt>
                <c:pt idx="523">
                  <c:v>466</c:v>
                </c:pt>
                <c:pt idx="524">
                  <c:v>466</c:v>
                </c:pt>
                <c:pt idx="525">
                  <c:v>466</c:v>
                </c:pt>
                <c:pt idx="526">
                  <c:v>488</c:v>
                </c:pt>
                <c:pt idx="527">
                  <c:v>488</c:v>
                </c:pt>
                <c:pt idx="528">
                  <c:v>488</c:v>
                </c:pt>
                <c:pt idx="529">
                  <c:v>488</c:v>
                </c:pt>
                <c:pt idx="530">
                  <c:v>488</c:v>
                </c:pt>
                <c:pt idx="531">
                  <c:v>488</c:v>
                </c:pt>
                <c:pt idx="532">
                  <c:v>488</c:v>
                </c:pt>
                <c:pt idx="533">
                  <c:v>488</c:v>
                </c:pt>
                <c:pt idx="534">
                  <c:v>488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488</c:v>
                </c:pt>
                <c:pt idx="546">
                  <c:v>488</c:v>
                </c:pt>
                <c:pt idx="547">
                  <c:v>488</c:v>
                </c:pt>
                <c:pt idx="548">
                  <c:v>488</c:v>
                </c:pt>
                <c:pt idx="549">
                  <c:v>488</c:v>
                </c:pt>
                <c:pt idx="550">
                  <c:v>488</c:v>
                </c:pt>
                <c:pt idx="551">
                  <c:v>488</c:v>
                </c:pt>
                <c:pt idx="552">
                  <c:v>466</c:v>
                </c:pt>
                <c:pt idx="553">
                  <c:v>466</c:v>
                </c:pt>
                <c:pt idx="554">
                  <c:v>466</c:v>
                </c:pt>
                <c:pt idx="555">
                  <c:v>466</c:v>
                </c:pt>
                <c:pt idx="556">
                  <c:v>466</c:v>
                </c:pt>
                <c:pt idx="557">
                  <c:v>466</c:v>
                </c:pt>
                <c:pt idx="558">
                  <c:v>466</c:v>
                </c:pt>
                <c:pt idx="559">
                  <c:v>466</c:v>
                </c:pt>
                <c:pt idx="560">
                  <c:v>466</c:v>
                </c:pt>
                <c:pt idx="561">
                  <c:v>466</c:v>
                </c:pt>
                <c:pt idx="562">
                  <c:v>466</c:v>
                </c:pt>
                <c:pt idx="563">
                  <c:v>466</c:v>
                </c:pt>
                <c:pt idx="564">
                  <c:v>466</c:v>
                </c:pt>
                <c:pt idx="565">
                  <c:v>466</c:v>
                </c:pt>
                <c:pt idx="566">
                  <c:v>466</c:v>
                </c:pt>
                <c:pt idx="567">
                  <c:v>466</c:v>
                </c:pt>
                <c:pt idx="568">
                  <c:v>466</c:v>
                </c:pt>
                <c:pt idx="569">
                  <c:v>466</c:v>
                </c:pt>
                <c:pt idx="570">
                  <c:v>466</c:v>
                </c:pt>
                <c:pt idx="571">
                  <c:v>466</c:v>
                </c:pt>
                <c:pt idx="572">
                  <c:v>466</c:v>
                </c:pt>
                <c:pt idx="573">
                  <c:v>466</c:v>
                </c:pt>
                <c:pt idx="574">
                  <c:v>466</c:v>
                </c:pt>
                <c:pt idx="575">
                  <c:v>466</c:v>
                </c:pt>
                <c:pt idx="576">
                  <c:v>488</c:v>
                </c:pt>
                <c:pt idx="577">
                  <c:v>488</c:v>
                </c:pt>
                <c:pt idx="578">
                  <c:v>488</c:v>
                </c:pt>
                <c:pt idx="579">
                  <c:v>488</c:v>
                </c:pt>
                <c:pt idx="580">
                  <c:v>488</c:v>
                </c:pt>
                <c:pt idx="581">
                  <c:v>488</c:v>
                </c:pt>
                <c:pt idx="582">
                  <c:v>488</c:v>
                </c:pt>
                <c:pt idx="583">
                  <c:v>488</c:v>
                </c:pt>
                <c:pt idx="584">
                  <c:v>488</c:v>
                </c:pt>
                <c:pt idx="585">
                  <c:v>488</c:v>
                </c:pt>
                <c:pt idx="586">
                  <c:v>488</c:v>
                </c:pt>
                <c:pt idx="587">
                  <c:v>488</c:v>
                </c:pt>
                <c:pt idx="588">
                  <c:v>488</c:v>
                </c:pt>
                <c:pt idx="589">
                  <c:v>488</c:v>
                </c:pt>
                <c:pt idx="590">
                  <c:v>488</c:v>
                </c:pt>
                <c:pt idx="591">
                  <c:v>488</c:v>
                </c:pt>
                <c:pt idx="592">
                  <c:v>488</c:v>
                </c:pt>
                <c:pt idx="593">
                  <c:v>488</c:v>
                </c:pt>
                <c:pt idx="594">
                  <c:v>488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90-41C0-86A5-8EB26689B0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1469168"/>
        <c:axId val="411475408"/>
      </c:lineChart>
      <c:catAx>
        <c:axId val="4114691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1475408"/>
        <c:crosses val="autoZero"/>
        <c:auto val="1"/>
        <c:lblAlgn val="ctr"/>
        <c:lblOffset val="100"/>
        <c:noMultiLvlLbl val="0"/>
      </c:catAx>
      <c:valAx>
        <c:axId val="41147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1469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8933311323459506E-2"/>
          <c:y val="0.3125116337104531"/>
          <c:w val="0.90216838629148932"/>
          <c:h val="0.45461369944833202"/>
        </c:manualLayout>
      </c:layout>
      <c:lineChart>
        <c:grouping val="standard"/>
        <c:varyColors val="0"/>
        <c:ser>
          <c:idx val="0"/>
          <c:order val="0"/>
          <c:tx>
            <c:v>Fuel consumption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CW1FC1!$D$3:$D$633</c:f>
              <c:numCache>
                <c:formatCode>0.000</c:formatCode>
                <c:ptCount val="631"/>
                <c:pt idx="0" formatCode="General">
                  <c:v>0</c:v>
                </c:pt>
                <c:pt idx="1">
                  <c:v>9.3045645793934165E-2</c:v>
                </c:pt>
                <c:pt idx="2">
                  <c:v>8.196340652413335E-2</c:v>
                </c:pt>
                <c:pt idx="3">
                  <c:v>8.1272938503704872E-2</c:v>
                </c:pt>
                <c:pt idx="4">
                  <c:v>7.4407021242252236E-2</c:v>
                </c:pt>
                <c:pt idx="5">
                  <c:v>7.4556241830593048E-2</c:v>
                </c:pt>
                <c:pt idx="6">
                  <c:v>7.2984138400064416E-2</c:v>
                </c:pt>
                <c:pt idx="7">
                  <c:v>7.3129920726001135E-2</c:v>
                </c:pt>
                <c:pt idx="8">
                  <c:v>7.5003903595615581E-2</c:v>
                </c:pt>
                <c:pt idx="9">
                  <c:v>7.5153124183956366E-2</c:v>
                </c:pt>
                <c:pt idx="10">
                  <c:v>7.5302344772297247E-2</c:v>
                </c:pt>
                <c:pt idx="11">
                  <c:v>7.3713050029747845E-2</c:v>
                </c:pt>
                <c:pt idx="12">
                  <c:v>7.3858832355684481E-2</c:v>
                </c:pt>
                <c:pt idx="13">
                  <c:v>7.40046146816212E-2</c:v>
                </c:pt>
                <c:pt idx="14">
                  <c:v>8.0795951456348339E-2</c:v>
                </c:pt>
                <c:pt idx="15">
                  <c:v>6.9501049179420987E-2</c:v>
                </c:pt>
                <c:pt idx="16">
                  <c:v>6.9632057610820919E-2</c:v>
                </c:pt>
                <c:pt idx="17">
                  <c:v>6.9763066042220698E-2</c:v>
                </c:pt>
                <c:pt idx="18">
                  <c:v>6.9894074473620713E-2</c:v>
                </c:pt>
                <c:pt idx="19">
                  <c:v>7.0025082905020936E-2</c:v>
                </c:pt>
                <c:pt idx="20">
                  <c:v>7.0763503382623577E-2</c:v>
                </c:pt>
                <c:pt idx="21">
                  <c:v>7.0895646086156811E-2</c:v>
                </c:pt>
                <c:pt idx="22">
                  <c:v>7.1027788789690224E-2</c:v>
                </c:pt>
                <c:pt idx="23">
                  <c:v>7.1159931493223805E-2</c:v>
                </c:pt>
                <c:pt idx="24">
                  <c:v>7.1292074196757121E-2</c:v>
                </c:pt>
                <c:pt idx="25">
                  <c:v>7.4796175638072296E-2</c:v>
                </c:pt>
                <c:pt idx="26">
                  <c:v>7.4934556838338967E-2</c:v>
                </c:pt>
                <c:pt idx="27">
                  <c:v>1.8139604705272226E-2</c:v>
                </c:pt>
                <c:pt idx="28">
                  <c:v>1.8139604705272226E-2</c:v>
                </c:pt>
                <c:pt idx="29">
                  <c:v>1.8139604705272226E-2</c:v>
                </c:pt>
                <c:pt idx="30">
                  <c:v>1.8139604705272226E-2</c:v>
                </c:pt>
                <c:pt idx="31">
                  <c:v>1.8139604705272226E-2</c:v>
                </c:pt>
                <c:pt idx="32">
                  <c:v>1.8139604705272226E-2</c:v>
                </c:pt>
                <c:pt idx="33">
                  <c:v>1.8139604705272226E-2</c:v>
                </c:pt>
                <c:pt idx="34">
                  <c:v>1.8139604705272226E-2</c:v>
                </c:pt>
                <c:pt idx="35">
                  <c:v>6.4335650356220839E-2</c:v>
                </c:pt>
                <c:pt idx="36">
                  <c:v>6.4450282733695782E-2</c:v>
                </c:pt>
                <c:pt idx="37">
                  <c:v>6.456491511117067E-2</c:v>
                </c:pt>
                <c:pt idx="38">
                  <c:v>6.467954748864585E-2</c:v>
                </c:pt>
                <c:pt idx="39">
                  <c:v>6.4794179866120849E-2</c:v>
                </c:pt>
                <c:pt idx="40">
                  <c:v>6.490881224359589E-2</c:v>
                </c:pt>
                <c:pt idx="41">
                  <c:v>6.5023444621070389E-2</c:v>
                </c:pt>
                <c:pt idx="42">
                  <c:v>6.5138076998546263E-2</c:v>
                </c:pt>
                <c:pt idx="43">
                  <c:v>6.5817667898756593E-2</c:v>
                </c:pt>
                <c:pt idx="44">
                  <c:v>6.5933292764348575E-2</c:v>
                </c:pt>
                <c:pt idx="45">
                  <c:v>6.604891762994064E-2</c:v>
                </c:pt>
                <c:pt idx="46">
                  <c:v>6.6164542495532289E-2</c:v>
                </c:pt>
                <c:pt idx="47">
                  <c:v>6.628016736112316E-2</c:v>
                </c:pt>
                <c:pt idx="48">
                  <c:v>6.639579222671517E-2</c:v>
                </c:pt>
                <c:pt idx="49">
                  <c:v>6.6511417092307207E-2</c:v>
                </c:pt>
                <c:pt idx="50">
                  <c:v>6.6627041957898633E-2</c:v>
                </c:pt>
                <c:pt idx="51">
                  <c:v>6.6742666823490032E-2</c:v>
                </c:pt>
                <c:pt idx="52">
                  <c:v>6.6858291689082125E-2</c:v>
                </c:pt>
                <c:pt idx="53">
                  <c:v>7.0135775276138623E-2</c:v>
                </c:pt>
                <c:pt idx="54">
                  <c:v>7.0256858826372282E-2</c:v>
                </c:pt>
                <c:pt idx="55">
                  <c:v>7.0377942376606037E-2</c:v>
                </c:pt>
                <c:pt idx="56">
                  <c:v>7.0499025926839154E-2</c:v>
                </c:pt>
                <c:pt idx="57">
                  <c:v>7.0620109477072632E-2</c:v>
                </c:pt>
                <c:pt idx="58">
                  <c:v>7.074119302730518E-2</c:v>
                </c:pt>
                <c:pt idx="59">
                  <c:v>7.0862276577539116E-2</c:v>
                </c:pt>
                <c:pt idx="60">
                  <c:v>7.0983360127772399E-2</c:v>
                </c:pt>
                <c:pt idx="61">
                  <c:v>7.110444367800578E-2</c:v>
                </c:pt>
                <c:pt idx="62">
                  <c:v>7.1225527228239383E-2</c:v>
                </c:pt>
                <c:pt idx="63">
                  <c:v>7.1346610778471681E-2</c:v>
                </c:pt>
                <c:pt idx="64">
                  <c:v>7.1467694328705908E-2</c:v>
                </c:pt>
                <c:pt idx="65">
                  <c:v>7.1588777878938636E-2</c:v>
                </c:pt>
                <c:pt idx="66">
                  <c:v>7.1709861429172211E-2</c:v>
                </c:pt>
                <c:pt idx="67">
                  <c:v>7.1830944979405759E-2</c:v>
                </c:pt>
                <c:pt idx="68">
                  <c:v>7.195202852963932E-2</c:v>
                </c:pt>
                <c:pt idx="69">
                  <c:v>7.2073112079872478E-2</c:v>
                </c:pt>
                <c:pt idx="70">
                  <c:v>7.2194195630105026E-2</c:v>
                </c:pt>
                <c:pt idx="71">
                  <c:v>7.2315279180339476E-2</c:v>
                </c:pt>
                <c:pt idx="72">
                  <c:v>7.2436362730572829E-2</c:v>
                </c:pt>
                <c:pt idx="73">
                  <c:v>7.2557446280806182E-2</c:v>
                </c:pt>
                <c:pt idx="74">
                  <c:v>7.2678529831038979E-2</c:v>
                </c:pt>
                <c:pt idx="75">
                  <c:v>7.2799613381272402E-2</c:v>
                </c:pt>
                <c:pt idx="76">
                  <c:v>7.2920696931505768E-2</c:v>
                </c:pt>
                <c:pt idx="77">
                  <c:v>7.3041780481739052E-2</c:v>
                </c:pt>
                <c:pt idx="78">
                  <c:v>7.3162864031972794E-2</c:v>
                </c:pt>
                <c:pt idx="79">
                  <c:v>7.3283947582205106E-2</c:v>
                </c:pt>
                <c:pt idx="80">
                  <c:v>7.3405031132438417E-2</c:v>
                </c:pt>
                <c:pt idx="81">
                  <c:v>7.3526114682672936E-2</c:v>
                </c:pt>
                <c:pt idx="82">
                  <c:v>7.3647198232905123E-2</c:v>
                </c:pt>
                <c:pt idx="83">
                  <c:v>7.3768281783138226E-2</c:v>
                </c:pt>
                <c:pt idx="84">
                  <c:v>7.3889365333372051E-2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7.3307250425639625E-2</c:v>
                </c:pt>
                <c:pt idx="116">
                  <c:v>7.3439393129172845E-2</c:v>
                </c:pt>
                <c:pt idx="117">
                  <c:v>7.3571535832707327E-2</c:v>
                </c:pt>
                <c:pt idx="118">
                  <c:v>7.7183251342672024E-2</c:v>
                </c:pt>
                <c:pt idx="119">
                  <c:v>7.7321632542939445E-2</c:v>
                </c:pt>
                <c:pt idx="120">
                  <c:v>7.7460013743206463E-2</c:v>
                </c:pt>
                <c:pt idx="121">
                  <c:v>7.7598394943472759E-2</c:v>
                </c:pt>
                <c:pt idx="122">
                  <c:v>7.7736776143738112E-2</c:v>
                </c:pt>
                <c:pt idx="123">
                  <c:v>7.787515734400656E-2</c:v>
                </c:pt>
                <c:pt idx="124">
                  <c:v>7.8013538544271566E-2</c:v>
                </c:pt>
                <c:pt idx="125">
                  <c:v>7.8151919744537862E-2</c:v>
                </c:pt>
                <c:pt idx="126">
                  <c:v>7.8290300944806643E-2</c:v>
                </c:pt>
                <c:pt idx="127">
                  <c:v>7.8428682145072107E-2</c:v>
                </c:pt>
                <c:pt idx="128">
                  <c:v>7.856706334533814E-2</c:v>
                </c:pt>
                <c:pt idx="129">
                  <c:v>7.8705444545605255E-2</c:v>
                </c:pt>
                <c:pt idx="130">
                  <c:v>7.884382574587151E-2</c:v>
                </c:pt>
                <c:pt idx="131">
                  <c:v>7.8982206946138944E-2</c:v>
                </c:pt>
                <c:pt idx="132">
                  <c:v>2.2187254813072228E-2</c:v>
                </c:pt>
                <c:pt idx="133">
                  <c:v>2.2187254813072228E-2</c:v>
                </c:pt>
                <c:pt idx="134">
                  <c:v>2.2187254813072228E-2</c:v>
                </c:pt>
                <c:pt idx="135">
                  <c:v>2.2187254813072228E-2</c:v>
                </c:pt>
                <c:pt idx="136">
                  <c:v>2.2187254813072228E-2</c:v>
                </c:pt>
                <c:pt idx="137">
                  <c:v>2.2187254813072228E-2</c:v>
                </c:pt>
                <c:pt idx="138">
                  <c:v>2.2187254813072228E-2</c:v>
                </c:pt>
                <c:pt idx="139">
                  <c:v>2.2187254813072228E-2</c:v>
                </c:pt>
                <c:pt idx="140">
                  <c:v>2.2187254813072228E-2</c:v>
                </c:pt>
                <c:pt idx="141">
                  <c:v>2.2187254813072228E-2</c:v>
                </c:pt>
                <c:pt idx="142">
                  <c:v>2.2187254813072228E-2</c:v>
                </c:pt>
                <c:pt idx="143">
                  <c:v>2.2187254813072228E-2</c:v>
                </c:pt>
                <c:pt idx="144">
                  <c:v>2.2187254813072228E-2</c:v>
                </c:pt>
                <c:pt idx="145">
                  <c:v>9.3353921479738922E-2</c:v>
                </c:pt>
                <c:pt idx="146">
                  <c:v>9.3526897980071563E-2</c:v>
                </c:pt>
                <c:pt idx="147">
                  <c:v>9.3699874480406689E-2</c:v>
                </c:pt>
                <c:pt idx="148">
                  <c:v>9.3872850980739109E-2</c:v>
                </c:pt>
                <c:pt idx="149">
                  <c:v>9.404582748107089E-2</c:v>
                </c:pt>
                <c:pt idx="150">
                  <c:v>9.4218803981403976E-2</c:v>
                </c:pt>
                <c:pt idx="151">
                  <c:v>9.4391780481739032E-2</c:v>
                </c:pt>
                <c:pt idx="152">
                  <c:v>9.4564756982072395E-2</c:v>
                </c:pt>
                <c:pt idx="153">
                  <c:v>9.473773348240698E-2</c:v>
                </c:pt>
                <c:pt idx="154">
                  <c:v>9.4910709982739538E-2</c:v>
                </c:pt>
                <c:pt idx="155">
                  <c:v>2.3917019816405205E-2</c:v>
                </c:pt>
                <c:pt idx="156">
                  <c:v>2.3917019816405205E-2</c:v>
                </c:pt>
                <c:pt idx="157">
                  <c:v>2.3917019816405205E-2</c:v>
                </c:pt>
                <c:pt idx="158">
                  <c:v>2.3917019816405205E-2</c:v>
                </c:pt>
                <c:pt idx="159">
                  <c:v>2.3917019816405205E-2</c:v>
                </c:pt>
                <c:pt idx="160">
                  <c:v>2.3917019816405205E-2</c:v>
                </c:pt>
                <c:pt idx="161">
                  <c:v>2.3917019816405205E-2</c:v>
                </c:pt>
                <c:pt idx="162">
                  <c:v>2.3917019816405205E-2</c:v>
                </c:pt>
                <c:pt idx="163">
                  <c:v>2.3917019816405205E-2</c:v>
                </c:pt>
                <c:pt idx="164">
                  <c:v>2.3917019816405205E-2</c:v>
                </c:pt>
                <c:pt idx="165">
                  <c:v>2.3917019816405205E-2</c:v>
                </c:pt>
                <c:pt idx="166">
                  <c:v>2.3917019816405205E-2</c:v>
                </c:pt>
                <c:pt idx="167">
                  <c:v>2.3917019816405205E-2</c:v>
                </c:pt>
                <c:pt idx="168">
                  <c:v>2.3917019816405205E-2</c:v>
                </c:pt>
                <c:pt idx="169">
                  <c:v>2.3917019816405205E-2</c:v>
                </c:pt>
                <c:pt idx="170">
                  <c:v>2.3917019816405205E-2</c:v>
                </c:pt>
                <c:pt idx="171">
                  <c:v>2.3917019816405205E-2</c:v>
                </c:pt>
                <c:pt idx="172">
                  <c:v>2.3917019816405205E-2</c:v>
                </c:pt>
                <c:pt idx="173">
                  <c:v>2.3917019816405205E-2</c:v>
                </c:pt>
                <c:pt idx="174">
                  <c:v>2.3917019816405205E-2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5.3965105139072794E-2</c:v>
                </c:pt>
                <c:pt idx="206">
                  <c:v>5.4051593389238553E-2</c:v>
                </c:pt>
                <c:pt idx="207">
                  <c:v>5.4138081639405609E-2</c:v>
                </c:pt>
                <c:pt idx="208">
                  <c:v>5.4224569889571986E-2</c:v>
                </c:pt>
                <c:pt idx="209">
                  <c:v>5.4311058139738577E-2</c:v>
                </c:pt>
                <c:pt idx="210">
                  <c:v>5.4397546389906029E-2</c:v>
                </c:pt>
                <c:pt idx="211">
                  <c:v>5.4484034640072218E-2</c:v>
                </c:pt>
                <c:pt idx="212">
                  <c:v>5.4570522890239295E-2</c:v>
                </c:pt>
                <c:pt idx="213">
                  <c:v>5.4657011140405595E-2</c:v>
                </c:pt>
                <c:pt idx="214">
                  <c:v>5.2275554745914631E-2</c:v>
                </c:pt>
                <c:pt idx="215">
                  <c:v>0.21878444170009434</c:v>
                </c:pt>
                <c:pt idx="216">
                  <c:v>0.2189496200795141</c:v>
                </c:pt>
                <c:pt idx="217">
                  <c:v>0.21911479845892912</c:v>
                </c:pt>
                <c:pt idx="218">
                  <c:v>0.21927997683834888</c:v>
                </c:pt>
                <c:pt idx="219">
                  <c:v>0.21944515521776464</c:v>
                </c:pt>
                <c:pt idx="220">
                  <c:v>0.21961033359718146</c:v>
                </c:pt>
                <c:pt idx="221">
                  <c:v>0.23015117992399128</c:v>
                </c:pt>
                <c:pt idx="222">
                  <c:v>0.23032415642432599</c:v>
                </c:pt>
                <c:pt idx="223">
                  <c:v>0.23049713292465696</c:v>
                </c:pt>
                <c:pt idx="224">
                  <c:v>0.23067010942498781</c:v>
                </c:pt>
                <c:pt idx="225">
                  <c:v>2.0976419310738736E-2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9.0274939773805019E-2</c:v>
                </c:pt>
                <c:pt idx="236">
                  <c:v>9.0447916274138951E-2</c:v>
                </c:pt>
                <c:pt idx="237">
                  <c:v>9.0620892774472633E-2</c:v>
                </c:pt>
                <c:pt idx="238">
                  <c:v>9.0793869274806566E-2</c:v>
                </c:pt>
                <c:pt idx="239">
                  <c:v>8.6865881416422416E-2</c:v>
                </c:pt>
                <c:pt idx="240">
                  <c:v>8.7031059795839222E-2</c:v>
                </c:pt>
                <c:pt idx="241">
                  <c:v>8.7196238175257332E-2</c:v>
                </c:pt>
                <c:pt idx="242">
                  <c:v>9.1485775276138506E-2</c:v>
                </c:pt>
                <c:pt idx="243">
                  <c:v>9.1658751776471092E-2</c:v>
                </c:pt>
                <c:pt idx="244">
                  <c:v>9.1831728276806107E-2</c:v>
                </c:pt>
                <c:pt idx="245">
                  <c:v>9.2004704777140317E-2</c:v>
                </c:pt>
                <c:pt idx="246">
                  <c:v>9.2177681277471279E-2</c:v>
                </c:pt>
                <c:pt idx="247">
                  <c:v>9.2350657777806211E-2</c:v>
                </c:pt>
                <c:pt idx="248">
                  <c:v>9.2523634278140074E-2</c:v>
                </c:pt>
                <c:pt idx="249">
                  <c:v>9.2696610778471411E-2</c:v>
                </c:pt>
                <c:pt idx="250">
                  <c:v>9.2869587278805302E-2</c:v>
                </c:pt>
                <c:pt idx="251">
                  <c:v>9.3042563779138721E-2</c:v>
                </c:pt>
                <c:pt idx="252">
                  <c:v>9.3215540279472278E-2</c:v>
                </c:pt>
                <c:pt idx="253">
                  <c:v>9.3388516779805683E-2</c:v>
                </c:pt>
                <c:pt idx="254">
                  <c:v>9.356149328013906E-2</c:v>
                </c:pt>
                <c:pt idx="255">
                  <c:v>9.373446978047334E-2</c:v>
                </c:pt>
                <c:pt idx="256">
                  <c:v>9.3907446280804607E-2</c:v>
                </c:pt>
                <c:pt idx="257">
                  <c:v>9.4080422781139525E-2</c:v>
                </c:pt>
                <c:pt idx="258">
                  <c:v>9.4253399281469002E-2</c:v>
                </c:pt>
                <c:pt idx="259">
                  <c:v>9.442637578180714E-2</c:v>
                </c:pt>
                <c:pt idx="260">
                  <c:v>9.4599352282140975E-2</c:v>
                </c:pt>
                <c:pt idx="261">
                  <c:v>9.4772328782470661E-2</c:v>
                </c:pt>
                <c:pt idx="262">
                  <c:v>9.4945305282802303E-2</c:v>
                </c:pt>
                <c:pt idx="263">
                  <c:v>9.5118281783137956E-2</c:v>
                </c:pt>
                <c:pt idx="264">
                  <c:v>9.5291258283470875E-2</c:v>
                </c:pt>
                <c:pt idx="265">
                  <c:v>0.18434756806506361</c:v>
                </c:pt>
                <c:pt idx="266">
                  <c:v>0.18439946101516091</c:v>
                </c:pt>
                <c:pt idx="267">
                  <c:v>0.18445135396525728</c:v>
                </c:pt>
                <c:pt idx="268">
                  <c:v>0.18450324691535358</c:v>
                </c:pt>
                <c:pt idx="269">
                  <c:v>0.18455513986545402</c:v>
                </c:pt>
                <c:pt idx="270">
                  <c:v>0.18460703281555021</c:v>
                </c:pt>
                <c:pt idx="271">
                  <c:v>0.18465892576565829</c:v>
                </c:pt>
                <c:pt idx="272">
                  <c:v>0.18471081871576189</c:v>
                </c:pt>
                <c:pt idx="273">
                  <c:v>0.184762711665864</c:v>
                </c:pt>
                <c:pt idx="274">
                  <c:v>0.18481460461595667</c:v>
                </c:pt>
                <c:pt idx="275">
                  <c:v>2.4816497618138329E-2</c:v>
                </c:pt>
                <c:pt idx="276">
                  <c:v>2.4816497618138329E-2</c:v>
                </c:pt>
                <c:pt idx="277">
                  <c:v>2.4816497618138329E-2</c:v>
                </c:pt>
                <c:pt idx="278">
                  <c:v>2.4816497618138329E-2</c:v>
                </c:pt>
                <c:pt idx="279">
                  <c:v>2.4816497618138329E-2</c:v>
                </c:pt>
                <c:pt idx="280">
                  <c:v>2.4816497618138329E-2</c:v>
                </c:pt>
                <c:pt idx="281">
                  <c:v>2.4816497618138329E-2</c:v>
                </c:pt>
                <c:pt idx="282">
                  <c:v>2.4816497618138329E-2</c:v>
                </c:pt>
                <c:pt idx="283">
                  <c:v>2.4816497618138329E-2</c:v>
                </c:pt>
                <c:pt idx="284">
                  <c:v>2.4816497618138329E-2</c:v>
                </c:pt>
                <c:pt idx="285">
                  <c:v>2.4816497618138329E-2</c:v>
                </c:pt>
                <c:pt idx="286">
                  <c:v>2.4816497618138329E-2</c:v>
                </c:pt>
                <c:pt idx="287">
                  <c:v>2.4816497618138329E-2</c:v>
                </c:pt>
                <c:pt idx="288">
                  <c:v>2.4816497618138329E-2</c:v>
                </c:pt>
                <c:pt idx="289">
                  <c:v>2.4816497618138329E-2</c:v>
                </c:pt>
                <c:pt idx="290">
                  <c:v>2.4816497618138329E-2</c:v>
                </c:pt>
                <c:pt idx="291">
                  <c:v>2.4816497618138329E-2</c:v>
                </c:pt>
                <c:pt idx="292">
                  <c:v>2.4816497618138329E-2</c:v>
                </c:pt>
                <c:pt idx="293">
                  <c:v>2.4816497618138329E-2</c:v>
                </c:pt>
                <c:pt idx="294">
                  <c:v>2.4816497618138329E-2</c:v>
                </c:pt>
                <c:pt idx="295">
                  <c:v>2.4816497618138329E-2</c:v>
                </c:pt>
                <c:pt idx="296">
                  <c:v>2.4816497618138329E-2</c:v>
                </c:pt>
                <c:pt idx="297">
                  <c:v>2.4816497618138329E-2</c:v>
                </c:pt>
                <c:pt idx="298">
                  <c:v>2.4816497618138329E-2</c:v>
                </c:pt>
                <c:pt idx="299">
                  <c:v>2.4816497618138329E-2</c:v>
                </c:pt>
                <c:pt idx="300">
                  <c:v>2.4816497618138329E-2</c:v>
                </c:pt>
                <c:pt idx="301">
                  <c:v>2.4816497618138329E-2</c:v>
                </c:pt>
                <c:pt idx="302">
                  <c:v>2.4816497618138329E-2</c:v>
                </c:pt>
                <c:pt idx="303">
                  <c:v>2.4816497618138329E-2</c:v>
                </c:pt>
                <c:pt idx="304">
                  <c:v>2.4816497618138329E-2</c:v>
                </c:pt>
                <c:pt idx="305">
                  <c:v>2.4816497618138329E-2</c:v>
                </c:pt>
                <c:pt idx="306">
                  <c:v>2.4816497618138329E-2</c:v>
                </c:pt>
                <c:pt idx="307">
                  <c:v>6.0399830951470876E-2</c:v>
                </c:pt>
                <c:pt idx="308">
                  <c:v>6.0486319201638002E-2</c:v>
                </c:pt>
                <c:pt idx="309">
                  <c:v>6.0572807451803455E-2</c:v>
                </c:pt>
                <c:pt idx="310">
                  <c:v>6.0659295701973467E-2</c:v>
                </c:pt>
                <c:pt idx="311">
                  <c:v>6.0745783952141169E-2</c:v>
                </c:pt>
                <c:pt idx="312">
                  <c:v>6.0832272202307663E-2</c:v>
                </c:pt>
                <c:pt idx="313">
                  <c:v>6.0918760452472603E-2</c:v>
                </c:pt>
                <c:pt idx="314">
                  <c:v>6.1005248702638709E-2</c:v>
                </c:pt>
                <c:pt idx="315">
                  <c:v>2.900031473058258E-2</c:v>
                </c:pt>
                <c:pt idx="316">
                  <c:v>2.900031473058258E-2</c:v>
                </c:pt>
                <c:pt idx="317">
                  <c:v>2.900031473058258E-2</c:v>
                </c:pt>
                <c:pt idx="318">
                  <c:v>2.900031473058258E-2</c:v>
                </c:pt>
                <c:pt idx="319">
                  <c:v>2.900031473058258E-2</c:v>
                </c:pt>
                <c:pt idx="320">
                  <c:v>2.900031473058258E-2</c:v>
                </c:pt>
                <c:pt idx="321">
                  <c:v>2.900031473058258E-2</c:v>
                </c:pt>
                <c:pt idx="322">
                  <c:v>2.900031473058258E-2</c:v>
                </c:pt>
                <c:pt idx="323">
                  <c:v>2.900031473058258E-2</c:v>
                </c:pt>
                <c:pt idx="324">
                  <c:v>2.900031473058258E-2</c:v>
                </c:pt>
                <c:pt idx="325">
                  <c:v>6.4583648063914978E-2</c:v>
                </c:pt>
                <c:pt idx="326">
                  <c:v>6.4670136314081111E-2</c:v>
                </c:pt>
                <c:pt idx="327">
                  <c:v>6.4756624564251075E-2</c:v>
                </c:pt>
                <c:pt idx="328">
                  <c:v>6.484311281441664E-2</c:v>
                </c:pt>
                <c:pt idx="329">
                  <c:v>6.4929601064582648E-2</c:v>
                </c:pt>
                <c:pt idx="330">
                  <c:v>6.5016089314751682E-2</c:v>
                </c:pt>
                <c:pt idx="331">
                  <c:v>6.5102577564914901E-2</c:v>
                </c:pt>
                <c:pt idx="332">
                  <c:v>6.5189065815083505E-2</c:v>
                </c:pt>
                <c:pt idx="333">
                  <c:v>6.5275554065252636E-2</c:v>
                </c:pt>
                <c:pt idx="334">
                  <c:v>6.5362042315415425E-2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2.6751620226250418E-2</c:v>
                </c:pt>
                <c:pt idx="351">
                  <c:v>2.6751620226250418E-2</c:v>
                </c:pt>
                <c:pt idx="352">
                  <c:v>2.6751620226250418E-2</c:v>
                </c:pt>
                <c:pt idx="353">
                  <c:v>2.6751620226250418E-2</c:v>
                </c:pt>
                <c:pt idx="354">
                  <c:v>2.6751620226250418E-2</c:v>
                </c:pt>
                <c:pt idx="355">
                  <c:v>2.6751620226250418E-2</c:v>
                </c:pt>
                <c:pt idx="356">
                  <c:v>2.6751620226250418E-2</c:v>
                </c:pt>
                <c:pt idx="357">
                  <c:v>2.6751620226250418E-2</c:v>
                </c:pt>
                <c:pt idx="358">
                  <c:v>2.6751620226250418E-2</c:v>
                </c:pt>
                <c:pt idx="359">
                  <c:v>2.6751620226250418E-2</c:v>
                </c:pt>
                <c:pt idx="360">
                  <c:v>2.6751620226250418E-2</c:v>
                </c:pt>
                <c:pt idx="361">
                  <c:v>2.6751620226250418E-2</c:v>
                </c:pt>
                <c:pt idx="362">
                  <c:v>2.6751620226250418E-2</c:v>
                </c:pt>
                <c:pt idx="363">
                  <c:v>2.6751620226250418E-2</c:v>
                </c:pt>
                <c:pt idx="364">
                  <c:v>2.6751620226250418E-2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2.8083539278816533E-2</c:v>
                </c:pt>
                <c:pt idx="386">
                  <c:v>2.8083539278816533E-2</c:v>
                </c:pt>
                <c:pt idx="387">
                  <c:v>2.8083539278816533E-2</c:v>
                </c:pt>
                <c:pt idx="388">
                  <c:v>2.8083539278816533E-2</c:v>
                </c:pt>
                <c:pt idx="389">
                  <c:v>2.8083539278816533E-2</c:v>
                </c:pt>
                <c:pt idx="390">
                  <c:v>2.8083539278816533E-2</c:v>
                </c:pt>
                <c:pt idx="391">
                  <c:v>2.8083539278816533E-2</c:v>
                </c:pt>
                <c:pt idx="392">
                  <c:v>2.8083539278816533E-2</c:v>
                </c:pt>
                <c:pt idx="393">
                  <c:v>2.8083539278816533E-2</c:v>
                </c:pt>
                <c:pt idx="394">
                  <c:v>2.8083539278816533E-2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4.6838891773817594E-2</c:v>
                </c:pt>
                <c:pt idx="406">
                  <c:v>4.6890784723915072E-2</c:v>
                </c:pt>
                <c:pt idx="407">
                  <c:v>4.694267767401665E-2</c:v>
                </c:pt>
                <c:pt idx="408">
                  <c:v>4.699457062411757E-2</c:v>
                </c:pt>
                <c:pt idx="409">
                  <c:v>4.704646357421758E-2</c:v>
                </c:pt>
                <c:pt idx="410">
                  <c:v>4.7098356524315939E-2</c:v>
                </c:pt>
                <c:pt idx="411">
                  <c:v>4.7150249474416157E-2</c:v>
                </c:pt>
                <c:pt idx="412">
                  <c:v>4.7202142424517951E-2</c:v>
                </c:pt>
                <c:pt idx="413">
                  <c:v>4.7254035374615408E-2</c:v>
                </c:pt>
                <c:pt idx="414">
                  <c:v>4.7305928324716778E-2</c:v>
                </c:pt>
                <c:pt idx="415">
                  <c:v>4.7357821274817143E-2</c:v>
                </c:pt>
                <c:pt idx="416">
                  <c:v>4.7409714224917188E-2</c:v>
                </c:pt>
                <c:pt idx="417">
                  <c:v>4.7461607175017836E-2</c:v>
                </c:pt>
                <c:pt idx="418">
                  <c:v>4.7513500125115821E-2</c:v>
                </c:pt>
                <c:pt idx="419">
                  <c:v>4.756539307521556E-2</c:v>
                </c:pt>
                <c:pt idx="420">
                  <c:v>4.761728602531725E-2</c:v>
                </c:pt>
                <c:pt idx="421">
                  <c:v>0.18407737897541071</c:v>
                </c:pt>
                <c:pt idx="422">
                  <c:v>0.18416386722557776</c:v>
                </c:pt>
                <c:pt idx="423">
                  <c:v>0.18425035547574944</c:v>
                </c:pt>
                <c:pt idx="424">
                  <c:v>0.18433684372591694</c:v>
                </c:pt>
                <c:pt idx="425">
                  <c:v>0.1844233319760859</c:v>
                </c:pt>
                <c:pt idx="426">
                  <c:v>0.18450982022625292</c:v>
                </c:pt>
                <c:pt idx="427">
                  <c:v>0.18459630847641098</c:v>
                </c:pt>
                <c:pt idx="428">
                  <c:v>0.18468279672658724</c:v>
                </c:pt>
                <c:pt idx="429">
                  <c:v>0.18476928497675688</c:v>
                </c:pt>
                <c:pt idx="430">
                  <c:v>0.18485577322691349</c:v>
                </c:pt>
                <c:pt idx="431">
                  <c:v>0.18494226147707823</c:v>
                </c:pt>
                <c:pt idx="432">
                  <c:v>0.18502874972724354</c:v>
                </c:pt>
                <c:pt idx="433">
                  <c:v>0.18511523797741697</c:v>
                </c:pt>
                <c:pt idx="434">
                  <c:v>0.1852017262275813</c:v>
                </c:pt>
                <c:pt idx="435">
                  <c:v>0.18528821447774305</c:v>
                </c:pt>
                <c:pt idx="436">
                  <c:v>0.18537470272791384</c:v>
                </c:pt>
                <c:pt idx="437">
                  <c:v>0.18546119097807934</c:v>
                </c:pt>
                <c:pt idx="438">
                  <c:v>0.18554767922825655</c:v>
                </c:pt>
                <c:pt idx="439">
                  <c:v>0.18563416747842149</c:v>
                </c:pt>
                <c:pt idx="440">
                  <c:v>0.18572065572857999</c:v>
                </c:pt>
                <c:pt idx="441">
                  <c:v>0.18580714397874309</c:v>
                </c:pt>
                <c:pt idx="442">
                  <c:v>0.18589363222891914</c:v>
                </c:pt>
                <c:pt idx="443">
                  <c:v>0.18598012047908927</c:v>
                </c:pt>
                <c:pt idx="444">
                  <c:v>0.18606660872924569</c:v>
                </c:pt>
                <c:pt idx="445">
                  <c:v>0.18615309697941382</c:v>
                </c:pt>
                <c:pt idx="446">
                  <c:v>0.18623958522957676</c:v>
                </c:pt>
                <c:pt idx="447">
                  <c:v>0.18632607347975366</c:v>
                </c:pt>
                <c:pt idx="448">
                  <c:v>0.18641256172992349</c:v>
                </c:pt>
                <c:pt idx="449">
                  <c:v>0.18649904998008962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0.16844010243926114</c:v>
                </c:pt>
                <c:pt idx="472">
                  <c:v>0.1685219827088881</c:v>
                </c:pt>
                <c:pt idx="473">
                  <c:v>0.16860386297851515</c:v>
                </c:pt>
                <c:pt idx="474">
                  <c:v>0.16868574324813471</c:v>
                </c:pt>
                <c:pt idx="475">
                  <c:v>0.16876762351776534</c:v>
                </c:pt>
                <c:pt idx="476">
                  <c:v>0.17031140425308056</c:v>
                </c:pt>
                <c:pt idx="477">
                  <c:v>0.17039399344278747</c:v>
                </c:pt>
                <c:pt idx="478">
                  <c:v>0.17047658263249788</c:v>
                </c:pt>
                <c:pt idx="479">
                  <c:v>0.17055917182220118</c:v>
                </c:pt>
                <c:pt idx="480">
                  <c:v>0.17064176101191564</c:v>
                </c:pt>
                <c:pt idx="481">
                  <c:v>0.17072435020162363</c:v>
                </c:pt>
                <c:pt idx="482">
                  <c:v>0.17080693939133137</c:v>
                </c:pt>
                <c:pt idx="483">
                  <c:v>0.17088952858103612</c:v>
                </c:pt>
                <c:pt idx="484">
                  <c:v>0.1790437628157158</c:v>
                </c:pt>
                <c:pt idx="485">
                  <c:v>0.10219569551032813</c:v>
                </c:pt>
                <c:pt idx="486">
                  <c:v>0.10226488611046142</c:v>
                </c:pt>
                <c:pt idx="487">
                  <c:v>0.10233407671059203</c:v>
                </c:pt>
                <c:pt idx="488">
                  <c:v>0.10240326731072882</c:v>
                </c:pt>
                <c:pt idx="489">
                  <c:v>0.10247245791085913</c:v>
                </c:pt>
                <c:pt idx="490">
                  <c:v>0.10254164851099483</c:v>
                </c:pt>
                <c:pt idx="491">
                  <c:v>0.10261083911112844</c:v>
                </c:pt>
                <c:pt idx="492">
                  <c:v>0.10268002971126125</c:v>
                </c:pt>
                <c:pt idx="493">
                  <c:v>0.10274922031139282</c:v>
                </c:pt>
                <c:pt idx="494">
                  <c:v>0.10281841091153013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0.1380331557571787</c:v>
                </c:pt>
                <c:pt idx="508">
                  <c:v>0.13819833413659194</c:v>
                </c:pt>
                <c:pt idx="509">
                  <c:v>0.1448956955103283</c:v>
                </c:pt>
                <c:pt idx="510">
                  <c:v>0.14506867201065779</c:v>
                </c:pt>
                <c:pt idx="511">
                  <c:v>0.14524164851099497</c:v>
                </c:pt>
                <c:pt idx="512">
                  <c:v>0.14541462501132957</c:v>
                </c:pt>
                <c:pt idx="513">
                  <c:v>0.14558760151166208</c:v>
                </c:pt>
                <c:pt idx="514">
                  <c:v>0.14576057801199813</c:v>
                </c:pt>
                <c:pt idx="515">
                  <c:v>0.14593355451232831</c:v>
                </c:pt>
                <c:pt idx="516">
                  <c:v>0.14610653101266452</c:v>
                </c:pt>
                <c:pt idx="517">
                  <c:v>0.14627950751299101</c:v>
                </c:pt>
                <c:pt idx="518">
                  <c:v>0.14645248401332417</c:v>
                </c:pt>
                <c:pt idx="519">
                  <c:v>0.1466254605136621</c:v>
                </c:pt>
                <c:pt idx="520">
                  <c:v>0.10620130802292622</c:v>
                </c:pt>
                <c:pt idx="521">
                  <c:v>0.1062838972126373</c:v>
                </c:pt>
                <c:pt idx="522">
                  <c:v>0.10636648640234285</c:v>
                </c:pt>
                <c:pt idx="523">
                  <c:v>0.10644907559204822</c:v>
                </c:pt>
                <c:pt idx="524">
                  <c:v>0.10653166478175996</c:v>
                </c:pt>
                <c:pt idx="525">
                  <c:v>0.10661425397146787</c:v>
                </c:pt>
                <c:pt idx="526">
                  <c:v>0.1117340331816622</c:v>
                </c:pt>
                <c:pt idx="527">
                  <c:v>0.1118205214318248</c:v>
                </c:pt>
                <c:pt idx="528">
                  <c:v>0.11190700968199691</c:v>
                </c:pt>
                <c:pt idx="529">
                  <c:v>0.11199349793216155</c:v>
                </c:pt>
                <c:pt idx="530">
                  <c:v>0.11207998618232956</c:v>
                </c:pt>
                <c:pt idx="531">
                  <c:v>0.11216647443249102</c:v>
                </c:pt>
                <c:pt idx="532">
                  <c:v>0.11225296268266452</c:v>
                </c:pt>
                <c:pt idx="533">
                  <c:v>0.11233945093282977</c:v>
                </c:pt>
                <c:pt idx="534">
                  <c:v>0.11242593918299203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0.11043670942916053</c:v>
                </c:pt>
                <c:pt idx="546">
                  <c:v>0.11052319767933023</c:v>
                </c:pt>
                <c:pt idx="547">
                  <c:v>0.11060968592949215</c:v>
                </c:pt>
                <c:pt idx="548">
                  <c:v>0.11069617417965839</c:v>
                </c:pt>
                <c:pt idx="549">
                  <c:v>0.11078266242982647</c:v>
                </c:pt>
                <c:pt idx="550">
                  <c:v>0.11086915067999159</c:v>
                </c:pt>
                <c:pt idx="551">
                  <c:v>0.11095563893015899</c:v>
                </c:pt>
                <c:pt idx="552">
                  <c:v>0.10603612964351032</c:v>
                </c:pt>
                <c:pt idx="553">
                  <c:v>0.10611871883321843</c:v>
                </c:pt>
                <c:pt idx="554">
                  <c:v>0.10620130802292613</c:v>
                </c:pt>
                <c:pt idx="555">
                  <c:v>0.10628389721263717</c:v>
                </c:pt>
                <c:pt idx="556">
                  <c:v>7.2387319735676192E-2</c:v>
                </c:pt>
                <c:pt idx="557">
                  <c:v>7.2387319735676192E-2</c:v>
                </c:pt>
                <c:pt idx="558">
                  <c:v>7.2387319735676192E-2</c:v>
                </c:pt>
                <c:pt idx="559">
                  <c:v>7.2387319735680467E-2</c:v>
                </c:pt>
                <c:pt idx="560">
                  <c:v>7.2387319735676192E-2</c:v>
                </c:pt>
                <c:pt idx="561">
                  <c:v>7.2387319735676192E-2</c:v>
                </c:pt>
                <c:pt idx="562">
                  <c:v>7.2387319735676192E-2</c:v>
                </c:pt>
                <c:pt idx="563">
                  <c:v>7.2387319735676192E-2</c:v>
                </c:pt>
                <c:pt idx="564">
                  <c:v>7.2387319735676192E-2</c:v>
                </c:pt>
                <c:pt idx="565">
                  <c:v>7.2387319735676192E-2</c:v>
                </c:pt>
                <c:pt idx="566">
                  <c:v>7.2387319735676192E-2</c:v>
                </c:pt>
                <c:pt idx="567">
                  <c:v>7.2387319735676192E-2</c:v>
                </c:pt>
                <c:pt idx="568">
                  <c:v>7.2387319735676192E-2</c:v>
                </c:pt>
                <c:pt idx="569">
                  <c:v>7.2387319735676192E-2</c:v>
                </c:pt>
                <c:pt idx="570">
                  <c:v>9.2774819735676126E-2</c:v>
                </c:pt>
                <c:pt idx="571">
                  <c:v>9.2824373249506251E-2</c:v>
                </c:pt>
                <c:pt idx="572">
                  <c:v>9.2873926763324982E-2</c:v>
                </c:pt>
                <c:pt idx="573">
                  <c:v>9.2923480277154247E-2</c:v>
                </c:pt>
                <c:pt idx="574">
                  <c:v>9.2973033790979667E-2</c:v>
                </c:pt>
                <c:pt idx="575">
                  <c:v>9.3022587304806767E-2</c:v>
                </c:pt>
                <c:pt idx="576">
                  <c:v>9.7466104548264085E-2</c:v>
                </c:pt>
                <c:pt idx="577">
                  <c:v>9.7517997498363387E-2</c:v>
                </c:pt>
                <c:pt idx="578">
                  <c:v>9.7569890448459068E-2</c:v>
                </c:pt>
                <c:pt idx="579">
                  <c:v>9.7621783398560646E-2</c:v>
                </c:pt>
                <c:pt idx="580">
                  <c:v>9.7673676348663169E-2</c:v>
                </c:pt>
                <c:pt idx="581">
                  <c:v>9.7725569298758821E-2</c:v>
                </c:pt>
                <c:pt idx="582">
                  <c:v>9.77774622488565E-2</c:v>
                </c:pt>
                <c:pt idx="583">
                  <c:v>9.7829355198960827E-2</c:v>
                </c:pt>
                <c:pt idx="584">
                  <c:v>9.7881248149058034E-2</c:v>
                </c:pt>
                <c:pt idx="585">
                  <c:v>0.11216647443249089</c:v>
                </c:pt>
                <c:pt idx="586">
                  <c:v>0.11225296268265733</c:v>
                </c:pt>
                <c:pt idx="587">
                  <c:v>0.11233945093282968</c:v>
                </c:pt>
                <c:pt idx="588">
                  <c:v>0.11242593918299912</c:v>
                </c:pt>
                <c:pt idx="589">
                  <c:v>0.11251242743315969</c:v>
                </c:pt>
                <c:pt idx="590">
                  <c:v>0.11259891568332211</c:v>
                </c:pt>
                <c:pt idx="591">
                  <c:v>0.11268540393350172</c:v>
                </c:pt>
                <c:pt idx="592">
                  <c:v>0.11277189218366571</c:v>
                </c:pt>
                <c:pt idx="593">
                  <c:v>0.11285838043382942</c:v>
                </c:pt>
                <c:pt idx="594">
                  <c:v>0.11294486868399924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A5-4C83-BB36-7DC98FF7AF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2019024"/>
        <c:axId val="412009040"/>
      </c:lineChart>
      <c:catAx>
        <c:axId val="4120190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2009040"/>
        <c:crosses val="autoZero"/>
        <c:auto val="1"/>
        <c:lblAlgn val="ctr"/>
        <c:lblOffset val="100"/>
        <c:noMultiLvlLbl val="0"/>
      </c:catAx>
      <c:valAx>
        <c:axId val="412009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2019024"/>
        <c:crosses val="autoZero"/>
        <c:crossBetween val="between"/>
        <c:majorUnit val="0.8"/>
        <c:minorUnit val="0.8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Battegy Energy vs Distance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Battegy Energy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'CW2 Hybrid Fuel consumption'!$J$3:$J$634</c:f>
              <c:numCache>
                <c:formatCode>0.000</c:formatCode>
                <c:ptCount val="632"/>
                <c:pt idx="0" formatCode="General">
                  <c:v>2700000</c:v>
                </c:pt>
                <c:pt idx="1">
                  <c:v>2700613.4877744657</c:v>
                </c:pt>
                <c:pt idx="2">
                  <c:v>2701228.2133233966</c:v>
                </c:pt>
                <c:pt idx="3">
                  <c:v>2701844.1766467933</c:v>
                </c:pt>
                <c:pt idx="4">
                  <c:v>2702461.3777446551</c:v>
                </c:pt>
                <c:pt idx="5">
                  <c:v>2703079.8166169827</c:v>
                </c:pt>
                <c:pt idx="6">
                  <c:v>2703699.4932637755</c:v>
                </c:pt>
                <c:pt idx="7">
                  <c:v>2704320.407685034</c:v>
                </c:pt>
                <c:pt idx="8">
                  <c:v>2704942.5598807582</c:v>
                </c:pt>
                <c:pt idx="9">
                  <c:v>2705565.9498509476</c:v>
                </c:pt>
                <c:pt idx="10">
                  <c:v>2706190.5775956027</c:v>
                </c:pt>
                <c:pt idx="11">
                  <c:v>2706816.4431147231</c:v>
                </c:pt>
                <c:pt idx="12">
                  <c:v>2707443.5464083091</c:v>
                </c:pt>
                <c:pt idx="13">
                  <c:v>2708071.8874763604</c:v>
                </c:pt>
                <c:pt idx="14">
                  <c:v>2708701.4663188774</c:v>
                </c:pt>
                <c:pt idx="15">
                  <c:v>2709243.0329358601</c:v>
                </c:pt>
                <c:pt idx="16">
                  <c:v>2709785.6203977624</c:v>
                </c:pt>
                <c:pt idx="17">
                  <c:v>2710329.2287045848</c:v>
                </c:pt>
                <c:pt idx="18">
                  <c:v>2710873.8578563272</c:v>
                </c:pt>
                <c:pt idx="19">
                  <c:v>2711419.5078529897</c:v>
                </c:pt>
                <c:pt idx="20">
                  <c:v>2711966.1786945723</c:v>
                </c:pt>
                <c:pt idx="21">
                  <c:v>2712513.870381075</c:v>
                </c:pt>
                <c:pt idx="22">
                  <c:v>2713062.5829124977</c:v>
                </c:pt>
                <c:pt idx="23">
                  <c:v>2713612.31628884</c:v>
                </c:pt>
                <c:pt idx="24">
                  <c:v>2714163.0705101024</c:v>
                </c:pt>
                <c:pt idx="25">
                  <c:v>2714714.8455762849</c:v>
                </c:pt>
                <c:pt idx="26">
                  <c:v>2715267.6414873875</c:v>
                </c:pt>
                <c:pt idx="27">
                  <c:v>2715267.6414873875</c:v>
                </c:pt>
                <c:pt idx="28">
                  <c:v>2715267.6414873875</c:v>
                </c:pt>
                <c:pt idx="29">
                  <c:v>2715267.6414873875</c:v>
                </c:pt>
                <c:pt idx="30">
                  <c:v>2715267.6414873875</c:v>
                </c:pt>
                <c:pt idx="31">
                  <c:v>2715267.6414873875</c:v>
                </c:pt>
                <c:pt idx="32">
                  <c:v>2715267.6414873875</c:v>
                </c:pt>
                <c:pt idx="33">
                  <c:v>2715267.6414873875</c:v>
                </c:pt>
                <c:pt idx="34">
                  <c:v>2715267.6414873875</c:v>
                </c:pt>
                <c:pt idx="35">
                  <c:v>2719312.5532611166</c:v>
                </c:pt>
                <c:pt idx="36">
                  <c:v>2723421.96537404</c:v>
                </c:pt>
                <c:pt idx="37">
                  <c:v>2727595.2398290467</c:v>
                </c:pt>
                <c:pt idx="38">
                  <c:v>2731831.7682720451</c:v>
                </c:pt>
                <c:pt idx="39">
                  <c:v>2736130.9699805682</c:v>
                </c:pt>
                <c:pt idx="40">
                  <c:v>2740492.2900359728</c:v>
                </c:pt>
                <c:pt idx="41">
                  <c:v>2744915.19765832</c:v>
                </c:pt>
                <c:pt idx="42">
                  <c:v>2749399.1846858612</c:v>
                </c:pt>
                <c:pt idx="43">
                  <c:v>2753943.7641834449</c:v>
                </c:pt>
                <c:pt idx="44">
                  <c:v>2758548.4691661857</c:v>
                </c:pt>
                <c:pt idx="45">
                  <c:v>2763212.8514264626</c:v>
                </c:pt>
                <c:pt idx="46">
                  <c:v>2767936.4804537827</c:v>
                </c:pt>
                <c:pt idx="47">
                  <c:v>2772718.9424383156</c:v>
                </c:pt>
                <c:pt idx="48">
                  <c:v>2777559.8393499879</c:v>
                </c:pt>
                <c:pt idx="49">
                  <c:v>2782458.7880859622</c:v>
                </c:pt>
                <c:pt idx="50">
                  <c:v>2787415.4196801465</c:v>
                </c:pt>
                <c:pt idx="51">
                  <c:v>2792429.3785690772</c:v>
                </c:pt>
                <c:pt idx="52">
                  <c:v>2797500.3219091403</c:v>
                </c:pt>
                <c:pt idx="53">
                  <c:v>2802627.9189406312</c:v>
                </c:pt>
                <c:pt idx="54">
                  <c:v>2807811.8503946266</c:v>
                </c:pt>
                <c:pt idx="55">
                  <c:v>2813051.8079390535</c:v>
                </c:pt>
                <c:pt idx="56">
                  <c:v>2818347.4936607089</c:v>
                </c:pt>
                <c:pt idx="57">
                  <c:v>2823698.6195803001</c:v>
                </c:pt>
                <c:pt idx="58">
                  <c:v>2829104.9071978698</c:v>
                </c:pt>
                <c:pt idx="59">
                  <c:v>2834566.0870662145</c:v>
                </c:pt>
                <c:pt idx="60">
                  <c:v>2840081.898390132</c:v>
                </c:pt>
                <c:pt idx="61">
                  <c:v>2845652.0886495379</c:v>
                </c:pt>
                <c:pt idx="62">
                  <c:v>2851276.4132446642</c:v>
                </c:pt>
                <c:pt idx="63">
                  <c:v>2856954.6351617184</c:v>
                </c:pt>
                <c:pt idx="64">
                  <c:v>2862686.5246575177</c:v>
                </c:pt>
                <c:pt idx="65">
                  <c:v>2868471.8589617494</c:v>
                </c:pt>
                <c:pt idx="66">
                  <c:v>2874310.4219956198</c:v>
                </c:pt>
                <c:pt idx="67">
                  <c:v>2880202.004105757</c:v>
                </c:pt>
                <c:pt idx="68">
                  <c:v>2886146.4018123304</c:v>
                </c:pt>
                <c:pt idx="69">
                  <c:v>2892143.4175704322</c:v>
                </c:pt>
                <c:pt idx="70">
                  <c:v>2898192.8595438432</c:v>
                </c:pt>
                <c:pt idx="71">
                  <c:v>2904294.5413903766</c:v>
                </c:pt>
                <c:pt idx="72">
                  <c:v>2910448.2820580541</c:v>
                </c:pt>
                <c:pt idx="73">
                  <c:v>2916653.9055914283</c:v>
                </c:pt>
                <c:pt idx="74">
                  <c:v>2922911.2409474161</c:v>
                </c:pt>
                <c:pt idx="75">
                  <c:v>2929220.1218200573</c:v>
                </c:pt>
                <c:pt idx="76">
                  <c:v>2935580.3864736524</c:v>
                </c:pt>
                <c:pt idx="77">
                  <c:v>2941991.8775837799</c:v>
                </c:pt>
                <c:pt idx="78">
                  <c:v>2941129.3130818387</c:v>
                </c:pt>
                <c:pt idx="79">
                  <c:v>2940215.8241376965</c:v>
                </c:pt>
                <c:pt idx="80">
                  <c:v>2939251.5557238874</c:v>
                </c:pt>
                <c:pt idx="81">
                  <c:v>2938236.6489676945</c:v>
                </c:pt>
                <c:pt idx="82">
                  <c:v>2937171.2412771317</c:v>
                </c:pt>
                <c:pt idx="83">
                  <c:v>2936055.4664614056</c:v>
                </c:pt>
                <c:pt idx="84">
                  <c:v>2934889.4548461563</c:v>
                </c:pt>
                <c:pt idx="85">
                  <c:v>2934889.4548461563</c:v>
                </c:pt>
                <c:pt idx="86">
                  <c:v>2934889.4548461563</c:v>
                </c:pt>
                <c:pt idx="87">
                  <c:v>2934889.4548461563</c:v>
                </c:pt>
                <c:pt idx="88">
                  <c:v>2934889.4548461563</c:v>
                </c:pt>
                <c:pt idx="89">
                  <c:v>2934889.4548461563</c:v>
                </c:pt>
                <c:pt idx="90">
                  <c:v>2934889.4548461563</c:v>
                </c:pt>
                <c:pt idx="91">
                  <c:v>2934889.4548461563</c:v>
                </c:pt>
                <c:pt idx="92">
                  <c:v>2934889.4548461563</c:v>
                </c:pt>
                <c:pt idx="93">
                  <c:v>2934889.4548461563</c:v>
                </c:pt>
                <c:pt idx="94">
                  <c:v>2934889.4548461563</c:v>
                </c:pt>
                <c:pt idx="95">
                  <c:v>2934889.4548461563</c:v>
                </c:pt>
                <c:pt idx="96">
                  <c:v>2934889.4548461563</c:v>
                </c:pt>
                <c:pt idx="97">
                  <c:v>2934889.4548461563</c:v>
                </c:pt>
                <c:pt idx="98">
                  <c:v>2934889.4548461563</c:v>
                </c:pt>
                <c:pt idx="99">
                  <c:v>2934889.4548461563</c:v>
                </c:pt>
                <c:pt idx="100">
                  <c:v>2934889.4548461563</c:v>
                </c:pt>
                <c:pt idx="101">
                  <c:v>2934889.4548461563</c:v>
                </c:pt>
                <c:pt idx="102">
                  <c:v>2934889.4548461563</c:v>
                </c:pt>
                <c:pt idx="103">
                  <c:v>2934889.4548461563</c:v>
                </c:pt>
                <c:pt idx="104">
                  <c:v>2934889.4548461563</c:v>
                </c:pt>
                <c:pt idx="105">
                  <c:v>2934889.4548461563</c:v>
                </c:pt>
                <c:pt idx="106">
                  <c:v>2934889.4548461563</c:v>
                </c:pt>
                <c:pt idx="107">
                  <c:v>2934889.4548461563</c:v>
                </c:pt>
                <c:pt idx="108">
                  <c:v>2934889.4548461563</c:v>
                </c:pt>
                <c:pt idx="109">
                  <c:v>2934889.4548461563</c:v>
                </c:pt>
                <c:pt idx="110">
                  <c:v>2934889.4548461563</c:v>
                </c:pt>
                <c:pt idx="111">
                  <c:v>2934889.4548461563</c:v>
                </c:pt>
                <c:pt idx="112">
                  <c:v>2934889.4548461563</c:v>
                </c:pt>
                <c:pt idx="113">
                  <c:v>2934889.4548461563</c:v>
                </c:pt>
                <c:pt idx="114">
                  <c:v>2934889.4548461563</c:v>
                </c:pt>
                <c:pt idx="115">
                  <c:v>2940295.9965529251</c:v>
                </c:pt>
                <c:pt idx="116">
                  <c:v>2945774.3778516133</c:v>
                </c:pt>
                <c:pt idx="117">
                  <c:v>2951324.0686825123</c:v>
                </c:pt>
                <c:pt idx="118">
                  <c:v>2956944.5600512153</c:v>
                </c:pt>
                <c:pt idx="119">
                  <c:v>2962635.3628398841</c:v>
                </c:pt>
                <c:pt idx="120">
                  <c:v>2968396.0067088031</c:v>
                </c:pt>
                <c:pt idx="121">
                  <c:v>2974226.0390796438</c:v>
                </c:pt>
                <c:pt idx="122">
                  <c:v>2980125.0241928236</c:v>
                </c:pt>
                <c:pt idx="123">
                  <c:v>2986092.5422322024</c:v>
                </c:pt>
                <c:pt idx="124">
                  <c:v>2992128.188511088</c:v>
                </c:pt>
                <c:pt idx="125">
                  <c:v>2998231.5727141714</c:v>
                </c:pt>
                <c:pt idx="126">
                  <c:v>3004402.318190577</c:v>
                </c:pt>
                <c:pt idx="127">
                  <c:v>3010640.0612937044</c:v>
                </c:pt>
                <c:pt idx="128">
                  <c:v>3016944.4507639813</c:v>
                </c:pt>
                <c:pt idx="129">
                  <c:v>3023315.1471510301</c:v>
                </c:pt>
                <c:pt idx="130">
                  <c:v>3029751.8222720884</c:v>
                </c:pt>
                <c:pt idx="131">
                  <c:v>3036254.1587038352</c:v>
                </c:pt>
                <c:pt idx="132">
                  <c:v>3036254.1587038352</c:v>
                </c:pt>
                <c:pt idx="133">
                  <c:v>3036254.1587038352</c:v>
                </c:pt>
                <c:pt idx="134">
                  <c:v>3036254.1587038352</c:v>
                </c:pt>
                <c:pt idx="135">
                  <c:v>3036254.1587038352</c:v>
                </c:pt>
                <c:pt idx="136">
                  <c:v>3036254.1587038352</c:v>
                </c:pt>
                <c:pt idx="137">
                  <c:v>3036254.1587038352</c:v>
                </c:pt>
                <c:pt idx="138">
                  <c:v>3036254.1587038352</c:v>
                </c:pt>
                <c:pt idx="139">
                  <c:v>3036254.1587038352</c:v>
                </c:pt>
                <c:pt idx="140">
                  <c:v>3036254.1587038352</c:v>
                </c:pt>
                <c:pt idx="141">
                  <c:v>3036254.1587038352</c:v>
                </c:pt>
                <c:pt idx="142">
                  <c:v>3036254.1587038352</c:v>
                </c:pt>
                <c:pt idx="143">
                  <c:v>3036254.1587038352</c:v>
                </c:pt>
                <c:pt idx="144">
                  <c:v>3036254.1587038352</c:v>
                </c:pt>
                <c:pt idx="145">
                  <c:v>3034085.0312029207</c:v>
                </c:pt>
                <c:pt idx="146">
                  <c:v>3031822.0602942952</c:v>
                </c:pt>
                <c:pt idx="147">
                  <c:v>3029465.8210462746</c:v>
                </c:pt>
                <c:pt idx="148">
                  <c:v>3027016.8673222885</c:v>
                </c:pt>
                <c:pt idx="149">
                  <c:v>3024475.7328628232</c:v>
                </c:pt>
                <c:pt idx="150">
                  <c:v>3021842.9322931361</c:v>
                </c:pt>
                <c:pt idx="151">
                  <c:v>3019118.9620631225</c:v>
                </c:pt>
                <c:pt idx="152">
                  <c:v>3016304.3013250623</c:v>
                </c:pt>
                <c:pt idx="153">
                  <c:v>3013399.4127543885</c:v>
                </c:pt>
                <c:pt idx="154">
                  <c:v>3010404.7433181182</c:v>
                </c:pt>
                <c:pt idx="155">
                  <c:v>3010404.7433181182</c:v>
                </c:pt>
                <c:pt idx="156">
                  <c:v>3010404.7433181182</c:v>
                </c:pt>
                <c:pt idx="157">
                  <c:v>3010404.7433181182</c:v>
                </c:pt>
                <c:pt idx="158">
                  <c:v>3010404.7433181182</c:v>
                </c:pt>
                <c:pt idx="159">
                  <c:v>3010404.7433181182</c:v>
                </c:pt>
                <c:pt idx="160">
                  <c:v>3010404.7433181182</c:v>
                </c:pt>
                <c:pt idx="161">
                  <c:v>3010404.7433181182</c:v>
                </c:pt>
                <c:pt idx="162">
                  <c:v>3010404.7433181182</c:v>
                </c:pt>
                <c:pt idx="163">
                  <c:v>3010404.7433181182</c:v>
                </c:pt>
                <c:pt idx="164">
                  <c:v>3010404.7433181182</c:v>
                </c:pt>
                <c:pt idx="165">
                  <c:v>3010404.7433181182</c:v>
                </c:pt>
                <c:pt idx="166">
                  <c:v>3010404.7433181182</c:v>
                </c:pt>
                <c:pt idx="167">
                  <c:v>3010404.7433181182</c:v>
                </c:pt>
                <c:pt idx="168">
                  <c:v>3010404.7433181182</c:v>
                </c:pt>
                <c:pt idx="169">
                  <c:v>3010404.7433181182</c:v>
                </c:pt>
                <c:pt idx="170">
                  <c:v>3010404.7433181182</c:v>
                </c:pt>
                <c:pt idx="171">
                  <c:v>3010404.7433181182</c:v>
                </c:pt>
                <c:pt idx="172">
                  <c:v>3010404.7433181182</c:v>
                </c:pt>
                <c:pt idx="173">
                  <c:v>3010404.7433181182</c:v>
                </c:pt>
                <c:pt idx="174">
                  <c:v>3010404.7433181182</c:v>
                </c:pt>
                <c:pt idx="175">
                  <c:v>3010404.7433181182</c:v>
                </c:pt>
                <c:pt idx="176">
                  <c:v>3010404.7433181182</c:v>
                </c:pt>
                <c:pt idx="177">
                  <c:v>3010404.7433181182</c:v>
                </c:pt>
                <c:pt idx="178">
                  <c:v>3010404.7433181182</c:v>
                </c:pt>
                <c:pt idx="179">
                  <c:v>3010404.7433181182</c:v>
                </c:pt>
                <c:pt idx="180">
                  <c:v>3010404.7433181182</c:v>
                </c:pt>
                <c:pt idx="181">
                  <c:v>3010404.7433181182</c:v>
                </c:pt>
                <c:pt idx="182">
                  <c:v>3010404.7433181182</c:v>
                </c:pt>
                <c:pt idx="183">
                  <c:v>3010404.7433181182</c:v>
                </c:pt>
                <c:pt idx="184">
                  <c:v>3010404.7433181182</c:v>
                </c:pt>
                <c:pt idx="185">
                  <c:v>3010404.7433181182</c:v>
                </c:pt>
                <c:pt idx="186">
                  <c:v>3010404.7433181182</c:v>
                </c:pt>
                <c:pt idx="187">
                  <c:v>3010404.7433181182</c:v>
                </c:pt>
                <c:pt idx="188">
                  <c:v>3010404.7433181182</c:v>
                </c:pt>
                <c:pt idx="189">
                  <c:v>3010404.7433181182</c:v>
                </c:pt>
                <c:pt idx="190">
                  <c:v>3010404.7433181182</c:v>
                </c:pt>
                <c:pt idx="191">
                  <c:v>3010404.7433181182</c:v>
                </c:pt>
                <c:pt idx="192">
                  <c:v>3010404.7433181182</c:v>
                </c:pt>
                <c:pt idx="193">
                  <c:v>3010404.7433181182</c:v>
                </c:pt>
                <c:pt idx="194">
                  <c:v>3010404.7433181182</c:v>
                </c:pt>
                <c:pt idx="195">
                  <c:v>3010404.7433181182</c:v>
                </c:pt>
                <c:pt idx="196">
                  <c:v>3010404.7433181182</c:v>
                </c:pt>
                <c:pt idx="197">
                  <c:v>3010404.7433181182</c:v>
                </c:pt>
                <c:pt idx="198">
                  <c:v>3010404.7433181182</c:v>
                </c:pt>
                <c:pt idx="199">
                  <c:v>3010404.7433181182</c:v>
                </c:pt>
                <c:pt idx="200">
                  <c:v>3010404.7433181182</c:v>
                </c:pt>
                <c:pt idx="201">
                  <c:v>3010404.7433181182</c:v>
                </c:pt>
                <c:pt idx="202">
                  <c:v>3010404.7433181182</c:v>
                </c:pt>
                <c:pt idx="203">
                  <c:v>3010404.7433181182</c:v>
                </c:pt>
                <c:pt idx="204">
                  <c:v>3010404.7433181182</c:v>
                </c:pt>
                <c:pt idx="205">
                  <c:v>3013697.3316406123</c:v>
                </c:pt>
                <c:pt idx="206">
                  <c:v>3017026.5862833653</c:v>
                </c:pt>
                <c:pt idx="207">
                  <c:v>3020392.2889809269</c:v>
                </c:pt>
                <c:pt idx="208">
                  <c:v>3023794.228842264</c:v>
                </c:pt>
                <c:pt idx="209">
                  <c:v>3027232.2020001155</c:v>
                </c:pt>
                <c:pt idx="210">
                  <c:v>3030706.0112828366</c:v>
                </c:pt>
                <c:pt idx="211">
                  <c:v>3034215.4659069143</c:v>
                </c:pt>
                <c:pt idx="212">
                  <c:v>3037760.3811885277</c:v>
                </c:pt>
                <c:pt idx="213">
                  <c:v>3041340.5782726645</c:v>
                </c:pt>
                <c:pt idx="214">
                  <c:v>3044955.8838784574</c:v>
                </c:pt>
                <c:pt idx="215">
                  <c:v>3035113.8255982334</c:v>
                </c:pt>
                <c:pt idx="216">
                  <c:v>3025010.9317517281</c:v>
                </c:pt>
                <c:pt idx="217">
                  <c:v>3014650.8261116724</c:v>
                </c:pt>
                <c:pt idx="218">
                  <c:v>3004036.9593880605</c:v>
                </c:pt>
                <c:pt idx="219">
                  <c:v>2993172.6221416858</c:v>
                </c:pt>
                <c:pt idx="220">
                  <c:v>2982060.9563936065</c:v>
                </c:pt>
                <c:pt idx="221">
                  <c:v>2970704.9660948846</c:v>
                </c:pt>
                <c:pt idx="222">
                  <c:v>2959107.5265963227</c:v>
                </c:pt>
                <c:pt idx="223">
                  <c:v>2947271.3932375652</c:v>
                </c:pt>
                <c:pt idx="224">
                  <c:v>2935199.2091579665</c:v>
                </c:pt>
                <c:pt idx="225">
                  <c:v>2935199.2091579665</c:v>
                </c:pt>
                <c:pt idx="226">
                  <c:v>2935199.2091579665</c:v>
                </c:pt>
                <c:pt idx="227">
                  <c:v>2935199.2091579665</c:v>
                </c:pt>
                <c:pt idx="228">
                  <c:v>2935199.2091579665</c:v>
                </c:pt>
                <c:pt idx="229">
                  <c:v>2935199.2091579665</c:v>
                </c:pt>
                <c:pt idx="230">
                  <c:v>2935199.2091579665</c:v>
                </c:pt>
                <c:pt idx="231">
                  <c:v>2935199.2091579665</c:v>
                </c:pt>
                <c:pt idx="232">
                  <c:v>2935199.2091579665</c:v>
                </c:pt>
                <c:pt idx="233">
                  <c:v>2935199.2091579665</c:v>
                </c:pt>
                <c:pt idx="234">
                  <c:v>2935199.2091579665</c:v>
                </c:pt>
                <c:pt idx="235">
                  <c:v>2941169.2664280883</c:v>
                </c:pt>
                <c:pt idx="236">
                  <c:v>2947248.8385856701</c:v>
                </c:pt>
                <c:pt idx="237">
                  <c:v>2953436.643180063</c:v>
                </c:pt>
                <c:pt idx="238">
                  <c:v>2959731.4654639564</c:v>
                </c:pt>
                <c:pt idx="239">
                  <c:v>2966132.153147425</c:v>
                </c:pt>
                <c:pt idx="240">
                  <c:v>2966132.153147425</c:v>
                </c:pt>
                <c:pt idx="241">
                  <c:v>2965122.9647331089</c:v>
                </c:pt>
                <c:pt idx="242">
                  <c:v>2964011.0377359856</c:v>
                </c:pt>
                <c:pt idx="243">
                  <c:v>2962797.3171634269</c:v>
                </c:pt>
                <c:pt idx="244">
                  <c:v>2961482.7048739078</c:v>
                </c:pt>
                <c:pt idx="245">
                  <c:v>2960068.0624186643</c:v>
                </c:pt>
                <c:pt idx="246">
                  <c:v>2958554.2136318004</c:v>
                </c:pt>
                <c:pt idx="247">
                  <c:v>2956941.9469966455</c:v>
                </c:pt>
                <c:pt idx="248">
                  <c:v>2955232.0178124914</c:v>
                </c:pt>
                <c:pt idx="249">
                  <c:v>2953425.1501827477</c:v>
                </c:pt>
                <c:pt idx="250">
                  <c:v>2951522.0388429114</c:v>
                </c:pt>
                <c:pt idx="251">
                  <c:v>2949523.3508444806</c:v>
                </c:pt>
                <c:pt idx="252">
                  <c:v>2947429.7271090155</c:v>
                </c:pt>
                <c:pt idx="253">
                  <c:v>2945241.7838648679</c:v>
                </c:pt>
                <c:pt idx="254">
                  <c:v>2942960.1139776683</c:v>
                </c:pt>
                <c:pt idx="255">
                  <c:v>2940585.2881844039</c:v>
                </c:pt>
                <c:pt idx="256">
                  <c:v>2938117.8562398339</c:v>
                </c:pt>
                <c:pt idx="257">
                  <c:v>2935558.3479830399</c:v>
                </c:pt>
                <c:pt idx="258">
                  <c:v>2932907.2743310835</c:v>
                </c:pt>
                <c:pt idx="259">
                  <c:v>2930165.1282060118</c:v>
                </c:pt>
                <c:pt idx="260">
                  <c:v>2927332.3854008121</c:v>
                </c:pt>
                <c:pt idx="261">
                  <c:v>2924409.5053893584</c:v>
                </c:pt>
                <c:pt idx="262">
                  <c:v>2921396.9320848896</c:v>
                </c:pt>
                <c:pt idx="263">
                  <c:v>2918295.0945511204</c:v>
                </c:pt>
                <c:pt idx="264">
                  <c:v>2915104.4076696951</c:v>
                </c:pt>
                <c:pt idx="265">
                  <c:v>2903415.0330785573</c:v>
                </c:pt>
                <c:pt idx="266">
                  <c:v>2891678.1132503883</c:v>
                </c:pt>
                <c:pt idx="267">
                  <c:v>2879893.7354023368</c:v>
                </c:pt>
                <c:pt idx="268">
                  <c:v>2868061.9860240719</c:v>
                </c:pt>
                <c:pt idx="269">
                  <c:v>2856182.9508869601</c:v>
                </c:pt>
                <c:pt idx="270">
                  <c:v>2844256.7150530843</c:v>
                </c:pt>
                <c:pt idx="271">
                  <c:v>2832283.3628841047</c:v>
                </c:pt>
                <c:pt idx="272">
                  <c:v>2820262.9780499707</c:v>
                </c:pt>
                <c:pt idx="273">
                  <c:v>2808195.6435374804</c:v>
                </c:pt>
                <c:pt idx="274">
                  <c:v>2796081.4416586976</c:v>
                </c:pt>
                <c:pt idx="275">
                  <c:v>2796081.4416586976</c:v>
                </c:pt>
                <c:pt idx="276">
                  <c:v>2796081.4416586976</c:v>
                </c:pt>
                <c:pt idx="277">
                  <c:v>2796081.4416586976</c:v>
                </c:pt>
                <c:pt idx="278">
                  <c:v>2796081.4416586976</c:v>
                </c:pt>
                <c:pt idx="279">
                  <c:v>2796081.4416586976</c:v>
                </c:pt>
                <c:pt idx="280">
                  <c:v>2796081.4416586976</c:v>
                </c:pt>
                <c:pt idx="281">
                  <c:v>2796081.4416586976</c:v>
                </c:pt>
                <c:pt idx="282">
                  <c:v>2796081.4416586976</c:v>
                </c:pt>
                <c:pt idx="283">
                  <c:v>2796081.4416586976</c:v>
                </c:pt>
                <c:pt idx="284">
                  <c:v>2796081.4416586976</c:v>
                </c:pt>
                <c:pt idx="285">
                  <c:v>2796081.4416586976</c:v>
                </c:pt>
                <c:pt idx="286">
                  <c:v>2796081.4416586976</c:v>
                </c:pt>
                <c:pt idx="287">
                  <c:v>2796081.4416586976</c:v>
                </c:pt>
                <c:pt idx="288">
                  <c:v>2796081.4416586976</c:v>
                </c:pt>
                <c:pt idx="289">
                  <c:v>2796081.4416586976</c:v>
                </c:pt>
                <c:pt idx="290">
                  <c:v>2796081.4416586976</c:v>
                </c:pt>
                <c:pt idx="291">
                  <c:v>2796081.4416586976</c:v>
                </c:pt>
                <c:pt idx="292">
                  <c:v>2796081.4416586976</c:v>
                </c:pt>
                <c:pt idx="293">
                  <c:v>2796081.4416586976</c:v>
                </c:pt>
                <c:pt idx="294">
                  <c:v>2796081.4416586976</c:v>
                </c:pt>
                <c:pt idx="295">
                  <c:v>2796081.4416586976</c:v>
                </c:pt>
                <c:pt idx="296">
                  <c:v>2796081.4416586976</c:v>
                </c:pt>
                <c:pt idx="297">
                  <c:v>2796081.4416586976</c:v>
                </c:pt>
                <c:pt idx="298">
                  <c:v>2796081.4416586976</c:v>
                </c:pt>
                <c:pt idx="299">
                  <c:v>2796081.4416586976</c:v>
                </c:pt>
                <c:pt idx="300">
                  <c:v>2796081.4416586976</c:v>
                </c:pt>
                <c:pt idx="301">
                  <c:v>2796081.4416586976</c:v>
                </c:pt>
                <c:pt idx="302">
                  <c:v>2796081.4416586976</c:v>
                </c:pt>
                <c:pt idx="303">
                  <c:v>2796081.4416586976</c:v>
                </c:pt>
                <c:pt idx="304">
                  <c:v>2796081.4416586976</c:v>
                </c:pt>
                <c:pt idx="305">
                  <c:v>2796081.4416586976</c:v>
                </c:pt>
                <c:pt idx="306">
                  <c:v>2796081.4416586976</c:v>
                </c:pt>
                <c:pt idx="307">
                  <c:v>2801773.2146667652</c:v>
                </c:pt>
                <c:pt idx="308">
                  <c:v>2807494.7951116362</c:v>
                </c:pt>
                <c:pt idx="309">
                  <c:v>2813246.1503324993</c:v>
                </c:pt>
                <c:pt idx="310">
                  <c:v>2819027.2483844347</c:v>
                </c:pt>
                <c:pt idx="311">
                  <c:v>2824838.0580232241</c:v>
                </c:pt>
                <c:pt idx="312">
                  <c:v>2830678.5486905817</c:v>
                </c:pt>
                <c:pt idx="313">
                  <c:v>2836548.6904997975</c:v>
                </c:pt>
                <c:pt idx="314">
                  <c:v>2842448.4542217748</c:v>
                </c:pt>
                <c:pt idx="315">
                  <c:v>2842448.4542217748</c:v>
                </c:pt>
                <c:pt idx="316">
                  <c:v>2842448.4542217748</c:v>
                </c:pt>
                <c:pt idx="317">
                  <c:v>2842448.4542217748</c:v>
                </c:pt>
                <c:pt idx="318">
                  <c:v>2842448.4542217748</c:v>
                </c:pt>
                <c:pt idx="319">
                  <c:v>2842448.4542217748</c:v>
                </c:pt>
                <c:pt idx="320">
                  <c:v>2842448.4542217748</c:v>
                </c:pt>
                <c:pt idx="321">
                  <c:v>2842448.4542217748</c:v>
                </c:pt>
                <c:pt idx="322">
                  <c:v>2842448.4542217748</c:v>
                </c:pt>
                <c:pt idx="323">
                  <c:v>2842448.4542217748</c:v>
                </c:pt>
                <c:pt idx="324">
                  <c:v>2842448.4542217748</c:v>
                </c:pt>
                <c:pt idx="325">
                  <c:v>2848735.9920917079</c:v>
                </c:pt>
                <c:pt idx="326">
                  <c:v>2855054.4343334888</c:v>
                </c:pt>
                <c:pt idx="327">
                  <c:v>2861403.7486423384</c:v>
                </c:pt>
                <c:pt idx="328">
                  <c:v>2867783.9033738361</c:v>
                </c:pt>
                <c:pt idx="329">
                  <c:v>2866972.939216936</c:v>
                </c:pt>
                <c:pt idx="330">
                  <c:v>2866131.1959975376</c:v>
                </c:pt>
                <c:pt idx="331">
                  <c:v>2865258.7034567031</c:v>
                </c:pt>
                <c:pt idx="332">
                  <c:v>2864355.4907258288</c:v>
                </c:pt>
                <c:pt idx="333">
                  <c:v>2863421.5863385051</c:v>
                </c:pt>
                <c:pt idx="334">
                  <c:v>2862457.0182420732</c:v>
                </c:pt>
                <c:pt idx="335">
                  <c:v>2862457.0182420732</c:v>
                </c:pt>
                <c:pt idx="336">
                  <c:v>2862457.0182420732</c:v>
                </c:pt>
                <c:pt idx="337">
                  <c:v>2862457.0182420732</c:v>
                </c:pt>
                <c:pt idx="338">
                  <c:v>2862457.0182420732</c:v>
                </c:pt>
                <c:pt idx="339">
                  <c:v>2862457.0182420732</c:v>
                </c:pt>
                <c:pt idx="340">
                  <c:v>2862457.0182420732</c:v>
                </c:pt>
                <c:pt idx="341">
                  <c:v>2862457.0182420732</c:v>
                </c:pt>
                <c:pt idx="342">
                  <c:v>2862457.0182420732</c:v>
                </c:pt>
                <c:pt idx="343">
                  <c:v>2862457.0182420732</c:v>
                </c:pt>
                <c:pt idx="344">
                  <c:v>2862457.0182420732</c:v>
                </c:pt>
                <c:pt idx="345">
                  <c:v>2862457.0182420732</c:v>
                </c:pt>
                <c:pt idx="346">
                  <c:v>2862457.0182420732</c:v>
                </c:pt>
                <c:pt idx="347">
                  <c:v>2862457.0182420732</c:v>
                </c:pt>
                <c:pt idx="348">
                  <c:v>2862457.0182420732</c:v>
                </c:pt>
                <c:pt idx="349">
                  <c:v>2862457.0182420732</c:v>
                </c:pt>
                <c:pt idx="350">
                  <c:v>2862457.0182420732</c:v>
                </c:pt>
                <c:pt idx="351">
                  <c:v>2862457.0182420732</c:v>
                </c:pt>
                <c:pt idx="352">
                  <c:v>2862457.0182420732</c:v>
                </c:pt>
                <c:pt idx="353">
                  <c:v>2862457.0182420732</c:v>
                </c:pt>
                <c:pt idx="354">
                  <c:v>2862457.0182420732</c:v>
                </c:pt>
                <c:pt idx="355">
                  <c:v>2862457.0182420732</c:v>
                </c:pt>
                <c:pt idx="356">
                  <c:v>2862457.0182420732</c:v>
                </c:pt>
                <c:pt idx="357">
                  <c:v>2862457.0182420732</c:v>
                </c:pt>
                <c:pt idx="358">
                  <c:v>2862457.0182420732</c:v>
                </c:pt>
                <c:pt idx="359">
                  <c:v>2862457.0182420732</c:v>
                </c:pt>
                <c:pt idx="360">
                  <c:v>2862457.0182420732</c:v>
                </c:pt>
                <c:pt idx="361">
                  <c:v>2862457.0182420732</c:v>
                </c:pt>
                <c:pt idx="362">
                  <c:v>2862457.0182420732</c:v>
                </c:pt>
                <c:pt idx="363">
                  <c:v>2862457.0182420732</c:v>
                </c:pt>
                <c:pt idx="364">
                  <c:v>2862457.0182420732</c:v>
                </c:pt>
                <c:pt idx="365">
                  <c:v>2868157.0802843086</c:v>
                </c:pt>
                <c:pt idx="366">
                  <c:v>2873884.8175318381</c:v>
                </c:pt>
                <c:pt idx="367">
                  <c:v>2879639.8734762385</c:v>
                </c:pt>
                <c:pt idx="368">
                  <c:v>2885421.8972419128</c:v>
                </c:pt>
                <c:pt idx="369">
                  <c:v>2891230.543417214</c:v>
                </c:pt>
                <c:pt idx="370">
                  <c:v>2897065.4718927294</c:v>
                </c:pt>
                <c:pt idx="371">
                  <c:v>2902926.3477063444</c:v>
                </c:pt>
                <c:pt idx="372">
                  <c:v>2908812.8408947131</c:v>
                </c:pt>
                <c:pt idx="373">
                  <c:v>2914724.626350801</c:v>
                </c:pt>
                <c:pt idx="374">
                  <c:v>2920661.3836871837</c:v>
                </c:pt>
                <c:pt idx="375">
                  <c:v>2926622.7971047987</c:v>
                </c:pt>
                <c:pt idx="376">
                  <c:v>2937388.8502134224</c:v>
                </c:pt>
                <c:pt idx="377">
                  <c:v>2948154.9033220462</c:v>
                </c:pt>
                <c:pt idx="378">
                  <c:v>2958920.9564306699</c:v>
                </c:pt>
                <c:pt idx="379">
                  <c:v>2969687.0095392936</c:v>
                </c:pt>
                <c:pt idx="380">
                  <c:v>2980453.0626479173</c:v>
                </c:pt>
                <c:pt idx="381">
                  <c:v>2991219.115756541</c:v>
                </c:pt>
                <c:pt idx="382">
                  <c:v>3001985.1688651647</c:v>
                </c:pt>
                <c:pt idx="383">
                  <c:v>3012751.2219737885</c:v>
                </c:pt>
                <c:pt idx="384">
                  <c:v>3023517.2750824122</c:v>
                </c:pt>
                <c:pt idx="385">
                  <c:v>3023517.2750824122</c:v>
                </c:pt>
                <c:pt idx="386">
                  <c:v>3023517.2750824122</c:v>
                </c:pt>
                <c:pt idx="387">
                  <c:v>3023517.2750824122</c:v>
                </c:pt>
                <c:pt idx="388">
                  <c:v>3023517.2750824122</c:v>
                </c:pt>
                <c:pt idx="389">
                  <c:v>3023517.2750824122</c:v>
                </c:pt>
                <c:pt idx="390">
                  <c:v>3023517.2750824122</c:v>
                </c:pt>
                <c:pt idx="391">
                  <c:v>3023517.2750824122</c:v>
                </c:pt>
                <c:pt idx="392">
                  <c:v>3023517.2750824122</c:v>
                </c:pt>
                <c:pt idx="393">
                  <c:v>3023517.2750824122</c:v>
                </c:pt>
                <c:pt idx="394">
                  <c:v>3023517.2750824122</c:v>
                </c:pt>
                <c:pt idx="395">
                  <c:v>3023517.2750824122</c:v>
                </c:pt>
                <c:pt idx="396">
                  <c:v>3023517.2750824122</c:v>
                </c:pt>
                <c:pt idx="397">
                  <c:v>3023517.2750824122</c:v>
                </c:pt>
                <c:pt idx="398">
                  <c:v>3023517.2750824122</c:v>
                </c:pt>
                <c:pt idx="399">
                  <c:v>3023517.2750824122</c:v>
                </c:pt>
                <c:pt idx="400">
                  <c:v>3023517.2750824122</c:v>
                </c:pt>
                <c:pt idx="401">
                  <c:v>3023517.2750824122</c:v>
                </c:pt>
                <c:pt idx="402">
                  <c:v>3023517.2750824122</c:v>
                </c:pt>
                <c:pt idx="403">
                  <c:v>3023517.2750824122</c:v>
                </c:pt>
                <c:pt idx="404">
                  <c:v>3023517.2750824122</c:v>
                </c:pt>
                <c:pt idx="405">
                  <c:v>3027325.1703615244</c:v>
                </c:pt>
                <c:pt idx="406">
                  <c:v>3031149.0442678663</c:v>
                </c:pt>
                <c:pt idx="407">
                  <c:v>3034988.881188897</c:v>
                </c:pt>
                <c:pt idx="408">
                  <c:v>3038844.665774398</c:v>
                </c:pt>
                <c:pt idx="409">
                  <c:v>3042716.3829319659</c:v>
                </c:pt>
                <c:pt idx="410">
                  <c:v>3046604.0178226093</c:v>
                </c:pt>
                <c:pt idx="411">
                  <c:v>3050507.5558564425</c:v>
                </c:pt>
                <c:pt idx="412">
                  <c:v>3054426.9826884787</c:v>
                </c:pt>
                <c:pt idx="413">
                  <c:v>3058362.2842145166</c:v>
                </c:pt>
                <c:pt idx="414">
                  <c:v>3062313.4465671172</c:v>
                </c:pt>
                <c:pt idx="415">
                  <c:v>3066280.4561116709</c:v>
                </c:pt>
                <c:pt idx="416">
                  <c:v>3070263.2994425488</c:v>
                </c:pt>
                <c:pt idx="417">
                  <c:v>3074261.9633793416</c:v>
                </c:pt>
                <c:pt idx="418">
                  <c:v>3078276.434963177</c:v>
                </c:pt>
                <c:pt idx="419">
                  <c:v>3082306.7014531167</c:v>
                </c:pt>
                <c:pt idx="420">
                  <c:v>3086352.750322633</c:v>
                </c:pt>
                <c:pt idx="421">
                  <c:v>3069827.2831390998</c:v>
                </c:pt>
                <c:pt idx="422">
                  <c:v>3053187.6578373378</c:v>
                </c:pt>
                <c:pt idx="423">
                  <c:v>3036434.3307402232</c:v>
                </c:pt>
                <c:pt idx="424">
                  <c:v>3019567.7511880184</c:v>
                </c:pt>
                <c:pt idx="425">
                  <c:v>3002588.36170557</c:v>
                </c:pt>
                <c:pt idx="426">
                  <c:v>2985496.5981639954</c:v>
                </c:pt>
                <c:pt idx="427">
                  <c:v>2968292.8899370879</c:v>
                </c:pt>
                <c:pt idx="428">
                  <c:v>2950977.6600526604</c:v>
                </c:pt>
                <c:pt idx="429">
                  <c:v>2933551.3253390347</c:v>
                </c:pt>
                <c:pt idx="430">
                  <c:v>2916014.2965668766</c:v>
                </c:pt>
                <c:pt idx="431">
                  <c:v>2898366.9785865606</c:v>
                </c:pt>
                <c:pt idx="432">
                  <c:v>2880609.7704612492</c:v>
                </c:pt>
                <c:pt idx="433">
                  <c:v>2862743.0655958503</c:v>
                </c:pt>
                <c:pt idx="434">
                  <c:v>2844767.2518620198</c:v>
                </c:pt>
                <c:pt idx="435">
                  <c:v>2826682.7117193607</c:v>
                </c:pt>
                <c:pt idx="436">
                  <c:v>2808489.8223329694</c:v>
                </c:pt>
                <c:pt idx="437">
                  <c:v>2790188.9556874647</c:v>
                </c:pt>
                <c:pt idx="438">
                  <c:v>2771780.4786976343</c:v>
                </c:pt>
                <c:pt idx="439">
                  <c:v>2753264.753315832</c:v>
                </c:pt>
                <c:pt idx="440">
                  <c:v>2734642.1366362367</c:v>
                </c:pt>
                <c:pt idx="441">
                  <c:v>2715912.9809961002</c:v>
                </c:pt>
                <c:pt idx="442">
                  <c:v>2697077.6340740882</c:v>
                </c:pt>
                <c:pt idx="443">
                  <c:v>2678136.4389858204</c:v>
                </c:pt>
                <c:pt idx="444">
                  <c:v>2659089.7343767155</c:v>
                </c:pt>
                <c:pt idx="445">
                  <c:v>2639937.8545122347</c:v>
                </c:pt>
                <c:pt idx="446">
                  <c:v>2620681.1293656151</c:v>
                </c:pt>
                <c:pt idx="447">
                  <c:v>2601319.8847031868</c:v>
                </c:pt>
                <c:pt idx="448">
                  <c:v>2581854.4421673515</c:v>
                </c:pt>
                <c:pt idx="449">
                  <c:v>2562285.1193573112</c:v>
                </c:pt>
                <c:pt idx="450">
                  <c:v>2562285.1193573112</c:v>
                </c:pt>
                <c:pt idx="451">
                  <c:v>2562285.1193573112</c:v>
                </c:pt>
                <c:pt idx="452">
                  <c:v>2562285.1193573112</c:v>
                </c:pt>
                <c:pt idx="453">
                  <c:v>2562285.1193573112</c:v>
                </c:pt>
                <c:pt idx="454">
                  <c:v>2562285.1193573112</c:v>
                </c:pt>
                <c:pt idx="455">
                  <c:v>2562285.1193573112</c:v>
                </c:pt>
                <c:pt idx="456">
                  <c:v>2562285.1193573112</c:v>
                </c:pt>
                <c:pt idx="457">
                  <c:v>2562285.1193573112</c:v>
                </c:pt>
                <c:pt idx="458">
                  <c:v>2562285.1193573112</c:v>
                </c:pt>
                <c:pt idx="459">
                  <c:v>2562285.1193573112</c:v>
                </c:pt>
                <c:pt idx="460">
                  <c:v>2562285.1193573112</c:v>
                </c:pt>
                <c:pt idx="461">
                  <c:v>2562285.1193573112</c:v>
                </c:pt>
                <c:pt idx="462">
                  <c:v>2562285.1193573112</c:v>
                </c:pt>
                <c:pt idx="463">
                  <c:v>2562285.1193573112</c:v>
                </c:pt>
                <c:pt idx="464">
                  <c:v>2562285.1193573112</c:v>
                </c:pt>
                <c:pt idx="465">
                  <c:v>2562285.1193573112</c:v>
                </c:pt>
                <c:pt idx="466">
                  <c:v>2562285.1193573112</c:v>
                </c:pt>
                <c:pt idx="467">
                  <c:v>2562285.1193573112</c:v>
                </c:pt>
                <c:pt idx="468">
                  <c:v>2562285.1193573112</c:v>
                </c:pt>
                <c:pt idx="469">
                  <c:v>2562285.1193573112</c:v>
                </c:pt>
                <c:pt idx="470">
                  <c:v>2562285.1193573112</c:v>
                </c:pt>
                <c:pt idx="471">
                  <c:v>2555912.7554115495</c:v>
                </c:pt>
                <c:pt idx="472">
                  <c:v>2549347.0171799185</c:v>
                </c:pt>
                <c:pt idx="473">
                  <c:v>2542590.7084931987</c:v>
                </c:pt>
                <c:pt idx="474">
                  <c:v>2535646.5052974964</c:v>
                </c:pt>
                <c:pt idx="475">
                  <c:v>2528516.9649474393</c:v>
                </c:pt>
                <c:pt idx="476">
                  <c:v>2521204.5345824775</c:v>
                </c:pt>
                <c:pt idx="477">
                  <c:v>2513711.5586993448</c:v>
                </c:pt>
                <c:pt idx="478">
                  <c:v>2506040.2860171506</c:v>
                </c:pt>
                <c:pt idx="479">
                  <c:v>2498192.8757178024</c:v>
                </c:pt>
                <c:pt idx="480">
                  <c:v>2490171.4031329313</c:v>
                </c:pt>
                <c:pt idx="481">
                  <c:v>2481977.864938844</c:v>
                </c:pt>
                <c:pt idx="482">
                  <c:v>2473614.1839128556</c:v>
                </c:pt>
                <c:pt idx="483">
                  <c:v>2465082.2132974644</c:v>
                </c:pt>
                <c:pt idx="484">
                  <c:v>2456383.7408129494</c:v>
                </c:pt>
                <c:pt idx="485">
                  <c:v>2462301.9115983313</c:v>
                </c:pt>
                <c:pt idx="486">
                  <c:v>2468275.5768740326</c:v>
                </c:pt>
                <c:pt idx="487">
                  <c:v>2474304.3470033896</c:v>
                </c:pt>
                <c:pt idx="488">
                  <c:v>2480387.8430406209</c:v>
                </c:pt>
                <c:pt idx="489">
                  <c:v>2486525.6962780179</c:v>
                </c:pt>
                <c:pt idx="490">
                  <c:v>2492717.5478193276</c:v>
                </c:pt>
                <c:pt idx="491">
                  <c:v>2498963.0481774202</c:v>
                </c:pt>
                <c:pt idx="492">
                  <c:v>2505261.8568944978</c:v>
                </c:pt>
                <c:pt idx="493">
                  <c:v>2511613.6421832456</c:v>
                </c:pt>
                <c:pt idx="494">
                  <c:v>2518018.0805874742</c:v>
                </c:pt>
                <c:pt idx="495">
                  <c:v>2520427.3569526938</c:v>
                </c:pt>
                <c:pt idx="496">
                  <c:v>2522809.3110725852</c:v>
                </c:pt>
                <c:pt idx="497">
                  <c:v>2525163.813444939</c:v>
                </c:pt>
                <c:pt idx="498">
                  <c:v>2527490.7294593202</c:v>
                </c:pt>
                <c:pt idx="499">
                  <c:v>2529789.919128851</c:v>
                </c:pt>
                <c:pt idx="500">
                  <c:v>2532061.2368024546</c:v>
                </c:pt>
                <c:pt idx="501">
                  <c:v>2534304.5308557041</c:v>
                </c:pt>
                <c:pt idx="502">
                  <c:v>2536519.643358211</c:v>
                </c:pt>
                <c:pt idx="503">
                  <c:v>2538706.409715231</c:v>
                </c:pt>
                <c:pt idx="504">
                  <c:v>2540864.6582808886</c:v>
                </c:pt>
                <c:pt idx="505">
                  <c:v>2542994.2099400861</c:v>
                </c:pt>
                <c:pt idx="506">
                  <c:v>2545094.8776557893</c:v>
                </c:pt>
                <c:pt idx="507">
                  <c:v>2542685.1963064037</c:v>
                </c:pt>
                <c:pt idx="508">
                  <c:v>2540075.4718865026</c:v>
                </c:pt>
                <c:pt idx="509">
                  <c:v>2537269.6981488792</c:v>
                </c:pt>
                <c:pt idx="510">
                  <c:v>2534271.5945154768</c:v>
                </c:pt>
                <c:pt idx="511">
                  <c:v>2531084.6350596482</c:v>
                </c:pt>
                <c:pt idx="512">
                  <c:v>2527712.0733947223</c:v>
                </c:pt>
                <c:pt idx="513">
                  <c:v>2524156.9641824779</c:v>
                </c:pt>
                <c:pt idx="514">
                  <c:v>2520422.1818288346</c:v>
                </c:pt>
                <c:pt idx="515">
                  <c:v>2516510.4368219487</c:v>
                </c:pt>
                <c:pt idx="516">
                  <c:v>2512424.2900810437</c:v>
                </c:pt>
                <c:pt idx="517">
                  <c:v>2508166.1656163852</c:v>
                </c:pt>
                <c:pt idx="518">
                  <c:v>2503738.3617471964</c:v>
                </c:pt>
                <c:pt idx="519">
                  <c:v>2499143.061081653</c:v>
                </c:pt>
                <c:pt idx="520">
                  <c:v>2496909.066006884</c:v>
                </c:pt>
                <c:pt idx="521">
                  <c:v>2494611.810593334</c:v>
                </c:pt>
                <c:pt idx="522">
                  <c:v>2492251.6408935147</c:v>
                </c:pt>
                <c:pt idx="523">
                  <c:v>2489828.8946664925</c:v>
                </c:pt>
                <c:pt idx="524">
                  <c:v>2487343.9016776783</c:v>
                </c:pt>
                <c:pt idx="525">
                  <c:v>2484796.9839838319</c:v>
                </c:pt>
                <c:pt idx="526">
                  <c:v>2482188.4562041936</c:v>
                </c:pt>
                <c:pt idx="527">
                  <c:v>2479518.6257786043</c:v>
                </c:pt>
                <c:pt idx="528">
                  <c:v>2476787.7932133977</c:v>
                </c:pt>
                <c:pt idx="529">
                  <c:v>2473996.2523157974</c:v>
                </c:pt>
                <c:pt idx="530">
                  <c:v>2471144.2904175008</c:v>
                </c:pt>
                <c:pt idx="531">
                  <c:v>2468232.1885880786</c:v>
                </c:pt>
                <c:pt idx="532">
                  <c:v>2465260.2218387751</c:v>
                </c:pt>
                <c:pt idx="533">
                  <c:v>2462228.6593172573</c:v>
                </c:pt>
                <c:pt idx="534">
                  <c:v>2459137.7644938193</c:v>
                </c:pt>
                <c:pt idx="535">
                  <c:v>2459137.7644938193</c:v>
                </c:pt>
                <c:pt idx="536">
                  <c:v>2459137.7644938193</c:v>
                </c:pt>
                <c:pt idx="537">
                  <c:v>2459137.7644938193</c:v>
                </c:pt>
                <c:pt idx="538">
                  <c:v>2459137.7644938193</c:v>
                </c:pt>
                <c:pt idx="539">
                  <c:v>2459137.7644938193</c:v>
                </c:pt>
                <c:pt idx="540">
                  <c:v>2459137.7644938193</c:v>
                </c:pt>
                <c:pt idx="541">
                  <c:v>2459137.7644938193</c:v>
                </c:pt>
                <c:pt idx="542">
                  <c:v>2459137.7644938193</c:v>
                </c:pt>
                <c:pt idx="543">
                  <c:v>2459137.7644938193</c:v>
                </c:pt>
                <c:pt idx="544">
                  <c:v>2459137.7644938193</c:v>
                </c:pt>
                <c:pt idx="545">
                  <c:v>2457490.2239901582</c:v>
                </c:pt>
                <c:pt idx="546">
                  <c:v>2455775.8772408208</c:v>
                </c:pt>
                <c:pt idx="547">
                  <c:v>2453995.1614386584</c:v>
                </c:pt>
                <c:pt idx="548">
                  <c:v>2452148.5019229469</c:v>
                </c:pt>
                <c:pt idx="549">
                  <c:v>2450236.3126692097</c:v>
                </c:pt>
                <c:pt idx="550">
                  <c:v>2448258.9967514295</c:v>
                </c:pt>
                <c:pt idx="551">
                  <c:v>2446216.9467786108</c:v>
                </c:pt>
                <c:pt idx="552">
                  <c:v>2444110.5453074905</c:v>
                </c:pt>
                <c:pt idx="553">
                  <c:v>2441940.1652330407</c:v>
                </c:pt>
                <c:pt idx="554">
                  <c:v>2439706.1701582717</c:v>
                </c:pt>
                <c:pt idx="555">
                  <c:v>2437408.9147447217</c:v>
                </c:pt>
                <c:pt idx="556">
                  <c:v>2437408.9147447217</c:v>
                </c:pt>
                <c:pt idx="557">
                  <c:v>2437408.9147447217</c:v>
                </c:pt>
                <c:pt idx="558">
                  <c:v>2437408.9147447217</c:v>
                </c:pt>
                <c:pt idx="559">
                  <c:v>2437408.9147447217</c:v>
                </c:pt>
                <c:pt idx="560">
                  <c:v>2437408.9147447217</c:v>
                </c:pt>
                <c:pt idx="561">
                  <c:v>2437408.9147447217</c:v>
                </c:pt>
                <c:pt idx="562">
                  <c:v>2437408.9147447217</c:v>
                </c:pt>
                <c:pt idx="563">
                  <c:v>2437408.9147447217</c:v>
                </c:pt>
                <c:pt idx="564">
                  <c:v>2437408.9147447217</c:v>
                </c:pt>
                <c:pt idx="565">
                  <c:v>2437408.9147447217</c:v>
                </c:pt>
                <c:pt idx="566">
                  <c:v>2437408.9147447217</c:v>
                </c:pt>
                <c:pt idx="567">
                  <c:v>2437408.9147447217</c:v>
                </c:pt>
                <c:pt idx="568">
                  <c:v>2437408.9147447217</c:v>
                </c:pt>
                <c:pt idx="569">
                  <c:v>2437408.9147447217</c:v>
                </c:pt>
                <c:pt idx="570">
                  <c:v>2436074.3434224362</c:v>
                </c:pt>
                <c:pt idx="571">
                  <c:v>2434706.6164220679</c:v>
                </c:pt>
                <c:pt idx="572">
                  <c:v>2433305.8346185675</c:v>
                </c:pt>
                <c:pt idx="573">
                  <c:v>2431872.097427207</c:v>
                </c:pt>
                <c:pt idx="574">
                  <c:v>2430405.5028350465</c:v>
                </c:pt>
                <c:pt idx="575">
                  <c:v>2428906.1474314719</c:v>
                </c:pt>
                <c:pt idx="576">
                  <c:v>2427374.1264378373</c:v>
                </c:pt>
                <c:pt idx="577">
                  <c:v>2425809.533736248</c:v>
                </c:pt>
                <c:pt idx="578">
                  <c:v>2424212.4618975134</c:v>
                </c:pt>
                <c:pt idx="579">
                  <c:v>2422583.0022083009</c:v>
                </c:pt>
                <c:pt idx="580">
                  <c:v>2420921.2446975219</c:v>
                </c:pt>
                <c:pt idx="581">
                  <c:v>2419227.2781619732</c:v>
                </c:pt>
                <c:pt idx="582">
                  <c:v>2417501.1901912638</c:v>
                </c:pt>
                <c:pt idx="583">
                  <c:v>2415743.0671920511</c:v>
                </c:pt>
                <c:pt idx="584">
                  <c:v>2413952.9944116124</c:v>
                </c:pt>
                <c:pt idx="585">
                  <c:v>2411040.8925821902</c:v>
                </c:pt>
                <c:pt idx="586">
                  <c:v>2408068.9258328867</c:v>
                </c:pt>
                <c:pt idx="587">
                  <c:v>2405037.363311369</c:v>
                </c:pt>
                <c:pt idx="588">
                  <c:v>2401946.4684879309</c:v>
                </c:pt>
                <c:pt idx="589">
                  <c:v>2398796.4993336308</c:v>
                </c:pt>
                <c:pt idx="590">
                  <c:v>2395587.7084907973</c:v>
                </c:pt>
                <c:pt idx="591">
                  <c:v>2392320.343436325</c:v>
                </c:pt>
                <c:pt idx="592">
                  <c:v>2388994.6466381382</c:v>
                </c:pt>
                <c:pt idx="593">
                  <c:v>2385610.85570519</c:v>
                </c:pt>
                <c:pt idx="594">
                  <c:v>2382169.2035313323</c:v>
                </c:pt>
                <c:pt idx="595">
                  <c:v>2382169.2035313323</c:v>
                </c:pt>
                <c:pt idx="596">
                  <c:v>2382169.2035313323</c:v>
                </c:pt>
                <c:pt idx="597">
                  <c:v>2382169.2035313323</c:v>
                </c:pt>
                <c:pt idx="598">
                  <c:v>2382169.2035313323</c:v>
                </c:pt>
                <c:pt idx="599">
                  <c:v>2382169.2035313323</c:v>
                </c:pt>
                <c:pt idx="600">
                  <c:v>2382169.2035313323</c:v>
                </c:pt>
                <c:pt idx="601">
                  <c:v>2382169.2035313323</c:v>
                </c:pt>
                <c:pt idx="602">
                  <c:v>2382169.2035313323</c:v>
                </c:pt>
                <c:pt idx="603">
                  <c:v>2382169.2035313323</c:v>
                </c:pt>
                <c:pt idx="604">
                  <c:v>2382169.2035313323</c:v>
                </c:pt>
                <c:pt idx="605">
                  <c:v>2382169.2035313323</c:v>
                </c:pt>
                <c:pt idx="606">
                  <c:v>2382169.2035313323</c:v>
                </c:pt>
                <c:pt idx="607">
                  <c:v>2382169.2035313323</c:v>
                </c:pt>
                <c:pt idx="608">
                  <c:v>2382169.2035313323</c:v>
                </c:pt>
                <c:pt idx="609">
                  <c:v>2382169.2035313323</c:v>
                </c:pt>
                <c:pt idx="610">
                  <c:v>2382169.2035313323</c:v>
                </c:pt>
                <c:pt idx="611">
                  <c:v>2382169.2035313323</c:v>
                </c:pt>
                <c:pt idx="612">
                  <c:v>2382169.2035313323</c:v>
                </c:pt>
                <c:pt idx="613">
                  <c:v>2382169.2035313323</c:v>
                </c:pt>
                <c:pt idx="614">
                  <c:v>2382169.2035313323</c:v>
                </c:pt>
                <c:pt idx="615">
                  <c:v>2382169.2035313323</c:v>
                </c:pt>
                <c:pt idx="616">
                  <c:v>2382169.2035313323</c:v>
                </c:pt>
                <c:pt idx="617">
                  <c:v>2382169.2035313323</c:v>
                </c:pt>
                <c:pt idx="618">
                  <c:v>2382169.2035313323</c:v>
                </c:pt>
                <c:pt idx="619">
                  <c:v>2382169.2035313323</c:v>
                </c:pt>
                <c:pt idx="620">
                  <c:v>2382169.2035313323</c:v>
                </c:pt>
                <c:pt idx="621">
                  <c:v>2382169.2035313323</c:v>
                </c:pt>
                <c:pt idx="622">
                  <c:v>2382169.2035313323</c:v>
                </c:pt>
                <c:pt idx="623">
                  <c:v>2382169.2035313323</c:v>
                </c:pt>
                <c:pt idx="624">
                  <c:v>2382169.2035313323</c:v>
                </c:pt>
                <c:pt idx="625">
                  <c:v>2382169.2035313323</c:v>
                </c:pt>
                <c:pt idx="626">
                  <c:v>2382169.2035313323</c:v>
                </c:pt>
                <c:pt idx="627">
                  <c:v>2382169.2035313323</c:v>
                </c:pt>
                <c:pt idx="628">
                  <c:v>2382169.2035313323</c:v>
                </c:pt>
                <c:pt idx="629">
                  <c:v>2382169.2035313323</c:v>
                </c:pt>
                <c:pt idx="630">
                  <c:v>2382169.2035313323</c:v>
                </c:pt>
                <c:pt idx="631">
                  <c:v>2382169.2035313323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9F-4D35-AD5B-C1154C861F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3585312"/>
        <c:axId val="933565344"/>
      </c:lineChart>
      <c:catAx>
        <c:axId val="9335853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Distance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3565344"/>
        <c:crosses val="autoZero"/>
        <c:auto val="1"/>
        <c:lblAlgn val="ctr"/>
        <c:lblOffset val="100"/>
        <c:noMultiLvlLbl val="0"/>
      </c:catAx>
      <c:valAx>
        <c:axId val="933565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Joules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3585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Tractive effort,Resistive</a:t>
            </a:r>
            <a:r>
              <a:rPr lang="en-IN" baseline="0"/>
              <a:t> Forces vs Distance</a:t>
            </a:r>
            <a:endParaRPr lang="en-IN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Aero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'CW2'!$K$6:$K$636</c:f>
              <c:numCache>
                <c:formatCode>General</c:formatCode>
                <c:ptCount val="631"/>
                <c:pt idx="0">
                  <c:v>0</c:v>
                </c:pt>
                <c:pt idx="1">
                  <c:v>1.2377744654999996</c:v>
                </c:pt>
                <c:pt idx="2">
                  <c:v>2.4755489309999996</c:v>
                </c:pt>
                <c:pt idx="3">
                  <c:v>3.713323396499999</c:v>
                </c:pt>
                <c:pt idx="4">
                  <c:v>4.9510978619999984</c:v>
                </c:pt>
                <c:pt idx="5">
                  <c:v>6.1888723274999986</c:v>
                </c:pt>
                <c:pt idx="6">
                  <c:v>7.4266467929999997</c:v>
                </c:pt>
                <c:pt idx="7">
                  <c:v>8.6644212584999973</c:v>
                </c:pt>
                <c:pt idx="8">
                  <c:v>9.9021957239999967</c:v>
                </c:pt>
                <c:pt idx="9">
                  <c:v>11.139970189499994</c:v>
                </c:pt>
                <c:pt idx="10">
                  <c:v>12.377744654999995</c:v>
                </c:pt>
                <c:pt idx="11">
                  <c:v>13.615519120499993</c:v>
                </c:pt>
                <c:pt idx="12">
                  <c:v>14.853293585999992</c:v>
                </c:pt>
                <c:pt idx="13">
                  <c:v>16.091068051499992</c:v>
                </c:pt>
                <c:pt idx="14">
                  <c:v>17.328842516999995</c:v>
                </c:pt>
                <c:pt idx="15">
                  <c:v>18.566616982499998</c:v>
                </c:pt>
                <c:pt idx="16">
                  <c:v>19.587461902499996</c:v>
                </c:pt>
                <c:pt idx="17">
                  <c:v>20.608306822500001</c:v>
                </c:pt>
                <c:pt idx="18">
                  <c:v>21.6291517425</c:v>
                </c:pt>
                <c:pt idx="19">
                  <c:v>22.649996662500001</c:v>
                </c:pt>
                <c:pt idx="20">
                  <c:v>23.6708415825</c:v>
                </c:pt>
                <c:pt idx="21">
                  <c:v>24.691686502499998</c:v>
                </c:pt>
                <c:pt idx="22">
                  <c:v>25.7125314225</c:v>
                </c:pt>
                <c:pt idx="23">
                  <c:v>26.733376342499994</c:v>
                </c:pt>
                <c:pt idx="24">
                  <c:v>27.754221262499996</c:v>
                </c:pt>
                <c:pt idx="25">
                  <c:v>28.775066182499998</c:v>
                </c:pt>
                <c:pt idx="26">
                  <c:v>29.795911102499993</c:v>
                </c:pt>
                <c:pt idx="27">
                  <c:v>30.816756022499995</c:v>
                </c:pt>
                <c:pt idx="28">
                  <c:v>30.816756022499995</c:v>
                </c:pt>
                <c:pt idx="29">
                  <c:v>30.816756022499995</c:v>
                </c:pt>
                <c:pt idx="30">
                  <c:v>30.816756022499995</c:v>
                </c:pt>
                <c:pt idx="31">
                  <c:v>30.816756022499995</c:v>
                </c:pt>
                <c:pt idx="32">
                  <c:v>30.816756022499995</c:v>
                </c:pt>
                <c:pt idx="33">
                  <c:v>30.816756022499995</c:v>
                </c:pt>
                <c:pt idx="34">
                  <c:v>30.816756022499995</c:v>
                </c:pt>
                <c:pt idx="35">
                  <c:v>30.816756022499995</c:v>
                </c:pt>
                <c:pt idx="36">
                  <c:v>31.709995327499993</c:v>
                </c:pt>
                <c:pt idx="37">
                  <c:v>32.603234632499991</c:v>
                </c:pt>
                <c:pt idx="38">
                  <c:v>33.496473937499992</c:v>
                </c:pt>
                <c:pt idx="39">
                  <c:v>34.389713242499987</c:v>
                </c:pt>
                <c:pt idx="40">
                  <c:v>35.282952547499988</c:v>
                </c:pt>
                <c:pt idx="41">
                  <c:v>36.17619185249999</c:v>
                </c:pt>
                <c:pt idx="42">
                  <c:v>37.069431157499984</c:v>
                </c:pt>
                <c:pt idx="43">
                  <c:v>37.962670462499986</c:v>
                </c:pt>
                <c:pt idx="44">
                  <c:v>38.85590976749998</c:v>
                </c:pt>
                <c:pt idx="45">
                  <c:v>39.749149072499982</c:v>
                </c:pt>
                <c:pt idx="46">
                  <c:v>40.642388377499977</c:v>
                </c:pt>
                <c:pt idx="47">
                  <c:v>41.535627682499985</c:v>
                </c:pt>
                <c:pt idx="48">
                  <c:v>42.428866987499994</c:v>
                </c:pt>
                <c:pt idx="49">
                  <c:v>43.322106292499996</c:v>
                </c:pt>
                <c:pt idx="50">
                  <c:v>44.215345597500004</c:v>
                </c:pt>
                <c:pt idx="51">
                  <c:v>45.108584902500006</c:v>
                </c:pt>
                <c:pt idx="52">
                  <c:v>46.001824207500007</c:v>
                </c:pt>
                <c:pt idx="53">
                  <c:v>46.895063512500023</c:v>
                </c:pt>
                <c:pt idx="54">
                  <c:v>47.788302817500025</c:v>
                </c:pt>
                <c:pt idx="55">
                  <c:v>48.681542122500041</c:v>
                </c:pt>
                <c:pt idx="56">
                  <c:v>49.574781427500042</c:v>
                </c:pt>
                <c:pt idx="57">
                  <c:v>50.468020732500051</c:v>
                </c:pt>
                <c:pt idx="58">
                  <c:v>51.36126003750006</c:v>
                </c:pt>
                <c:pt idx="59">
                  <c:v>52.254499342500061</c:v>
                </c:pt>
                <c:pt idx="60">
                  <c:v>53.147738647500063</c:v>
                </c:pt>
                <c:pt idx="61">
                  <c:v>54.040977952500064</c:v>
                </c:pt>
                <c:pt idx="62">
                  <c:v>54.93421725750008</c:v>
                </c:pt>
                <c:pt idx="63">
                  <c:v>55.827456562500082</c:v>
                </c:pt>
                <c:pt idx="64">
                  <c:v>56.720695867500076</c:v>
                </c:pt>
                <c:pt idx="65">
                  <c:v>57.613935172500071</c:v>
                </c:pt>
                <c:pt idx="66">
                  <c:v>58.507174477500072</c:v>
                </c:pt>
                <c:pt idx="67">
                  <c:v>59.400413782500081</c:v>
                </c:pt>
                <c:pt idx="68">
                  <c:v>60.293653087500083</c:v>
                </c:pt>
                <c:pt idx="69">
                  <c:v>61.186892392500098</c:v>
                </c:pt>
                <c:pt idx="70">
                  <c:v>62.080131697500093</c:v>
                </c:pt>
                <c:pt idx="71">
                  <c:v>62.973371002500095</c:v>
                </c:pt>
                <c:pt idx="72">
                  <c:v>63.866610307500089</c:v>
                </c:pt>
                <c:pt idx="73">
                  <c:v>64.759849612500091</c:v>
                </c:pt>
                <c:pt idx="74">
                  <c:v>65.653088917500085</c:v>
                </c:pt>
                <c:pt idx="75">
                  <c:v>66.546328222500094</c:v>
                </c:pt>
                <c:pt idx="76">
                  <c:v>67.439567527500103</c:v>
                </c:pt>
                <c:pt idx="77">
                  <c:v>68.332806832500111</c:v>
                </c:pt>
                <c:pt idx="78">
                  <c:v>69.22604613750012</c:v>
                </c:pt>
                <c:pt idx="79">
                  <c:v>70.119285442500129</c:v>
                </c:pt>
                <c:pt idx="80">
                  <c:v>71.012524747500137</c:v>
                </c:pt>
                <c:pt idx="81">
                  <c:v>71.90576405250016</c:v>
                </c:pt>
                <c:pt idx="82">
                  <c:v>72.799003357500155</c:v>
                </c:pt>
                <c:pt idx="83">
                  <c:v>73.692242662500163</c:v>
                </c:pt>
                <c:pt idx="84">
                  <c:v>74.585481967500172</c:v>
                </c:pt>
                <c:pt idx="85">
                  <c:v>75.478721272500181</c:v>
                </c:pt>
                <c:pt idx="86">
                  <c:v>74.585481967500172</c:v>
                </c:pt>
                <c:pt idx="87">
                  <c:v>73.692242662500163</c:v>
                </c:pt>
                <c:pt idx="88">
                  <c:v>72.799003357500155</c:v>
                </c:pt>
                <c:pt idx="89">
                  <c:v>71.90576405250016</c:v>
                </c:pt>
                <c:pt idx="90">
                  <c:v>71.012524747500137</c:v>
                </c:pt>
                <c:pt idx="91">
                  <c:v>70.119285442500129</c:v>
                </c:pt>
                <c:pt idx="92">
                  <c:v>69.22604613750012</c:v>
                </c:pt>
                <c:pt idx="93">
                  <c:v>68.332806832500111</c:v>
                </c:pt>
                <c:pt idx="94">
                  <c:v>67.439567527500103</c:v>
                </c:pt>
                <c:pt idx="95">
                  <c:v>66.546328222500094</c:v>
                </c:pt>
                <c:pt idx="96">
                  <c:v>65.653088917500085</c:v>
                </c:pt>
                <c:pt idx="97">
                  <c:v>64.759849612500091</c:v>
                </c:pt>
                <c:pt idx="98">
                  <c:v>63.866610307500089</c:v>
                </c:pt>
                <c:pt idx="99">
                  <c:v>62.973371002500095</c:v>
                </c:pt>
                <c:pt idx="100">
                  <c:v>62.080131697500093</c:v>
                </c:pt>
                <c:pt idx="101">
                  <c:v>61.186892392500098</c:v>
                </c:pt>
                <c:pt idx="102">
                  <c:v>59.910836242500103</c:v>
                </c:pt>
                <c:pt idx="103">
                  <c:v>58.634780092500115</c:v>
                </c:pt>
                <c:pt idx="104">
                  <c:v>57.358723942500106</c:v>
                </c:pt>
                <c:pt idx="105">
                  <c:v>56.082667792500104</c:v>
                </c:pt>
                <c:pt idx="106">
                  <c:v>54.806611642500094</c:v>
                </c:pt>
                <c:pt idx="107">
                  <c:v>53.530555492500085</c:v>
                </c:pt>
                <c:pt idx="108">
                  <c:v>52.254499342500097</c:v>
                </c:pt>
                <c:pt idx="109">
                  <c:v>50.978443192500094</c:v>
                </c:pt>
                <c:pt idx="110">
                  <c:v>49.702387042500099</c:v>
                </c:pt>
                <c:pt idx="111">
                  <c:v>48.426330892500097</c:v>
                </c:pt>
                <c:pt idx="112">
                  <c:v>47.150274742500109</c:v>
                </c:pt>
                <c:pt idx="113">
                  <c:v>45.874218592500107</c:v>
                </c:pt>
                <c:pt idx="114">
                  <c:v>44.598162442500104</c:v>
                </c:pt>
                <c:pt idx="115">
                  <c:v>43.322106292500116</c:v>
                </c:pt>
                <c:pt idx="116">
                  <c:v>44.342951212500118</c:v>
                </c:pt>
                <c:pt idx="117">
                  <c:v>45.363796132500106</c:v>
                </c:pt>
                <c:pt idx="118">
                  <c:v>46.384641052500093</c:v>
                </c:pt>
                <c:pt idx="119">
                  <c:v>47.405485972500095</c:v>
                </c:pt>
                <c:pt idx="120">
                  <c:v>48.426330892500076</c:v>
                </c:pt>
                <c:pt idx="121">
                  <c:v>49.447175812500078</c:v>
                </c:pt>
                <c:pt idx="122">
                  <c:v>50.468020732500072</c:v>
                </c:pt>
                <c:pt idx="123">
                  <c:v>51.488865652500067</c:v>
                </c:pt>
                <c:pt idx="124">
                  <c:v>52.509710572500062</c:v>
                </c:pt>
                <c:pt idx="125">
                  <c:v>53.530555492500071</c:v>
                </c:pt>
                <c:pt idx="126">
                  <c:v>54.551400412500072</c:v>
                </c:pt>
                <c:pt idx="127">
                  <c:v>55.572245332500081</c:v>
                </c:pt>
                <c:pt idx="128">
                  <c:v>56.593090252500069</c:v>
                </c:pt>
                <c:pt idx="129">
                  <c:v>57.613935172500057</c:v>
                </c:pt>
                <c:pt idx="130">
                  <c:v>58.634780092500044</c:v>
                </c:pt>
                <c:pt idx="131">
                  <c:v>59.655625012500032</c:v>
                </c:pt>
                <c:pt idx="132">
                  <c:v>60.676469932500012</c:v>
                </c:pt>
                <c:pt idx="133">
                  <c:v>60.676469932500012</c:v>
                </c:pt>
                <c:pt idx="134">
                  <c:v>60.676469932500012</c:v>
                </c:pt>
                <c:pt idx="135">
                  <c:v>60.676469932500012</c:v>
                </c:pt>
                <c:pt idx="136">
                  <c:v>60.676469932500012</c:v>
                </c:pt>
                <c:pt idx="137">
                  <c:v>60.676469932500012</c:v>
                </c:pt>
                <c:pt idx="138">
                  <c:v>60.676469932500012</c:v>
                </c:pt>
                <c:pt idx="139">
                  <c:v>60.676469932500012</c:v>
                </c:pt>
                <c:pt idx="140">
                  <c:v>60.676469932500012</c:v>
                </c:pt>
                <c:pt idx="141">
                  <c:v>60.676469932500012</c:v>
                </c:pt>
                <c:pt idx="142">
                  <c:v>60.676469932500012</c:v>
                </c:pt>
                <c:pt idx="143">
                  <c:v>60.676469932500012</c:v>
                </c:pt>
                <c:pt idx="144">
                  <c:v>60.676469932500012</c:v>
                </c:pt>
                <c:pt idx="145">
                  <c:v>60.676469932500012</c:v>
                </c:pt>
                <c:pt idx="146">
                  <c:v>61.952526082500022</c:v>
                </c:pt>
                <c:pt idx="147">
                  <c:v>63.228582232500031</c:v>
                </c:pt>
                <c:pt idx="148">
                  <c:v>64.504638382500048</c:v>
                </c:pt>
                <c:pt idx="149">
                  <c:v>65.78069453250005</c:v>
                </c:pt>
                <c:pt idx="150">
                  <c:v>67.056750682500066</c:v>
                </c:pt>
                <c:pt idx="151">
                  <c:v>68.332806832500054</c:v>
                </c:pt>
                <c:pt idx="152">
                  <c:v>69.608862982500057</c:v>
                </c:pt>
                <c:pt idx="153">
                  <c:v>70.884919132500059</c:v>
                </c:pt>
                <c:pt idx="154">
                  <c:v>72.160975282500061</c:v>
                </c:pt>
                <c:pt idx="155">
                  <c:v>73.437031432500063</c:v>
                </c:pt>
                <c:pt idx="156">
                  <c:v>73.437031432500063</c:v>
                </c:pt>
                <c:pt idx="157">
                  <c:v>73.437031432500063</c:v>
                </c:pt>
                <c:pt idx="158">
                  <c:v>73.437031432500063</c:v>
                </c:pt>
                <c:pt idx="159">
                  <c:v>73.437031432500063</c:v>
                </c:pt>
                <c:pt idx="160">
                  <c:v>73.437031432500063</c:v>
                </c:pt>
                <c:pt idx="161">
                  <c:v>73.437031432500063</c:v>
                </c:pt>
                <c:pt idx="162">
                  <c:v>73.437031432500063</c:v>
                </c:pt>
                <c:pt idx="163">
                  <c:v>73.437031432500063</c:v>
                </c:pt>
                <c:pt idx="164">
                  <c:v>73.437031432500063</c:v>
                </c:pt>
                <c:pt idx="165">
                  <c:v>73.437031432500063</c:v>
                </c:pt>
                <c:pt idx="166">
                  <c:v>73.437031432500063</c:v>
                </c:pt>
                <c:pt idx="167">
                  <c:v>73.437031432500063</c:v>
                </c:pt>
                <c:pt idx="168">
                  <c:v>73.437031432500063</c:v>
                </c:pt>
                <c:pt idx="169">
                  <c:v>73.437031432500063</c:v>
                </c:pt>
                <c:pt idx="170">
                  <c:v>73.437031432500063</c:v>
                </c:pt>
                <c:pt idx="171">
                  <c:v>73.437031432500063</c:v>
                </c:pt>
                <c:pt idx="172">
                  <c:v>73.437031432500063</c:v>
                </c:pt>
                <c:pt idx="173">
                  <c:v>73.437031432500063</c:v>
                </c:pt>
                <c:pt idx="174">
                  <c:v>73.437031432500063</c:v>
                </c:pt>
                <c:pt idx="175">
                  <c:v>73.437031432500063</c:v>
                </c:pt>
                <c:pt idx="176">
                  <c:v>72.033369667500054</c:v>
                </c:pt>
                <c:pt idx="177">
                  <c:v>70.629707902500044</c:v>
                </c:pt>
                <c:pt idx="178">
                  <c:v>69.226046137500049</c:v>
                </c:pt>
                <c:pt idx="179">
                  <c:v>67.822384372500053</c:v>
                </c:pt>
                <c:pt idx="180">
                  <c:v>66.418722607500058</c:v>
                </c:pt>
                <c:pt idx="181">
                  <c:v>65.015060842500048</c:v>
                </c:pt>
                <c:pt idx="182">
                  <c:v>63.61139907750006</c:v>
                </c:pt>
                <c:pt idx="183">
                  <c:v>62.207737312500043</c:v>
                </c:pt>
                <c:pt idx="184">
                  <c:v>60.804075547500055</c:v>
                </c:pt>
                <c:pt idx="185">
                  <c:v>59.40041378250006</c:v>
                </c:pt>
                <c:pt idx="186">
                  <c:v>57.996752017500057</c:v>
                </c:pt>
                <c:pt idx="187">
                  <c:v>56.593090252500048</c:v>
                </c:pt>
                <c:pt idx="188">
                  <c:v>55.189428487500038</c:v>
                </c:pt>
                <c:pt idx="189">
                  <c:v>53.785766722500043</c:v>
                </c:pt>
                <c:pt idx="190">
                  <c:v>52.382104957500047</c:v>
                </c:pt>
                <c:pt idx="191">
                  <c:v>50.978443192500045</c:v>
                </c:pt>
                <c:pt idx="192">
                  <c:v>49.574781427500042</c:v>
                </c:pt>
                <c:pt idx="193">
                  <c:v>48.171119662500033</c:v>
                </c:pt>
                <c:pt idx="194">
                  <c:v>46.76745789750003</c:v>
                </c:pt>
                <c:pt idx="195">
                  <c:v>45.363796132500035</c:v>
                </c:pt>
                <c:pt idx="196">
                  <c:v>44.087739982500047</c:v>
                </c:pt>
                <c:pt idx="197">
                  <c:v>42.811683832500044</c:v>
                </c:pt>
                <c:pt idx="198">
                  <c:v>41.535627682500035</c:v>
                </c:pt>
                <c:pt idx="199">
                  <c:v>40.25957153250004</c:v>
                </c:pt>
                <c:pt idx="200">
                  <c:v>38.98351538250003</c:v>
                </c:pt>
                <c:pt idx="201">
                  <c:v>37.707459232500035</c:v>
                </c:pt>
                <c:pt idx="202">
                  <c:v>36.431403082500033</c:v>
                </c:pt>
                <c:pt idx="203">
                  <c:v>35.155346932500031</c:v>
                </c:pt>
                <c:pt idx="204">
                  <c:v>33.879290782500036</c:v>
                </c:pt>
                <c:pt idx="205">
                  <c:v>32.603234632500033</c:v>
                </c:pt>
                <c:pt idx="206">
                  <c:v>33.241262707500027</c:v>
                </c:pt>
                <c:pt idx="207">
                  <c:v>33.879290782500021</c:v>
                </c:pt>
                <c:pt idx="208">
                  <c:v>34.517318857500022</c:v>
                </c:pt>
                <c:pt idx="209">
                  <c:v>35.155346932500017</c:v>
                </c:pt>
                <c:pt idx="210">
                  <c:v>35.793375007500018</c:v>
                </c:pt>
                <c:pt idx="211">
                  <c:v>36.431403082500019</c:v>
                </c:pt>
                <c:pt idx="212">
                  <c:v>37.06943115750002</c:v>
                </c:pt>
                <c:pt idx="213">
                  <c:v>37.707459232500021</c:v>
                </c:pt>
                <c:pt idx="214">
                  <c:v>38.345487307500015</c:v>
                </c:pt>
                <c:pt idx="215">
                  <c:v>38.983515382500016</c:v>
                </c:pt>
                <c:pt idx="216">
                  <c:v>40.259571532500011</c:v>
                </c:pt>
                <c:pt idx="217">
                  <c:v>41.535627682499999</c:v>
                </c:pt>
                <c:pt idx="218">
                  <c:v>42.811683832500009</c:v>
                </c:pt>
                <c:pt idx="219">
                  <c:v>44.087739982500011</c:v>
                </c:pt>
                <c:pt idx="220">
                  <c:v>45.363796132500021</c:v>
                </c:pt>
                <c:pt idx="221">
                  <c:v>46.639852282500016</c:v>
                </c:pt>
                <c:pt idx="222">
                  <c:v>47.915908432500018</c:v>
                </c:pt>
                <c:pt idx="223">
                  <c:v>49.19196458250002</c:v>
                </c:pt>
                <c:pt idx="224">
                  <c:v>50.468020732500008</c:v>
                </c:pt>
                <c:pt idx="225">
                  <c:v>51.744076882499996</c:v>
                </c:pt>
                <c:pt idx="226">
                  <c:v>51.744076882499996</c:v>
                </c:pt>
                <c:pt idx="227">
                  <c:v>50.212809502499994</c:v>
                </c:pt>
                <c:pt idx="228">
                  <c:v>48.681542122499991</c:v>
                </c:pt>
                <c:pt idx="229">
                  <c:v>47.150274742499988</c:v>
                </c:pt>
                <c:pt idx="230">
                  <c:v>45.619007362499978</c:v>
                </c:pt>
                <c:pt idx="231">
                  <c:v>44.087739982499961</c:v>
                </c:pt>
                <c:pt idx="232">
                  <c:v>42.556472602499959</c:v>
                </c:pt>
                <c:pt idx="233">
                  <c:v>41.025205222499949</c:v>
                </c:pt>
                <c:pt idx="234">
                  <c:v>39.493937842499946</c:v>
                </c:pt>
                <c:pt idx="235">
                  <c:v>37.96267046249995</c:v>
                </c:pt>
                <c:pt idx="236">
                  <c:v>39.238726612499953</c:v>
                </c:pt>
                <c:pt idx="237">
                  <c:v>40.514782762499955</c:v>
                </c:pt>
                <c:pt idx="238">
                  <c:v>41.790838912499964</c:v>
                </c:pt>
                <c:pt idx="239">
                  <c:v>43.066895062499974</c:v>
                </c:pt>
                <c:pt idx="240">
                  <c:v>44.342951212499969</c:v>
                </c:pt>
                <c:pt idx="241">
                  <c:v>45.619007362499978</c:v>
                </c:pt>
                <c:pt idx="242">
                  <c:v>46.895063512499988</c:v>
                </c:pt>
                <c:pt idx="243">
                  <c:v>48.171119662499997</c:v>
                </c:pt>
                <c:pt idx="244">
                  <c:v>49.447175812499992</c:v>
                </c:pt>
                <c:pt idx="245">
                  <c:v>50.723231962499987</c:v>
                </c:pt>
                <c:pt idx="246">
                  <c:v>51.999288112499976</c:v>
                </c:pt>
                <c:pt idx="247">
                  <c:v>53.275344262499985</c:v>
                </c:pt>
                <c:pt idx="248">
                  <c:v>54.551400412499994</c:v>
                </c:pt>
                <c:pt idx="249">
                  <c:v>55.827456562500004</c:v>
                </c:pt>
                <c:pt idx="250">
                  <c:v>57.103512712499999</c:v>
                </c:pt>
                <c:pt idx="251">
                  <c:v>58.379568862500001</c:v>
                </c:pt>
                <c:pt idx="252">
                  <c:v>59.65562501250001</c:v>
                </c:pt>
                <c:pt idx="253">
                  <c:v>60.931681162499999</c:v>
                </c:pt>
                <c:pt idx="254">
                  <c:v>62.207737312500008</c:v>
                </c:pt>
                <c:pt idx="255">
                  <c:v>63.483793462500017</c:v>
                </c:pt>
                <c:pt idx="256">
                  <c:v>64.759849612500034</c:v>
                </c:pt>
                <c:pt idx="257">
                  <c:v>66.035905762500022</c:v>
                </c:pt>
                <c:pt idx="258">
                  <c:v>67.311961912500024</c:v>
                </c:pt>
                <c:pt idx="259">
                  <c:v>68.588018062500041</c:v>
                </c:pt>
                <c:pt idx="260">
                  <c:v>69.864074212500029</c:v>
                </c:pt>
                <c:pt idx="261">
                  <c:v>71.140130362500031</c:v>
                </c:pt>
                <c:pt idx="262">
                  <c:v>72.416186512500033</c:v>
                </c:pt>
                <c:pt idx="263">
                  <c:v>73.69224266250005</c:v>
                </c:pt>
                <c:pt idx="264">
                  <c:v>74.968298812500038</c:v>
                </c:pt>
                <c:pt idx="265">
                  <c:v>76.24435496250004</c:v>
                </c:pt>
                <c:pt idx="266">
                  <c:v>76.627171807500034</c:v>
                </c:pt>
                <c:pt idx="267">
                  <c:v>77.009988652500027</c:v>
                </c:pt>
                <c:pt idx="268">
                  <c:v>77.392805497500021</c:v>
                </c:pt>
                <c:pt idx="269">
                  <c:v>77.775622342500014</c:v>
                </c:pt>
                <c:pt idx="270">
                  <c:v>78.158439187500008</c:v>
                </c:pt>
                <c:pt idx="271">
                  <c:v>78.541256032500002</c:v>
                </c:pt>
                <c:pt idx="272">
                  <c:v>78.924072877499995</c:v>
                </c:pt>
                <c:pt idx="273">
                  <c:v>79.306889722500003</c:v>
                </c:pt>
                <c:pt idx="274">
                  <c:v>79.689706567499996</c:v>
                </c:pt>
                <c:pt idx="275">
                  <c:v>80.07252341249999</c:v>
                </c:pt>
                <c:pt idx="276">
                  <c:v>80.07252341249999</c:v>
                </c:pt>
                <c:pt idx="277">
                  <c:v>80.07252341249999</c:v>
                </c:pt>
                <c:pt idx="278">
                  <c:v>80.07252341249999</c:v>
                </c:pt>
                <c:pt idx="279">
                  <c:v>80.07252341249999</c:v>
                </c:pt>
                <c:pt idx="280">
                  <c:v>80.07252341249999</c:v>
                </c:pt>
                <c:pt idx="281">
                  <c:v>80.07252341249999</c:v>
                </c:pt>
                <c:pt idx="282">
                  <c:v>80.07252341249999</c:v>
                </c:pt>
                <c:pt idx="283">
                  <c:v>80.07252341249999</c:v>
                </c:pt>
                <c:pt idx="284">
                  <c:v>80.07252341249999</c:v>
                </c:pt>
                <c:pt idx="285">
                  <c:v>80.07252341249999</c:v>
                </c:pt>
                <c:pt idx="286">
                  <c:v>80.07252341249999</c:v>
                </c:pt>
                <c:pt idx="287">
                  <c:v>80.07252341249999</c:v>
                </c:pt>
                <c:pt idx="288">
                  <c:v>80.07252341249999</c:v>
                </c:pt>
                <c:pt idx="289">
                  <c:v>80.07252341249999</c:v>
                </c:pt>
                <c:pt idx="290">
                  <c:v>80.07252341249999</c:v>
                </c:pt>
                <c:pt idx="291">
                  <c:v>80.07252341249999</c:v>
                </c:pt>
                <c:pt idx="292">
                  <c:v>80.07252341249999</c:v>
                </c:pt>
                <c:pt idx="293">
                  <c:v>80.07252341249999</c:v>
                </c:pt>
                <c:pt idx="294">
                  <c:v>80.07252341249999</c:v>
                </c:pt>
                <c:pt idx="295">
                  <c:v>80.07252341249999</c:v>
                </c:pt>
                <c:pt idx="296">
                  <c:v>80.07252341249999</c:v>
                </c:pt>
                <c:pt idx="297">
                  <c:v>80.07252341249999</c:v>
                </c:pt>
                <c:pt idx="298">
                  <c:v>80.07252341249999</c:v>
                </c:pt>
                <c:pt idx="299">
                  <c:v>80.07252341249999</c:v>
                </c:pt>
                <c:pt idx="300">
                  <c:v>80.07252341249999</c:v>
                </c:pt>
                <c:pt idx="301">
                  <c:v>80.07252341249999</c:v>
                </c:pt>
                <c:pt idx="302">
                  <c:v>80.07252341249999</c:v>
                </c:pt>
                <c:pt idx="303">
                  <c:v>80.07252341249999</c:v>
                </c:pt>
                <c:pt idx="304">
                  <c:v>80.07252341249999</c:v>
                </c:pt>
                <c:pt idx="305">
                  <c:v>80.07252341249999</c:v>
                </c:pt>
                <c:pt idx="306">
                  <c:v>80.07252341249999</c:v>
                </c:pt>
                <c:pt idx="307">
                  <c:v>80.07252341249999</c:v>
                </c:pt>
                <c:pt idx="308">
                  <c:v>80.710551487499984</c:v>
                </c:pt>
                <c:pt idx="309">
                  <c:v>81.348579562499978</c:v>
                </c:pt>
                <c:pt idx="310">
                  <c:v>81.986607637499986</c:v>
                </c:pt>
                <c:pt idx="311">
                  <c:v>82.624635712499995</c:v>
                </c:pt>
                <c:pt idx="312">
                  <c:v>83.262663787499989</c:v>
                </c:pt>
                <c:pt idx="313">
                  <c:v>83.900691862499983</c:v>
                </c:pt>
                <c:pt idx="314">
                  <c:v>84.538719937499991</c:v>
                </c:pt>
                <c:pt idx="315">
                  <c:v>85.176748012500013</c:v>
                </c:pt>
                <c:pt idx="316">
                  <c:v>85.176748012500013</c:v>
                </c:pt>
                <c:pt idx="317">
                  <c:v>85.176748012500013</c:v>
                </c:pt>
                <c:pt idx="318">
                  <c:v>85.176748012500013</c:v>
                </c:pt>
                <c:pt idx="319">
                  <c:v>85.176748012500013</c:v>
                </c:pt>
                <c:pt idx="320">
                  <c:v>85.176748012500013</c:v>
                </c:pt>
                <c:pt idx="321">
                  <c:v>85.176748012500013</c:v>
                </c:pt>
                <c:pt idx="322">
                  <c:v>85.176748012500013</c:v>
                </c:pt>
                <c:pt idx="323">
                  <c:v>85.176748012500013</c:v>
                </c:pt>
                <c:pt idx="324">
                  <c:v>85.176748012500013</c:v>
                </c:pt>
                <c:pt idx="325">
                  <c:v>85.176748012500013</c:v>
                </c:pt>
                <c:pt idx="326">
                  <c:v>85.814776087500007</c:v>
                </c:pt>
                <c:pt idx="327">
                  <c:v>86.452804162499987</c:v>
                </c:pt>
                <c:pt idx="328">
                  <c:v>87.09083223750001</c:v>
                </c:pt>
                <c:pt idx="329">
                  <c:v>87.728860312500004</c:v>
                </c:pt>
                <c:pt idx="330">
                  <c:v>88.366888387500012</c:v>
                </c:pt>
                <c:pt idx="331">
                  <c:v>89.004916462500006</c:v>
                </c:pt>
                <c:pt idx="332">
                  <c:v>89.6429445375</c:v>
                </c:pt>
                <c:pt idx="333">
                  <c:v>90.280972612500008</c:v>
                </c:pt>
                <c:pt idx="334">
                  <c:v>90.919000687500002</c:v>
                </c:pt>
                <c:pt idx="335">
                  <c:v>91.557028762500011</c:v>
                </c:pt>
                <c:pt idx="336">
                  <c:v>90.025761382500008</c:v>
                </c:pt>
                <c:pt idx="337">
                  <c:v>88.494494002499977</c:v>
                </c:pt>
                <c:pt idx="338">
                  <c:v>86.963226622499974</c:v>
                </c:pt>
                <c:pt idx="339">
                  <c:v>85.431959242499985</c:v>
                </c:pt>
                <c:pt idx="340">
                  <c:v>83.900691862499983</c:v>
                </c:pt>
                <c:pt idx="341">
                  <c:v>82.36942448249998</c:v>
                </c:pt>
                <c:pt idx="342">
                  <c:v>80.838157102499977</c:v>
                </c:pt>
                <c:pt idx="343">
                  <c:v>79.306889722499974</c:v>
                </c:pt>
                <c:pt idx="344">
                  <c:v>77.775622342499972</c:v>
                </c:pt>
                <c:pt idx="345">
                  <c:v>76.244354962499969</c:v>
                </c:pt>
                <c:pt idx="346">
                  <c:v>74.713087582499966</c:v>
                </c:pt>
                <c:pt idx="347">
                  <c:v>73.181820202499949</c:v>
                </c:pt>
                <c:pt idx="348">
                  <c:v>71.650552822499947</c:v>
                </c:pt>
                <c:pt idx="349">
                  <c:v>70.119285442499944</c:v>
                </c:pt>
                <c:pt idx="350">
                  <c:v>68.588018062499941</c:v>
                </c:pt>
                <c:pt idx="351">
                  <c:v>68.588018062499941</c:v>
                </c:pt>
                <c:pt idx="352">
                  <c:v>68.588018062499941</c:v>
                </c:pt>
                <c:pt idx="353">
                  <c:v>68.588018062499941</c:v>
                </c:pt>
                <c:pt idx="354">
                  <c:v>68.588018062499941</c:v>
                </c:pt>
                <c:pt idx="355">
                  <c:v>68.588018062499941</c:v>
                </c:pt>
                <c:pt idx="356">
                  <c:v>68.588018062499941</c:v>
                </c:pt>
                <c:pt idx="357">
                  <c:v>68.588018062499941</c:v>
                </c:pt>
                <c:pt idx="358">
                  <c:v>68.588018062499941</c:v>
                </c:pt>
                <c:pt idx="359">
                  <c:v>68.588018062499941</c:v>
                </c:pt>
                <c:pt idx="360">
                  <c:v>68.588018062499941</c:v>
                </c:pt>
                <c:pt idx="361">
                  <c:v>68.588018062499941</c:v>
                </c:pt>
                <c:pt idx="362">
                  <c:v>68.588018062499941</c:v>
                </c:pt>
                <c:pt idx="363">
                  <c:v>68.588018062499941</c:v>
                </c:pt>
                <c:pt idx="364">
                  <c:v>68.588018062499941</c:v>
                </c:pt>
                <c:pt idx="365">
                  <c:v>68.588018062499941</c:v>
                </c:pt>
                <c:pt idx="366">
                  <c:v>69.481257367499936</c:v>
                </c:pt>
                <c:pt idx="367">
                  <c:v>70.374496672499944</c:v>
                </c:pt>
                <c:pt idx="368">
                  <c:v>71.267735977499953</c:v>
                </c:pt>
                <c:pt idx="369">
                  <c:v>72.160975282499962</c:v>
                </c:pt>
                <c:pt idx="370">
                  <c:v>73.054214587499956</c:v>
                </c:pt>
                <c:pt idx="371">
                  <c:v>73.947453892499951</c:v>
                </c:pt>
                <c:pt idx="372">
                  <c:v>74.840693197499945</c:v>
                </c:pt>
                <c:pt idx="373">
                  <c:v>75.733932502499954</c:v>
                </c:pt>
                <c:pt idx="374">
                  <c:v>76.627171807499948</c:v>
                </c:pt>
                <c:pt idx="375">
                  <c:v>77.520411112499957</c:v>
                </c:pt>
                <c:pt idx="376">
                  <c:v>78.413650417499952</c:v>
                </c:pt>
                <c:pt idx="377">
                  <c:v>78.413650417499952</c:v>
                </c:pt>
                <c:pt idx="378">
                  <c:v>78.413650417499952</c:v>
                </c:pt>
                <c:pt idx="379">
                  <c:v>78.413650417499952</c:v>
                </c:pt>
                <c:pt idx="380">
                  <c:v>78.413650417499952</c:v>
                </c:pt>
                <c:pt idx="381">
                  <c:v>78.413650417499952</c:v>
                </c:pt>
                <c:pt idx="382">
                  <c:v>78.413650417499952</c:v>
                </c:pt>
                <c:pt idx="383">
                  <c:v>78.413650417499952</c:v>
                </c:pt>
                <c:pt idx="384">
                  <c:v>78.413650417499952</c:v>
                </c:pt>
                <c:pt idx="385">
                  <c:v>78.413650417499952</c:v>
                </c:pt>
                <c:pt idx="386">
                  <c:v>78.413650417499952</c:v>
                </c:pt>
                <c:pt idx="387">
                  <c:v>78.413650417499952</c:v>
                </c:pt>
                <c:pt idx="388">
                  <c:v>78.413650417499952</c:v>
                </c:pt>
                <c:pt idx="389">
                  <c:v>78.413650417499952</c:v>
                </c:pt>
                <c:pt idx="390">
                  <c:v>78.413650417499952</c:v>
                </c:pt>
                <c:pt idx="391">
                  <c:v>78.413650417499952</c:v>
                </c:pt>
                <c:pt idx="392">
                  <c:v>78.413650417499952</c:v>
                </c:pt>
                <c:pt idx="393">
                  <c:v>78.413650417499952</c:v>
                </c:pt>
                <c:pt idx="394">
                  <c:v>78.413650417499952</c:v>
                </c:pt>
                <c:pt idx="395">
                  <c:v>78.413650417499952</c:v>
                </c:pt>
                <c:pt idx="396">
                  <c:v>76.499566192499969</c:v>
                </c:pt>
                <c:pt idx="397">
                  <c:v>74.585481967499973</c:v>
                </c:pt>
                <c:pt idx="398">
                  <c:v>72.671397742499991</c:v>
                </c:pt>
                <c:pt idx="399">
                  <c:v>70.757313517499981</c:v>
                </c:pt>
                <c:pt idx="400">
                  <c:v>68.84322929249997</c:v>
                </c:pt>
                <c:pt idx="401">
                  <c:v>66.929145067499988</c:v>
                </c:pt>
                <c:pt idx="402">
                  <c:v>65.015060842499992</c:v>
                </c:pt>
                <c:pt idx="403">
                  <c:v>63.100976617499988</c:v>
                </c:pt>
                <c:pt idx="404">
                  <c:v>61.186892392499985</c:v>
                </c:pt>
                <c:pt idx="405">
                  <c:v>59.272808167499988</c:v>
                </c:pt>
                <c:pt idx="406">
                  <c:v>59.655625012499989</c:v>
                </c:pt>
                <c:pt idx="407">
                  <c:v>60.03844185749999</c:v>
                </c:pt>
                <c:pt idx="408">
                  <c:v>60.421258702499976</c:v>
                </c:pt>
                <c:pt idx="409">
                  <c:v>60.804075547499963</c:v>
                </c:pt>
                <c:pt idx="410">
                  <c:v>61.186892392499956</c:v>
                </c:pt>
                <c:pt idx="411">
                  <c:v>61.569709237499964</c:v>
                </c:pt>
                <c:pt idx="412">
                  <c:v>61.952526082499958</c:v>
                </c:pt>
                <c:pt idx="413">
                  <c:v>62.335342927499958</c:v>
                </c:pt>
                <c:pt idx="414">
                  <c:v>62.718159772499952</c:v>
                </c:pt>
                <c:pt idx="415">
                  <c:v>63.100976617499938</c:v>
                </c:pt>
                <c:pt idx="416">
                  <c:v>63.483793462499925</c:v>
                </c:pt>
                <c:pt idx="417">
                  <c:v>63.866610307499933</c:v>
                </c:pt>
                <c:pt idx="418">
                  <c:v>64.249427152499933</c:v>
                </c:pt>
                <c:pt idx="419">
                  <c:v>64.632243997499941</c:v>
                </c:pt>
                <c:pt idx="420">
                  <c:v>65.015060842499935</c:v>
                </c:pt>
                <c:pt idx="421">
                  <c:v>65.397877687499943</c:v>
                </c:pt>
                <c:pt idx="422">
                  <c:v>66.035905762499937</c:v>
                </c:pt>
                <c:pt idx="423">
                  <c:v>66.673933837499931</c:v>
                </c:pt>
                <c:pt idx="424">
                  <c:v>67.311961912499925</c:v>
                </c:pt>
                <c:pt idx="425">
                  <c:v>67.949989987499933</c:v>
                </c:pt>
                <c:pt idx="426">
                  <c:v>68.588018062499941</c:v>
                </c:pt>
                <c:pt idx="427">
                  <c:v>69.226046137499921</c:v>
                </c:pt>
                <c:pt idx="428">
                  <c:v>69.864074212499943</c:v>
                </c:pt>
                <c:pt idx="429">
                  <c:v>70.502102287499923</c:v>
                </c:pt>
                <c:pt idx="430">
                  <c:v>71.140130362499931</c:v>
                </c:pt>
                <c:pt idx="431">
                  <c:v>71.778158437499926</c:v>
                </c:pt>
                <c:pt idx="432">
                  <c:v>72.41618651249992</c:v>
                </c:pt>
                <c:pt idx="433">
                  <c:v>73.054214587499914</c:v>
                </c:pt>
                <c:pt idx="434">
                  <c:v>73.692242662499922</c:v>
                </c:pt>
                <c:pt idx="435">
                  <c:v>74.330270737499902</c:v>
                </c:pt>
                <c:pt idx="436">
                  <c:v>74.968298812499896</c:v>
                </c:pt>
                <c:pt idx="437">
                  <c:v>75.606326887499904</c:v>
                </c:pt>
                <c:pt idx="438">
                  <c:v>76.244354962499898</c:v>
                </c:pt>
                <c:pt idx="439">
                  <c:v>76.882383037499892</c:v>
                </c:pt>
                <c:pt idx="440">
                  <c:v>77.520411112499886</c:v>
                </c:pt>
                <c:pt idx="441">
                  <c:v>78.15843918749988</c:v>
                </c:pt>
                <c:pt idx="442">
                  <c:v>78.796467262499874</c:v>
                </c:pt>
                <c:pt idx="443">
                  <c:v>79.434495337499882</c:v>
                </c:pt>
                <c:pt idx="444">
                  <c:v>80.072523412499891</c:v>
                </c:pt>
                <c:pt idx="445">
                  <c:v>80.710551487499885</c:v>
                </c:pt>
                <c:pt idx="446">
                  <c:v>81.348579562499879</c:v>
                </c:pt>
                <c:pt idx="447">
                  <c:v>81.986607637499858</c:v>
                </c:pt>
                <c:pt idx="448">
                  <c:v>82.624635712499867</c:v>
                </c:pt>
                <c:pt idx="449">
                  <c:v>83.262663787499861</c:v>
                </c:pt>
                <c:pt idx="450">
                  <c:v>83.900691862499841</c:v>
                </c:pt>
                <c:pt idx="451">
                  <c:v>80.710551487499842</c:v>
                </c:pt>
                <c:pt idx="452">
                  <c:v>77.520411112499829</c:v>
                </c:pt>
                <c:pt idx="453">
                  <c:v>74.330270737499831</c:v>
                </c:pt>
                <c:pt idx="454">
                  <c:v>71.140130362499832</c:v>
                </c:pt>
                <c:pt idx="455">
                  <c:v>67.949989987499833</c:v>
                </c:pt>
                <c:pt idx="456">
                  <c:v>64.759849612499849</c:v>
                </c:pt>
                <c:pt idx="457">
                  <c:v>61.569709237499843</c:v>
                </c:pt>
                <c:pt idx="458">
                  <c:v>58.379568862499845</c:v>
                </c:pt>
                <c:pt idx="459">
                  <c:v>55.189428487499846</c:v>
                </c:pt>
                <c:pt idx="460">
                  <c:v>51.999288112499855</c:v>
                </c:pt>
                <c:pt idx="461">
                  <c:v>48.809147737499849</c:v>
                </c:pt>
                <c:pt idx="462">
                  <c:v>45.619007362499843</c:v>
                </c:pt>
                <c:pt idx="463">
                  <c:v>42.428866987499838</c:v>
                </c:pt>
                <c:pt idx="464">
                  <c:v>39.238726612499839</c:v>
                </c:pt>
                <c:pt idx="465">
                  <c:v>36.048586237499833</c:v>
                </c:pt>
                <c:pt idx="466">
                  <c:v>33.368868322499829</c:v>
                </c:pt>
                <c:pt idx="467">
                  <c:v>30.689150407499834</c:v>
                </c:pt>
                <c:pt idx="468">
                  <c:v>28.009432492499833</c:v>
                </c:pt>
                <c:pt idx="469">
                  <c:v>25.329714577499825</c:v>
                </c:pt>
                <c:pt idx="470">
                  <c:v>22.649996662499824</c:v>
                </c:pt>
                <c:pt idx="471">
                  <c:v>19.970278747499822</c:v>
                </c:pt>
                <c:pt idx="472">
                  <c:v>20.608306822499824</c:v>
                </c:pt>
                <c:pt idx="473">
                  <c:v>21.246334897499825</c:v>
                </c:pt>
                <c:pt idx="474">
                  <c:v>21.884362972499826</c:v>
                </c:pt>
                <c:pt idx="475">
                  <c:v>22.522391047499823</c:v>
                </c:pt>
                <c:pt idx="476">
                  <c:v>23.160419122499825</c:v>
                </c:pt>
                <c:pt idx="477">
                  <c:v>23.798447197499819</c:v>
                </c:pt>
                <c:pt idx="478">
                  <c:v>24.43647527249982</c:v>
                </c:pt>
                <c:pt idx="479">
                  <c:v>25.074503347499817</c:v>
                </c:pt>
                <c:pt idx="480">
                  <c:v>25.712531422499818</c:v>
                </c:pt>
                <c:pt idx="481">
                  <c:v>26.35055949749982</c:v>
                </c:pt>
                <c:pt idx="482">
                  <c:v>26.988587572499817</c:v>
                </c:pt>
                <c:pt idx="483">
                  <c:v>27.626615647499822</c:v>
                </c:pt>
                <c:pt idx="484">
                  <c:v>28.264643722499823</c:v>
                </c:pt>
                <c:pt idx="485">
                  <c:v>28.902671797499821</c:v>
                </c:pt>
                <c:pt idx="486">
                  <c:v>29.413094257499825</c:v>
                </c:pt>
                <c:pt idx="487">
                  <c:v>29.923516717499826</c:v>
                </c:pt>
                <c:pt idx="488">
                  <c:v>30.43393917749982</c:v>
                </c:pt>
                <c:pt idx="489">
                  <c:v>30.944361637499824</c:v>
                </c:pt>
                <c:pt idx="490">
                  <c:v>31.454784097499822</c:v>
                </c:pt>
                <c:pt idx="491">
                  <c:v>31.965206557499819</c:v>
                </c:pt>
                <c:pt idx="492">
                  <c:v>32.47562901749982</c:v>
                </c:pt>
                <c:pt idx="493">
                  <c:v>32.986051477499814</c:v>
                </c:pt>
                <c:pt idx="494">
                  <c:v>33.496473937499815</c:v>
                </c:pt>
                <c:pt idx="495">
                  <c:v>34.006896397499808</c:v>
                </c:pt>
                <c:pt idx="496">
                  <c:v>33.368868322499807</c:v>
                </c:pt>
                <c:pt idx="497">
                  <c:v>32.730840247499806</c:v>
                </c:pt>
                <c:pt idx="498">
                  <c:v>32.092812172499812</c:v>
                </c:pt>
                <c:pt idx="499">
                  <c:v>31.454784097499815</c:v>
                </c:pt>
                <c:pt idx="500">
                  <c:v>30.816756022499813</c:v>
                </c:pt>
                <c:pt idx="501">
                  <c:v>30.178727947499812</c:v>
                </c:pt>
                <c:pt idx="502">
                  <c:v>29.540699872499815</c:v>
                </c:pt>
                <c:pt idx="503">
                  <c:v>28.902671797499814</c:v>
                </c:pt>
                <c:pt idx="504">
                  <c:v>28.264643722499812</c:v>
                </c:pt>
                <c:pt idx="505">
                  <c:v>27.626615647499815</c:v>
                </c:pt>
                <c:pt idx="506">
                  <c:v>26.988587572499817</c:v>
                </c:pt>
                <c:pt idx="507">
                  <c:v>26.35055949749982</c:v>
                </c:pt>
                <c:pt idx="508">
                  <c:v>27.626615647499822</c:v>
                </c:pt>
                <c:pt idx="509">
                  <c:v>28.902671797499821</c:v>
                </c:pt>
                <c:pt idx="510">
                  <c:v>30.178727947499823</c:v>
                </c:pt>
                <c:pt idx="511">
                  <c:v>31.454784097499822</c:v>
                </c:pt>
                <c:pt idx="512">
                  <c:v>32.730840247499827</c:v>
                </c:pt>
                <c:pt idx="513">
                  <c:v>34.006896397499823</c:v>
                </c:pt>
                <c:pt idx="514">
                  <c:v>35.282952547499825</c:v>
                </c:pt>
                <c:pt idx="515">
                  <c:v>36.559008697499827</c:v>
                </c:pt>
                <c:pt idx="516">
                  <c:v>37.835064847499829</c:v>
                </c:pt>
                <c:pt idx="517">
                  <c:v>39.111120997499825</c:v>
                </c:pt>
                <c:pt idx="518">
                  <c:v>40.38717714749982</c:v>
                </c:pt>
                <c:pt idx="519">
                  <c:v>41.663233297499829</c:v>
                </c:pt>
                <c:pt idx="520">
                  <c:v>42.939289447499817</c:v>
                </c:pt>
                <c:pt idx="521">
                  <c:v>43.577317522499833</c:v>
                </c:pt>
                <c:pt idx="522">
                  <c:v>44.215345597499827</c:v>
                </c:pt>
                <c:pt idx="523">
                  <c:v>44.853373672499828</c:v>
                </c:pt>
                <c:pt idx="524">
                  <c:v>45.491401747499829</c:v>
                </c:pt>
                <c:pt idx="525">
                  <c:v>46.129429822499823</c:v>
                </c:pt>
                <c:pt idx="526">
                  <c:v>46.76745789749981</c:v>
                </c:pt>
                <c:pt idx="527">
                  <c:v>47.405485972499804</c:v>
                </c:pt>
                <c:pt idx="528">
                  <c:v>48.043514047499791</c:v>
                </c:pt>
                <c:pt idx="529">
                  <c:v>48.681542122499792</c:v>
                </c:pt>
                <c:pt idx="530">
                  <c:v>49.319570197499786</c:v>
                </c:pt>
                <c:pt idx="531">
                  <c:v>49.957598272499794</c:v>
                </c:pt>
                <c:pt idx="532">
                  <c:v>50.595626347499795</c:v>
                </c:pt>
                <c:pt idx="533">
                  <c:v>51.233654422499782</c:v>
                </c:pt>
                <c:pt idx="534">
                  <c:v>51.871682497499776</c:v>
                </c:pt>
                <c:pt idx="535">
                  <c:v>52.50971057249977</c:v>
                </c:pt>
                <c:pt idx="536">
                  <c:v>50.978443192499782</c:v>
                </c:pt>
                <c:pt idx="537">
                  <c:v>49.447175812499779</c:v>
                </c:pt>
                <c:pt idx="538">
                  <c:v>47.915908432499762</c:v>
                </c:pt>
                <c:pt idx="539">
                  <c:v>46.384641052499767</c:v>
                </c:pt>
                <c:pt idx="540">
                  <c:v>44.853373672499764</c:v>
                </c:pt>
                <c:pt idx="541">
                  <c:v>43.322106292499754</c:v>
                </c:pt>
                <c:pt idx="542">
                  <c:v>41.790838912499744</c:v>
                </c:pt>
                <c:pt idx="543">
                  <c:v>40.259571532499734</c:v>
                </c:pt>
                <c:pt idx="544">
                  <c:v>38.728304152499746</c:v>
                </c:pt>
                <c:pt idx="545">
                  <c:v>37.19703677249975</c:v>
                </c:pt>
                <c:pt idx="546">
                  <c:v>37.835064847499751</c:v>
                </c:pt>
                <c:pt idx="547">
                  <c:v>38.473092922499752</c:v>
                </c:pt>
                <c:pt idx="548">
                  <c:v>39.111120997499754</c:v>
                </c:pt>
                <c:pt idx="549">
                  <c:v>39.749149072499755</c:v>
                </c:pt>
                <c:pt idx="550">
                  <c:v>40.387177147499749</c:v>
                </c:pt>
                <c:pt idx="551">
                  <c:v>41.02520522249975</c:v>
                </c:pt>
                <c:pt idx="552">
                  <c:v>41.663233297499751</c:v>
                </c:pt>
                <c:pt idx="553">
                  <c:v>42.301261372499745</c:v>
                </c:pt>
                <c:pt idx="554">
                  <c:v>42.939289447499746</c:v>
                </c:pt>
                <c:pt idx="555">
                  <c:v>43.577317522499754</c:v>
                </c:pt>
                <c:pt idx="556">
                  <c:v>44.215345597499756</c:v>
                </c:pt>
                <c:pt idx="557">
                  <c:v>44.215345597499756</c:v>
                </c:pt>
                <c:pt idx="558">
                  <c:v>44.215345597499756</c:v>
                </c:pt>
                <c:pt idx="559">
                  <c:v>44.215345597499756</c:v>
                </c:pt>
                <c:pt idx="560">
                  <c:v>44.215345597499756</c:v>
                </c:pt>
                <c:pt idx="561">
                  <c:v>44.215345597499756</c:v>
                </c:pt>
                <c:pt idx="562">
                  <c:v>44.215345597499756</c:v>
                </c:pt>
                <c:pt idx="563">
                  <c:v>44.215345597499756</c:v>
                </c:pt>
                <c:pt idx="564">
                  <c:v>44.215345597499756</c:v>
                </c:pt>
                <c:pt idx="565">
                  <c:v>44.215345597499756</c:v>
                </c:pt>
                <c:pt idx="566">
                  <c:v>44.215345597499756</c:v>
                </c:pt>
                <c:pt idx="567">
                  <c:v>44.215345597499756</c:v>
                </c:pt>
                <c:pt idx="568">
                  <c:v>44.215345597499756</c:v>
                </c:pt>
                <c:pt idx="569">
                  <c:v>44.215345597499756</c:v>
                </c:pt>
                <c:pt idx="570">
                  <c:v>44.215345597499756</c:v>
                </c:pt>
                <c:pt idx="571">
                  <c:v>44.598162442499763</c:v>
                </c:pt>
                <c:pt idx="572">
                  <c:v>44.980979287499757</c:v>
                </c:pt>
                <c:pt idx="573">
                  <c:v>45.363796132499743</c:v>
                </c:pt>
                <c:pt idx="574">
                  <c:v>45.746612977499751</c:v>
                </c:pt>
                <c:pt idx="575">
                  <c:v>46.129429822499745</c:v>
                </c:pt>
                <c:pt idx="576">
                  <c:v>46.512246667499753</c:v>
                </c:pt>
                <c:pt idx="577">
                  <c:v>46.895063512499746</c:v>
                </c:pt>
                <c:pt idx="578">
                  <c:v>47.27788035749974</c:v>
                </c:pt>
                <c:pt idx="579">
                  <c:v>47.660697202499733</c:v>
                </c:pt>
                <c:pt idx="580">
                  <c:v>48.043514047499741</c:v>
                </c:pt>
                <c:pt idx="581">
                  <c:v>48.426330892499728</c:v>
                </c:pt>
                <c:pt idx="582">
                  <c:v>48.809147737499728</c:v>
                </c:pt>
                <c:pt idx="583">
                  <c:v>49.191964582499715</c:v>
                </c:pt>
                <c:pt idx="584">
                  <c:v>49.574781427499715</c:v>
                </c:pt>
                <c:pt idx="585">
                  <c:v>49.957598272499709</c:v>
                </c:pt>
                <c:pt idx="586">
                  <c:v>50.59562634749971</c:v>
                </c:pt>
                <c:pt idx="587">
                  <c:v>51.233654422499704</c:v>
                </c:pt>
                <c:pt idx="588">
                  <c:v>51.871682497499691</c:v>
                </c:pt>
                <c:pt idx="589">
                  <c:v>52.509710572499692</c:v>
                </c:pt>
                <c:pt idx="590">
                  <c:v>53.147738647499693</c:v>
                </c:pt>
                <c:pt idx="591">
                  <c:v>53.785766722499694</c:v>
                </c:pt>
                <c:pt idx="592">
                  <c:v>54.423794797499689</c:v>
                </c:pt>
                <c:pt idx="593">
                  <c:v>55.061822872499704</c:v>
                </c:pt>
                <c:pt idx="594">
                  <c:v>55.699850947499691</c:v>
                </c:pt>
                <c:pt idx="595">
                  <c:v>56.337879022499692</c:v>
                </c:pt>
                <c:pt idx="596">
                  <c:v>54.679006027499703</c:v>
                </c:pt>
                <c:pt idx="597">
                  <c:v>53.020133032499707</c:v>
                </c:pt>
                <c:pt idx="598">
                  <c:v>51.361260037499711</c:v>
                </c:pt>
                <c:pt idx="599">
                  <c:v>49.702387042499716</c:v>
                </c:pt>
                <c:pt idx="600">
                  <c:v>48.043514047499713</c:v>
                </c:pt>
                <c:pt idx="601">
                  <c:v>46.384641052499717</c:v>
                </c:pt>
                <c:pt idx="602">
                  <c:v>44.725768057499707</c:v>
                </c:pt>
                <c:pt idx="603">
                  <c:v>43.066895062499711</c:v>
                </c:pt>
                <c:pt idx="604">
                  <c:v>41.408022067499729</c:v>
                </c:pt>
                <c:pt idx="605">
                  <c:v>39.749149072499726</c:v>
                </c:pt>
                <c:pt idx="606">
                  <c:v>38.09027607749973</c:v>
                </c:pt>
                <c:pt idx="607">
                  <c:v>36.431403082499727</c:v>
                </c:pt>
                <c:pt idx="608">
                  <c:v>34.772530087499725</c:v>
                </c:pt>
                <c:pt idx="609">
                  <c:v>33.113657092499729</c:v>
                </c:pt>
                <c:pt idx="610">
                  <c:v>31.454784097499726</c:v>
                </c:pt>
                <c:pt idx="611">
                  <c:v>29.795911102499723</c:v>
                </c:pt>
                <c:pt idx="612">
                  <c:v>28.13703810749972</c:v>
                </c:pt>
                <c:pt idx="613">
                  <c:v>26.47816511249972</c:v>
                </c:pt>
                <c:pt idx="614">
                  <c:v>24.819292117499714</c:v>
                </c:pt>
                <c:pt idx="615">
                  <c:v>23.160419122499714</c:v>
                </c:pt>
                <c:pt idx="616">
                  <c:v>21.501546127499715</c:v>
                </c:pt>
                <c:pt idx="617">
                  <c:v>20.097884362499713</c:v>
                </c:pt>
                <c:pt idx="618">
                  <c:v>18.56661698249971</c:v>
                </c:pt>
                <c:pt idx="619">
                  <c:v>17.035349602499714</c:v>
                </c:pt>
                <c:pt idx="620">
                  <c:v>15.504082222499715</c:v>
                </c:pt>
                <c:pt idx="621">
                  <c:v>13.972814842499716</c:v>
                </c:pt>
                <c:pt idx="622">
                  <c:v>12.441547462499715</c:v>
                </c:pt>
                <c:pt idx="623">
                  <c:v>10.910280082499716</c:v>
                </c:pt>
                <c:pt idx="624">
                  <c:v>9.3790127024997165</c:v>
                </c:pt>
                <c:pt idx="625">
                  <c:v>7.8477453224997165</c:v>
                </c:pt>
                <c:pt idx="626">
                  <c:v>6.3164779424997173</c:v>
                </c:pt>
                <c:pt idx="627">
                  <c:v>4.7852105624997172</c:v>
                </c:pt>
                <c:pt idx="628">
                  <c:v>3.2539431824997176</c:v>
                </c:pt>
                <c:pt idx="629">
                  <c:v>1.722675802499718</c:v>
                </c:pt>
                <c:pt idx="630">
                  <c:v>0.15312673799971818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53-4BDE-901F-BE143E366007}"/>
            </c:ext>
          </c:extLst>
        </c:ser>
        <c:ser>
          <c:idx val="1"/>
          <c:order val="1"/>
          <c:tx>
            <c:v>Rolling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'CW2'!$L$6:$L$636</c:f>
              <c:numCache>
                <c:formatCode>General</c:formatCode>
                <c:ptCount val="631"/>
                <c:pt idx="0">
                  <c:v>120</c:v>
                </c:pt>
                <c:pt idx="1">
                  <c:v>120</c:v>
                </c:pt>
                <c:pt idx="2">
                  <c:v>120</c:v>
                </c:pt>
                <c:pt idx="3">
                  <c:v>120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120</c:v>
                </c:pt>
                <c:pt idx="13">
                  <c:v>120</c:v>
                </c:pt>
                <c:pt idx="14">
                  <c:v>120</c:v>
                </c:pt>
                <c:pt idx="15">
                  <c:v>120</c:v>
                </c:pt>
                <c:pt idx="16">
                  <c:v>120</c:v>
                </c:pt>
                <c:pt idx="17">
                  <c:v>120</c:v>
                </c:pt>
                <c:pt idx="18">
                  <c:v>120</c:v>
                </c:pt>
                <c:pt idx="19">
                  <c:v>120</c:v>
                </c:pt>
                <c:pt idx="20">
                  <c:v>120</c:v>
                </c:pt>
                <c:pt idx="21">
                  <c:v>120</c:v>
                </c:pt>
                <c:pt idx="22">
                  <c:v>120</c:v>
                </c:pt>
                <c:pt idx="23">
                  <c:v>120</c:v>
                </c:pt>
                <c:pt idx="24">
                  <c:v>120</c:v>
                </c:pt>
                <c:pt idx="25">
                  <c:v>120</c:v>
                </c:pt>
                <c:pt idx="26">
                  <c:v>120</c:v>
                </c:pt>
                <c:pt idx="27">
                  <c:v>120</c:v>
                </c:pt>
                <c:pt idx="28">
                  <c:v>120</c:v>
                </c:pt>
                <c:pt idx="29">
                  <c:v>120</c:v>
                </c:pt>
                <c:pt idx="30">
                  <c:v>120</c:v>
                </c:pt>
                <c:pt idx="31">
                  <c:v>120</c:v>
                </c:pt>
                <c:pt idx="32">
                  <c:v>120</c:v>
                </c:pt>
                <c:pt idx="33">
                  <c:v>120</c:v>
                </c:pt>
                <c:pt idx="34">
                  <c:v>120</c:v>
                </c:pt>
                <c:pt idx="35">
                  <c:v>120</c:v>
                </c:pt>
                <c:pt idx="36">
                  <c:v>120</c:v>
                </c:pt>
                <c:pt idx="37">
                  <c:v>120</c:v>
                </c:pt>
                <c:pt idx="38">
                  <c:v>120</c:v>
                </c:pt>
                <c:pt idx="39">
                  <c:v>120</c:v>
                </c:pt>
                <c:pt idx="40">
                  <c:v>120</c:v>
                </c:pt>
                <c:pt idx="41">
                  <c:v>120</c:v>
                </c:pt>
                <c:pt idx="42">
                  <c:v>120</c:v>
                </c:pt>
                <c:pt idx="43">
                  <c:v>120</c:v>
                </c:pt>
                <c:pt idx="44">
                  <c:v>120</c:v>
                </c:pt>
                <c:pt idx="45">
                  <c:v>120</c:v>
                </c:pt>
                <c:pt idx="46">
                  <c:v>120</c:v>
                </c:pt>
                <c:pt idx="47">
                  <c:v>120</c:v>
                </c:pt>
                <c:pt idx="48">
                  <c:v>120</c:v>
                </c:pt>
                <c:pt idx="49">
                  <c:v>120</c:v>
                </c:pt>
                <c:pt idx="50">
                  <c:v>120</c:v>
                </c:pt>
                <c:pt idx="51">
                  <c:v>120</c:v>
                </c:pt>
                <c:pt idx="52">
                  <c:v>120</c:v>
                </c:pt>
                <c:pt idx="53">
                  <c:v>120</c:v>
                </c:pt>
                <c:pt idx="54">
                  <c:v>120</c:v>
                </c:pt>
                <c:pt idx="55">
                  <c:v>120</c:v>
                </c:pt>
                <c:pt idx="56">
                  <c:v>120</c:v>
                </c:pt>
                <c:pt idx="57">
                  <c:v>120</c:v>
                </c:pt>
                <c:pt idx="58">
                  <c:v>120</c:v>
                </c:pt>
                <c:pt idx="59">
                  <c:v>120</c:v>
                </c:pt>
                <c:pt idx="60">
                  <c:v>120</c:v>
                </c:pt>
                <c:pt idx="61">
                  <c:v>120</c:v>
                </c:pt>
                <c:pt idx="62">
                  <c:v>120</c:v>
                </c:pt>
                <c:pt idx="63">
                  <c:v>120</c:v>
                </c:pt>
                <c:pt idx="64">
                  <c:v>120</c:v>
                </c:pt>
                <c:pt idx="65">
                  <c:v>120</c:v>
                </c:pt>
                <c:pt idx="66">
                  <c:v>120</c:v>
                </c:pt>
                <c:pt idx="67">
                  <c:v>120</c:v>
                </c:pt>
                <c:pt idx="68">
                  <c:v>120</c:v>
                </c:pt>
                <c:pt idx="69">
                  <c:v>120</c:v>
                </c:pt>
                <c:pt idx="70">
                  <c:v>120</c:v>
                </c:pt>
                <c:pt idx="71">
                  <c:v>120</c:v>
                </c:pt>
                <c:pt idx="72">
                  <c:v>120</c:v>
                </c:pt>
                <c:pt idx="73">
                  <c:v>120</c:v>
                </c:pt>
                <c:pt idx="74">
                  <c:v>120</c:v>
                </c:pt>
                <c:pt idx="75">
                  <c:v>120</c:v>
                </c:pt>
                <c:pt idx="76">
                  <c:v>120</c:v>
                </c:pt>
                <c:pt idx="77">
                  <c:v>120</c:v>
                </c:pt>
                <c:pt idx="78">
                  <c:v>120</c:v>
                </c:pt>
                <c:pt idx="79">
                  <c:v>120</c:v>
                </c:pt>
                <c:pt idx="80">
                  <c:v>120</c:v>
                </c:pt>
                <c:pt idx="81">
                  <c:v>120</c:v>
                </c:pt>
                <c:pt idx="82">
                  <c:v>120</c:v>
                </c:pt>
                <c:pt idx="83">
                  <c:v>120</c:v>
                </c:pt>
                <c:pt idx="84">
                  <c:v>120</c:v>
                </c:pt>
                <c:pt idx="85">
                  <c:v>120</c:v>
                </c:pt>
                <c:pt idx="86">
                  <c:v>120</c:v>
                </c:pt>
                <c:pt idx="87">
                  <c:v>120</c:v>
                </c:pt>
                <c:pt idx="88">
                  <c:v>120</c:v>
                </c:pt>
                <c:pt idx="89">
                  <c:v>120</c:v>
                </c:pt>
                <c:pt idx="90">
                  <c:v>120</c:v>
                </c:pt>
                <c:pt idx="91">
                  <c:v>120</c:v>
                </c:pt>
                <c:pt idx="92">
                  <c:v>120</c:v>
                </c:pt>
                <c:pt idx="93">
                  <c:v>120</c:v>
                </c:pt>
                <c:pt idx="94">
                  <c:v>120</c:v>
                </c:pt>
                <c:pt idx="95">
                  <c:v>120</c:v>
                </c:pt>
                <c:pt idx="96">
                  <c:v>120</c:v>
                </c:pt>
                <c:pt idx="97">
                  <c:v>120</c:v>
                </c:pt>
                <c:pt idx="98">
                  <c:v>120</c:v>
                </c:pt>
                <c:pt idx="99">
                  <c:v>120</c:v>
                </c:pt>
                <c:pt idx="100">
                  <c:v>120</c:v>
                </c:pt>
                <c:pt idx="101">
                  <c:v>120</c:v>
                </c:pt>
                <c:pt idx="102">
                  <c:v>120</c:v>
                </c:pt>
                <c:pt idx="103">
                  <c:v>120</c:v>
                </c:pt>
                <c:pt idx="104">
                  <c:v>120</c:v>
                </c:pt>
                <c:pt idx="105">
                  <c:v>120</c:v>
                </c:pt>
                <c:pt idx="106">
                  <c:v>120</c:v>
                </c:pt>
                <c:pt idx="107">
                  <c:v>120</c:v>
                </c:pt>
                <c:pt idx="108">
                  <c:v>120</c:v>
                </c:pt>
                <c:pt idx="109">
                  <c:v>120</c:v>
                </c:pt>
                <c:pt idx="110">
                  <c:v>120</c:v>
                </c:pt>
                <c:pt idx="111">
                  <c:v>120</c:v>
                </c:pt>
                <c:pt idx="112">
                  <c:v>120</c:v>
                </c:pt>
                <c:pt idx="113">
                  <c:v>120</c:v>
                </c:pt>
                <c:pt idx="114">
                  <c:v>120</c:v>
                </c:pt>
                <c:pt idx="115">
                  <c:v>120</c:v>
                </c:pt>
                <c:pt idx="116">
                  <c:v>120</c:v>
                </c:pt>
                <c:pt idx="117">
                  <c:v>120</c:v>
                </c:pt>
                <c:pt idx="118">
                  <c:v>120</c:v>
                </c:pt>
                <c:pt idx="119">
                  <c:v>120</c:v>
                </c:pt>
                <c:pt idx="120">
                  <c:v>120</c:v>
                </c:pt>
                <c:pt idx="121">
                  <c:v>120</c:v>
                </c:pt>
                <c:pt idx="122">
                  <c:v>120</c:v>
                </c:pt>
                <c:pt idx="123">
                  <c:v>120</c:v>
                </c:pt>
                <c:pt idx="124">
                  <c:v>120</c:v>
                </c:pt>
                <c:pt idx="125">
                  <c:v>120</c:v>
                </c:pt>
                <c:pt idx="126">
                  <c:v>120</c:v>
                </c:pt>
                <c:pt idx="127">
                  <c:v>120</c:v>
                </c:pt>
                <c:pt idx="128">
                  <c:v>120</c:v>
                </c:pt>
                <c:pt idx="129">
                  <c:v>120</c:v>
                </c:pt>
                <c:pt idx="130">
                  <c:v>120</c:v>
                </c:pt>
                <c:pt idx="131">
                  <c:v>120</c:v>
                </c:pt>
                <c:pt idx="132">
                  <c:v>120</c:v>
                </c:pt>
                <c:pt idx="133">
                  <c:v>120</c:v>
                </c:pt>
                <c:pt idx="134">
                  <c:v>120</c:v>
                </c:pt>
                <c:pt idx="135">
                  <c:v>120</c:v>
                </c:pt>
                <c:pt idx="136">
                  <c:v>120</c:v>
                </c:pt>
                <c:pt idx="137">
                  <c:v>120</c:v>
                </c:pt>
                <c:pt idx="138">
                  <c:v>120</c:v>
                </c:pt>
                <c:pt idx="139">
                  <c:v>120</c:v>
                </c:pt>
                <c:pt idx="140">
                  <c:v>120</c:v>
                </c:pt>
                <c:pt idx="141">
                  <c:v>120</c:v>
                </c:pt>
                <c:pt idx="142">
                  <c:v>120</c:v>
                </c:pt>
                <c:pt idx="143">
                  <c:v>120</c:v>
                </c:pt>
                <c:pt idx="144">
                  <c:v>120</c:v>
                </c:pt>
                <c:pt idx="145">
                  <c:v>120</c:v>
                </c:pt>
                <c:pt idx="146">
                  <c:v>120</c:v>
                </c:pt>
                <c:pt idx="147">
                  <c:v>120</c:v>
                </c:pt>
                <c:pt idx="148">
                  <c:v>120</c:v>
                </c:pt>
                <c:pt idx="149">
                  <c:v>120</c:v>
                </c:pt>
                <c:pt idx="150">
                  <c:v>120</c:v>
                </c:pt>
                <c:pt idx="151">
                  <c:v>120</c:v>
                </c:pt>
                <c:pt idx="152">
                  <c:v>120</c:v>
                </c:pt>
                <c:pt idx="153">
                  <c:v>120</c:v>
                </c:pt>
                <c:pt idx="154">
                  <c:v>120</c:v>
                </c:pt>
                <c:pt idx="155">
                  <c:v>120</c:v>
                </c:pt>
                <c:pt idx="156">
                  <c:v>120</c:v>
                </c:pt>
                <c:pt idx="157">
                  <c:v>120</c:v>
                </c:pt>
                <c:pt idx="158">
                  <c:v>120</c:v>
                </c:pt>
                <c:pt idx="159">
                  <c:v>120</c:v>
                </c:pt>
                <c:pt idx="160">
                  <c:v>120</c:v>
                </c:pt>
                <c:pt idx="161">
                  <c:v>120</c:v>
                </c:pt>
                <c:pt idx="162">
                  <c:v>120</c:v>
                </c:pt>
                <c:pt idx="163">
                  <c:v>120</c:v>
                </c:pt>
                <c:pt idx="164">
                  <c:v>120</c:v>
                </c:pt>
                <c:pt idx="165">
                  <c:v>120</c:v>
                </c:pt>
                <c:pt idx="166">
                  <c:v>120</c:v>
                </c:pt>
                <c:pt idx="167">
                  <c:v>120</c:v>
                </c:pt>
                <c:pt idx="168">
                  <c:v>120</c:v>
                </c:pt>
                <c:pt idx="169">
                  <c:v>120</c:v>
                </c:pt>
                <c:pt idx="170">
                  <c:v>120</c:v>
                </c:pt>
                <c:pt idx="171">
                  <c:v>120</c:v>
                </c:pt>
                <c:pt idx="172">
                  <c:v>120</c:v>
                </c:pt>
                <c:pt idx="173">
                  <c:v>120</c:v>
                </c:pt>
                <c:pt idx="174">
                  <c:v>120</c:v>
                </c:pt>
                <c:pt idx="175">
                  <c:v>120</c:v>
                </c:pt>
                <c:pt idx="176">
                  <c:v>120</c:v>
                </c:pt>
                <c:pt idx="177">
                  <c:v>120</c:v>
                </c:pt>
                <c:pt idx="178">
                  <c:v>120</c:v>
                </c:pt>
                <c:pt idx="179">
                  <c:v>120</c:v>
                </c:pt>
                <c:pt idx="180">
                  <c:v>120</c:v>
                </c:pt>
                <c:pt idx="181">
                  <c:v>120</c:v>
                </c:pt>
                <c:pt idx="182">
                  <c:v>120</c:v>
                </c:pt>
                <c:pt idx="183">
                  <c:v>120</c:v>
                </c:pt>
                <c:pt idx="184">
                  <c:v>120</c:v>
                </c:pt>
                <c:pt idx="185">
                  <c:v>120</c:v>
                </c:pt>
                <c:pt idx="186">
                  <c:v>120</c:v>
                </c:pt>
                <c:pt idx="187">
                  <c:v>120</c:v>
                </c:pt>
                <c:pt idx="188">
                  <c:v>120</c:v>
                </c:pt>
                <c:pt idx="189">
                  <c:v>120</c:v>
                </c:pt>
                <c:pt idx="190">
                  <c:v>120</c:v>
                </c:pt>
                <c:pt idx="191">
                  <c:v>120</c:v>
                </c:pt>
                <c:pt idx="192">
                  <c:v>120</c:v>
                </c:pt>
                <c:pt idx="193">
                  <c:v>120</c:v>
                </c:pt>
                <c:pt idx="194">
                  <c:v>120</c:v>
                </c:pt>
                <c:pt idx="195">
                  <c:v>120</c:v>
                </c:pt>
                <c:pt idx="196">
                  <c:v>120</c:v>
                </c:pt>
                <c:pt idx="197">
                  <c:v>120</c:v>
                </c:pt>
                <c:pt idx="198">
                  <c:v>120</c:v>
                </c:pt>
                <c:pt idx="199">
                  <c:v>120</c:v>
                </c:pt>
                <c:pt idx="200">
                  <c:v>120</c:v>
                </c:pt>
                <c:pt idx="201">
                  <c:v>120</c:v>
                </c:pt>
                <c:pt idx="202">
                  <c:v>120</c:v>
                </c:pt>
                <c:pt idx="203">
                  <c:v>120</c:v>
                </c:pt>
                <c:pt idx="204">
                  <c:v>120</c:v>
                </c:pt>
                <c:pt idx="205">
                  <c:v>120</c:v>
                </c:pt>
                <c:pt idx="206">
                  <c:v>120</c:v>
                </c:pt>
                <c:pt idx="207">
                  <c:v>120</c:v>
                </c:pt>
                <c:pt idx="208">
                  <c:v>120</c:v>
                </c:pt>
                <c:pt idx="209">
                  <c:v>120</c:v>
                </c:pt>
                <c:pt idx="210">
                  <c:v>120</c:v>
                </c:pt>
                <c:pt idx="211">
                  <c:v>120</c:v>
                </c:pt>
                <c:pt idx="212">
                  <c:v>120</c:v>
                </c:pt>
                <c:pt idx="213">
                  <c:v>120</c:v>
                </c:pt>
                <c:pt idx="214">
                  <c:v>120</c:v>
                </c:pt>
                <c:pt idx="215">
                  <c:v>120</c:v>
                </c:pt>
                <c:pt idx="216">
                  <c:v>120</c:v>
                </c:pt>
                <c:pt idx="217">
                  <c:v>120</c:v>
                </c:pt>
                <c:pt idx="218">
                  <c:v>120</c:v>
                </c:pt>
                <c:pt idx="219">
                  <c:v>120</c:v>
                </c:pt>
                <c:pt idx="220">
                  <c:v>120</c:v>
                </c:pt>
                <c:pt idx="221">
                  <c:v>120</c:v>
                </c:pt>
                <c:pt idx="222">
                  <c:v>120</c:v>
                </c:pt>
                <c:pt idx="223">
                  <c:v>120</c:v>
                </c:pt>
                <c:pt idx="224">
                  <c:v>120</c:v>
                </c:pt>
                <c:pt idx="225">
                  <c:v>120</c:v>
                </c:pt>
                <c:pt idx="226">
                  <c:v>120</c:v>
                </c:pt>
                <c:pt idx="227">
                  <c:v>120</c:v>
                </c:pt>
                <c:pt idx="228">
                  <c:v>120</c:v>
                </c:pt>
                <c:pt idx="229">
                  <c:v>120</c:v>
                </c:pt>
                <c:pt idx="230">
                  <c:v>120</c:v>
                </c:pt>
                <c:pt idx="231">
                  <c:v>120</c:v>
                </c:pt>
                <c:pt idx="232">
                  <c:v>120</c:v>
                </c:pt>
                <c:pt idx="233">
                  <c:v>120</c:v>
                </c:pt>
                <c:pt idx="234">
                  <c:v>120</c:v>
                </c:pt>
                <c:pt idx="235">
                  <c:v>120</c:v>
                </c:pt>
                <c:pt idx="236">
                  <c:v>120</c:v>
                </c:pt>
                <c:pt idx="237">
                  <c:v>120</c:v>
                </c:pt>
                <c:pt idx="238">
                  <c:v>120</c:v>
                </c:pt>
                <c:pt idx="239">
                  <c:v>120</c:v>
                </c:pt>
                <c:pt idx="240">
                  <c:v>120</c:v>
                </c:pt>
                <c:pt idx="241">
                  <c:v>120</c:v>
                </c:pt>
                <c:pt idx="242">
                  <c:v>120</c:v>
                </c:pt>
                <c:pt idx="243">
                  <c:v>120</c:v>
                </c:pt>
                <c:pt idx="244">
                  <c:v>120</c:v>
                </c:pt>
                <c:pt idx="245">
                  <c:v>120</c:v>
                </c:pt>
                <c:pt idx="246">
                  <c:v>120</c:v>
                </c:pt>
                <c:pt idx="247">
                  <c:v>120</c:v>
                </c:pt>
                <c:pt idx="248">
                  <c:v>120</c:v>
                </c:pt>
                <c:pt idx="249">
                  <c:v>120</c:v>
                </c:pt>
                <c:pt idx="250">
                  <c:v>120</c:v>
                </c:pt>
                <c:pt idx="251">
                  <c:v>120</c:v>
                </c:pt>
                <c:pt idx="252">
                  <c:v>120</c:v>
                </c:pt>
                <c:pt idx="253">
                  <c:v>120</c:v>
                </c:pt>
                <c:pt idx="254">
                  <c:v>120</c:v>
                </c:pt>
                <c:pt idx="255">
                  <c:v>120</c:v>
                </c:pt>
                <c:pt idx="256">
                  <c:v>120</c:v>
                </c:pt>
                <c:pt idx="257">
                  <c:v>120</c:v>
                </c:pt>
                <c:pt idx="258">
                  <c:v>120</c:v>
                </c:pt>
                <c:pt idx="259">
                  <c:v>120</c:v>
                </c:pt>
                <c:pt idx="260">
                  <c:v>120</c:v>
                </c:pt>
                <c:pt idx="261">
                  <c:v>120</c:v>
                </c:pt>
                <c:pt idx="262">
                  <c:v>120</c:v>
                </c:pt>
                <c:pt idx="263">
                  <c:v>120</c:v>
                </c:pt>
                <c:pt idx="264">
                  <c:v>120</c:v>
                </c:pt>
                <c:pt idx="265">
                  <c:v>120</c:v>
                </c:pt>
                <c:pt idx="266">
                  <c:v>120</c:v>
                </c:pt>
                <c:pt idx="267">
                  <c:v>120</c:v>
                </c:pt>
                <c:pt idx="268">
                  <c:v>120</c:v>
                </c:pt>
                <c:pt idx="269">
                  <c:v>120</c:v>
                </c:pt>
                <c:pt idx="270">
                  <c:v>120</c:v>
                </c:pt>
                <c:pt idx="271">
                  <c:v>120</c:v>
                </c:pt>
                <c:pt idx="272">
                  <c:v>120</c:v>
                </c:pt>
                <c:pt idx="273">
                  <c:v>120</c:v>
                </c:pt>
                <c:pt idx="274">
                  <c:v>120</c:v>
                </c:pt>
                <c:pt idx="275">
                  <c:v>120</c:v>
                </c:pt>
                <c:pt idx="276">
                  <c:v>120</c:v>
                </c:pt>
                <c:pt idx="277">
                  <c:v>120</c:v>
                </c:pt>
                <c:pt idx="278">
                  <c:v>120</c:v>
                </c:pt>
                <c:pt idx="279">
                  <c:v>120</c:v>
                </c:pt>
                <c:pt idx="280">
                  <c:v>120</c:v>
                </c:pt>
                <c:pt idx="281">
                  <c:v>120</c:v>
                </c:pt>
                <c:pt idx="282">
                  <c:v>120</c:v>
                </c:pt>
                <c:pt idx="283">
                  <c:v>120</c:v>
                </c:pt>
                <c:pt idx="284">
                  <c:v>120</c:v>
                </c:pt>
                <c:pt idx="285">
                  <c:v>120</c:v>
                </c:pt>
                <c:pt idx="286">
                  <c:v>120</c:v>
                </c:pt>
                <c:pt idx="287">
                  <c:v>120</c:v>
                </c:pt>
                <c:pt idx="288">
                  <c:v>120</c:v>
                </c:pt>
                <c:pt idx="289">
                  <c:v>120</c:v>
                </c:pt>
                <c:pt idx="290">
                  <c:v>120</c:v>
                </c:pt>
                <c:pt idx="291">
                  <c:v>120</c:v>
                </c:pt>
                <c:pt idx="292">
                  <c:v>120</c:v>
                </c:pt>
                <c:pt idx="293">
                  <c:v>120</c:v>
                </c:pt>
                <c:pt idx="294">
                  <c:v>120</c:v>
                </c:pt>
                <c:pt idx="295">
                  <c:v>120</c:v>
                </c:pt>
                <c:pt idx="296">
                  <c:v>120</c:v>
                </c:pt>
                <c:pt idx="297">
                  <c:v>120</c:v>
                </c:pt>
                <c:pt idx="298">
                  <c:v>120</c:v>
                </c:pt>
                <c:pt idx="299">
                  <c:v>120</c:v>
                </c:pt>
                <c:pt idx="300">
                  <c:v>120</c:v>
                </c:pt>
                <c:pt idx="301">
                  <c:v>120</c:v>
                </c:pt>
                <c:pt idx="302">
                  <c:v>120</c:v>
                </c:pt>
                <c:pt idx="303">
                  <c:v>120</c:v>
                </c:pt>
                <c:pt idx="304">
                  <c:v>120</c:v>
                </c:pt>
                <c:pt idx="305">
                  <c:v>120</c:v>
                </c:pt>
                <c:pt idx="306">
                  <c:v>120</c:v>
                </c:pt>
                <c:pt idx="307">
                  <c:v>120</c:v>
                </c:pt>
                <c:pt idx="308">
                  <c:v>120</c:v>
                </c:pt>
                <c:pt idx="309">
                  <c:v>120</c:v>
                </c:pt>
                <c:pt idx="310">
                  <c:v>120</c:v>
                </c:pt>
                <c:pt idx="311">
                  <c:v>120</c:v>
                </c:pt>
                <c:pt idx="312">
                  <c:v>120</c:v>
                </c:pt>
                <c:pt idx="313">
                  <c:v>120</c:v>
                </c:pt>
                <c:pt idx="314">
                  <c:v>120</c:v>
                </c:pt>
                <c:pt idx="315">
                  <c:v>151</c:v>
                </c:pt>
                <c:pt idx="316">
                  <c:v>151</c:v>
                </c:pt>
                <c:pt idx="317">
                  <c:v>151</c:v>
                </c:pt>
                <c:pt idx="318">
                  <c:v>151</c:v>
                </c:pt>
                <c:pt idx="319">
                  <c:v>151</c:v>
                </c:pt>
                <c:pt idx="320">
                  <c:v>151</c:v>
                </c:pt>
                <c:pt idx="321">
                  <c:v>151</c:v>
                </c:pt>
                <c:pt idx="322">
                  <c:v>151</c:v>
                </c:pt>
                <c:pt idx="323">
                  <c:v>151</c:v>
                </c:pt>
                <c:pt idx="324">
                  <c:v>151</c:v>
                </c:pt>
                <c:pt idx="325">
                  <c:v>151</c:v>
                </c:pt>
                <c:pt idx="326">
                  <c:v>151</c:v>
                </c:pt>
                <c:pt idx="327">
                  <c:v>151</c:v>
                </c:pt>
                <c:pt idx="328">
                  <c:v>151</c:v>
                </c:pt>
                <c:pt idx="329">
                  <c:v>151</c:v>
                </c:pt>
                <c:pt idx="330">
                  <c:v>151</c:v>
                </c:pt>
                <c:pt idx="331">
                  <c:v>151</c:v>
                </c:pt>
                <c:pt idx="332">
                  <c:v>151</c:v>
                </c:pt>
                <c:pt idx="333">
                  <c:v>151</c:v>
                </c:pt>
                <c:pt idx="334">
                  <c:v>151</c:v>
                </c:pt>
                <c:pt idx="335">
                  <c:v>151</c:v>
                </c:pt>
                <c:pt idx="336">
                  <c:v>151</c:v>
                </c:pt>
                <c:pt idx="337">
                  <c:v>151</c:v>
                </c:pt>
                <c:pt idx="338">
                  <c:v>151</c:v>
                </c:pt>
                <c:pt idx="339">
                  <c:v>151</c:v>
                </c:pt>
                <c:pt idx="340">
                  <c:v>151</c:v>
                </c:pt>
                <c:pt idx="341">
                  <c:v>151</c:v>
                </c:pt>
                <c:pt idx="342">
                  <c:v>151</c:v>
                </c:pt>
                <c:pt idx="343">
                  <c:v>151</c:v>
                </c:pt>
                <c:pt idx="344">
                  <c:v>151</c:v>
                </c:pt>
                <c:pt idx="345">
                  <c:v>151</c:v>
                </c:pt>
                <c:pt idx="346">
                  <c:v>151</c:v>
                </c:pt>
                <c:pt idx="347">
                  <c:v>151</c:v>
                </c:pt>
                <c:pt idx="348">
                  <c:v>151</c:v>
                </c:pt>
                <c:pt idx="349">
                  <c:v>151</c:v>
                </c:pt>
                <c:pt idx="350">
                  <c:v>151</c:v>
                </c:pt>
                <c:pt idx="351">
                  <c:v>151</c:v>
                </c:pt>
                <c:pt idx="352">
                  <c:v>151</c:v>
                </c:pt>
                <c:pt idx="353">
                  <c:v>151</c:v>
                </c:pt>
                <c:pt idx="354">
                  <c:v>151</c:v>
                </c:pt>
                <c:pt idx="355">
                  <c:v>151</c:v>
                </c:pt>
                <c:pt idx="356">
                  <c:v>151</c:v>
                </c:pt>
                <c:pt idx="357">
                  <c:v>151</c:v>
                </c:pt>
                <c:pt idx="358">
                  <c:v>151</c:v>
                </c:pt>
                <c:pt idx="359">
                  <c:v>151</c:v>
                </c:pt>
                <c:pt idx="360">
                  <c:v>151</c:v>
                </c:pt>
                <c:pt idx="361">
                  <c:v>151</c:v>
                </c:pt>
                <c:pt idx="362">
                  <c:v>151</c:v>
                </c:pt>
                <c:pt idx="363">
                  <c:v>151</c:v>
                </c:pt>
                <c:pt idx="364">
                  <c:v>151</c:v>
                </c:pt>
                <c:pt idx="365">
                  <c:v>151</c:v>
                </c:pt>
                <c:pt idx="366">
                  <c:v>151</c:v>
                </c:pt>
                <c:pt idx="367">
                  <c:v>151</c:v>
                </c:pt>
                <c:pt idx="368">
                  <c:v>151</c:v>
                </c:pt>
                <c:pt idx="369">
                  <c:v>151</c:v>
                </c:pt>
                <c:pt idx="370">
                  <c:v>151</c:v>
                </c:pt>
                <c:pt idx="371">
                  <c:v>151</c:v>
                </c:pt>
                <c:pt idx="372">
                  <c:v>151</c:v>
                </c:pt>
                <c:pt idx="373">
                  <c:v>151</c:v>
                </c:pt>
                <c:pt idx="374">
                  <c:v>151</c:v>
                </c:pt>
                <c:pt idx="375">
                  <c:v>151</c:v>
                </c:pt>
                <c:pt idx="376">
                  <c:v>151</c:v>
                </c:pt>
                <c:pt idx="377">
                  <c:v>151</c:v>
                </c:pt>
                <c:pt idx="378">
                  <c:v>151</c:v>
                </c:pt>
                <c:pt idx="379">
                  <c:v>151</c:v>
                </c:pt>
                <c:pt idx="380">
                  <c:v>151</c:v>
                </c:pt>
                <c:pt idx="381">
                  <c:v>151</c:v>
                </c:pt>
                <c:pt idx="382">
                  <c:v>151</c:v>
                </c:pt>
                <c:pt idx="383">
                  <c:v>151</c:v>
                </c:pt>
                <c:pt idx="384">
                  <c:v>151</c:v>
                </c:pt>
                <c:pt idx="385">
                  <c:v>151</c:v>
                </c:pt>
                <c:pt idx="386">
                  <c:v>151</c:v>
                </c:pt>
                <c:pt idx="387">
                  <c:v>151</c:v>
                </c:pt>
                <c:pt idx="388">
                  <c:v>151</c:v>
                </c:pt>
                <c:pt idx="389">
                  <c:v>151</c:v>
                </c:pt>
                <c:pt idx="390">
                  <c:v>151</c:v>
                </c:pt>
                <c:pt idx="391">
                  <c:v>151</c:v>
                </c:pt>
                <c:pt idx="392">
                  <c:v>151</c:v>
                </c:pt>
                <c:pt idx="393">
                  <c:v>151</c:v>
                </c:pt>
                <c:pt idx="394">
                  <c:v>151</c:v>
                </c:pt>
                <c:pt idx="395">
                  <c:v>151</c:v>
                </c:pt>
                <c:pt idx="396">
                  <c:v>151</c:v>
                </c:pt>
                <c:pt idx="397">
                  <c:v>151</c:v>
                </c:pt>
                <c:pt idx="398">
                  <c:v>151</c:v>
                </c:pt>
                <c:pt idx="399">
                  <c:v>151</c:v>
                </c:pt>
                <c:pt idx="400">
                  <c:v>151</c:v>
                </c:pt>
                <c:pt idx="401">
                  <c:v>151</c:v>
                </c:pt>
                <c:pt idx="402">
                  <c:v>151</c:v>
                </c:pt>
                <c:pt idx="403">
                  <c:v>151</c:v>
                </c:pt>
                <c:pt idx="404">
                  <c:v>151</c:v>
                </c:pt>
                <c:pt idx="405">
                  <c:v>151</c:v>
                </c:pt>
                <c:pt idx="406">
                  <c:v>151</c:v>
                </c:pt>
                <c:pt idx="407">
                  <c:v>151</c:v>
                </c:pt>
                <c:pt idx="408">
                  <c:v>151</c:v>
                </c:pt>
                <c:pt idx="409">
                  <c:v>151</c:v>
                </c:pt>
                <c:pt idx="410">
                  <c:v>151</c:v>
                </c:pt>
                <c:pt idx="411">
                  <c:v>151</c:v>
                </c:pt>
                <c:pt idx="412">
                  <c:v>151</c:v>
                </c:pt>
                <c:pt idx="413">
                  <c:v>151</c:v>
                </c:pt>
                <c:pt idx="414">
                  <c:v>151</c:v>
                </c:pt>
                <c:pt idx="415">
                  <c:v>151</c:v>
                </c:pt>
                <c:pt idx="416">
                  <c:v>151</c:v>
                </c:pt>
                <c:pt idx="417">
                  <c:v>151</c:v>
                </c:pt>
                <c:pt idx="418">
                  <c:v>151</c:v>
                </c:pt>
                <c:pt idx="419">
                  <c:v>151</c:v>
                </c:pt>
                <c:pt idx="420">
                  <c:v>151</c:v>
                </c:pt>
                <c:pt idx="421">
                  <c:v>1812</c:v>
                </c:pt>
                <c:pt idx="422">
                  <c:v>1812</c:v>
                </c:pt>
                <c:pt idx="423">
                  <c:v>1812</c:v>
                </c:pt>
                <c:pt idx="424">
                  <c:v>1812</c:v>
                </c:pt>
                <c:pt idx="425">
                  <c:v>1812</c:v>
                </c:pt>
                <c:pt idx="426">
                  <c:v>1812</c:v>
                </c:pt>
                <c:pt idx="427">
                  <c:v>1812</c:v>
                </c:pt>
                <c:pt idx="428">
                  <c:v>1812</c:v>
                </c:pt>
                <c:pt idx="429">
                  <c:v>1812</c:v>
                </c:pt>
                <c:pt idx="430">
                  <c:v>1812</c:v>
                </c:pt>
                <c:pt idx="431">
                  <c:v>1812</c:v>
                </c:pt>
                <c:pt idx="432">
                  <c:v>1812</c:v>
                </c:pt>
                <c:pt idx="433">
                  <c:v>1812</c:v>
                </c:pt>
                <c:pt idx="434">
                  <c:v>1812</c:v>
                </c:pt>
                <c:pt idx="435">
                  <c:v>1812</c:v>
                </c:pt>
                <c:pt idx="436">
                  <c:v>1812</c:v>
                </c:pt>
                <c:pt idx="437">
                  <c:v>1812</c:v>
                </c:pt>
                <c:pt idx="438">
                  <c:v>1812</c:v>
                </c:pt>
                <c:pt idx="439">
                  <c:v>1812</c:v>
                </c:pt>
                <c:pt idx="440">
                  <c:v>1812</c:v>
                </c:pt>
                <c:pt idx="441">
                  <c:v>1812</c:v>
                </c:pt>
                <c:pt idx="442">
                  <c:v>1812</c:v>
                </c:pt>
                <c:pt idx="443">
                  <c:v>1812</c:v>
                </c:pt>
                <c:pt idx="444">
                  <c:v>1812</c:v>
                </c:pt>
                <c:pt idx="445">
                  <c:v>1812</c:v>
                </c:pt>
                <c:pt idx="446">
                  <c:v>1812</c:v>
                </c:pt>
                <c:pt idx="447">
                  <c:v>1812</c:v>
                </c:pt>
                <c:pt idx="448">
                  <c:v>1812</c:v>
                </c:pt>
                <c:pt idx="449">
                  <c:v>1812</c:v>
                </c:pt>
                <c:pt idx="450">
                  <c:v>1812</c:v>
                </c:pt>
                <c:pt idx="451">
                  <c:v>1812</c:v>
                </c:pt>
                <c:pt idx="452">
                  <c:v>1812</c:v>
                </c:pt>
                <c:pt idx="453">
                  <c:v>1812</c:v>
                </c:pt>
                <c:pt idx="454">
                  <c:v>1812</c:v>
                </c:pt>
                <c:pt idx="455">
                  <c:v>1812</c:v>
                </c:pt>
                <c:pt idx="456">
                  <c:v>1812</c:v>
                </c:pt>
                <c:pt idx="457">
                  <c:v>1812</c:v>
                </c:pt>
                <c:pt idx="458">
                  <c:v>1812</c:v>
                </c:pt>
                <c:pt idx="459">
                  <c:v>1812</c:v>
                </c:pt>
                <c:pt idx="460">
                  <c:v>1812</c:v>
                </c:pt>
                <c:pt idx="461">
                  <c:v>1812</c:v>
                </c:pt>
                <c:pt idx="462">
                  <c:v>1812</c:v>
                </c:pt>
                <c:pt idx="463">
                  <c:v>1812</c:v>
                </c:pt>
                <c:pt idx="464">
                  <c:v>1812</c:v>
                </c:pt>
                <c:pt idx="465">
                  <c:v>1812</c:v>
                </c:pt>
                <c:pt idx="466">
                  <c:v>1812</c:v>
                </c:pt>
                <c:pt idx="467">
                  <c:v>1812</c:v>
                </c:pt>
                <c:pt idx="468">
                  <c:v>1812</c:v>
                </c:pt>
                <c:pt idx="469">
                  <c:v>1812</c:v>
                </c:pt>
                <c:pt idx="470">
                  <c:v>1812</c:v>
                </c:pt>
                <c:pt idx="471">
                  <c:v>1812</c:v>
                </c:pt>
                <c:pt idx="472">
                  <c:v>1812</c:v>
                </c:pt>
                <c:pt idx="473">
                  <c:v>1812</c:v>
                </c:pt>
                <c:pt idx="474">
                  <c:v>1812</c:v>
                </c:pt>
                <c:pt idx="475">
                  <c:v>1812</c:v>
                </c:pt>
                <c:pt idx="476">
                  <c:v>1812</c:v>
                </c:pt>
                <c:pt idx="477">
                  <c:v>1812</c:v>
                </c:pt>
                <c:pt idx="478">
                  <c:v>1812</c:v>
                </c:pt>
                <c:pt idx="479">
                  <c:v>1812</c:v>
                </c:pt>
                <c:pt idx="480">
                  <c:v>1812</c:v>
                </c:pt>
                <c:pt idx="481">
                  <c:v>1812</c:v>
                </c:pt>
                <c:pt idx="482">
                  <c:v>1812</c:v>
                </c:pt>
                <c:pt idx="483">
                  <c:v>1812</c:v>
                </c:pt>
                <c:pt idx="484">
                  <c:v>1812</c:v>
                </c:pt>
                <c:pt idx="485">
                  <c:v>604</c:v>
                </c:pt>
                <c:pt idx="486">
                  <c:v>604</c:v>
                </c:pt>
                <c:pt idx="487">
                  <c:v>604</c:v>
                </c:pt>
                <c:pt idx="488">
                  <c:v>604</c:v>
                </c:pt>
                <c:pt idx="489">
                  <c:v>604</c:v>
                </c:pt>
                <c:pt idx="490">
                  <c:v>604</c:v>
                </c:pt>
                <c:pt idx="491">
                  <c:v>604</c:v>
                </c:pt>
                <c:pt idx="492">
                  <c:v>604</c:v>
                </c:pt>
                <c:pt idx="493">
                  <c:v>604</c:v>
                </c:pt>
                <c:pt idx="494">
                  <c:v>604</c:v>
                </c:pt>
                <c:pt idx="495">
                  <c:v>604</c:v>
                </c:pt>
                <c:pt idx="496">
                  <c:v>604</c:v>
                </c:pt>
                <c:pt idx="497">
                  <c:v>604</c:v>
                </c:pt>
                <c:pt idx="498">
                  <c:v>604</c:v>
                </c:pt>
                <c:pt idx="499">
                  <c:v>604</c:v>
                </c:pt>
                <c:pt idx="500">
                  <c:v>604</c:v>
                </c:pt>
                <c:pt idx="501">
                  <c:v>604</c:v>
                </c:pt>
                <c:pt idx="502">
                  <c:v>604</c:v>
                </c:pt>
                <c:pt idx="503">
                  <c:v>604</c:v>
                </c:pt>
                <c:pt idx="504">
                  <c:v>604</c:v>
                </c:pt>
                <c:pt idx="505">
                  <c:v>604</c:v>
                </c:pt>
                <c:pt idx="506">
                  <c:v>604</c:v>
                </c:pt>
                <c:pt idx="507">
                  <c:v>604</c:v>
                </c:pt>
                <c:pt idx="508">
                  <c:v>604</c:v>
                </c:pt>
                <c:pt idx="509">
                  <c:v>604</c:v>
                </c:pt>
                <c:pt idx="510">
                  <c:v>604</c:v>
                </c:pt>
                <c:pt idx="511">
                  <c:v>604</c:v>
                </c:pt>
                <c:pt idx="512">
                  <c:v>604</c:v>
                </c:pt>
                <c:pt idx="513">
                  <c:v>604</c:v>
                </c:pt>
                <c:pt idx="514">
                  <c:v>604</c:v>
                </c:pt>
                <c:pt idx="515">
                  <c:v>604</c:v>
                </c:pt>
                <c:pt idx="516">
                  <c:v>604</c:v>
                </c:pt>
                <c:pt idx="517">
                  <c:v>604</c:v>
                </c:pt>
                <c:pt idx="518">
                  <c:v>604</c:v>
                </c:pt>
                <c:pt idx="519">
                  <c:v>604</c:v>
                </c:pt>
                <c:pt idx="520">
                  <c:v>604</c:v>
                </c:pt>
                <c:pt idx="521">
                  <c:v>604</c:v>
                </c:pt>
                <c:pt idx="522">
                  <c:v>604</c:v>
                </c:pt>
                <c:pt idx="523">
                  <c:v>604</c:v>
                </c:pt>
                <c:pt idx="524">
                  <c:v>604</c:v>
                </c:pt>
                <c:pt idx="525">
                  <c:v>604</c:v>
                </c:pt>
                <c:pt idx="526">
                  <c:v>604</c:v>
                </c:pt>
                <c:pt idx="527">
                  <c:v>604</c:v>
                </c:pt>
                <c:pt idx="528">
                  <c:v>604</c:v>
                </c:pt>
                <c:pt idx="529">
                  <c:v>604</c:v>
                </c:pt>
                <c:pt idx="530">
                  <c:v>604</c:v>
                </c:pt>
                <c:pt idx="531">
                  <c:v>604</c:v>
                </c:pt>
                <c:pt idx="532">
                  <c:v>604</c:v>
                </c:pt>
                <c:pt idx="533">
                  <c:v>604</c:v>
                </c:pt>
                <c:pt idx="534">
                  <c:v>604</c:v>
                </c:pt>
                <c:pt idx="535">
                  <c:v>604</c:v>
                </c:pt>
                <c:pt idx="536">
                  <c:v>604</c:v>
                </c:pt>
                <c:pt idx="537">
                  <c:v>604</c:v>
                </c:pt>
                <c:pt idx="538">
                  <c:v>604</c:v>
                </c:pt>
                <c:pt idx="539">
                  <c:v>604</c:v>
                </c:pt>
                <c:pt idx="540">
                  <c:v>604</c:v>
                </c:pt>
                <c:pt idx="541">
                  <c:v>604</c:v>
                </c:pt>
                <c:pt idx="542">
                  <c:v>604</c:v>
                </c:pt>
                <c:pt idx="543">
                  <c:v>604</c:v>
                </c:pt>
                <c:pt idx="544">
                  <c:v>604</c:v>
                </c:pt>
                <c:pt idx="545">
                  <c:v>604</c:v>
                </c:pt>
                <c:pt idx="546">
                  <c:v>604</c:v>
                </c:pt>
                <c:pt idx="547">
                  <c:v>604</c:v>
                </c:pt>
                <c:pt idx="548">
                  <c:v>604</c:v>
                </c:pt>
                <c:pt idx="549">
                  <c:v>604</c:v>
                </c:pt>
                <c:pt idx="550">
                  <c:v>604</c:v>
                </c:pt>
                <c:pt idx="551">
                  <c:v>604</c:v>
                </c:pt>
                <c:pt idx="552">
                  <c:v>604</c:v>
                </c:pt>
                <c:pt idx="553">
                  <c:v>604</c:v>
                </c:pt>
                <c:pt idx="554">
                  <c:v>604</c:v>
                </c:pt>
                <c:pt idx="555">
                  <c:v>604</c:v>
                </c:pt>
                <c:pt idx="556">
                  <c:v>604</c:v>
                </c:pt>
                <c:pt idx="557">
                  <c:v>604</c:v>
                </c:pt>
                <c:pt idx="558">
                  <c:v>604</c:v>
                </c:pt>
                <c:pt idx="559">
                  <c:v>604</c:v>
                </c:pt>
                <c:pt idx="560">
                  <c:v>604</c:v>
                </c:pt>
                <c:pt idx="561">
                  <c:v>604</c:v>
                </c:pt>
                <c:pt idx="562">
                  <c:v>604</c:v>
                </c:pt>
                <c:pt idx="563">
                  <c:v>604</c:v>
                </c:pt>
                <c:pt idx="564">
                  <c:v>604</c:v>
                </c:pt>
                <c:pt idx="565">
                  <c:v>604</c:v>
                </c:pt>
                <c:pt idx="566">
                  <c:v>604</c:v>
                </c:pt>
                <c:pt idx="567">
                  <c:v>604</c:v>
                </c:pt>
                <c:pt idx="568">
                  <c:v>604</c:v>
                </c:pt>
                <c:pt idx="569">
                  <c:v>604</c:v>
                </c:pt>
                <c:pt idx="570">
                  <c:v>604</c:v>
                </c:pt>
                <c:pt idx="571">
                  <c:v>604</c:v>
                </c:pt>
                <c:pt idx="572">
                  <c:v>604</c:v>
                </c:pt>
                <c:pt idx="573">
                  <c:v>604</c:v>
                </c:pt>
                <c:pt idx="574">
                  <c:v>604</c:v>
                </c:pt>
                <c:pt idx="575">
                  <c:v>604</c:v>
                </c:pt>
                <c:pt idx="576">
                  <c:v>604</c:v>
                </c:pt>
                <c:pt idx="577">
                  <c:v>604</c:v>
                </c:pt>
                <c:pt idx="578">
                  <c:v>604</c:v>
                </c:pt>
                <c:pt idx="579">
                  <c:v>604</c:v>
                </c:pt>
                <c:pt idx="580">
                  <c:v>604</c:v>
                </c:pt>
                <c:pt idx="581">
                  <c:v>604</c:v>
                </c:pt>
                <c:pt idx="582">
                  <c:v>604</c:v>
                </c:pt>
                <c:pt idx="583">
                  <c:v>604</c:v>
                </c:pt>
                <c:pt idx="584">
                  <c:v>604</c:v>
                </c:pt>
                <c:pt idx="585">
                  <c:v>604</c:v>
                </c:pt>
                <c:pt idx="586">
                  <c:v>604</c:v>
                </c:pt>
                <c:pt idx="587">
                  <c:v>604</c:v>
                </c:pt>
                <c:pt idx="588">
                  <c:v>604</c:v>
                </c:pt>
                <c:pt idx="589">
                  <c:v>604</c:v>
                </c:pt>
                <c:pt idx="590">
                  <c:v>604</c:v>
                </c:pt>
                <c:pt idx="591">
                  <c:v>604</c:v>
                </c:pt>
                <c:pt idx="592">
                  <c:v>604</c:v>
                </c:pt>
                <c:pt idx="593">
                  <c:v>604</c:v>
                </c:pt>
                <c:pt idx="594">
                  <c:v>604</c:v>
                </c:pt>
                <c:pt idx="595">
                  <c:v>604</c:v>
                </c:pt>
                <c:pt idx="596">
                  <c:v>604</c:v>
                </c:pt>
                <c:pt idx="597">
                  <c:v>604</c:v>
                </c:pt>
                <c:pt idx="598">
                  <c:v>604</c:v>
                </c:pt>
                <c:pt idx="599">
                  <c:v>604</c:v>
                </c:pt>
                <c:pt idx="600">
                  <c:v>604</c:v>
                </c:pt>
                <c:pt idx="601">
                  <c:v>604</c:v>
                </c:pt>
                <c:pt idx="602">
                  <c:v>604</c:v>
                </c:pt>
                <c:pt idx="603">
                  <c:v>604</c:v>
                </c:pt>
                <c:pt idx="604">
                  <c:v>604</c:v>
                </c:pt>
                <c:pt idx="605">
                  <c:v>604</c:v>
                </c:pt>
                <c:pt idx="606">
                  <c:v>604</c:v>
                </c:pt>
                <c:pt idx="607">
                  <c:v>604</c:v>
                </c:pt>
                <c:pt idx="608">
                  <c:v>604</c:v>
                </c:pt>
                <c:pt idx="609">
                  <c:v>604</c:v>
                </c:pt>
                <c:pt idx="610">
                  <c:v>604</c:v>
                </c:pt>
                <c:pt idx="611">
                  <c:v>604</c:v>
                </c:pt>
                <c:pt idx="612">
                  <c:v>604</c:v>
                </c:pt>
                <c:pt idx="613">
                  <c:v>604</c:v>
                </c:pt>
                <c:pt idx="614">
                  <c:v>604</c:v>
                </c:pt>
                <c:pt idx="615">
                  <c:v>604</c:v>
                </c:pt>
                <c:pt idx="616">
                  <c:v>604</c:v>
                </c:pt>
                <c:pt idx="617">
                  <c:v>604</c:v>
                </c:pt>
                <c:pt idx="618">
                  <c:v>604</c:v>
                </c:pt>
                <c:pt idx="619">
                  <c:v>604</c:v>
                </c:pt>
                <c:pt idx="620">
                  <c:v>604</c:v>
                </c:pt>
                <c:pt idx="621">
                  <c:v>604</c:v>
                </c:pt>
                <c:pt idx="622">
                  <c:v>604</c:v>
                </c:pt>
                <c:pt idx="623">
                  <c:v>604</c:v>
                </c:pt>
                <c:pt idx="624">
                  <c:v>604</c:v>
                </c:pt>
                <c:pt idx="625">
                  <c:v>604</c:v>
                </c:pt>
                <c:pt idx="626">
                  <c:v>604</c:v>
                </c:pt>
                <c:pt idx="627">
                  <c:v>604</c:v>
                </c:pt>
                <c:pt idx="628">
                  <c:v>604</c:v>
                </c:pt>
                <c:pt idx="629">
                  <c:v>604</c:v>
                </c:pt>
                <c:pt idx="630">
                  <c:v>604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53-4BDE-901F-BE143E366007}"/>
            </c:ext>
          </c:extLst>
        </c:ser>
        <c:ser>
          <c:idx val="2"/>
          <c:order val="2"/>
          <c:tx>
            <c:v>Acceleration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'CW2'!$M$6:$M$636</c:f>
              <c:numCache>
                <c:formatCode>General</c:formatCode>
                <c:ptCount val="631"/>
                <c:pt idx="0">
                  <c:v>597.52</c:v>
                </c:pt>
                <c:pt idx="1">
                  <c:v>597.52</c:v>
                </c:pt>
                <c:pt idx="2">
                  <c:v>597.52</c:v>
                </c:pt>
                <c:pt idx="3">
                  <c:v>597.52</c:v>
                </c:pt>
                <c:pt idx="4">
                  <c:v>597.52</c:v>
                </c:pt>
                <c:pt idx="5">
                  <c:v>597.52</c:v>
                </c:pt>
                <c:pt idx="6">
                  <c:v>597.52</c:v>
                </c:pt>
                <c:pt idx="7">
                  <c:v>597.52</c:v>
                </c:pt>
                <c:pt idx="8">
                  <c:v>597.52</c:v>
                </c:pt>
                <c:pt idx="9">
                  <c:v>597.52</c:v>
                </c:pt>
                <c:pt idx="10">
                  <c:v>597.52</c:v>
                </c:pt>
                <c:pt idx="11">
                  <c:v>597.52</c:v>
                </c:pt>
                <c:pt idx="12">
                  <c:v>597.52</c:v>
                </c:pt>
                <c:pt idx="13">
                  <c:v>597.52</c:v>
                </c:pt>
                <c:pt idx="14">
                  <c:v>597.52</c:v>
                </c:pt>
                <c:pt idx="15">
                  <c:v>492.8</c:v>
                </c:pt>
                <c:pt idx="16">
                  <c:v>492.8</c:v>
                </c:pt>
                <c:pt idx="17">
                  <c:v>492.8</c:v>
                </c:pt>
                <c:pt idx="18">
                  <c:v>492.8</c:v>
                </c:pt>
                <c:pt idx="19">
                  <c:v>492.8</c:v>
                </c:pt>
                <c:pt idx="20">
                  <c:v>492.8</c:v>
                </c:pt>
                <c:pt idx="21">
                  <c:v>492.8</c:v>
                </c:pt>
                <c:pt idx="22">
                  <c:v>492.8</c:v>
                </c:pt>
                <c:pt idx="23">
                  <c:v>492.8</c:v>
                </c:pt>
                <c:pt idx="24">
                  <c:v>492.8</c:v>
                </c:pt>
                <c:pt idx="25">
                  <c:v>492.8</c:v>
                </c:pt>
                <c:pt idx="26">
                  <c:v>492.8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431.2</c:v>
                </c:pt>
                <c:pt idx="36">
                  <c:v>431.2</c:v>
                </c:pt>
                <c:pt idx="37">
                  <c:v>431.2</c:v>
                </c:pt>
                <c:pt idx="38">
                  <c:v>431.2</c:v>
                </c:pt>
                <c:pt idx="39">
                  <c:v>431.2</c:v>
                </c:pt>
                <c:pt idx="40">
                  <c:v>431.2</c:v>
                </c:pt>
                <c:pt idx="41">
                  <c:v>431.2</c:v>
                </c:pt>
                <c:pt idx="42">
                  <c:v>431.2</c:v>
                </c:pt>
                <c:pt idx="43">
                  <c:v>431.2</c:v>
                </c:pt>
                <c:pt idx="44">
                  <c:v>431.2</c:v>
                </c:pt>
                <c:pt idx="45">
                  <c:v>431.2</c:v>
                </c:pt>
                <c:pt idx="46">
                  <c:v>431.2</c:v>
                </c:pt>
                <c:pt idx="47">
                  <c:v>431.2</c:v>
                </c:pt>
                <c:pt idx="48">
                  <c:v>431.2</c:v>
                </c:pt>
                <c:pt idx="49">
                  <c:v>431.2</c:v>
                </c:pt>
                <c:pt idx="50">
                  <c:v>431.2</c:v>
                </c:pt>
                <c:pt idx="51">
                  <c:v>431.2</c:v>
                </c:pt>
                <c:pt idx="52">
                  <c:v>431.2</c:v>
                </c:pt>
                <c:pt idx="53">
                  <c:v>431.2</c:v>
                </c:pt>
                <c:pt idx="54">
                  <c:v>431.2</c:v>
                </c:pt>
                <c:pt idx="55">
                  <c:v>431.2</c:v>
                </c:pt>
                <c:pt idx="56">
                  <c:v>431.2</c:v>
                </c:pt>
                <c:pt idx="57">
                  <c:v>431.2</c:v>
                </c:pt>
                <c:pt idx="58">
                  <c:v>431.2</c:v>
                </c:pt>
                <c:pt idx="59">
                  <c:v>431.2</c:v>
                </c:pt>
                <c:pt idx="60">
                  <c:v>431.2</c:v>
                </c:pt>
                <c:pt idx="61">
                  <c:v>431.2</c:v>
                </c:pt>
                <c:pt idx="62">
                  <c:v>431.2</c:v>
                </c:pt>
                <c:pt idx="63">
                  <c:v>431.2</c:v>
                </c:pt>
                <c:pt idx="64">
                  <c:v>431.2</c:v>
                </c:pt>
                <c:pt idx="65">
                  <c:v>431.2</c:v>
                </c:pt>
                <c:pt idx="66">
                  <c:v>431.2</c:v>
                </c:pt>
                <c:pt idx="67">
                  <c:v>431.2</c:v>
                </c:pt>
                <c:pt idx="68">
                  <c:v>431.2</c:v>
                </c:pt>
                <c:pt idx="69">
                  <c:v>431.2</c:v>
                </c:pt>
                <c:pt idx="70">
                  <c:v>431.2</c:v>
                </c:pt>
                <c:pt idx="71">
                  <c:v>431.2</c:v>
                </c:pt>
                <c:pt idx="72">
                  <c:v>431.2</c:v>
                </c:pt>
                <c:pt idx="73">
                  <c:v>431.2</c:v>
                </c:pt>
                <c:pt idx="74">
                  <c:v>431.2</c:v>
                </c:pt>
                <c:pt idx="75">
                  <c:v>431.2</c:v>
                </c:pt>
                <c:pt idx="76">
                  <c:v>431.2</c:v>
                </c:pt>
                <c:pt idx="77">
                  <c:v>431.2</c:v>
                </c:pt>
                <c:pt idx="78">
                  <c:v>431.2</c:v>
                </c:pt>
                <c:pt idx="79">
                  <c:v>431.2</c:v>
                </c:pt>
                <c:pt idx="80">
                  <c:v>431.2</c:v>
                </c:pt>
                <c:pt idx="81">
                  <c:v>431.2</c:v>
                </c:pt>
                <c:pt idx="82">
                  <c:v>431.2</c:v>
                </c:pt>
                <c:pt idx="83">
                  <c:v>431.2</c:v>
                </c:pt>
                <c:pt idx="84">
                  <c:v>431.2</c:v>
                </c:pt>
                <c:pt idx="85">
                  <c:v>-431.2</c:v>
                </c:pt>
                <c:pt idx="86">
                  <c:v>-431.2</c:v>
                </c:pt>
                <c:pt idx="87">
                  <c:v>-431.2</c:v>
                </c:pt>
                <c:pt idx="88">
                  <c:v>-431.2</c:v>
                </c:pt>
                <c:pt idx="89">
                  <c:v>-431.2</c:v>
                </c:pt>
                <c:pt idx="90">
                  <c:v>-431.2</c:v>
                </c:pt>
                <c:pt idx="91">
                  <c:v>-431.2</c:v>
                </c:pt>
                <c:pt idx="92">
                  <c:v>-431.2</c:v>
                </c:pt>
                <c:pt idx="93">
                  <c:v>-431.2</c:v>
                </c:pt>
                <c:pt idx="94">
                  <c:v>-431.2</c:v>
                </c:pt>
                <c:pt idx="95">
                  <c:v>-431.2</c:v>
                </c:pt>
                <c:pt idx="96">
                  <c:v>-431.2</c:v>
                </c:pt>
                <c:pt idx="97">
                  <c:v>-431.2</c:v>
                </c:pt>
                <c:pt idx="98">
                  <c:v>-431.2</c:v>
                </c:pt>
                <c:pt idx="99">
                  <c:v>-431.2</c:v>
                </c:pt>
                <c:pt idx="100">
                  <c:v>-431.2</c:v>
                </c:pt>
                <c:pt idx="101">
                  <c:v>-616</c:v>
                </c:pt>
                <c:pt idx="102">
                  <c:v>-616</c:v>
                </c:pt>
                <c:pt idx="103">
                  <c:v>-616</c:v>
                </c:pt>
                <c:pt idx="104">
                  <c:v>-616</c:v>
                </c:pt>
                <c:pt idx="105">
                  <c:v>-616</c:v>
                </c:pt>
                <c:pt idx="106">
                  <c:v>-616</c:v>
                </c:pt>
                <c:pt idx="107">
                  <c:v>-616</c:v>
                </c:pt>
                <c:pt idx="108">
                  <c:v>-616</c:v>
                </c:pt>
                <c:pt idx="109">
                  <c:v>-616</c:v>
                </c:pt>
                <c:pt idx="110">
                  <c:v>-616</c:v>
                </c:pt>
                <c:pt idx="111">
                  <c:v>-616</c:v>
                </c:pt>
                <c:pt idx="112">
                  <c:v>-616</c:v>
                </c:pt>
                <c:pt idx="113">
                  <c:v>-616</c:v>
                </c:pt>
                <c:pt idx="114">
                  <c:v>-616</c:v>
                </c:pt>
                <c:pt idx="115">
                  <c:v>492.8</c:v>
                </c:pt>
                <c:pt idx="116">
                  <c:v>492.8</c:v>
                </c:pt>
                <c:pt idx="117">
                  <c:v>492.8</c:v>
                </c:pt>
                <c:pt idx="118">
                  <c:v>492.8</c:v>
                </c:pt>
                <c:pt idx="119">
                  <c:v>492.8</c:v>
                </c:pt>
                <c:pt idx="120">
                  <c:v>492.8</c:v>
                </c:pt>
                <c:pt idx="121">
                  <c:v>492.8</c:v>
                </c:pt>
                <c:pt idx="122">
                  <c:v>492.8</c:v>
                </c:pt>
                <c:pt idx="123">
                  <c:v>492.8</c:v>
                </c:pt>
                <c:pt idx="124">
                  <c:v>492.8</c:v>
                </c:pt>
                <c:pt idx="125">
                  <c:v>492.8</c:v>
                </c:pt>
                <c:pt idx="126">
                  <c:v>492.8</c:v>
                </c:pt>
                <c:pt idx="127">
                  <c:v>492.8</c:v>
                </c:pt>
                <c:pt idx="128">
                  <c:v>492.8</c:v>
                </c:pt>
                <c:pt idx="129">
                  <c:v>492.8</c:v>
                </c:pt>
                <c:pt idx="130">
                  <c:v>492.8</c:v>
                </c:pt>
                <c:pt idx="131">
                  <c:v>492.8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616</c:v>
                </c:pt>
                <c:pt idx="146">
                  <c:v>616</c:v>
                </c:pt>
                <c:pt idx="147">
                  <c:v>616</c:v>
                </c:pt>
                <c:pt idx="148">
                  <c:v>616</c:v>
                </c:pt>
                <c:pt idx="149">
                  <c:v>616</c:v>
                </c:pt>
                <c:pt idx="150">
                  <c:v>616</c:v>
                </c:pt>
                <c:pt idx="151">
                  <c:v>616</c:v>
                </c:pt>
                <c:pt idx="152">
                  <c:v>616</c:v>
                </c:pt>
                <c:pt idx="153">
                  <c:v>616</c:v>
                </c:pt>
                <c:pt idx="154">
                  <c:v>616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-677.6</c:v>
                </c:pt>
                <c:pt idx="176">
                  <c:v>-677.6</c:v>
                </c:pt>
                <c:pt idx="177">
                  <c:v>-677.6</c:v>
                </c:pt>
                <c:pt idx="178">
                  <c:v>-677.6</c:v>
                </c:pt>
                <c:pt idx="179">
                  <c:v>-677.6</c:v>
                </c:pt>
                <c:pt idx="180">
                  <c:v>-677.6</c:v>
                </c:pt>
                <c:pt idx="181">
                  <c:v>-677.6</c:v>
                </c:pt>
                <c:pt idx="182">
                  <c:v>-677.6</c:v>
                </c:pt>
                <c:pt idx="183">
                  <c:v>-677.6</c:v>
                </c:pt>
                <c:pt idx="184">
                  <c:v>-677.6</c:v>
                </c:pt>
                <c:pt idx="185">
                  <c:v>-677.6</c:v>
                </c:pt>
                <c:pt idx="186">
                  <c:v>-677.6</c:v>
                </c:pt>
                <c:pt idx="187">
                  <c:v>-677.6</c:v>
                </c:pt>
                <c:pt idx="188">
                  <c:v>-677.6</c:v>
                </c:pt>
                <c:pt idx="189">
                  <c:v>-677.6</c:v>
                </c:pt>
                <c:pt idx="190">
                  <c:v>-677.6</c:v>
                </c:pt>
                <c:pt idx="191">
                  <c:v>-677.6</c:v>
                </c:pt>
                <c:pt idx="192">
                  <c:v>-677.6</c:v>
                </c:pt>
                <c:pt idx="193">
                  <c:v>-677.6</c:v>
                </c:pt>
                <c:pt idx="194">
                  <c:v>-677.6</c:v>
                </c:pt>
                <c:pt idx="195">
                  <c:v>-616</c:v>
                </c:pt>
                <c:pt idx="196">
                  <c:v>-616</c:v>
                </c:pt>
                <c:pt idx="197">
                  <c:v>-616</c:v>
                </c:pt>
                <c:pt idx="198">
                  <c:v>-616</c:v>
                </c:pt>
                <c:pt idx="199">
                  <c:v>-616</c:v>
                </c:pt>
                <c:pt idx="200">
                  <c:v>-616</c:v>
                </c:pt>
                <c:pt idx="201">
                  <c:v>-616</c:v>
                </c:pt>
                <c:pt idx="202">
                  <c:v>-616</c:v>
                </c:pt>
                <c:pt idx="203">
                  <c:v>-616</c:v>
                </c:pt>
                <c:pt idx="204">
                  <c:v>-616</c:v>
                </c:pt>
                <c:pt idx="205">
                  <c:v>308</c:v>
                </c:pt>
                <c:pt idx="206">
                  <c:v>308</c:v>
                </c:pt>
                <c:pt idx="207">
                  <c:v>308</c:v>
                </c:pt>
                <c:pt idx="208">
                  <c:v>308</c:v>
                </c:pt>
                <c:pt idx="209">
                  <c:v>308</c:v>
                </c:pt>
                <c:pt idx="210">
                  <c:v>308</c:v>
                </c:pt>
                <c:pt idx="211">
                  <c:v>308</c:v>
                </c:pt>
                <c:pt idx="212">
                  <c:v>308</c:v>
                </c:pt>
                <c:pt idx="213">
                  <c:v>308</c:v>
                </c:pt>
                <c:pt idx="214">
                  <c:v>308</c:v>
                </c:pt>
                <c:pt idx="215">
                  <c:v>616</c:v>
                </c:pt>
                <c:pt idx="216">
                  <c:v>616</c:v>
                </c:pt>
                <c:pt idx="217">
                  <c:v>616</c:v>
                </c:pt>
                <c:pt idx="218">
                  <c:v>616</c:v>
                </c:pt>
                <c:pt idx="219">
                  <c:v>616</c:v>
                </c:pt>
                <c:pt idx="220">
                  <c:v>616</c:v>
                </c:pt>
                <c:pt idx="221">
                  <c:v>616</c:v>
                </c:pt>
                <c:pt idx="222">
                  <c:v>616</c:v>
                </c:pt>
                <c:pt idx="223">
                  <c:v>616</c:v>
                </c:pt>
                <c:pt idx="224">
                  <c:v>616</c:v>
                </c:pt>
                <c:pt idx="225">
                  <c:v>0</c:v>
                </c:pt>
                <c:pt idx="226">
                  <c:v>-739.19999999999993</c:v>
                </c:pt>
                <c:pt idx="227">
                  <c:v>-739.19999999999993</c:v>
                </c:pt>
                <c:pt idx="228">
                  <c:v>-739.19999999999993</c:v>
                </c:pt>
                <c:pt idx="229">
                  <c:v>-739.19999999999993</c:v>
                </c:pt>
                <c:pt idx="230">
                  <c:v>-739.19999999999993</c:v>
                </c:pt>
                <c:pt idx="231">
                  <c:v>-739.19999999999993</c:v>
                </c:pt>
                <c:pt idx="232">
                  <c:v>-739.19999999999993</c:v>
                </c:pt>
                <c:pt idx="233">
                  <c:v>-739.19999999999993</c:v>
                </c:pt>
                <c:pt idx="234">
                  <c:v>-739.19999999999993</c:v>
                </c:pt>
                <c:pt idx="235">
                  <c:v>616</c:v>
                </c:pt>
                <c:pt idx="236">
                  <c:v>616</c:v>
                </c:pt>
                <c:pt idx="237">
                  <c:v>616</c:v>
                </c:pt>
                <c:pt idx="238">
                  <c:v>616</c:v>
                </c:pt>
                <c:pt idx="239">
                  <c:v>616</c:v>
                </c:pt>
                <c:pt idx="240">
                  <c:v>616</c:v>
                </c:pt>
                <c:pt idx="241">
                  <c:v>616</c:v>
                </c:pt>
                <c:pt idx="242">
                  <c:v>616</c:v>
                </c:pt>
                <c:pt idx="243">
                  <c:v>616</c:v>
                </c:pt>
                <c:pt idx="244">
                  <c:v>616</c:v>
                </c:pt>
                <c:pt idx="245">
                  <c:v>616</c:v>
                </c:pt>
                <c:pt idx="246">
                  <c:v>616</c:v>
                </c:pt>
                <c:pt idx="247">
                  <c:v>616</c:v>
                </c:pt>
                <c:pt idx="248">
                  <c:v>616</c:v>
                </c:pt>
                <c:pt idx="249">
                  <c:v>616</c:v>
                </c:pt>
                <c:pt idx="250">
                  <c:v>616</c:v>
                </c:pt>
                <c:pt idx="251">
                  <c:v>616</c:v>
                </c:pt>
                <c:pt idx="252">
                  <c:v>616</c:v>
                </c:pt>
                <c:pt idx="253">
                  <c:v>616</c:v>
                </c:pt>
                <c:pt idx="254">
                  <c:v>616</c:v>
                </c:pt>
                <c:pt idx="255">
                  <c:v>616</c:v>
                </c:pt>
                <c:pt idx="256">
                  <c:v>616</c:v>
                </c:pt>
                <c:pt idx="257">
                  <c:v>616</c:v>
                </c:pt>
                <c:pt idx="258">
                  <c:v>616</c:v>
                </c:pt>
                <c:pt idx="259">
                  <c:v>616</c:v>
                </c:pt>
                <c:pt idx="260">
                  <c:v>616</c:v>
                </c:pt>
                <c:pt idx="261">
                  <c:v>616</c:v>
                </c:pt>
                <c:pt idx="262">
                  <c:v>616</c:v>
                </c:pt>
                <c:pt idx="263">
                  <c:v>616</c:v>
                </c:pt>
                <c:pt idx="264">
                  <c:v>616</c:v>
                </c:pt>
                <c:pt idx="265">
                  <c:v>184.79999999999998</c:v>
                </c:pt>
                <c:pt idx="266">
                  <c:v>184.79999999999998</c:v>
                </c:pt>
                <c:pt idx="267">
                  <c:v>184.79999999999998</c:v>
                </c:pt>
                <c:pt idx="268">
                  <c:v>184.79999999999998</c:v>
                </c:pt>
                <c:pt idx="269">
                  <c:v>184.79999999999998</c:v>
                </c:pt>
                <c:pt idx="270">
                  <c:v>184.79999999999998</c:v>
                </c:pt>
                <c:pt idx="271">
                  <c:v>184.79999999999998</c:v>
                </c:pt>
                <c:pt idx="272">
                  <c:v>184.79999999999998</c:v>
                </c:pt>
                <c:pt idx="273">
                  <c:v>184.79999999999998</c:v>
                </c:pt>
                <c:pt idx="274">
                  <c:v>184.79999999999998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308</c:v>
                </c:pt>
                <c:pt idx="308">
                  <c:v>308</c:v>
                </c:pt>
                <c:pt idx="309">
                  <c:v>308</c:v>
                </c:pt>
                <c:pt idx="310">
                  <c:v>308</c:v>
                </c:pt>
                <c:pt idx="311">
                  <c:v>308</c:v>
                </c:pt>
                <c:pt idx="312">
                  <c:v>308</c:v>
                </c:pt>
                <c:pt idx="313">
                  <c:v>308</c:v>
                </c:pt>
                <c:pt idx="314">
                  <c:v>308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308</c:v>
                </c:pt>
                <c:pt idx="326">
                  <c:v>308</c:v>
                </c:pt>
                <c:pt idx="327">
                  <c:v>308</c:v>
                </c:pt>
                <c:pt idx="328">
                  <c:v>308</c:v>
                </c:pt>
                <c:pt idx="329">
                  <c:v>308</c:v>
                </c:pt>
                <c:pt idx="330">
                  <c:v>308</c:v>
                </c:pt>
                <c:pt idx="331">
                  <c:v>308</c:v>
                </c:pt>
                <c:pt idx="332">
                  <c:v>308</c:v>
                </c:pt>
                <c:pt idx="333">
                  <c:v>308</c:v>
                </c:pt>
                <c:pt idx="334">
                  <c:v>308</c:v>
                </c:pt>
                <c:pt idx="335">
                  <c:v>-739.19999999999993</c:v>
                </c:pt>
                <c:pt idx="336">
                  <c:v>-739.19999999999993</c:v>
                </c:pt>
                <c:pt idx="337">
                  <c:v>-739.19999999999993</c:v>
                </c:pt>
                <c:pt idx="338">
                  <c:v>-739.19999999999993</c:v>
                </c:pt>
                <c:pt idx="339">
                  <c:v>-739.19999999999993</c:v>
                </c:pt>
                <c:pt idx="340">
                  <c:v>-739.19999999999993</c:v>
                </c:pt>
                <c:pt idx="341">
                  <c:v>-739.19999999999993</c:v>
                </c:pt>
                <c:pt idx="342">
                  <c:v>-739.19999999999993</c:v>
                </c:pt>
                <c:pt idx="343">
                  <c:v>-739.19999999999993</c:v>
                </c:pt>
                <c:pt idx="344">
                  <c:v>-739.19999999999993</c:v>
                </c:pt>
                <c:pt idx="345">
                  <c:v>-739.19999999999993</c:v>
                </c:pt>
                <c:pt idx="346">
                  <c:v>-739.19999999999993</c:v>
                </c:pt>
                <c:pt idx="347">
                  <c:v>-739.19999999999993</c:v>
                </c:pt>
                <c:pt idx="348">
                  <c:v>-739.19999999999993</c:v>
                </c:pt>
                <c:pt idx="349">
                  <c:v>-739.19999999999993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431.2</c:v>
                </c:pt>
                <c:pt idx="366">
                  <c:v>431.2</c:v>
                </c:pt>
                <c:pt idx="367">
                  <c:v>431.2</c:v>
                </c:pt>
                <c:pt idx="368">
                  <c:v>431.2</c:v>
                </c:pt>
                <c:pt idx="369">
                  <c:v>431.2</c:v>
                </c:pt>
                <c:pt idx="370">
                  <c:v>431.2</c:v>
                </c:pt>
                <c:pt idx="371">
                  <c:v>431.2</c:v>
                </c:pt>
                <c:pt idx="372">
                  <c:v>431.2</c:v>
                </c:pt>
                <c:pt idx="373">
                  <c:v>431.2</c:v>
                </c:pt>
                <c:pt idx="374">
                  <c:v>431.2</c:v>
                </c:pt>
                <c:pt idx="375">
                  <c:v>431.2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-924</c:v>
                </c:pt>
                <c:pt idx="396">
                  <c:v>-924</c:v>
                </c:pt>
                <c:pt idx="397">
                  <c:v>-924</c:v>
                </c:pt>
                <c:pt idx="398">
                  <c:v>-924</c:v>
                </c:pt>
                <c:pt idx="399">
                  <c:v>-924</c:v>
                </c:pt>
                <c:pt idx="400">
                  <c:v>-924</c:v>
                </c:pt>
                <c:pt idx="401">
                  <c:v>-924</c:v>
                </c:pt>
                <c:pt idx="402">
                  <c:v>-924</c:v>
                </c:pt>
                <c:pt idx="403">
                  <c:v>-924</c:v>
                </c:pt>
                <c:pt idx="404">
                  <c:v>-924</c:v>
                </c:pt>
                <c:pt idx="405">
                  <c:v>184.79999999999998</c:v>
                </c:pt>
                <c:pt idx="406">
                  <c:v>184.79999999999998</c:v>
                </c:pt>
                <c:pt idx="407">
                  <c:v>184.79999999999998</c:v>
                </c:pt>
                <c:pt idx="408">
                  <c:v>184.79999999999998</c:v>
                </c:pt>
                <c:pt idx="409">
                  <c:v>184.79999999999998</c:v>
                </c:pt>
                <c:pt idx="410">
                  <c:v>184.79999999999998</c:v>
                </c:pt>
                <c:pt idx="411">
                  <c:v>184.79999999999998</c:v>
                </c:pt>
                <c:pt idx="412">
                  <c:v>184.79999999999998</c:v>
                </c:pt>
                <c:pt idx="413">
                  <c:v>184.79999999999998</c:v>
                </c:pt>
                <c:pt idx="414">
                  <c:v>184.79999999999998</c:v>
                </c:pt>
                <c:pt idx="415">
                  <c:v>184.79999999999998</c:v>
                </c:pt>
                <c:pt idx="416">
                  <c:v>184.79999999999998</c:v>
                </c:pt>
                <c:pt idx="417">
                  <c:v>184.79999999999998</c:v>
                </c:pt>
                <c:pt idx="418">
                  <c:v>184.79999999999998</c:v>
                </c:pt>
                <c:pt idx="419">
                  <c:v>184.79999999999998</c:v>
                </c:pt>
                <c:pt idx="420">
                  <c:v>184.79999999999998</c:v>
                </c:pt>
                <c:pt idx="421">
                  <c:v>308</c:v>
                </c:pt>
                <c:pt idx="422">
                  <c:v>308</c:v>
                </c:pt>
                <c:pt idx="423">
                  <c:v>308</c:v>
                </c:pt>
                <c:pt idx="424">
                  <c:v>308</c:v>
                </c:pt>
                <c:pt idx="425">
                  <c:v>308</c:v>
                </c:pt>
                <c:pt idx="426">
                  <c:v>308</c:v>
                </c:pt>
                <c:pt idx="427">
                  <c:v>308</c:v>
                </c:pt>
                <c:pt idx="428">
                  <c:v>308</c:v>
                </c:pt>
                <c:pt idx="429">
                  <c:v>308</c:v>
                </c:pt>
                <c:pt idx="430">
                  <c:v>308</c:v>
                </c:pt>
                <c:pt idx="431">
                  <c:v>308</c:v>
                </c:pt>
                <c:pt idx="432">
                  <c:v>308</c:v>
                </c:pt>
                <c:pt idx="433">
                  <c:v>308</c:v>
                </c:pt>
                <c:pt idx="434">
                  <c:v>308</c:v>
                </c:pt>
                <c:pt idx="435">
                  <c:v>308</c:v>
                </c:pt>
                <c:pt idx="436">
                  <c:v>308</c:v>
                </c:pt>
                <c:pt idx="437">
                  <c:v>308</c:v>
                </c:pt>
                <c:pt idx="438">
                  <c:v>308</c:v>
                </c:pt>
                <c:pt idx="439">
                  <c:v>308</c:v>
                </c:pt>
                <c:pt idx="440">
                  <c:v>308</c:v>
                </c:pt>
                <c:pt idx="441">
                  <c:v>308</c:v>
                </c:pt>
                <c:pt idx="442">
                  <c:v>308</c:v>
                </c:pt>
                <c:pt idx="443">
                  <c:v>308</c:v>
                </c:pt>
                <c:pt idx="444">
                  <c:v>308</c:v>
                </c:pt>
                <c:pt idx="445">
                  <c:v>308</c:v>
                </c:pt>
                <c:pt idx="446">
                  <c:v>308</c:v>
                </c:pt>
                <c:pt idx="447">
                  <c:v>308</c:v>
                </c:pt>
                <c:pt idx="448">
                  <c:v>308</c:v>
                </c:pt>
                <c:pt idx="449">
                  <c:v>308</c:v>
                </c:pt>
                <c:pt idx="450">
                  <c:v>-1540</c:v>
                </c:pt>
                <c:pt idx="451">
                  <c:v>-1540</c:v>
                </c:pt>
                <c:pt idx="452">
                  <c:v>-1540</c:v>
                </c:pt>
                <c:pt idx="453">
                  <c:v>-1540</c:v>
                </c:pt>
                <c:pt idx="454">
                  <c:v>-1540</c:v>
                </c:pt>
                <c:pt idx="455">
                  <c:v>-1540</c:v>
                </c:pt>
                <c:pt idx="456">
                  <c:v>-1540</c:v>
                </c:pt>
                <c:pt idx="457">
                  <c:v>-1540</c:v>
                </c:pt>
                <c:pt idx="458">
                  <c:v>-1540</c:v>
                </c:pt>
                <c:pt idx="459">
                  <c:v>-1540</c:v>
                </c:pt>
                <c:pt idx="460">
                  <c:v>-1540</c:v>
                </c:pt>
                <c:pt idx="461">
                  <c:v>-1540</c:v>
                </c:pt>
                <c:pt idx="462">
                  <c:v>-1540</c:v>
                </c:pt>
                <c:pt idx="463">
                  <c:v>-1540</c:v>
                </c:pt>
                <c:pt idx="464">
                  <c:v>-1540</c:v>
                </c:pt>
                <c:pt idx="465">
                  <c:v>-1293.6000000000001</c:v>
                </c:pt>
                <c:pt idx="466">
                  <c:v>-1293.6000000000001</c:v>
                </c:pt>
                <c:pt idx="467">
                  <c:v>-1293.6000000000001</c:v>
                </c:pt>
                <c:pt idx="468">
                  <c:v>-1293.6000000000001</c:v>
                </c:pt>
                <c:pt idx="469">
                  <c:v>-1293.6000000000001</c:v>
                </c:pt>
                <c:pt idx="470">
                  <c:v>-1293.6000000000001</c:v>
                </c:pt>
                <c:pt idx="471">
                  <c:v>308</c:v>
                </c:pt>
                <c:pt idx="472">
                  <c:v>308</c:v>
                </c:pt>
                <c:pt idx="473">
                  <c:v>308</c:v>
                </c:pt>
                <c:pt idx="474">
                  <c:v>308</c:v>
                </c:pt>
                <c:pt idx="475">
                  <c:v>308</c:v>
                </c:pt>
                <c:pt idx="476">
                  <c:v>308</c:v>
                </c:pt>
                <c:pt idx="477">
                  <c:v>308</c:v>
                </c:pt>
                <c:pt idx="478">
                  <c:v>308</c:v>
                </c:pt>
                <c:pt idx="479">
                  <c:v>308</c:v>
                </c:pt>
                <c:pt idx="480">
                  <c:v>308</c:v>
                </c:pt>
                <c:pt idx="481">
                  <c:v>308</c:v>
                </c:pt>
                <c:pt idx="482">
                  <c:v>308</c:v>
                </c:pt>
                <c:pt idx="483">
                  <c:v>308</c:v>
                </c:pt>
                <c:pt idx="484">
                  <c:v>308</c:v>
                </c:pt>
                <c:pt idx="485">
                  <c:v>246.4</c:v>
                </c:pt>
                <c:pt idx="486">
                  <c:v>246.4</c:v>
                </c:pt>
                <c:pt idx="487">
                  <c:v>246.4</c:v>
                </c:pt>
                <c:pt idx="488">
                  <c:v>246.4</c:v>
                </c:pt>
                <c:pt idx="489">
                  <c:v>246.4</c:v>
                </c:pt>
                <c:pt idx="490">
                  <c:v>246.4</c:v>
                </c:pt>
                <c:pt idx="491">
                  <c:v>246.4</c:v>
                </c:pt>
                <c:pt idx="492">
                  <c:v>246.4</c:v>
                </c:pt>
                <c:pt idx="493">
                  <c:v>246.4</c:v>
                </c:pt>
                <c:pt idx="494">
                  <c:v>246.4</c:v>
                </c:pt>
                <c:pt idx="495">
                  <c:v>-308</c:v>
                </c:pt>
                <c:pt idx="496">
                  <c:v>-308</c:v>
                </c:pt>
                <c:pt idx="497">
                  <c:v>-308</c:v>
                </c:pt>
                <c:pt idx="498">
                  <c:v>-308</c:v>
                </c:pt>
                <c:pt idx="499">
                  <c:v>-308</c:v>
                </c:pt>
                <c:pt idx="500">
                  <c:v>-308</c:v>
                </c:pt>
                <c:pt idx="501">
                  <c:v>-308</c:v>
                </c:pt>
                <c:pt idx="502">
                  <c:v>-308</c:v>
                </c:pt>
                <c:pt idx="503">
                  <c:v>-308</c:v>
                </c:pt>
                <c:pt idx="504">
                  <c:v>-308</c:v>
                </c:pt>
                <c:pt idx="505">
                  <c:v>-308</c:v>
                </c:pt>
                <c:pt idx="506">
                  <c:v>-308</c:v>
                </c:pt>
                <c:pt idx="507">
                  <c:v>616</c:v>
                </c:pt>
                <c:pt idx="508">
                  <c:v>616</c:v>
                </c:pt>
                <c:pt idx="509">
                  <c:v>616</c:v>
                </c:pt>
                <c:pt idx="510">
                  <c:v>616</c:v>
                </c:pt>
                <c:pt idx="511">
                  <c:v>616</c:v>
                </c:pt>
                <c:pt idx="512">
                  <c:v>616</c:v>
                </c:pt>
                <c:pt idx="513">
                  <c:v>616</c:v>
                </c:pt>
                <c:pt idx="514">
                  <c:v>616</c:v>
                </c:pt>
                <c:pt idx="515">
                  <c:v>616</c:v>
                </c:pt>
                <c:pt idx="516">
                  <c:v>616</c:v>
                </c:pt>
                <c:pt idx="517">
                  <c:v>616</c:v>
                </c:pt>
                <c:pt idx="518">
                  <c:v>616</c:v>
                </c:pt>
                <c:pt idx="519">
                  <c:v>616</c:v>
                </c:pt>
                <c:pt idx="520">
                  <c:v>308</c:v>
                </c:pt>
                <c:pt idx="521">
                  <c:v>308</c:v>
                </c:pt>
                <c:pt idx="522">
                  <c:v>308</c:v>
                </c:pt>
                <c:pt idx="523">
                  <c:v>308</c:v>
                </c:pt>
                <c:pt idx="524">
                  <c:v>308</c:v>
                </c:pt>
                <c:pt idx="525">
                  <c:v>308</c:v>
                </c:pt>
                <c:pt idx="526">
                  <c:v>308</c:v>
                </c:pt>
                <c:pt idx="527">
                  <c:v>308</c:v>
                </c:pt>
                <c:pt idx="528">
                  <c:v>308</c:v>
                </c:pt>
                <c:pt idx="529">
                  <c:v>308</c:v>
                </c:pt>
                <c:pt idx="530">
                  <c:v>308</c:v>
                </c:pt>
                <c:pt idx="531">
                  <c:v>308</c:v>
                </c:pt>
                <c:pt idx="532">
                  <c:v>308</c:v>
                </c:pt>
                <c:pt idx="533">
                  <c:v>308</c:v>
                </c:pt>
                <c:pt idx="534">
                  <c:v>308</c:v>
                </c:pt>
                <c:pt idx="535">
                  <c:v>-739.19999999999993</c:v>
                </c:pt>
                <c:pt idx="536">
                  <c:v>-739.19999999999993</c:v>
                </c:pt>
                <c:pt idx="537">
                  <c:v>-739.19999999999993</c:v>
                </c:pt>
                <c:pt idx="538">
                  <c:v>-739.19999999999993</c:v>
                </c:pt>
                <c:pt idx="539">
                  <c:v>-739.19999999999993</c:v>
                </c:pt>
                <c:pt idx="540">
                  <c:v>-739.19999999999993</c:v>
                </c:pt>
                <c:pt idx="541">
                  <c:v>-739.19999999999993</c:v>
                </c:pt>
                <c:pt idx="542">
                  <c:v>-739.19999999999993</c:v>
                </c:pt>
                <c:pt idx="543">
                  <c:v>-739.19999999999993</c:v>
                </c:pt>
                <c:pt idx="544">
                  <c:v>-739.19999999999993</c:v>
                </c:pt>
                <c:pt idx="545">
                  <c:v>308</c:v>
                </c:pt>
                <c:pt idx="546">
                  <c:v>308</c:v>
                </c:pt>
                <c:pt idx="547">
                  <c:v>308</c:v>
                </c:pt>
                <c:pt idx="548">
                  <c:v>308</c:v>
                </c:pt>
                <c:pt idx="549">
                  <c:v>308</c:v>
                </c:pt>
                <c:pt idx="550">
                  <c:v>308</c:v>
                </c:pt>
                <c:pt idx="551">
                  <c:v>308</c:v>
                </c:pt>
                <c:pt idx="552">
                  <c:v>308</c:v>
                </c:pt>
                <c:pt idx="553">
                  <c:v>308</c:v>
                </c:pt>
                <c:pt idx="554">
                  <c:v>308</c:v>
                </c:pt>
                <c:pt idx="555">
                  <c:v>308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184.79999999999998</c:v>
                </c:pt>
                <c:pt idx="571">
                  <c:v>184.79999999999998</c:v>
                </c:pt>
                <c:pt idx="572">
                  <c:v>184.79999999999998</c:v>
                </c:pt>
                <c:pt idx="573">
                  <c:v>184.79999999999998</c:v>
                </c:pt>
                <c:pt idx="574">
                  <c:v>184.79999999999998</c:v>
                </c:pt>
                <c:pt idx="575">
                  <c:v>184.79999999999998</c:v>
                </c:pt>
                <c:pt idx="576">
                  <c:v>184.79999999999998</c:v>
                </c:pt>
                <c:pt idx="577">
                  <c:v>184.79999999999998</c:v>
                </c:pt>
                <c:pt idx="578">
                  <c:v>184.79999999999998</c:v>
                </c:pt>
                <c:pt idx="579">
                  <c:v>184.79999999999998</c:v>
                </c:pt>
                <c:pt idx="580">
                  <c:v>184.79999999999998</c:v>
                </c:pt>
                <c:pt idx="581">
                  <c:v>184.79999999999998</c:v>
                </c:pt>
                <c:pt idx="582">
                  <c:v>184.79999999999998</c:v>
                </c:pt>
                <c:pt idx="583">
                  <c:v>184.79999999999998</c:v>
                </c:pt>
                <c:pt idx="584">
                  <c:v>184.79999999999998</c:v>
                </c:pt>
                <c:pt idx="585">
                  <c:v>308</c:v>
                </c:pt>
                <c:pt idx="586">
                  <c:v>308</c:v>
                </c:pt>
                <c:pt idx="587">
                  <c:v>308</c:v>
                </c:pt>
                <c:pt idx="588">
                  <c:v>308</c:v>
                </c:pt>
                <c:pt idx="589">
                  <c:v>308</c:v>
                </c:pt>
                <c:pt idx="590">
                  <c:v>308</c:v>
                </c:pt>
                <c:pt idx="591">
                  <c:v>308</c:v>
                </c:pt>
                <c:pt idx="592">
                  <c:v>308</c:v>
                </c:pt>
                <c:pt idx="593">
                  <c:v>308</c:v>
                </c:pt>
                <c:pt idx="594">
                  <c:v>308</c:v>
                </c:pt>
                <c:pt idx="595">
                  <c:v>-800.80000000000007</c:v>
                </c:pt>
                <c:pt idx="596">
                  <c:v>-800.80000000000007</c:v>
                </c:pt>
                <c:pt idx="597">
                  <c:v>-800.80000000000007</c:v>
                </c:pt>
                <c:pt idx="598">
                  <c:v>-800.80000000000007</c:v>
                </c:pt>
                <c:pt idx="599">
                  <c:v>-800.80000000000007</c:v>
                </c:pt>
                <c:pt idx="600">
                  <c:v>-800.80000000000007</c:v>
                </c:pt>
                <c:pt idx="601">
                  <c:v>-800.80000000000007</c:v>
                </c:pt>
                <c:pt idx="602">
                  <c:v>-800.80000000000007</c:v>
                </c:pt>
                <c:pt idx="603">
                  <c:v>-800.80000000000007</c:v>
                </c:pt>
                <c:pt idx="604">
                  <c:v>-800.80000000000007</c:v>
                </c:pt>
                <c:pt idx="605">
                  <c:v>-800.80000000000007</c:v>
                </c:pt>
                <c:pt idx="606">
                  <c:v>-800.80000000000007</c:v>
                </c:pt>
                <c:pt idx="607">
                  <c:v>-800.80000000000007</c:v>
                </c:pt>
                <c:pt idx="608">
                  <c:v>-800.80000000000007</c:v>
                </c:pt>
                <c:pt idx="609">
                  <c:v>-800.80000000000007</c:v>
                </c:pt>
                <c:pt idx="610">
                  <c:v>-800.80000000000007</c:v>
                </c:pt>
                <c:pt idx="611">
                  <c:v>-800.80000000000007</c:v>
                </c:pt>
                <c:pt idx="612">
                  <c:v>-800.80000000000007</c:v>
                </c:pt>
                <c:pt idx="613">
                  <c:v>-800.80000000000007</c:v>
                </c:pt>
                <c:pt idx="614">
                  <c:v>-800.80000000000007</c:v>
                </c:pt>
                <c:pt idx="615">
                  <c:v>-800.80000000000007</c:v>
                </c:pt>
                <c:pt idx="616">
                  <c:v>-677.6</c:v>
                </c:pt>
                <c:pt idx="617">
                  <c:v>-739.19999999999993</c:v>
                </c:pt>
                <c:pt idx="618">
                  <c:v>-739.19999999999993</c:v>
                </c:pt>
                <c:pt idx="619">
                  <c:v>-739.19999999999993</c:v>
                </c:pt>
                <c:pt idx="620">
                  <c:v>-739.19999999999993</c:v>
                </c:pt>
                <c:pt idx="621">
                  <c:v>-739.19999999999993</c:v>
                </c:pt>
                <c:pt idx="622">
                  <c:v>-739.19999999999993</c:v>
                </c:pt>
                <c:pt idx="623">
                  <c:v>-739.19999999999993</c:v>
                </c:pt>
                <c:pt idx="624">
                  <c:v>-739.19999999999993</c:v>
                </c:pt>
                <c:pt idx="625">
                  <c:v>-739.19999999999993</c:v>
                </c:pt>
                <c:pt idx="626">
                  <c:v>-739.19999999999993</c:v>
                </c:pt>
                <c:pt idx="627">
                  <c:v>-739.19999999999993</c:v>
                </c:pt>
                <c:pt idx="628">
                  <c:v>-739.19999999999993</c:v>
                </c:pt>
                <c:pt idx="629">
                  <c:v>-757.68</c:v>
                </c:pt>
                <c:pt idx="6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453-4BDE-901F-BE143E366007}"/>
            </c:ext>
          </c:extLst>
        </c:ser>
        <c:ser>
          <c:idx val="3"/>
          <c:order val="3"/>
          <c:tx>
            <c:v>Gradient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'CW2'!$N$6:$N$636</c:f>
              <c:numCache>
                <c:formatCode>General</c:formatCode>
                <c:ptCount val="6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1200.5508192213231</c:v>
                </c:pt>
                <c:pt idx="216">
                  <c:v>1200.5508192213231</c:v>
                </c:pt>
                <c:pt idx="217">
                  <c:v>1200.5508192213231</c:v>
                </c:pt>
                <c:pt idx="218">
                  <c:v>1200.5508192213231</c:v>
                </c:pt>
                <c:pt idx="219">
                  <c:v>1200.5508192213231</c:v>
                </c:pt>
                <c:pt idx="220">
                  <c:v>1200.5508192213231</c:v>
                </c:pt>
                <c:pt idx="221">
                  <c:v>1200.5508192213231</c:v>
                </c:pt>
                <c:pt idx="222">
                  <c:v>1200.5508192213231</c:v>
                </c:pt>
                <c:pt idx="223">
                  <c:v>1200.5508192213231</c:v>
                </c:pt>
                <c:pt idx="224">
                  <c:v>1200.5508192213231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1200.5508192213231</c:v>
                </c:pt>
                <c:pt idx="266">
                  <c:v>1200.5508192213231</c:v>
                </c:pt>
                <c:pt idx="267">
                  <c:v>1200.5508192213231</c:v>
                </c:pt>
                <c:pt idx="268">
                  <c:v>1200.5508192213231</c:v>
                </c:pt>
                <c:pt idx="269">
                  <c:v>1200.5508192213231</c:v>
                </c:pt>
                <c:pt idx="270">
                  <c:v>1200.5508192213231</c:v>
                </c:pt>
                <c:pt idx="271">
                  <c:v>1200.5508192213231</c:v>
                </c:pt>
                <c:pt idx="272">
                  <c:v>1200.5508192213231</c:v>
                </c:pt>
                <c:pt idx="273">
                  <c:v>1200.5508192213231</c:v>
                </c:pt>
                <c:pt idx="274">
                  <c:v>1200.5508192213231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-1200.5508192213231</c:v>
                </c:pt>
                <c:pt idx="366">
                  <c:v>-1200.5508192213231</c:v>
                </c:pt>
                <c:pt idx="367">
                  <c:v>-1200.5508192213231</c:v>
                </c:pt>
                <c:pt idx="368">
                  <c:v>-1200.5508192213231</c:v>
                </c:pt>
                <c:pt idx="369">
                  <c:v>-1200.5508192213231</c:v>
                </c:pt>
                <c:pt idx="370">
                  <c:v>-1200.5508192213231</c:v>
                </c:pt>
                <c:pt idx="371">
                  <c:v>-1200.5508192213231</c:v>
                </c:pt>
                <c:pt idx="372">
                  <c:v>-1200.5508192213231</c:v>
                </c:pt>
                <c:pt idx="373">
                  <c:v>-1200.5508192213231</c:v>
                </c:pt>
                <c:pt idx="374">
                  <c:v>-1200.5508192213231</c:v>
                </c:pt>
                <c:pt idx="375">
                  <c:v>-1200.5508192213231</c:v>
                </c:pt>
                <c:pt idx="376">
                  <c:v>-1200.5508192213231</c:v>
                </c:pt>
                <c:pt idx="377">
                  <c:v>-1200.5508192213231</c:v>
                </c:pt>
                <c:pt idx="378">
                  <c:v>-1200.5508192213231</c:v>
                </c:pt>
                <c:pt idx="379">
                  <c:v>-1200.5508192213231</c:v>
                </c:pt>
                <c:pt idx="380">
                  <c:v>-1200.5508192213231</c:v>
                </c:pt>
                <c:pt idx="381">
                  <c:v>-1200.5508192213231</c:v>
                </c:pt>
                <c:pt idx="382">
                  <c:v>-1200.5508192213231</c:v>
                </c:pt>
                <c:pt idx="383">
                  <c:v>-1200.5508192213231</c:v>
                </c:pt>
                <c:pt idx="384">
                  <c:v>-1200.5508192213231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453-4BDE-901F-BE143E366007}"/>
            </c:ext>
          </c:extLst>
        </c:ser>
        <c:ser>
          <c:idx val="4"/>
          <c:order val="4"/>
          <c:tx>
            <c:v>Tractive effort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'CW2'!$O$6:$O$636</c:f>
              <c:numCache>
                <c:formatCode>General</c:formatCode>
                <c:ptCount val="631"/>
                <c:pt idx="0">
                  <c:v>717.52</c:v>
                </c:pt>
                <c:pt idx="1">
                  <c:v>718.75777446550001</c:v>
                </c:pt>
                <c:pt idx="2">
                  <c:v>719.99554893100003</c:v>
                </c:pt>
                <c:pt idx="3">
                  <c:v>721.23332339649994</c:v>
                </c:pt>
                <c:pt idx="4">
                  <c:v>722.47109786199997</c:v>
                </c:pt>
                <c:pt idx="5">
                  <c:v>723.70887232749999</c:v>
                </c:pt>
                <c:pt idx="6">
                  <c:v>724.94664679300001</c:v>
                </c:pt>
                <c:pt idx="7">
                  <c:v>726.18442125849992</c:v>
                </c:pt>
                <c:pt idx="8">
                  <c:v>727.42219572399995</c:v>
                </c:pt>
                <c:pt idx="9">
                  <c:v>728.65997018949997</c:v>
                </c:pt>
                <c:pt idx="10">
                  <c:v>729.897744655</c:v>
                </c:pt>
                <c:pt idx="11">
                  <c:v>731.13551912050002</c:v>
                </c:pt>
                <c:pt idx="12">
                  <c:v>732.37329358600005</c:v>
                </c:pt>
                <c:pt idx="13">
                  <c:v>733.61106805149996</c:v>
                </c:pt>
                <c:pt idx="14">
                  <c:v>734.84884251699998</c:v>
                </c:pt>
                <c:pt idx="15">
                  <c:v>631.36661698249998</c:v>
                </c:pt>
                <c:pt idx="16">
                  <c:v>632.38746190250004</c:v>
                </c:pt>
                <c:pt idx="17">
                  <c:v>633.40830682249998</c:v>
                </c:pt>
                <c:pt idx="18">
                  <c:v>634.42915174250004</c:v>
                </c:pt>
                <c:pt idx="19">
                  <c:v>635.44999666249998</c:v>
                </c:pt>
                <c:pt idx="20">
                  <c:v>636.47084158250004</c:v>
                </c:pt>
                <c:pt idx="21">
                  <c:v>637.49168650249999</c:v>
                </c:pt>
                <c:pt idx="22">
                  <c:v>638.51253142250005</c:v>
                </c:pt>
                <c:pt idx="23">
                  <c:v>639.53337634249999</c:v>
                </c:pt>
                <c:pt idx="24">
                  <c:v>640.55422126250005</c:v>
                </c:pt>
                <c:pt idx="25">
                  <c:v>641.5750661825</c:v>
                </c:pt>
                <c:pt idx="26">
                  <c:v>642.59591110249994</c:v>
                </c:pt>
                <c:pt idx="27">
                  <c:v>150.81675602249999</c:v>
                </c:pt>
                <c:pt idx="28">
                  <c:v>150.81675602249999</c:v>
                </c:pt>
                <c:pt idx="29">
                  <c:v>150.81675602249999</c:v>
                </c:pt>
                <c:pt idx="30">
                  <c:v>150.81675602249999</c:v>
                </c:pt>
                <c:pt idx="31">
                  <c:v>150.81675602249999</c:v>
                </c:pt>
                <c:pt idx="32">
                  <c:v>150.81675602249999</c:v>
                </c:pt>
                <c:pt idx="33">
                  <c:v>150.81675602249999</c:v>
                </c:pt>
                <c:pt idx="34">
                  <c:v>150.81675602249999</c:v>
                </c:pt>
                <c:pt idx="35">
                  <c:v>582.01675602249998</c:v>
                </c:pt>
                <c:pt idx="36">
                  <c:v>582.90999532749993</c:v>
                </c:pt>
                <c:pt idx="37">
                  <c:v>583.80323463249999</c:v>
                </c:pt>
                <c:pt idx="38">
                  <c:v>584.69647393749995</c:v>
                </c:pt>
                <c:pt idx="39">
                  <c:v>585.58971324250001</c:v>
                </c:pt>
                <c:pt idx="40">
                  <c:v>586.48295254749996</c:v>
                </c:pt>
                <c:pt idx="41">
                  <c:v>587.37619185249991</c:v>
                </c:pt>
                <c:pt idx="42">
                  <c:v>588.26943115749998</c:v>
                </c:pt>
                <c:pt idx="43">
                  <c:v>589.16267046250005</c:v>
                </c:pt>
                <c:pt idx="44">
                  <c:v>590.0559097675</c:v>
                </c:pt>
                <c:pt idx="45">
                  <c:v>590.94914907249995</c:v>
                </c:pt>
                <c:pt idx="46">
                  <c:v>591.8423883774999</c:v>
                </c:pt>
                <c:pt idx="47">
                  <c:v>592.73562768249997</c:v>
                </c:pt>
                <c:pt idx="48">
                  <c:v>593.62886698750003</c:v>
                </c:pt>
                <c:pt idx="49">
                  <c:v>594.52210629249998</c:v>
                </c:pt>
                <c:pt idx="50">
                  <c:v>595.41534559749994</c:v>
                </c:pt>
                <c:pt idx="51">
                  <c:v>596.3085849025</c:v>
                </c:pt>
                <c:pt idx="52">
                  <c:v>597.20182420750007</c:v>
                </c:pt>
                <c:pt idx="53">
                  <c:v>598.09506351250002</c:v>
                </c:pt>
                <c:pt idx="54">
                  <c:v>598.98830281749997</c:v>
                </c:pt>
                <c:pt idx="55">
                  <c:v>599.88154212250004</c:v>
                </c:pt>
                <c:pt idx="56">
                  <c:v>600.7747814275001</c:v>
                </c:pt>
                <c:pt idx="57">
                  <c:v>601.66802073250005</c:v>
                </c:pt>
                <c:pt idx="58">
                  <c:v>602.56126003750001</c:v>
                </c:pt>
                <c:pt idx="59">
                  <c:v>603.45449934250007</c:v>
                </c:pt>
                <c:pt idx="60">
                  <c:v>604.34773864750002</c:v>
                </c:pt>
                <c:pt idx="61">
                  <c:v>605.24097795250009</c:v>
                </c:pt>
                <c:pt idx="62">
                  <c:v>606.13421725750004</c:v>
                </c:pt>
                <c:pt idx="63">
                  <c:v>607.02745656250011</c:v>
                </c:pt>
                <c:pt idx="64">
                  <c:v>607.92069586750006</c:v>
                </c:pt>
                <c:pt idx="65">
                  <c:v>608.81393517250012</c:v>
                </c:pt>
                <c:pt idx="66">
                  <c:v>609.70717447750008</c:v>
                </c:pt>
                <c:pt idx="67">
                  <c:v>610.60041378250003</c:v>
                </c:pt>
                <c:pt idx="68">
                  <c:v>611.49365308750009</c:v>
                </c:pt>
                <c:pt idx="69">
                  <c:v>612.38689239250016</c:v>
                </c:pt>
                <c:pt idx="70">
                  <c:v>613.28013169750011</c:v>
                </c:pt>
                <c:pt idx="71">
                  <c:v>614.17337100250006</c:v>
                </c:pt>
                <c:pt idx="72">
                  <c:v>615.06661030750001</c:v>
                </c:pt>
                <c:pt idx="73">
                  <c:v>615.95984961250008</c:v>
                </c:pt>
                <c:pt idx="74">
                  <c:v>616.85308891750014</c:v>
                </c:pt>
                <c:pt idx="75">
                  <c:v>617.7463282225001</c:v>
                </c:pt>
                <c:pt idx="76">
                  <c:v>618.63956752750005</c:v>
                </c:pt>
                <c:pt idx="77">
                  <c:v>619.53280683250011</c:v>
                </c:pt>
                <c:pt idx="78">
                  <c:v>620.42604613750018</c:v>
                </c:pt>
                <c:pt idx="79">
                  <c:v>621.31928544250013</c:v>
                </c:pt>
                <c:pt idx="80">
                  <c:v>622.21252474750008</c:v>
                </c:pt>
                <c:pt idx="81">
                  <c:v>623.10576405250015</c:v>
                </c:pt>
                <c:pt idx="82">
                  <c:v>623.99900335750021</c:v>
                </c:pt>
                <c:pt idx="83">
                  <c:v>624.89224266250017</c:v>
                </c:pt>
                <c:pt idx="84">
                  <c:v>625.78548196750012</c:v>
                </c:pt>
                <c:pt idx="85">
                  <c:v>-235.72127872749979</c:v>
                </c:pt>
                <c:pt idx="86">
                  <c:v>-236.6145180324998</c:v>
                </c:pt>
                <c:pt idx="87">
                  <c:v>-237.50775733749981</c:v>
                </c:pt>
                <c:pt idx="88">
                  <c:v>-238.40099664249982</c:v>
                </c:pt>
                <c:pt idx="89">
                  <c:v>-239.29423594749983</c:v>
                </c:pt>
                <c:pt idx="90">
                  <c:v>-240.18747525249984</c:v>
                </c:pt>
                <c:pt idx="91">
                  <c:v>-241.08071455749985</c:v>
                </c:pt>
                <c:pt idx="92">
                  <c:v>-241.97395386249985</c:v>
                </c:pt>
                <c:pt idx="93">
                  <c:v>-242.86719316749986</c:v>
                </c:pt>
                <c:pt idx="94">
                  <c:v>-243.76043247249987</c:v>
                </c:pt>
                <c:pt idx="95">
                  <c:v>-244.65367177749988</c:v>
                </c:pt>
                <c:pt idx="96">
                  <c:v>-245.54691108249989</c:v>
                </c:pt>
                <c:pt idx="97">
                  <c:v>-246.4401503874999</c:v>
                </c:pt>
                <c:pt idx="98">
                  <c:v>-247.33338969249991</c:v>
                </c:pt>
                <c:pt idx="99">
                  <c:v>-248.22662899749989</c:v>
                </c:pt>
                <c:pt idx="100">
                  <c:v>-249.1198683024999</c:v>
                </c:pt>
                <c:pt idx="101">
                  <c:v>-434.81310760749989</c:v>
                </c:pt>
                <c:pt idx="102">
                  <c:v>-436.08916375749993</c:v>
                </c:pt>
                <c:pt idx="103">
                  <c:v>-437.36521990749986</c:v>
                </c:pt>
                <c:pt idx="104">
                  <c:v>-438.64127605749991</c:v>
                </c:pt>
                <c:pt idx="105">
                  <c:v>-439.9173322074999</c:v>
                </c:pt>
                <c:pt idx="106">
                  <c:v>-441.19338835749988</c:v>
                </c:pt>
                <c:pt idx="107">
                  <c:v>-442.46944450749993</c:v>
                </c:pt>
                <c:pt idx="108">
                  <c:v>-443.74550065749992</c:v>
                </c:pt>
                <c:pt idx="109">
                  <c:v>-445.02155680749991</c:v>
                </c:pt>
                <c:pt idx="110">
                  <c:v>-446.29761295749989</c:v>
                </c:pt>
                <c:pt idx="111">
                  <c:v>-447.57366910749988</c:v>
                </c:pt>
                <c:pt idx="112">
                  <c:v>-448.84972525749993</c:v>
                </c:pt>
                <c:pt idx="113">
                  <c:v>-450.12578140749986</c:v>
                </c:pt>
                <c:pt idx="114">
                  <c:v>-451.4018375574999</c:v>
                </c:pt>
                <c:pt idx="115">
                  <c:v>656.12210629250012</c:v>
                </c:pt>
                <c:pt idx="116">
                  <c:v>657.14295121250007</c:v>
                </c:pt>
                <c:pt idx="117">
                  <c:v>658.16379613250012</c:v>
                </c:pt>
                <c:pt idx="118">
                  <c:v>659.18464105250007</c:v>
                </c:pt>
                <c:pt idx="119">
                  <c:v>660.20548597250013</c:v>
                </c:pt>
                <c:pt idx="120">
                  <c:v>661.22633089250007</c:v>
                </c:pt>
                <c:pt idx="121">
                  <c:v>662.24717581250002</c:v>
                </c:pt>
                <c:pt idx="122">
                  <c:v>663.26802073250008</c:v>
                </c:pt>
                <c:pt idx="123">
                  <c:v>664.28886565250014</c:v>
                </c:pt>
                <c:pt idx="124">
                  <c:v>665.30971057250008</c:v>
                </c:pt>
                <c:pt idx="125">
                  <c:v>666.33055549250003</c:v>
                </c:pt>
                <c:pt idx="126">
                  <c:v>667.35140041250008</c:v>
                </c:pt>
                <c:pt idx="127">
                  <c:v>668.37224533250014</c:v>
                </c:pt>
                <c:pt idx="128">
                  <c:v>669.39309025250009</c:v>
                </c:pt>
                <c:pt idx="129">
                  <c:v>670.41393517250003</c:v>
                </c:pt>
                <c:pt idx="130">
                  <c:v>671.43478009250009</c:v>
                </c:pt>
                <c:pt idx="131">
                  <c:v>672.45562501250004</c:v>
                </c:pt>
                <c:pt idx="132">
                  <c:v>180.67646993250003</c:v>
                </c:pt>
                <c:pt idx="133">
                  <c:v>180.67646993250003</c:v>
                </c:pt>
                <c:pt idx="134">
                  <c:v>180.67646993250003</c:v>
                </c:pt>
                <c:pt idx="135">
                  <c:v>180.67646993250003</c:v>
                </c:pt>
                <c:pt idx="136">
                  <c:v>180.67646993250003</c:v>
                </c:pt>
                <c:pt idx="137">
                  <c:v>180.67646993250003</c:v>
                </c:pt>
                <c:pt idx="138">
                  <c:v>180.67646993250003</c:v>
                </c:pt>
                <c:pt idx="139">
                  <c:v>180.67646993250003</c:v>
                </c:pt>
                <c:pt idx="140">
                  <c:v>180.67646993250003</c:v>
                </c:pt>
                <c:pt idx="141">
                  <c:v>180.67646993250003</c:v>
                </c:pt>
                <c:pt idx="142">
                  <c:v>180.67646993250003</c:v>
                </c:pt>
                <c:pt idx="143">
                  <c:v>180.67646993250003</c:v>
                </c:pt>
                <c:pt idx="144">
                  <c:v>180.67646993250003</c:v>
                </c:pt>
                <c:pt idx="145">
                  <c:v>796.67646993250003</c:v>
                </c:pt>
                <c:pt idx="146">
                  <c:v>797.95252608250007</c:v>
                </c:pt>
                <c:pt idx="147">
                  <c:v>799.2285822325</c:v>
                </c:pt>
                <c:pt idx="148">
                  <c:v>800.50463838250005</c:v>
                </c:pt>
                <c:pt idx="149">
                  <c:v>801.78069453250009</c:v>
                </c:pt>
                <c:pt idx="150">
                  <c:v>803.05675068250002</c:v>
                </c:pt>
                <c:pt idx="151">
                  <c:v>804.33280683250007</c:v>
                </c:pt>
                <c:pt idx="152">
                  <c:v>805.60886298250011</c:v>
                </c:pt>
                <c:pt idx="153">
                  <c:v>806.88491913250004</c:v>
                </c:pt>
                <c:pt idx="154">
                  <c:v>808.16097528250009</c:v>
                </c:pt>
                <c:pt idx="155">
                  <c:v>193.43703143250008</c:v>
                </c:pt>
                <c:pt idx="156">
                  <c:v>193.43703143250008</c:v>
                </c:pt>
                <c:pt idx="157">
                  <c:v>193.43703143250008</c:v>
                </c:pt>
                <c:pt idx="158">
                  <c:v>193.43703143250008</c:v>
                </c:pt>
                <c:pt idx="159">
                  <c:v>193.43703143250008</c:v>
                </c:pt>
                <c:pt idx="160">
                  <c:v>193.43703143250008</c:v>
                </c:pt>
                <c:pt idx="161">
                  <c:v>193.43703143250008</c:v>
                </c:pt>
                <c:pt idx="162">
                  <c:v>193.43703143250008</c:v>
                </c:pt>
                <c:pt idx="163">
                  <c:v>193.43703143250008</c:v>
                </c:pt>
                <c:pt idx="164">
                  <c:v>193.43703143250008</c:v>
                </c:pt>
                <c:pt idx="165">
                  <c:v>193.43703143250008</c:v>
                </c:pt>
                <c:pt idx="166">
                  <c:v>193.43703143250008</c:v>
                </c:pt>
                <c:pt idx="167">
                  <c:v>193.43703143250008</c:v>
                </c:pt>
                <c:pt idx="168">
                  <c:v>193.43703143250008</c:v>
                </c:pt>
                <c:pt idx="169">
                  <c:v>193.43703143250008</c:v>
                </c:pt>
                <c:pt idx="170">
                  <c:v>193.43703143250008</c:v>
                </c:pt>
                <c:pt idx="171">
                  <c:v>193.43703143250008</c:v>
                </c:pt>
                <c:pt idx="172">
                  <c:v>193.43703143250008</c:v>
                </c:pt>
                <c:pt idx="173">
                  <c:v>193.43703143250008</c:v>
                </c:pt>
                <c:pt idx="174">
                  <c:v>193.43703143250008</c:v>
                </c:pt>
                <c:pt idx="175">
                  <c:v>-484.16296856749995</c:v>
                </c:pt>
                <c:pt idx="176">
                  <c:v>-485.56663033249998</c:v>
                </c:pt>
                <c:pt idx="177">
                  <c:v>-486.97029209749996</c:v>
                </c:pt>
                <c:pt idx="178">
                  <c:v>-488.3739538625</c:v>
                </c:pt>
                <c:pt idx="179">
                  <c:v>-489.77761562749998</c:v>
                </c:pt>
                <c:pt idx="180">
                  <c:v>-491.18127739249996</c:v>
                </c:pt>
                <c:pt idx="181">
                  <c:v>-492.5849391575</c:v>
                </c:pt>
                <c:pt idx="182">
                  <c:v>-493.98860092249993</c:v>
                </c:pt>
                <c:pt idx="183">
                  <c:v>-495.39226268749997</c:v>
                </c:pt>
                <c:pt idx="184">
                  <c:v>-496.7959244525</c:v>
                </c:pt>
                <c:pt idx="185">
                  <c:v>-498.19958621749993</c:v>
                </c:pt>
                <c:pt idx="186">
                  <c:v>-499.60324798249997</c:v>
                </c:pt>
                <c:pt idx="187">
                  <c:v>-501.0069097475</c:v>
                </c:pt>
                <c:pt idx="188">
                  <c:v>-502.41057151249998</c:v>
                </c:pt>
                <c:pt idx="189">
                  <c:v>-503.81423327749997</c:v>
                </c:pt>
                <c:pt idx="190">
                  <c:v>-505.2178950425</c:v>
                </c:pt>
                <c:pt idx="191">
                  <c:v>-506.62155680749999</c:v>
                </c:pt>
                <c:pt idx="192">
                  <c:v>-508.02521857249997</c:v>
                </c:pt>
                <c:pt idx="193">
                  <c:v>-509.4288803375</c:v>
                </c:pt>
                <c:pt idx="194">
                  <c:v>-510.83254210249999</c:v>
                </c:pt>
                <c:pt idx="195">
                  <c:v>-450.63620386749994</c:v>
                </c:pt>
                <c:pt idx="196">
                  <c:v>-451.91226001749999</c:v>
                </c:pt>
                <c:pt idx="197">
                  <c:v>-453.18831616749992</c:v>
                </c:pt>
                <c:pt idx="198">
                  <c:v>-454.46437231749996</c:v>
                </c:pt>
                <c:pt idx="199">
                  <c:v>-455.74042846749995</c:v>
                </c:pt>
                <c:pt idx="200">
                  <c:v>-457.01648461749994</c:v>
                </c:pt>
                <c:pt idx="201">
                  <c:v>-458.29254076749999</c:v>
                </c:pt>
                <c:pt idx="202">
                  <c:v>-459.56859691749997</c:v>
                </c:pt>
                <c:pt idx="203">
                  <c:v>-460.84465306749996</c:v>
                </c:pt>
                <c:pt idx="204">
                  <c:v>-462.12070921749995</c:v>
                </c:pt>
                <c:pt idx="205">
                  <c:v>460.60323463250006</c:v>
                </c:pt>
                <c:pt idx="206">
                  <c:v>461.24126270750003</c:v>
                </c:pt>
                <c:pt idx="207">
                  <c:v>461.87929078249999</c:v>
                </c:pt>
                <c:pt idx="208">
                  <c:v>462.51731885750002</c:v>
                </c:pt>
                <c:pt idx="209">
                  <c:v>463.15534693250004</c:v>
                </c:pt>
                <c:pt idx="210">
                  <c:v>463.7933750075</c:v>
                </c:pt>
                <c:pt idx="211">
                  <c:v>464.43140308250003</c:v>
                </c:pt>
                <c:pt idx="212">
                  <c:v>465.06943115750005</c:v>
                </c:pt>
                <c:pt idx="213">
                  <c:v>465.70745923250001</c:v>
                </c:pt>
                <c:pt idx="214">
                  <c:v>466.34548730749998</c:v>
                </c:pt>
                <c:pt idx="215">
                  <c:v>1975.534334603823</c:v>
                </c:pt>
                <c:pt idx="216">
                  <c:v>1976.810390753823</c:v>
                </c:pt>
                <c:pt idx="217">
                  <c:v>1978.0864469038231</c:v>
                </c:pt>
                <c:pt idx="218">
                  <c:v>1979.362503053823</c:v>
                </c:pt>
                <c:pt idx="219">
                  <c:v>1980.6385592038232</c:v>
                </c:pt>
                <c:pt idx="220">
                  <c:v>1981.9146153538231</c:v>
                </c:pt>
                <c:pt idx="221">
                  <c:v>1983.1906715038231</c:v>
                </c:pt>
                <c:pt idx="222">
                  <c:v>1984.466727653823</c:v>
                </c:pt>
                <c:pt idx="223">
                  <c:v>1985.7427838038232</c:v>
                </c:pt>
                <c:pt idx="224">
                  <c:v>1987.0188399538231</c:v>
                </c:pt>
                <c:pt idx="225">
                  <c:v>171.7440768825</c:v>
                </c:pt>
                <c:pt idx="226">
                  <c:v>-567.45592311749988</c:v>
                </c:pt>
                <c:pt idx="227">
                  <c:v>-568.98719049749991</c:v>
                </c:pt>
                <c:pt idx="228">
                  <c:v>-570.51845787749994</c:v>
                </c:pt>
                <c:pt idx="229">
                  <c:v>-572.04972525749997</c:v>
                </c:pt>
                <c:pt idx="230">
                  <c:v>-573.5809926375</c:v>
                </c:pt>
                <c:pt idx="231">
                  <c:v>-575.11226001749992</c:v>
                </c:pt>
                <c:pt idx="232">
                  <c:v>-576.64352739749995</c:v>
                </c:pt>
                <c:pt idx="233">
                  <c:v>-578.17479477749998</c:v>
                </c:pt>
                <c:pt idx="234">
                  <c:v>-579.70606215750001</c:v>
                </c:pt>
                <c:pt idx="235">
                  <c:v>773.9626704625</c:v>
                </c:pt>
                <c:pt idx="236">
                  <c:v>775.23872661249993</c:v>
                </c:pt>
                <c:pt idx="237">
                  <c:v>776.51478276249998</c:v>
                </c:pt>
                <c:pt idx="238">
                  <c:v>777.79083891250002</c:v>
                </c:pt>
                <c:pt idx="239">
                  <c:v>779.06689506249995</c:v>
                </c:pt>
                <c:pt idx="240">
                  <c:v>780.3429512125</c:v>
                </c:pt>
                <c:pt idx="241">
                  <c:v>781.61900736250004</c:v>
                </c:pt>
                <c:pt idx="242">
                  <c:v>782.89506351249997</c:v>
                </c:pt>
                <c:pt idx="243">
                  <c:v>784.17111966250002</c:v>
                </c:pt>
                <c:pt idx="244">
                  <c:v>785.44717581250006</c:v>
                </c:pt>
                <c:pt idx="245">
                  <c:v>786.72323196249999</c:v>
                </c:pt>
                <c:pt idx="246">
                  <c:v>787.99928811249993</c:v>
                </c:pt>
                <c:pt idx="247">
                  <c:v>789.27534426249997</c:v>
                </c:pt>
                <c:pt idx="248">
                  <c:v>790.55140041250002</c:v>
                </c:pt>
                <c:pt idx="249">
                  <c:v>791.82745656249995</c:v>
                </c:pt>
                <c:pt idx="250">
                  <c:v>793.10351271249999</c:v>
                </c:pt>
                <c:pt idx="251">
                  <c:v>794.37956886250004</c:v>
                </c:pt>
                <c:pt idx="252">
                  <c:v>795.65562501249997</c:v>
                </c:pt>
                <c:pt idx="253">
                  <c:v>796.93168116250001</c:v>
                </c:pt>
                <c:pt idx="254">
                  <c:v>798.20773731250006</c:v>
                </c:pt>
                <c:pt idx="255">
                  <c:v>799.48379346249999</c:v>
                </c:pt>
                <c:pt idx="256">
                  <c:v>800.75984961250003</c:v>
                </c:pt>
                <c:pt idx="257">
                  <c:v>802.03590576250008</c:v>
                </c:pt>
                <c:pt idx="258">
                  <c:v>803.31196191250001</c:v>
                </c:pt>
                <c:pt idx="259">
                  <c:v>804.58801806250005</c:v>
                </c:pt>
                <c:pt idx="260">
                  <c:v>805.8640742125001</c:v>
                </c:pt>
                <c:pt idx="261">
                  <c:v>807.14013036250003</c:v>
                </c:pt>
                <c:pt idx="262">
                  <c:v>808.41618651249996</c:v>
                </c:pt>
                <c:pt idx="263">
                  <c:v>809.69224266250012</c:v>
                </c:pt>
                <c:pt idx="264">
                  <c:v>810.96829881250005</c:v>
                </c:pt>
                <c:pt idx="265">
                  <c:v>1581.595174183823</c:v>
                </c:pt>
                <c:pt idx="266">
                  <c:v>1581.977991028823</c:v>
                </c:pt>
                <c:pt idx="267">
                  <c:v>1582.360807873823</c:v>
                </c:pt>
                <c:pt idx="268">
                  <c:v>1582.743624718823</c:v>
                </c:pt>
                <c:pt idx="269">
                  <c:v>1583.1264415638229</c:v>
                </c:pt>
                <c:pt idx="270">
                  <c:v>1583.5092584088229</c:v>
                </c:pt>
                <c:pt idx="271">
                  <c:v>1583.8920752538231</c:v>
                </c:pt>
                <c:pt idx="272">
                  <c:v>1584.2748920988231</c:v>
                </c:pt>
                <c:pt idx="273">
                  <c:v>1584.6577089438231</c:v>
                </c:pt>
                <c:pt idx="274">
                  <c:v>1585.0405257888231</c:v>
                </c:pt>
                <c:pt idx="275">
                  <c:v>200.0725234125</c:v>
                </c:pt>
                <c:pt idx="276">
                  <c:v>200.0725234125</c:v>
                </c:pt>
                <c:pt idx="277">
                  <c:v>200.0725234125</c:v>
                </c:pt>
                <c:pt idx="278">
                  <c:v>200.0725234125</c:v>
                </c:pt>
                <c:pt idx="279">
                  <c:v>200.0725234125</c:v>
                </c:pt>
                <c:pt idx="280">
                  <c:v>200.0725234125</c:v>
                </c:pt>
                <c:pt idx="281">
                  <c:v>200.0725234125</c:v>
                </c:pt>
                <c:pt idx="282">
                  <c:v>200.0725234125</c:v>
                </c:pt>
                <c:pt idx="283">
                  <c:v>200.0725234125</c:v>
                </c:pt>
                <c:pt idx="284">
                  <c:v>200.0725234125</c:v>
                </c:pt>
                <c:pt idx="285">
                  <c:v>200.0725234125</c:v>
                </c:pt>
                <c:pt idx="286">
                  <c:v>200.0725234125</c:v>
                </c:pt>
                <c:pt idx="287">
                  <c:v>200.0725234125</c:v>
                </c:pt>
                <c:pt idx="288">
                  <c:v>200.0725234125</c:v>
                </c:pt>
                <c:pt idx="289">
                  <c:v>200.0725234125</c:v>
                </c:pt>
                <c:pt idx="290">
                  <c:v>200.0725234125</c:v>
                </c:pt>
                <c:pt idx="291">
                  <c:v>200.0725234125</c:v>
                </c:pt>
                <c:pt idx="292">
                  <c:v>200.0725234125</c:v>
                </c:pt>
                <c:pt idx="293">
                  <c:v>200.0725234125</c:v>
                </c:pt>
                <c:pt idx="294">
                  <c:v>200.0725234125</c:v>
                </c:pt>
                <c:pt idx="295">
                  <c:v>200.0725234125</c:v>
                </c:pt>
                <c:pt idx="296">
                  <c:v>200.0725234125</c:v>
                </c:pt>
                <c:pt idx="297">
                  <c:v>200.0725234125</c:v>
                </c:pt>
                <c:pt idx="298">
                  <c:v>200.0725234125</c:v>
                </c:pt>
                <c:pt idx="299">
                  <c:v>200.0725234125</c:v>
                </c:pt>
                <c:pt idx="300">
                  <c:v>200.0725234125</c:v>
                </c:pt>
                <c:pt idx="301">
                  <c:v>200.0725234125</c:v>
                </c:pt>
                <c:pt idx="302">
                  <c:v>200.0725234125</c:v>
                </c:pt>
                <c:pt idx="303">
                  <c:v>200.0725234125</c:v>
                </c:pt>
                <c:pt idx="304">
                  <c:v>200.0725234125</c:v>
                </c:pt>
                <c:pt idx="305">
                  <c:v>200.0725234125</c:v>
                </c:pt>
                <c:pt idx="306">
                  <c:v>200.0725234125</c:v>
                </c:pt>
                <c:pt idx="307">
                  <c:v>508.0725234125</c:v>
                </c:pt>
                <c:pt idx="308">
                  <c:v>508.71055148749997</c:v>
                </c:pt>
                <c:pt idx="309">
                  <c:v>509.34857956249999</c:v>
                </c:pt>
                <c:pt idx="310">
                  <c:v>509.98660763750001</c:v>
                </c:pt>
                <c:pt idx="311">
                  <c:v>510.62463571249998</c:v>
                </c:pt>
                <c:pt idx="312">
                  <c:v>511.2626637875</c:v>
                </c:pt>
                <c:pt idx="313">
                  <c:v>511.90069186249997</c:v>
                </c:pt>
                <c:pt idx="314">
                  <c:v>512.53871993749999</c:v>
                </c:pt>
                <c:pt idx="315">
                  <c:v>236.17674801250001</c:v>
                </c:pt>
                <c:pt idx="316">
                  <c:v>236.17674801250001</c:v>
                </c:pt>
                <c:pt idx="317">
                  <c:v>236.17674801250001</c:v>
                </c:pt>
                <c:pt idx="318">
                  <c:v>236.17674801250001</c:v>
                </c:pt>
                <c:pt idx="319">
                  <c:v>236.17674801250001</c:v>
                </c:pt>
                <c:pt idx="320">
                  <c:v>236.17674801250001</c:v>
                </c:pt>
                <c:pt idx="321">
                  <c:v>236.17674801250001</c:v>
                </c:pt>
                <c:pt idx="322">
                  <c:v>236.17674801250001</c:v>
                </c:pt>
                <c:pt idx="323">
                  <c:v>236.17674801250001</c:v>
                </c:pt>
                <c:pt idx="324">
                  <c:v>236.17674801250001</c:v>
                </c:pt>
                <c:pt idx="325">
                  <c:v>544.17674801249996</c:v>
                </c:pt>
                <c:pt idx="326">
                  <c:v>544.81477608750004</c:v>
                </c:pt>
                <c:pt idx="327">
                  <c:v>545.4528041625</c:v>
                </c:pt>
                <c:pt idx="328">
                  <c:v>546.09083223750008</c:v>
                </c:pt>
                <c:pt idx="329">
                  <c:v>546.72886031250005</c:v>
                </c:pt>
                <c:pt idx="330">
                  <c:v>547.36688838750001</c:v>
                </c:pt>
                <c:pt idx="331">
                  <c:v>548.00491646249998</c:v>
                </c:pt>
                <c:pt idx="332">
                  <c:v>548.64294453749994</c:v>
                </c:pt>
                <c:pt idx="333">
                  <c:v>549.28097261250002</c:v>
                </c:pt>
                <c:pt idx="334">
                  <c:v>549.91900068749999</c:v>
                </c:pt>
                <c:pt idx="335">
                  <c:v>-496.64297123749992</c:v>
                </c:pt>
                <c:pt idx="336">
                  <c:v>-498.1742386174999</c:v>
                </c:pt>
                <c:pt idx="337">
                  <c:v>-499.70550599749993</c:v>
                </c:pt>
                <c:pt idx="338">
                  <c:v>-501.23677337749996</c:v>
                </c:pt>
                <c:pt idx="339">
                  <c:v>-502.76804075749993</c:v>
                </c:pt>
                <c:pt idx="340">
                  <c:v>-504.29930813749996</c:v>
                </c:pt>
                <c:pt idx="341">
                  <c:v>-505.83057551749994</c:v>
                </c:pt>
                <c:pt idx="342">
                  <c:v>-507.36184289749997</c:v>
                </c:pt>
                <c:pt idx="343">
                  <c:v>-508.89311027749994</c:v>
                </c:pt>
                <c:pt idx="344">
                  <c:v>-510.42437765749997</c:v>
                </c:pt>
                <c:pt idx="345">
                  <c:v>-511.95564503749995</c:v>
                </c:pt>
                <c:pt idx="346">
                  <c:v>-513.48691241749998</c:v>
                </c:pt>
                <c:pt idx="347">
                  <c:v>-515.01817979750001</c:v>
                </c:pt>
                <c:pt idx="348">
                  <c:v>-516.54944717750004</c:v>
                </c:pt>
                <c:pt idx="349">
                  <c:v>-518.08071455749996</c:v>
                </c:pt>
                <c:pt idx="350">
                  <c:v>219.58801806249994</c:v>
                </c:pt>
                <c:pt idx="351">
                  <c:v>219.58801806249994</c:v>
                </c:pt>
                <c:pt idx="352">
                  <c:v>219.58801806249994</c:v>
                </c:pt>
                <c:pt idx="353">
                  <c:v>219.58801806249994</c:v>
                </c:pt>
                <c:pt idx="354">
                  <c:v>219.58801806249994</c:v>
                </c:pt>
                <c:pt idx="355">
                  <c:v>219.58801806249994</c:v>
                </c:pt>
                <c:pt idx="356">
                  <c:v>219.58801806249994</c:v>
                </c:pt>
                <c:pt idx="357">
                  <c:v>219.58801806249994</c:v>
                </c:pt>
                <c:pt idx="358">
                  <c:v>219.58801806249994</c:v>
                </c:pt>
                <c:pt idx="359">
                  <c:v>219.58801806249994</c:v>
                </c:pt>
                <c:pt idx="360">
                  <c:v>219.58801806249994</c:v>
                </c:pt>
                <c:pt idx="361">
                  <c:v>219.58801806249994</c:v>
                </c:pt>
                <c:pt idx="362">
                  <c:v>219.58801806249994</c:v>
                </c:pt>
                <c:pt idx="363">
                  <c:v>219.58801806249994</c:v>
                </c:pt>
                <c:pt idx="364">
                  <c:v>219.58801806249994</c:v>
                </c:pt>
                <c:pt idx="365">
                  <c:v>-549.76280115882309</c:v>
                </c:pt>
                <c:pt idx="366">
                  <c:v>-548.86956185382314</c:v>
                </c:pt>
                <c:pt idx="367">
                  <c:v>-547.97632254882319</c:v>
                </c:pt>
                <c:pt idx="368">
                  <c:v>-547.08308324382301</c:v>
                </c:pt>
                <c:pt idx="369">
                  <c:v>-546.18984393882306</c:v>
                </c:pt>
                <c:pt idx="370">
                  <c:v>-545.29660463382311</c:v>
                </c:pt>
                <c:pt idx="371">
                  <c:v>-544.40336532882316</c:v>
                </c:pt>
                <c:pt idx="372">
                  <c:v>-543.5101260238232</c:v>
                </c:pt>
                <c:pt idx="373">
                  <c:v>-542.61688671882303</c:v>
                </c:pt>
                <c:pt idx="374">
                  <c:v>-541.72364741382307</c:v>
                </c:pt>
                <c:pt idx="375">
                  <c:v>-540.83040810882312</c:v>
                </c:pt>
                <c:pt idx="376">
                  <c:v>-971.13716880382322</c:v>
                </c:pt>
                <c:pt idx="377">
                  <c:v>-971.13716880382322</c:v>
                </c:pt>
                <c:pt idx="378">
                  <c:v>-971.13716880382322</c:v>
                </c:pt>
                <c:pt idx="379">
                  <c:v>-971.13716880382322</c:v>
                </c:pt>
                <c:pt idx="380">
                  <c:v>-971.13716880382322</c:v>
                </c:pt>
                <c:pt idx="381">
                  <c:v>-971.13716880382322</c:v>
                </c:pt>
                <c:pt idx="382">
                  <c:v>-971.13716880382322</c:v>
                </c:pt>
                <c:pt idx="383">
                  <c:v>-971.13716880382322</c:v>
                </c:pt>
                <c:pt idx="384">
                  <c:v>-971.13716880382322</c:v>
                </c:pt>
                <c:pt idx="385">
                  <c:v>229.41365041749995</c:v>
                </c:pt>
                <c:pt idx="386">
                  <c:v>229.41365041749995</c:v>
                </c:pt>
                <c:pt idx="387">
                  <c:v>229.41365041749995</c:v>
                </c:pt>
                <c:pt idx="388">
                  <c:v>229.41365041749995</c:v>
                </c:pt>
                <c:pt idx="389">
                  <c:v>229.41365041749995</c:v>
                </c:pt>
                <c:pt idx="390">
                  <c:v>229.41365041749995</c:v>
                </c:pt>
                <c:pt idx="391">
                  <c:v>229.41365041749995</c:v>
                </c:pt>
                <c:pt idx="392">
                  <c:v>229.41365041749995</c:v>
                </c:pt>
                <c:pt idx="393">
                  <c:v>229.41365041749995</c:v>
                </c:pt>
                <c:pt idx="394">
                  <c:v>229.41365041749995</c:v>
                </c:pt>
                <c:pt idx="395">
                  <c:v>-694.58634958250002</c:v>
                </c:pt>
                <c:pt idx="396">
                  <c:v>-696.50043380750003</c:v>
                </c:pt>
                <c:pt idx="397">
                  <c:v>-698.41451803250004</c:v>
                </c:pt>
                <c:pt idx="398">
                  <c:v>-700.32860225750005</c:v>
                </c:pt>
                <c:pt idx="399">
                  <c:v>-702.24268648249995</c:v>
                </c:pt>
                <c:pt idx="400">
                  <c:v>-704.15677070750007</c:v>
                </c:pt>
                <c:pt idx="401">
                  <c:v>-706.07085493249997</c:v>
                </c:pt>
                <c:pt idx="402">
                  <c:v>-707.98493915749998</c:v>
                </c:pt>
                <c:pt idx="403">
                  <c:v>-709.89902338249999</c:v>
                </c:pt>
                <c:pt idx="404">
                  <c:v>-711.8131076075</c:v>
                </c:pt>
                <c:pt idx="405">
                  <c:v>395.07280816749994</c:v>
                </c:pt>
                <c:pt idx="406">
                  <c:v>395.45562501249998</c:v>
                </c:pt>
                <c:pt idx="407">
                  <c:v>395.83844185750002</c:v>
                </c:pt>
                <c:pt idx="408">
                  <c:v>396.22125870249999</c:v>
                </c:pt>
                <c:pt idx="409">
                  <c:v>396.60407554749997</c:v>
                </c:pt>
                <c:pt idx="410">
                  <c:v>396.98689239249995</c:v>
                </c:pt>
                <c:pt idx="411">
                  <c:v>397.36970923749993</c:v>
                </c:pt>
                <c:pt idx="412">
                  <c:v>397.75252608249991</c:v>
                </c:pt>
                <c:pt idx="413">
                  <c:v>398.13534292749995</c:v>
                </c:pt>
                <c:pt idx="414">
                  <c:v>398.51815977249993</c:v>
                </c:pt>
                <c:pt idx="415">
                  <c:v>398.90097661749996</c:v>
                </c:pt>
                <c:pt idx="416">
                  <c:v>399.28379346249994</c:v>
                </c:pt>
                <c:pt idx="417">
                  <c:v>399.66661030749992</c:v>
                </c:pt>
                <c:pt idx="418">
                  <c:v>400.0494271524999</c:v>
                </c:pt>
                <c:pt idx="419">
                  <c:v>400.43224399749988</c:v>
                </c:pt>
                <c:pt idx="420">
                  <c:v>400.81506084249992</c:v>
                </c:pt>
                <c:pt idx="421">
                  <c:v>2185.3978776875001</c:v>
                </c:pt>
                <c:pt idx="422">
                  <c:v>2186.0359057625001</c:v>
                </c:pt>
                <c:pt idx="423">
                  <c:v>2186.6739338375</c:v>
                </c:pt>
                <c:pt idx="424">
                  <c:v>2187.3119619125</c:v>
                </c:pt>
                <c:pt idx="425">
                  <c:v>2187.9499899875</c:v>
                </c:pt>
                <c:pt idx="426">
                  <c:v>2188.5880180624999</c:v>
                </c:pt>
                <c:pt idx="427">
                  <c:v>2189.2260461374999</c:v>
                </c:pt>
                <c:pt idx="428">
                  <c:v>2189.8640742124999</c:v>
                </c:pt>
                <c:pt idx="429">
                  <c:v>2190.5021022874998</c:v>
                </c:pt>
                <c:pt idx="430">
                  <c:v>2191.1401303624998</c:v>
                </c:pt>
                <c:pt idx="431">
                  <c:v>2191.7781584374998</c:v>
                </c:pt>
                <c:pt idx="432">
                  <c:v>2192.4161865124997</c:v>
                </c:pt>
                <c:pt idx="433">
                  <c:v>2193.0542145874997</c:v>
                </c:pt>
                <c:pt idx="434">
                  <c:v>2193.6922426624997</c:v>
                </c:pt>
                <c:pt idx="435">
                  <c:v>2194.3302707374996</c:v>
                </c:pt>
                <c:pt idx="436">
                  <c:v>2194.9682988124996</c:v>
                </c:pt>
                <c:pt idx="437">
                  <c:v>2195.6063268875</c:v>
                </c:pt>
                <c:pt idx="438">
                  <c:v>2196.2443549625</c:v>
                </c:pt>
                <c:pt idx="439">
                  <c:v>2196.8823830374999</c:v>
                </c:pt>
                <c:pt idx="440">
                  <c:v>2197.5204111124999</c:v>
                </c:pt>
                <c:pt idx="441">
                  <c:v>2198.1584391874999</c:v>
                </c:pt>
                <c:pt idx="442">
                  <c:v>2198.7964672624998</c:v>
                </c:pt>
                <c:pt idx="443">
                  <c:v>2199.4344953374998</c:v>
                </c:pt>
                <c:pt idx="444">
                  <c:v>2200.0725234124998</c:v>
                </c:pt>
                <c:pt idx="445">
                  <c:v>2200.7105514875002</c:v>
                </c:pt>
                <c:pt idx="446">
                  <c:v>2201.3485795625002</c:v>
                </c:pt>
                <c:pt idx="447">
                  <c:v>2201.9866076375001</c:v>
                </c:pt>
                <c:pt idx="448">
                  <c:v>2202.6246357125001</c:v>
                </c:pt>
                <c:pt idx="449">
                  <c:v>2203.2626637875001</c:v>
                </c:pt>
                <c:pt idx="450">
                  <c:v>355.9006918624998</c:v>
                </c:pt>
                <c:pt idx="451">
                  <c:v>352.71055148749974</c:v>
                </c:pt>
                <c:pt idx="452">
                  <c:v>349.52041111249991</c:v>
                </c:pt>
                <c:pt idx="453">
                  <c:v>346.33027073749986</c:v>
                </c:pt>
                <c:pt idx="454">
                  <c:v>343.1401303624998</c:v>
                </c:pt>
                <c:pt idx="455">
                  <c:v>339.94998998749975</c:v>
                </c:pt>
                <c:pt idx="456">
                  <c:v>336.75984961249992</c:v>
                </c:pt>
                <c:pt idx="457">
                  <c:v>333.56970923749986</c:v>
                </c:pt>
                <c:pt idx="458">
                  <c:v>330.37956886249981</c:v>
                </c:pt>
                <c:pt idx="459">
                  <c:v>327.18942848749975</c:v>
                </c:pt>
                <c:pt idx="460">
                  <c:v>323.99928811249993</c:v>
                </c:pt>
                <c:pt idx="461">
                  <c:v>320.80914773749987</c:v>
                </c:pt>
                <c:pt idx="462">
                  <c:v>317.61900736249981</c:v>
                </c:pt>
                <c:pt idx="463">
                  <c:v>314.42886698749976</c:v>
                </c:pt>
                <c:pt idx="464">
                  <c:v>311.23872661249993</c:v>
                </c:pt>
                <c:pt idx="465">
                  <c:v>554.44858623749974</c:v>
                </c:pt>
                <c:pt idx="466">
                  <c:v>551.76886832249966</c:v>
                </c:pt>
                <c:pt idx="467">
                  <c:v>549.0891504074998</c:v>
                </c:pt>
                <c:pt idx="468">
                  <c:v>546.40943249249972</c:v>
                </c:pt>
                <c:pt idx="469">
                  <c:v>543.72971457749964</c:v>
                </c:pt>
                <c:pt idx="470">
                  <c:v>541.04999666249978</c:v>
                </c:pt>
                <c:pt idx="471">
                  <c:v>2139.9702787474998</c:v>
                </c:pt>
                <c:pt idx="472">
                  <c:v>2140.6083068224998</c:v>
                </c:pt>
                <c:pt idx="473">
                  <c:v>2141.2463348974998</c:v>
                </c:pt>
                <c:pt idx="474">
                  <c:v>2141.8843629724997</c:v>
                </c:pt>
                <c:pt idx="475">
                  <c:v>2142.5223910474997</c:v>
                </c:pt>
                <c:pt idx="476">
                  <c:v>2143.1604191224997</c:v>
                </c:pt>
                <c:pt idx="477">
                  <c:v>2143.7984471974996</c:v>
                </c:pt>
                <c:pt idx="478">
                  <c:v>2144.4364752724996</c:v>
                </c:pt>
                <c:pt idx="479">
                  <c:v>2145.0745033474996</c:v>
                </c:pt>
                <c:pt idx="480">
                  <c:v>2145.7125314224995</c:v>
                </c:pt>
                <c:pt idx="481">
                  <c:v>2146.3505594974995</c:v>
                </c:pt>
                <c:pt idx="482">
                  <c:v>2146.9885875724999</c:v>
                </c:pt>
                <c:pt idx="483">
                  <c:v>2147.6266156474999</c:v>
                </c:pt>
                <c:pt idx="484">
                  <c:v>2148.2646437224998</c:v>
                </c:pt>
                <c:pt idx="485">
                  <c:v>879.30267179749978</c:v>
                </c:pt>
                <c:pt idx="486">
                  <c:v>879.81309425749976</c:v>
                </c:pt>
                <c:pt idx="487">
                  <c:v>880.32351671749984</c:v>
                </c:pt>
                <c:pt idx="488">
                  <c:v>880.83393917749981</c:v>
                </c:pt>
                <c:pt idx="489">
                  <c:v>881.34436163749979</c:v>
                </c:pt>
                <c:pt idx="490">
                  <c:v>881.85478409749976</c:v>
                </c:pt>
                <c:pt idx="491">
                  <c:v>882.36520655749985</c:v>
                </c:pt>
                <c:pt idx="492">
                  <c:v>882.87562901749982</c:v>
                </c:pt>
                <c:pt idx="493">
                  <c:v>883.38605147749979</c:v>
                </c:pt>
                <c:pt idx="494">
                  <c:v>883.89647393749976</c:v>
                </c:pt>
                <c:pt idx="495">
                  <c:v>330.00689639749976</c:v>
                </c:pt>
                <c:pt idx="496">
                  <c:v>329.36886832249979</c:v>
                </c:pt>
                <c:pt idx="497">
                  <c:v>328.73084024749983</c:v>
                </c:pt>
                <c:pt idx="498">
                  <c:v>328.09281217249986</c:v>
                </c:pt>
                <c:pt idx="499">
                  <c:v>327.45478409749978</c:v>
                </c:pt>
                <c:pt idx="500">
                  <c:v>326.81675602249982</c:v>
                </c:pt>
                <c:pt idx="501">
                  <c:v>326.17872794749985</c:v>
                </c:pt>
                <c:pt idx="502">
                  <c:v>325.54069987249977</c:v>
                </c:pt>
                <c:pt idx="503">
                  <c:v>324.90267179749981</c:v>
                </c:pt>
                <c:pt idx="504">
                  <c:v>324.26464372249984</c:v>
                </c:pt>
                <c:pt idx="505">
                  <c:v>323.62661564749976</c:v>
                </c:pt>
                <c:pt idx="506">
                  <c:v>322.9885875724998</c:v>
                </c:pt>
                <c:pt idx="507">
                  <c:v>1246.3505594974999</c:v>
                </c:pt>
                <c:pt idx="508">
                  <c:v>1247.6266156474999</c:v>
                </c:pt>
                <c:pt idx="509">
                  <c:v>1248.9026717974998</c:v>
                </c:pt>
                <c:pt idx="510">
                  <c:v>1250.1787279474997</c:v>
                </c:pt>
                <c:pt idx="511">
                  <c:v>1251.4547840974997</c:v>
                </c:pt>
                <c:pt idx="512">
                  <c:v>1252.7308402474998</c:v>
                </c:pt>
                <c:pt idx="513">
                  <c:v>1254.0068963975</c:v>
                </c:pt>
                <c:pt idx="514">
                  <c:v>1255.2829525474999</c:v>
                </c:pt>
                <c:pt idx="515">
                  <c:v>1256.5590086974998</c:v>
                </c:pt>
                <c:pt idx="516">
                  <c:v>1257.8350648474998</c:v>
                </c:pt>
                <c:pt idx="517">
                  <c:v>1259.1111209974997</c:v>
                </c:pt>
                <c:pt idx="518">
                  <c:v>1260.3871771474999</c:v>
                </c:pt>
                <c:pt idx="519">
                  <c:v>1261.6632332974998</c:v>
                </c:pt>
                <c:pt idx="520">
                  <c:v>954.93928944749985</c:v>
                </c:pt>
                <c:pt idx="521">
                  <c:v>955.57731752249981</c:v>
                </c:pt>
                <c:pt idx="522">
                  <c:v>956.21534559749978</c:v>
                </c:pt>
                <c:pt idx="523">
                  <c:v>956.85337367249986</c:v>
                </c:pt>
                <c:pt idx="524">
                  <c:v>957.49140174749982</c:v>
                </c:pt>
                <c:pt idx="525">
                  <c:v>958.12942982249979</c:v>
                </c:pt>
                <c:pt idx="526">
                  <c:v>958.76745789749975</c:v>
                </c:pt>
                <c:pt idx="527">
                  <c:v>959.40548597249983</c:v>
                </c:pt>
                <c:pt idx="528">
                  <c:v>960.0435140474998</c:v>
                </c:pt>
                <c:pt idx="529">
                  <c:v>960.68154212249976</c:v>
                </c:pt>
                <c:pt idx="530">
                  <c:v>961.31957019749984</c:v>
                </c:pt>
                <c:pt idx="531">
                  <c:v>961.95759827249981</c:v>
                </c:pt>
                <c:pt idx="532">
                  <c:v>962.59562634749977</c:v>
                </c:pt>
                <c:pt idx="533">
                  <c:v>963.23365442249974</c:v>
                </c:pt>
                <c:pt idx="534">
                  <c:v>963.87168249749982</c:v>
                </c:pt>
                <c:pt idx="535">
                  <c:v>-82.690289427500147</c:v>
                </c:pt>
                <c:pt idx="536">
                  <c:v>-84.221556807500178</c:v>
                </c:pt>
                <c:pt idx="537">
                  <c:v>-85.752824187500096</c:v>
                </c:pt>
                <c:pt idx="538">
                  <c:v>-87.284091567500127</c:v>
                </c:pt>
                <c:pt idx="539">
                  <c:v>-88.815358947500158</c:v>
                </c:pt>
                <c:pt idx="540">
                  <c:v>-90.346626327500189</c:v>
                </c:pt>
                <c:pt idx="541">
                  <c:v>-91.87789370750022</c:v>
                </c:pt>
                <c:pt idx="542">
                  <c:v>-93.409161087500138</c:v>
                </c:pt>
                <c:pt idx="543">
                  <c:v>-94.940428467500169</c:v>
                </c:pt>
                <c:pt idx="544">
                  <c:v>-96.4716958475002</c:v>
                </c:pt>
                <c:pt idx="545">
                  <c:v>949.1970367724997</c:v>
                </c:pt>
                <c:pt idx="546">
                  <c:v>949.83506484749978</c:v>
                </c:pt>
                <c:pt idx="547">
                  <c:v>950.47309292249975</c:v>
                </c:pt>
                <c:pt idx="548">
                  <c:v>951.11112099749971</c:v>
                </c:pt>
                <c:pt idx="549">
                  <c:v>951.74914907249979</c:v>
                </c:pt>
                <c:pt idx="550">
                  <c:v>952.38717714749976</c:v>
                </c:pt>
                <c:pt idx="551">
                  <c:v>953.02520522249972</c:v>
                </c:pt>
                <c:pt idx="552">
                  <c:v>953.6632332974998</c:v>
                </c:pt>
                <c:pt idx="553">
                  <c:v>954.30126137249977</c:v>
                </c:pt>
                <c:pt idx="554">
                  <c:v>954.93928944749973</c:v>
                </c:pt>
                <c:pt idx="555">
                  <c:v>955.5773175224997</c:v>
                </c:pt>
                <c:pt idx="556">
                  <c:v>648.21534559749978</c:v>
                </c:pt>
                <c:pt idx="557">
                  <c:v>648.21534559749978</c:v>
                </c:pt>
                <c:pt idx="558">
                  <c:v>648.21534559749978</c:v>
                </c:pt>
                <c:pt idx="559">
                  <c:v>648.21534559749978</c:v>
                </c:pt>
                <c:pt idx="560">
                  <c:v>648.21534559749978</c:v>
                </c:pt>
                <c:pt idx="561">
                  <c:v>648.21534559749978</c:v>
                </c:pt>
                <c:pt idx="562">
                  <c:v>648.21534559749978</c:v>
                </c:pt>
                <c:pt idx="563">
                  <c:v>648.21534559749978</c:v>
                </c:pt>
                <c:pt idx="564">
                  <c:v>648.21534559749978</c:v>
                </c:pt>
                <c:pt idx="565">
                  <c:v>648.21534559749978</c:v>
                </c:pt>
                <c:pt idx="566">
                  <c:v>648.21534559749978</c:v>
                </c:pt>
                <c:pt idx="567">
                  <c:v>648.21534559749978</c:v>
                </c:pt>
                <c:pt idx="568">
                  <c:v>648.21534559749978</c:v>
                </c:pt>
                <c:pt idx="569">
                  <c:v>648.21534559749978</c:v>
                </c:pt>
                <c:pt idx="570">
                  <c:v>833.01534559749973</c:v>
                </c:pt>
                <c:pt idx="571">
                  <c:v>833.39816244249971</c:v>
                </c:pt>
                <c:pt idx="572">
                  <c:v>833.78097928749969</c:v>
                </c:pt>
                <c:pt idx="573">
                  <c:v>834.16379613249967</c:v>
                </c:pt>
                <c:pt idx="574">
                  <c:v>834.54661297749976</c:v>
                </c:pt>
                <c:pt idx="575">
                  <c:v>834.92942982249974</c:v>
                </c:pt>
                <c:pt idx="576">
                  <c:v>835.31224666749972</c:v>
                </c:pt>
                <c:pt idx="577">
                  <c:v>835.6950635124997</c:v>
                </c:pt>
                <c:pt idx="578">
                  <c:v>836.07788035749968</c:v>
                </c:pt>
                <c:pt idx="579">
                  <c:v>836.46069720249966</c:v>
                </c:pt>
                <c:pt idx="580">
                  <c:v>836.84351404749964</c:v>
                </c:pt>
                <c:pt idx="581">
                  <c:v>837.22633089249973</c:v>
                </c:pt>
                <c:pt idx="582">
                  <c:v>837.60914773749971</c:v>
                </c:pt>
                <c:pt idx="583">
                  <c:v>837.99196458249969</c:v>
                </c:pt>
                <c:pt idx="584">
                  <c:v>838.37478142749967</c:v>
                </c:pt>
                <c:pt idx="585">
                  <c:v>961.95759827249969</c:v>
                </c:pt>
                <c:pt idx="586">
                  <c:v>962.59562634749966</c:v>
                </c:pt>
                <c:pt idx="587">
                  <c:v>963.23365442249974</c:v>
                </c:pt>
                <c:pt idx="588">
                  <c:v>963.87168249749971</c:v>
                </c:pt>
                <c:pt idx="589">
                  <c:v>964.50971057249967</c:v>
                </c:pt>
                <c:pt idx="590">
                  <c:v>965.14773864749964</c:v>
                </c:pt>
                <c:pt idx="591">
                  <c:v>965.78576672249972</c:v>
                </c:pt>
                <c:pt idx="592">
                  <c:v>966.42379479749968</c:v>
                </c:pt>
                <c:pt idx="593">
                  <c:v>967.06182287249976</c:v>
                </c:pt>
                <c:pt idx="594">
                  <c:v>967.69985094749973</c:v>
                </c:pt>
                <c:pt idx="595">
                  <c:v>-140.46212097750038</c:v>
                </c:pt>
                <c:pt idx="596">
                  <c:v>-142.1209939725004</c:v>
                </c:pt>
                <c:pt idx="597">
                  <c:v>-143.77986696750031</c:v>
                </c:pt>
                <c:pt idx="598">
                  <c:v>-145.43873996250034</c:v>
                </c:pt>
                <c:pt idx="599">
                  <c:v>-147.09761295750036</c:v>
                </c:pt>
                <c:pt idx="600">
                  <c:v>-148.75648595250038</c:v>
                </c:pt>
                <c:pt idx="601">
                  <c:v>-150.41535894750029</c:v>
                </c:pt>
                <c:pt idx="602">
                  <c:v>-152.07423194250032</c:v>
                </c:pt>
                <c:pt idx="603">
                  <c:v>-153.73310493750034</c:v>
                </c:pt>
                <c:pt idx="604">
                  <c:v>-155.39197793250037</c:v>
                </c:pt>
                <c:pt idx="605">
                  <c:v>-157.05085092750039</c:v>
                </c:pt>
                <c:pt idx="606">
                  <c:v>-158.7097239225003</c:v>
                </c:pt>
                <c:pt idx="607">
                  <c:v>-160.36859691750033</c:v>
                </c:pt>
                <c:pt idx="608">
                  <c:v>-162.02746991250035</c:v>
                </c:pt>
                <c:pt idx="609">
                  <c:v>-163.68634290750038</c:v>
                </c:pt>
                <c:pt idx="610">
                  <c:v>-165.3452159025004</c:v>
                </c:pt>
                <c:pt idx="611">
                  <c:v>-167.00408889750031</c:v>
                </c:pt>
                <c:pt idx="612">
                  <c:v>-168.66296189250033</c:v>
                </c:pt>
                <c:pt idx="613">
                  <c:v>-170.32183488750036</c:v>
                </c:pt>
                <c:pt idx="614">
                  <c:v>-171.98070788250038</c:v>
                </c:pt>
                <c:pt idx="615">
                  <c:v>-173.63958087750041</c:v>
                </c:pt>
                <c:pt idx="616">
                  <c:v>-52.098453872500272</c:v>
                </c:pt>
                <c:pt idx="617">
                  <c:v>-115.10211563750022</c:v>
                </c:pt>
                <c:pt idx="618">
                  <c:v>-116.63338301750025</c:v>
                </c:pt>
                <c:pt idx="619">
                  <c:v>-118.16465039750017</c:v>
                </c:pt>
                <c:pt idx="620">
                  <c:v>-119.6959177775002</c:v>
                </c:pt>
                <c:pt idx="621">
                  <c:v>-121.22718515750023</c:v>
                </c:pt>
                <c:pt idx="622">
                  <c:v>-122.75845253750026</c:v>
                </c:pt>
                <c:pt idx="623">
                  <c:v>-124.28971991750018</c:v>
                </c:pt>
                <c:pt idx="624">
                  <c:v>-125.82098729750021</c:v>
                </c:pt>
                <c:pt idx="625">
                  <c:v>-127.35225467750024</c:v>
                </c:pt>
                <c:pt idx="626">
                  <c:v>-128.88352205750016</c:v>
                </c:pt>
                <c:pt idx="627">
                  <c:v>-130.41478943750019</c:v>
                </c:pt>
                <c:pt idx="628">
                  <c:v>-131.94605681750022</c:v>
                </c:pt>
                <c:pt idx="629">
                  <c:v>-151.95732419750027</c:v>
                </c:pt>
                <c:pt idx="630">
                  <c:v>604.15312673799974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453-4BDE-901F-BE143E3660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0680976"/>
        <c:axId val="880681392"/>
      </c:lineChart>
      <c:catAx>
        <c:axId val="8806809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Distance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0681392"/>
        <c:crosses val="autoZero"/>
        <c:auto val="1"/>
        <c:lblAlgn val="ctr"/>
        <c:lblOffset val="100"/>
        <c:noMultiLvlLbl val="0"/>
      </c:catAx>
      <c:valAx>
        <c:axId val="880681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Newton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0680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3.991558844089213E-2"/>
          <c:y val="0.92417947149810153"/>
          <c:w val="0.89308273651723169"/>
          <c:h val="7.43349132329332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Power Required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'CW2'!$P$6:$P$636</c:f>
              <c:numCache>
                <c:formatCode>0.000000000</c:formatCode>
                <c:ptCount val="631"/>
                <c:pt idx="0">
                  <c:v>0</c:v>
                </c:pt>
                <c:pt idx="1">
                  <c:v>1.0011137360000215</c:v>
                </c:pt>
                <c:pt idx="2" formatCode="General">
                  <c:v>1.4182267558695099</c:v>
                </c:pt>
                <c:pt idx="3" formatCode="General">
                  <c:v>1.7399520365358929</c:v>
                </c:pt>
                <c:pt idx="4" formatCode="General">
                  <c:v>2.0125715940130839</c:v>
                </c:pt>
                <c:pt idx="5" formatCode="General">
                  <c:v>2.2539784735639676</c:v>
                </c:pt>
                <c:pt idx="6" formatCode="General">
                  <c:v>2.4733326783322673</c:v>
                </c:pt>
                <c:pt idx="7" formatCode="General">
                  <c:v>2.6760659539246427</c:v>
                </c:pt>
                <c:pt idx="8" formatCode="General">
                  <c:v>2.865711107022388</c:v>
                </c:pt>
                <c:pt idx="9" formatCode="General">
                  <c:v>3.0447176960522278</c:v>
                </c:pt>
                <c:pt idx="10" formatCode="General">
                  <c:v>3.214866081574415</c:v>
                </c:pt>
                <c:pt idx="11" formatCode="General">
                  <c:v>3.3774979206211695</c:v>
                </c:pt>
                <c:pt idx="12" formatCode="General">
                  <c:v>3.53365370773062</c:v>
                </c:pt>
                <c:pt idx="13" formatCode="General">
                  <c:v>3.684159432354746</c:v>
                </c:pt>
                <c:pt idx="14" formatCode="General">
                  <c:v>3.8296836198082058</c:v>
                </c:pt>
                <c:pt idx="15" formatCode="General">
                  <c:v>3.4058703332132114</c:v>
                </c:pt>
                <c:pt idx="16" formatCode="General">
                  <c:v>3.503905933458348</c:v>
                </c:pt>
                <c:pt idx="17" formatCode="General">
                  <c:v>3.5998550645548781</c:v>
                </c:pt>
                <c:pt idx="18" formatCode="General">
                  <c:v>3.6938816733736899</c:v>
                </c:pt>
                <c:pt idx="19" formatCode="General">
                  <c:v>3.78613031843493</c:v>
                </c:pt>
                <c:pt idx="20" formatCode="General">
                  <c:v>3.8767292146929355</c:v>
                </c:pt>
                <c:pt idx="21" formatCode="General">
                  <c:v>3.9657926911179215</c:v>
                </c:pt>
                <c:pt idx="22" formatCode="General">
                  <c:v>4.0534231936941696</c:v>
                </c:pt>
                <c:pt idx="23" formatCode="General">
                  <c:v>4.1397129324637936</c:v>
                </c:pt>
                <c:pt idx="24" formatCode="General">
                  <c:v>4.2247452469241908</c:v>
                </c:pt>
                <c:pt idx="25" formatCode="General">
                  <c:v>4.3085957464321565</c:v>
                </c:pt>
                <c:pt idx="26" formatCode="General">
                  <c:v>4.3913332692812039</c:v>
                </c:pt>
                <c:pt idx="27" formatCode="General">
                  <c:v>1.048149328689552</c:v>
                </c:pt>
                <c:pt idx="28" formatCode="General">
                  <c:v>1.048149328689552</c:v>
                </c:pt>
                <c:pt idx="29" formatCode="General">
                  <c:v>1.048149328689552</c:v>
                </c:pt>
                <c:pt idx="30" formatCode="General">
                  <c:v>1.048149328689552</c:v>
                </c:pt>
                <c:pt idx="31" formatCode="General">
                  <c:v>1.048149328689552</c:v>
                </c:pt>
                <c:pt idx="32" formatCode="General">
                  <c:v>1.048149328689552</c:v>
                </c:pt>
                <c:pt idx="33" formatCode="General">
                  <c:v>1.048149328689552</c:v>
                </c:pt>
                <c:pt idx="34" formatCode="General">
                  <c:v>1.048149328689552</c:v>
                </c:pt>
                <c:pt idx="35" formatCode="General">
                  <c:v>4.0449117737291989</c:v>
                </c:pt>
                <c:pt idx="36" formatCode="General">
                  <c:v>4.1094121129231471</c:v>
                </c:pt>
                <c:pt idx="37" formatCode="General">
                  <c:v>4.1732744550068359</c:v>
                </c:pt>
                <c:pt idx="38" formatCode="General">
                  <c:v>4.2365284429984227</c:v>
                </c:pt>
                <c:pt idx="39" formatCode="General">
                  <c:v>4.29920170852309</c:v>
                </c:pt>
                <c:pt idx="40" formatCode="General">
                  <c:v>4.3613200554046099</c:v>
                </c:pt>
                <c:pt idx="41" formatCode="General">
                  <c:v>4.4229076223471715</c:v>
                </c:pt>
                <c:pt idx="42" formatCode="General">
                  <c:v>4.4839870275410929</c:v>
                </c:pt>
                <c:pt idx="43" formatCode="General">
                  <c:v>4.5445794975835776</c:v>
                </c:pt>
                <c:pt idx="44" formatCode="General">
                  <c:v>4.6047049827409703</c:v>
                </c:pt>
                <c:pt idx="45" formatCode="General">
                  <c:v>4.6643822602769784</c:v>
                </c:pt>
                <c:pt idx="46" formatCode="General">
                  <c:v>4.723629027320035</c:v>
                </c:pt>
                <c:pt idx="47" formatCode="General">
                  <c:v>4.7824619845329961</c:v>
                </c:pt>
                <c:pt idx="48" formatCode="General">
                  <c:v>4.8408969116721945</c:v>
                </c:pt>
                <c:pt idx="49" formatCode="General">
                  <c:v>4.8989487359743782</c:v>
                </c:pt>
                <c:pt idx="50" formatCode="General">
                  <c:v>4.9566315941845263</c:v>
                </c:pt>
                <c:pt idx="51" formatCode="General">
                  <c:v>5.0139588889309259</c:v>
                </c:pt>
                <c:pt idx="52" formatCode="General">
                  <c:v>5.0709433400631507</c:v>
                </c:pt>
                <c:pt idx="53" formatCode="General">
                  <c:v>5.1275970314909287</c:v>
                </c:pt>
                <c:pt idx="54" formatCode="General">
                  <c:v>5.1839314539954113</c:v>
                </c:pt>
                <c:pt idx="55" formatCode="General">
                  <c:v>5.2399575444270763</c:v>
                </c:pt>
                <c:pt idx="56" formatCode="General">
                  <c:v>5.2956857216551825</c:v>
                </c:pt>
                <c:pt idx="57" formatCode="General">
                  <c:v>5.3511259195909613</c:v>
                </c:pt>
                <c:pt idx="58" formatCode="General">
                  <c:v>5.4062876175696948</c:v>
                </c:pt>
                <c:pt idx="59" formatCode="General">
                  <c:v>5.4611798683446029</c:v>
                </c:pt>
                <c:pt idx="60" formatCode="General">
                  <c:v>5.5158113239173927</c:v>
                </c:pt>
                <c:pt idx="61" formatCode="General">
                  <c:v>5.570190259405738</c:v>
                </c:pt>
                <c:pt idx="62" formatCode="General">
                  <c:v>5.6243245951264447</c:v>
                </c:pt>
                <c:pt idx="63" formatCode="General">
                  <c:v>5.6782219170541959</c:v>
                </c:pt>
                <c:pt idx="64" formatCode="General">
                  <c:v>5.7318894957990878</c:v>
                </c:pt>
                <c:pt idx="65" formatCode="General">
                  <c:v>5.7853343042315526</c:v>
                </c:pt>
                <c:pt idx="66" formatCode="General">
                  <c:v>5.8385630338702539</c:v>
                </c:pt>
                <c:pt idx="67" formatCode="General">
                  <c:v>5.8915821101371142</c:v>
                </c:pt>
                <c:pt idx="68" formatCode="General">
                  <c:v>5.9443977065733931</c:v>
                </c:pt>
                <c:pt idx="69" formatCode="General">
                  <c:v>5.9970157581017265</c:v>
                </c:pt>
                <c:pt idx="70" formatCode="General">
                  <c:v>6.0494419734109464</c:v>
                </c:pt>
                <c:pt idx="71" formatCode="General">
                  <c:v>6.101681846533328</c:v>
                </c:pt>
                <c:pt idx="72" formatCode="General">
                  <c:v>6.1537406676774564</c:v>
                </c:pt>
                <c:pt idx="73" formatCode="General">
                  <c:v>6.2056235333741778</c:v>
                </c:pt>
                <c:pt idx="74" formatCode="General">
                  <c:v>6.2573353559879363</c:v>
                </c:pt>
                <c:pt idx="75" formatCode="General">
                  <c:v>6.3088808726411516</c:v>
                </c:pt>
                <c:pt idx="76" formatCode="General">
                  <c:v>6.3602646535951459</c:v>
                </c:pt>
                <c:pt idx="77" formatCode="General">
                  <c:v>6.4114911101273577</c:v>
                </c:pt>
                <c:pt idx="78" formatCode="General">
                  <c:v>6.462564501941209</c:v>
                </c:pt>
                <c:pt idx="79" formatCode="General">
                  <c:v>6.5134889441419555</c:v>
                </c:pt>
                <c:pt idx="80" formatCode="General">
                  <c:v>6.5642684138090344</c:v>
                </c:pt>
                <c:pt idx="81" formatCode="General">
                  <c:v>6.6149067561929629</c:v>
                </c:pt>
                <c:pt idx="82" formatCode="General">
                  <c:v>6.6654076905625752</c:v>
                </c:pt>
                <c:pt idx="83" formatCode="General">
                  <c:v>6.7157748157262862</c:v>
                </c:pt>
                <c:pt idx="84" formatCode="General">
                  <c:v>6.7660116152492416</c:v>
                </c:pt>
                <c:pt idx="85" formatCode="General">
                  <c:v>-2.5638414270923535</c:v>
                </c:pt>
                <c:pt idx="86" formatCode="General">
                  <c:v>-2.5582833470522073</c:v>
                </c:pt>
                <c:pt idx="87" formatCode="General">
                  <c:v>-2.5525178684739815</c:v>
                </c:pt>
                <c:pt idx="88" formatCode="General">
                  <c:v>-2.5465422667483195</c:v>
                </c:pt>
                <c:pt idx="89" formatCode="General">
                  <c:v>-2.5403537399371268</c:v>
                </c:pt>
                <c:pt idx="90" formatCode="General">
                  <c:v>-2.533949405522407</c:v>
                </c:pt>
                <c:pt idx="91" formatCode="General">
                  <c:v>-2.5273262969743095</c:v>
                </c:pt>
                <c:pt idx="92" formatCode="General">
                  <c:v>-2.5204813601258524</c:v>
                </c:pt>
                <c:pt idx="93" formatCode="General">
                  <c:v>-2.5134114493407371</c:v>
                </c:pt>
                <c:pt idx="94" formatCode="General">
                  <c:v>-2.5061133234595268</c:v>
                </c:pt>
                <c:pt idx="95" formatCode="General">
                  <c:v>-2.4985836415082021</c:v>
                </c:pt>
                <c:pt idx="96" formatCode="General">
                  <c:v>-2.4908189581517113</c:v>
                </c:pt>
                <c:pt idx="97" formatCode="General">
                  <c:v>-2.4828157188736113</c:v>
                </c:pt>
                <c:pt idx="98" formatCode="General">
                  <c:v>-2.474570254861213</c:v>
                </c:pt>
                <c:pt idx="99" formatCode="General">
                  <c:v>-2.4660787775737725</c:v>
                </c:pt>
                <c:pt idx="100" formatCode="General">
                  <c:v>-2.4573373729692167</c:v>
                </c:pt>
                <c:pt idx="101" formatCode="General">
                  <c:v>-4.2580615139621063</c:v>
                </c:pt>
                <c:pt idx="102" formatCode="General">
                  <c:v>-4.2257917537801868</c:v>
                </c:pt>
                <c:pt idx="103" formatCode="General">
                  <c:v>-4.1927792739705785</c:v>
                </c:pt>
                <c:pt idx="104" formatCode="General">
                  <c:v>-4.1590040392641558</c:v>
                </c:pt>
                <c:pt idx="105" formatCode="General">
                  <c:v>-4.1244449422461678</c:v>
                </c:pt>
                <c:pt idx="106" formatCode="General">
                  <c:v>-4.0890797191322843</c:v>
                </c:pt>
                <c:pt idx="107" formatCode="General">
                  <c:v>-4.0528848567632538</c:v>
                </c:pt>
                <c:pt idx="108" formatCode="General">
                  <c:v>-4.0158354896676514</c:v>
                </c:pt>
                <c:pt idx="109" formatCode="General">
                  <c:v>-3.9779052858593009</c:v>
                </c:pt>
                <c:pt idx="110" formatCode="General">
                  <c:v>-3.9390663198185356</c:v>
                </c:pt>
                <c:pt idx="111" formatCode="General">
                  <c:v>-3.8992889308471081</c:v>
                </c:pt>
                <c:pt idx="112" formatCode="General">
                  <c:v>-3.8585415646756891</c:v>
                </c:pt>
                <c:pt idx="113" formatCode="General">
                  <c:v>-3.8167905958287198</c:v>
                </c:pt>
                <c:pt idx="114" formatCode="General">
                  <c:v>-3.7740001277987698</c:v>
                </c:pt>
                <c:pt idx="115" formatCode="General">
                  <c:v>5.4065417067689001</c:v>
                </c:pt>
                <c:pt idx="116" formatCode="General">
                  <c:v>5.4783812986880669</c:v>
                </c:pt>
                <c:pt idx="117" formatCode="General">
                  <c:v>5.5496908308987454</c:v>
                </c:pt>
                <c:pt idx="118" formatCode="General">
                  <c:v>5.6204913687029796</c:v>
                </c:pt>
                <c:pt idx="119" formatCode="General">
                  <c:v>5.6908027886685915</c:v>
                </c:pt>
                <c:pt idx="120" formatCode="General">
                  <c:v>5.7606438689191597</c:v>
                </c:pt>
                <c:pt idx="121" formatCode="General">
                  <c:v>5.8300323708407964</c:v>
                </c:pt>
                <c:pt idx="122" formatCode="General">
                  <c:v>5.8989851131799735</c:v>
                </c:pt>
                <c:pt idx="123" formatCode="General">
                  <c:v>5.9675180393788345</c:v>
                </c:pt>
                <c:pt idx="124" formatCode="General">
                  <c:v>6.0356462788854595</c:v>
                </c:pt>
                <c:pt idx="125" formatCode="General">
                  <c:v>6.1033842030834853</c:v>
                </c:pt>
                <c:pt idx="126" formatCode="General">
                  <c:v>6.1707454764056617</c:v>
                </c:pt>
                <c:pt idx="127" formatCode="General">
                  <c:v>6.2377431031273973</c:v>
                </c:pt>
                <c:pt idx="128" formatCode="General">
                  <c:v>6.3043894702770533</c:v>
                </c:pt>
                <c:pt idx="129" formatCode="General">
                  <c:v>6.3706963870486737</c:v>
                </c:pt>
                <c:pt idx="130" formatCode="General">
                  <c:v>6.4366751210583661</c:v>
                </c:pt>
                <c:pt idx="131" formatCode="General">
                  <c:v>6.5023364317469792</c:v>
                </c:pt>
                <c:pt idx="132" formatCode="General">
                  <c:v>1.7619430023327483</c:v>
                </c:pt>
                <c:pt idx="133" formatCode="General">
                  <c:v>1.7619430023327483</c:v>
                </c:pt>
                <c:pt idx="134" formatCode="General">
                  <c:v>1.7619430023327483</c:v>
                </c:pt>
                <c:pt idx="135" formatCode="General">
                  <c:v>1.7619430023327483</c:v>
                </c:pt>
                <c:pt idx="136" formatCode="General">
                  <c:v>1.7619430023327483</c:v>
                </c:pt>
                <c:pt idx="137" formatCode="General">
                  <c:v>1.7619430023327483</c:v>
                </c:pt>
                <c:pt idx="138" formatCode="General">
                  <c:v>1.7619430023327483</c:v>
                </c:pt>
                <c:pt idx="139" formatCode="General">
                  <c:v>1.7619430023327483</c:v>
                </c:pt>
                <c:pt idx="140" formatCode="General">
                  <c:v>1.7619430023327483</c:v>
                </c:pt>
                <c:pt idx="141" formatCode="General">
                  <c:v>1.7619430023327483</c:v>
                </c:pt>
                <c:pt idx="142" formatCode="General">
                  <c:v>1.7619430023327483</c:v>
                </c:pt>
                <c:pt idx="143" formatCode="General">
                  <c:v>1.7619430023327483</c:v>
                </c:pt>
                <c:pt idx="144" formatCode="General">
                  <c:v>1.7619430023327483</c:v>
                </c:pt>
                <c:pt idx="145" formatCode="General">
                  <c:v>7.7691275009144274</c:v>
                </c:pt>
                <c:pt idx="146" formatCode="General">
                  <c:v>7.8629709086253232</c:v>
                </c:pt>
                <c:pt idx="147" formatCode="General">
                  <c:v>7.9562392480207391</c:v>
                </c:pt>
                <c:pt idx="148" formatCode="General">
                  <c:v>8.0489537239860471</c:v>
                </c:pt>
                <c:pt idx="149" formatCode="General">
                  <c:v>8.141134459465059</c:v>
                </c:pt>
                <c:pt idx="150" formatCode="General">
                  <c:v>8.2328005696870203</c:v>
                </c:pt>
                <c:pt idx="151" formatCode="General">
                  <c:v>8.3239702300133747</c:v>
                </c:pt>
                <c:pt idx="152" formatCode="General">
                  <c:v>8.4146607380601477</c:v>
                </c:pt>
                <c:pt idx="153" formatCode="General">
                  <c:v>8.5048885706737281</c:v>
                </c:pt>
                <c:pt idx="154" formatCode="General">
                  <c:v>8.5946694362702214</c:v>
                </c:pt>
                <c:pt idx="155" formatCode="General">
                  <c:v>2.0752827707076493</c:v>
                </c:pt>
                <c:pt idx="156" formatCode="General">
                  <c:v>2.0752827707076493</c:v>
                </c:pt>
                <c:pt idx="157" formatCode="General">
                  <c:v>2.0752827707076493</c:v>
                </c:pt>
                <c:pt idx="158" formatCode="General">
                  <c:v>2.0752827707076493</c:v>
                </c:pt>
                <c:pt idx="159" formatCode="General">
                  <c:v>2.0752827707076493</c:v>
                </c:pt>
                <c:pt idx="160" formatCode="General">
                  <c:v>2.0752827707076493</c:v>
                </c:pt>
                <c:pt idx="161" formatCode="General">
                  <c:v>2.0752827707076493</c:v>
                </c:pt>
                <c:pt idx="162" formatCode="General">
                  <c:v>2.0752827707076493</c:v>
                </c:pt>
                <c:pt idx="163" formatCode="General">
                  <c:v>2.0752827707076493</c:v>
                </c:pt>
                <c:pt idx="164" formatCode="General">
                  <c:v>2.0752827707076493</c:v>
                </c:pt>
                <c:pt idx="165" formatCode="General">
                  <c:v>2.0752827707076493</c:v>
                </c:pt>
                <c:pt idx="166" formatCode="General">
                  <c:v>2.0752827707076493</c:v>
                </c:pt>
                <c:pt idx="167" formatCode="General">
                  <c:v>2.0752827707076493</c:v>
                </c:pt>
                <c:pt idx="168" formatCode="General">
                  <c:v>2.0752827707076493</c:v>
                </c:pt>
                <c:pt idx="169" formatCode="General">
                  <c:v>2.0752827707076493</c:v>
                </c:pt>
                <c:pt idx="170" formatCode="General">
                  <c:v>2.0752827707076493</c:v>
                </c:pt>
                <c:pt idx="171" formatCode="General">
                  <c:v>2.0752827707076493</c:v>
                </c:pt>
                <c:pt idx="172" formatCode="General">
                  <c:v>2.0752827707076493</c:v>
                </c:pt>
                <c:pt idx="173" formatCode="General">
                  <c:v>2.0752827707076493</c:v>
                </c:pt>
                <c:pt idx="174" formatCode="General">
                  <c:v>2.0752827707076493</c:v>
                </c:pt>
                <c:pt idx="175" formatCode="General">
                  <c:v>-5.1943263368028809</c:v>
                </c:pt>
                <c:pt idx="176" formatCode="General">
                  <c:v>-5.1593596634077183</c:v>
                </c:pt>
                <c:pt idx="177" formatCode="General">
                  <c:v>-5.1236125183485122</c:v>
                </c:pt>
                <c:pt idx="178" formatCode="General">
                  <c:v>-5.0870658921450111</c:v>
                </c:pt>
                <c:pt idx="179" formatCode="General">
                  <c:v>-5.0496998512213986</c:v>
                </c:pt>
                <c:pt idx="180" formatCode="General">
                  <c:v>-5.0114934719964097</c:v>
                </c:pt>
                <c:pt idx="181" formatCode="General">
                  <c:v>-4.9724247687442134</c:v>
                </c:pt>
                <c:pt idx="182" formatCode="General">
                  <c:v>-4.9324706144876824</c:v>
                </c:pt>
                <c:pt idx="183" formatCode="General">
                  <c:v>-4.8916066540797738</c:v>
                </c:pt>
                <c:pt idx="184" formatCode="General">
                  <c:v>-4.8498072085046999</c:v>
                </c:pt>
                <c:pt idx="185" formatCode="General">
                  <c:v>-4.8070451692852396</c:v>
                </c:pt>
                <c:pt idx="186" formatCode="General">
                  <c:v>-4.7632918817111056</c:v>
                </c:pt>
                <c:pt idx="187" formatCode="General">
                  <c:v>-4.7185170154008587</c:v>
                </c:pt>
                <c:pt idx="188" formatCode="General">
                  <c:v>-4.6726884204695507</c:v>
                </c:pt>
                <c:pt idx="189" formatCode="General">
                  <c:v>-4.625771967288002</c:v>
                </c:pt>
                <c:pt idx="190" formatCode="General">
                  <c:v>-4.5777313674770657</c:v>
                </c:pt>
                <c:pt idx="191" formatCode="General">
                  <c:v>-4.5285279733686323</c:v>
                </c:pt>
                <c:pt idx="192" formatCode="General">
                  <c:v>-4.4781205526680461</c:v>
                </c:pt>
                <c:pt idx="193" formatCode="General">
                  <c:v>-4.426465034449599</c:v>
                </c:pt>
                <c:pt idx="194" formatCode="General">
                  <c:v>-4.3735142218812051</c:v>
                </c:pt>
                <c:pt idx="195" formatCode="General">
                  <c:v>-3.7998012400107855</c:v>
                </c:pt>
                <c:pt idx="196" formatCode="General">
                  <c:v>-3.7565843702903865</c:v>
                </c:pt>
                <c:pt idx="197" formatCode="General">
                  <c:v>-3.712273495987366</c:v>
                </c:pt>
                <c:pt idx="198" formatCode="General">
                  <c:v>-3.6668262922391972</c:v>
                </c:pt>
                <c:pt idx="199" formatCode="General">
                  <c:v>-3.6201972648762712</c:v>
                </c:pt>
                <c:pt idx="200" formatCode="General">
                  <c:v>-3.5723374010109428</c:v>
                </c:pt>
                <c:pt idx="201" formatCode="General">
                  <c:v>-3.5231937681253118</c:v>
                </c:pt>
                <c:pt idx="202" formatCode="General">
                  <c:v>-3.4727090520330521</c:v>
                </c:pt>
                <c:pt idx="203" formatCode="General">
                  <c:v>-3.4208210218858053</c:v>
                </c:pt>
                <c:pt idx="204" formatCode="General">
                  <c:v>-3.367461907585013</c:v>
                </c:pt>
                <c:pt idx="205" formatCode="General">
                  <c:v>3.2925883224942383</c:v>
                </c:pt>
                <c:pt idx="206" formatCode="General">
                  <c:v>3.3292546427527712</c:v>
                </c:pt>
                <c:pt idx="207" formatCode="General">
                  <c:v>3.3657026975616664</c:v>
                </c:pt>
                <c:pt idx="208" formatCode="General">
                  <c:v>3.4019398613369636</c:v>
                </c:pt>
                <c:pt idx="209" formatCode="General">
                  <c:v>3.4379731578516242</c:v>
                </c:pt>
                <c:pt idx="210" formatCode="General">
                  <c:v>3.4738092827208513</c:v>
                </c:pt>
                <c:pt idx="211" formatCode="General">
                  <c:v>3.5094546240776734</c:v>
                </c:pt>
                <c:pt idx="212" formatCode="General">
                  <c:v>3.5449152816132354</c:v>
                </c:pt>
                <c:pt idx="213" formatCode="General">
                  <c:v>3.5801970841367288</c:v>
                </c:pt>
                <c:pt idx="214" formatCode="General">
                  <c:v>3.6153056057928756</c:v>
                </c:pt>
                <c:pt idx="215" formatCode="General">
                  <c:v>15.442058280223941</c:v>
                </c:pt>
                <c:pt idx="216" formatCode="General">
                  <c:v>15.702893846505271</c:v>
                </c:pt>
                <c:pt idx="217" formatCode="General">
                  <c:v>15.960105640055799</c:v>
                </c:pt>
                <c:pt idx="218" formatCode="General">
                  <c:v>16.213866723611858</c:v>
                </c:pt>
                <c:pt idx="219" formatCode="General">
                  <c:v>16.464337246374825</c:v>
                </c:pt>
                <c:pt idx="220" formatCode="General">
                  <c:v>16.711665748079245</c:v>
                </c:pt>
                <c:pt idx="221" formatCode="General">
                  <c:v>16.955990298722114</c:v>
                </c:pt>
                <c:pt idx="222" formatCode="General">
                  <c:v>17.197439498561902</c:v>
                </c:pt>
                <c:pt idx="223" formatCode="General">
                  <c:v>17.436133358757406</c:v>
                </c:pt>
                <c:pt idx="224" formatCode="General">
                  <c:v>17.672184079598559</c:v>
                </c:pt>
                <c:pt idx="225" formatCode="General">
                  <c:v>1.546650531398871</c:v>
                </c:pt>
                <c:pt idx="226" formatCode="General">
                  <c:v>-5.1102548685598812</c:v>
                </c:pt>
                <c:pt idx="227" formatCode="General">
                  <c:v>-5.0476572274852183</c:v>
                </c:pt>
                <c:pt idx="228" formatCode="General">
                  <c:v>-4.9834713817209435</c:v>
                </c:pt>
                <c:pt idx="229" formatCode="General">
                  <c:v>-4.9176317100363152</c:v>
                </c:pt>
                <c:pt idx="230" formatCode="General">
                  <c:v>-4.8500673800189524</c:v>
                </c:pt>
                <c:pt idx="231" formatCode="General">
                  <c:v>-4.7807017385641553</c:v>
                </c:pt>
                <c:pt idx="232" formatCode="General">
                  <c:v>-4.7094516069161436</c:v>
                </c:pt>
                <c:pt idx="233" formatCode="General">
                  <c:v>-4.6362264612741955</c:v>
                </c:pt>
                <c:pt idx="234" formatCode="General">
                  <c:v>-4.5609274753369391</c:v>
                </c:pt>
                <c:pt idx="235" formatCode="General">
                  <c:v>5.970057270121611</c:v>
                </c:pt>
                <c:pt idx="236" formatCode="General">
                  <c:v>6.0795721575819659</c:v>
                </c:pt>
                <c:pt idx="237" formatCode="General">
                  <c:v>6.1878045943930653</c:v>
                </c:pt>
                <c:pt idx="238" formatCode="General">
                  <c:v>6.2948222838934669</c:v>
                </c:pt>
                <c:pt idx="239" formatCode="General">
                  <c:v>6.4006876834686182</c:v>
                </c:pt>
                <c:pt idx="240" formatCode="General">
                  <c:v>6.5054585499208937</c:v>
                </c:pt>
                <c:pt idx="241" formatCode="General">
                  <c:v>6.6091884143160335</c:v>
                </c:pt>
                <c:pt idx="242" formatCode="General">
                  <c:v>6.7119269971230864</c:v>
                </c:pt>
                <c:pt idx="243" formatCode="General">
                  <c:v>6.8137205725588563</c:v>
                </c:pt>
                <c:pt idx="244" formatCode="General">
                  <c:v>6.9146122895189874</c:v>
                </c:pt>
                <c:pt idx="245" formatCode="General">
                  <c:v>7.0146424552436715</c:v>
                </c:pt>
                <c:pt idx="246" formatCode="General">
                  <c:v>7.1138487868637768</c:v>
                </c:pt>
                <c:pt idx="247" formatCode="General">
                  <c:v>7.2122666351548199</c:v>
                </c:pt>
                <c:pt idx="248" formatCode="General">
                  <c:v>7.3099291841543232</c:v>
                </c:pt>
                <c:pt idx="249" formatCode="General">
                  <c:v>7.4068676297437506</c:v>
                </c:pt>
                <c:pt idx="250" formatCode="General">
                  <c:v>7.5031113398365052</c:v>
                </c:pt>
                <c:pt idx="251" formatCode="General">
                  <c:v>7.5986879984306954</c:v>
                </c:pt>
                <c:pt idx="252" formatCode="General">
                  <c:v>7.6936237354651027</c:v>
                </c:pt>
                <c:pt idx="253" formatCode="General">
                  <c:v>7.7879432441477556</c:v>
                </c:pt>
                <c:pt idx="254" formatCode="General">
                  <c:v>7.8816698871996831</c:v>
                </c:pt>
                <c:pt idx="255" formatCode="General">
                  <c:v>7.9748257932643503</c:v>
                </c:pt>
                <c:pt idx="256" formatCode="General">
                  <c:v>8.0674319445701279</c:v>
                </c:pt>
                <c:pt idx="257" formatCode="General">
                  <c:v>8.1595082567940569</c:v>
                </c:pt>
                <c:pt idx="258" formatCode="General">
                  <c:v>8.251073651956176</c:v>
                </c:pt>
                <c:pt idx="259" formatCode="General">
                  <c:v>8.3421461250716114</c:v>
                </c:pt>
                <c:pt idx="260" formatCode="General">
                  <c:v>8.4327428051997142</c:v>
                </c:pt>
                <c:pt idx="261" formatCode="General">
                  <c:v>8.52288001145374</c:v>
                </c:pt>
                <c:pt idx="262" formatCode="General">
                  <c:v>8.6125733044688477</c:v>
                </c:pt>
                <c:pt idx="263" formatCode="General">
                  <c:v>8.7018375337691918</c:v>
                </c:pt>
                <c:pt idx="264" formatCode="General">
                  <c:v>8.7906868814253531</c:v>
                </c:pt>
                <c:pt idx="265" formatCode="General">
                  <c:v>17.289374591137946</c:v>
                </c:pt>
                <c:pt idx="266" formatCode="General">
                  <c:v>17.336919828169044</c:v>
                </c:pt>
                <c:pt idx="267" formatCode="General">
                  <c:v>17.384377848051351</c:v>
                </c:pt>
                <c:pt idx="268" formatCode="General">
                  <c:v>17.431749378264765</c:v>
                </c:pt>
                <c:pt idx="269" formatCode="General">
                  <c:v>17.479035137111637</c:v>
                </c:pt>
                <c:pt idx="270" formatCode="General">
                  <c:v>17.526235833876065</c:v>
                </c:pt>
                <c:pt idx="271" formatCode="General">
                  <c:v>17.573352168979724</c:v>
                </c:pt>
                <c:pt idx="272" formatCode="General">
                  <c:v>17.620384834134217</c:v>
                </c:pt>
                <c:pt idx="273" formatCode="General">
                  <c:v>17.667334512490143</c:v>
                </c:pt>
                <c:pt idx="274" formatCode="General">
                  <c:v>17.714201878782863</c:v>
                </c:pt>
                <c:pt idx="275" formatCode="General">
                  <c:v>2.2413481066967247</c:v>
                </c:pt>
                <c:pt idx="276" formatCode="General">
                  <c:v>2.2413481066967247</c:v>
                </c:pt>
                <c:pt idx="277" formatCode="General">
                  <c:v>2.2413481066967247</c:v>
                </c:pt>
                <c:pt idx="278" formatCode="General">
                  <c:v>2.2413481066967247</c:v>
                </c:pt>
                <c:pt idx="279" formatCode="General">
                  <c:v>2.2413481066967247</c:v>
                </c:pt>
                <c:pt idx="280" formatCode="General">
                  <c:v>2.2413481066967247</c:v>
                </c:pt>
                <c:pt idx="281" formatCode="General">
                  <c:v>2.2413481066967247</c:v>
                </c:pt>
                <c:pt idx="282" formatCode="General">
                  <c:v>2.2413481066967247</c:v>
                </c:pt>
                <c:pt idx="283" formatCode="General">
                  <c:v>2.2413481066967247</c:v>
                </c:pt>
                <c:pt idx="284" formatCode="General">
                  <c:v>2.2413481066967247</c:v>
                </c:pt>
                <c:pt idx="285" formatCode="General">
                  <c:v>2.2413481066967247</c:v>
                </c:pt>
                <c:pt idx="286" formatCode="General">
                  <c:v>2.2413481066967247</c:v>
                </c:pt>
                <c:pt idx="287" formatCode="General">
                  <c:v>2.2413481066967247</c:v>
                </c:pt>
                <c:pt idx="288" formatCode="General">
                  <c:v>2.2413481066967247</c:v>
                </c:pt>
                <c:pt idx="289" formatCode="General">
                  <c:v>2.2413481066967247</c:v>
                </c:pt>
                <c:pt idx="290" formatCode="General">
                  <c:v>2.2413481066967247</c:v>
                </c:pt>
                <c:pt idx="291" formatCode="General">
                  <c:v>2.2413481066967247</c:v>
                </c:pt>
                <c:pt idx="292" formatCode="General">
                  <c:v>2.2413481066967247</c:v>
                </c:pt>
                <c:pt idx="293" formatCode="General">
                  <c:v>2.2413481066967247</c:v>
                </c:pt>
                <c:pt idx="294" formatCode="General">
                  <c:v>2.2413481066967247</c:v>
                </c:pt>
                <c:pt idx="295" formatCode="General">
                  <c:v>2.2413481066967247</c:v>
                </c:pt>
                <c:pt idx="296" formatCode="General">
                  <c:v>2.2413481066967247</c:v>
                </c:pt>
                <c:pt idx="297" formatCode="General">
                  <c:v>2.2413481066967247</c:v>
                </c:pt>
                <c:pt idx="298" formatCode="General">
                  <c:v>2.2413481066967247</c:v>
                </c:pt>
                <c:pt idx="299" formatCode="General">
                  <c:v>2.2413481066967247</c:v>
                </c:pt>
                <c:pt idx="300" formatCode="General">
                  <c:v>2.2413481066967247</c:v>
                </c:pt>
                <c:pt idx="301" formatCode="General">
                  <c:v>2.2413481066967247</c:v>
                </c:pt>
                <c:pt idx="302" formatCode="General">
                  <c:v>2.2413481066967247</c:v>
                </c:pt>
                <c:pt idx="303" formatCode="General">
                  <c:v>2.2413481066967247</c:v>
                </c:pt>
                <c:pt idx="304" formatCode="General">
                  <c:v>2.2413481066967247</c:v>
                </c:pt>
                <c:pt idx="305" formatCode="General">
                  <c:v>2.2413481066967247</c:v>
                </c:pt>
                <c:pt idx="306" formatCode="General">
                  <c:v>2.2413481066967247</c:v>
                </c:pt>
                <c:pt idx="307" formatCode="General">
                  <c:v>5.6917730080675693</c:v>
                </c:pt>
                <c:pt idx="308" formatCode="General">
                  <c:v>5.7215804448711216</c:v>
                </c:pt>
                <c:pt idx="309" formatCode="General">
                  <c:v>5.7513552208629823</c:v>
                </c:pt>
                <c:pt idx="310" formatCode="General">
                  <c:v>5.7810980519356612</c:v>
                </c:pt>
                <c:pt idx="311" formatCode="General">
                  <c:v>5.8108096387895696</c:v>
                </c:pt>
                <c:pt idx="312" formatCode="General">
                  <c:v>5.8404906673577761</c:v>
                </c:pt>
                <c:pt idx="313" formatCode="General">
                  <c:v>5.8701418092158351</c:v>
                </c:pt>
                <c:pt idx="314" formatCode="General">
                  <c:v>5.8997637219773607</c:v>
                </c:pt>
                <c:pt idx="315" formatCode="General">
                  <c:v>2.7288381073792105</c:v>
                </c:pt>
                <c:pt idx="316" formatCode="General">
                  <c:v>2.7288381073792105</c:v>
                </c:pt>
                <c:pt idx="317" formatCode="General">
                  <c:v>2.7288381073792105</c:v>
                </c:pt>
                <c:pt idx="318" formatCode="General">
                  <c:v>2.7288381073792105</c:v>
                </c:pt>
                <c:pt idx="319" formatCode="General">
                  <c:v>2.7288381073792105</c:v>
                </c:pt>
                <c:pt idx="320" formatCode="General">
                  <c:v>2.7288381073792105</c:v>
                </c:pt>
                <c:pt idx="321" formatCode="General">
                  <c:v>2.7288381073792105</c:v>
                </c:pt>
                <c:pt idx="322" formatCode="General">
                  <c:v>2.7288381073792105</c:v>
                </c:pt>
                <c:pt idx="323" formatCode="General">
                  <c:v>2.7288381073792105</c:v>
                </c:pt>
                <c:pt idx="324" formatCode="General">
                  <c:v>2.7288381073792105</c:v>
                </c:pt>
                <c:pt idx="325" formatCode="General">
                  <c:v>6.2875378699329438</c:v>
                </c:pt>
                <c:pt idx="326" formatCode="General">
                  <c:v>6.3184422417808177</c:v>
                </c:pt>
                <c:pt idx="327" formatCode="General">
                  <c:v>6.3493143088497002</c:v>
                </c:pt>
                <c:pt idx="328" formatCode="General">
                  <c:v>6.3801547314974973</c:v>
                </c:pt>
                <c:pt idx="329" formatCode="General">
                  <c:v>6.4109641569001328</c:v>
                </c:pt>
                <c:pt idx="330" formatCode="General">
                  <c:v>6.4417432193985684</c:v>
                </c:pt>
                <c:pt idx="331" formatCode="General">
                  <c:v>6.4724925408343648</c:v>
                </c:pt>
                <c:pt idx="332" formatCode="General">
                  <c:v>6.5032127308742069</c:v>
                </c:pt>
                <c:pt idx="333" formatCode="General">
                  <c:v>6.5339043873238589</c:v>
                </c:pt>
                <c:pt idx="334" formatCode="General">
                  <c:v>6.5645680964319544</c:v>
                </c:pt>
                <c:pt idx="335" formatCode="General">
                  <c:v>-5.9493599291204724</c:v>
                </c:pt>
                <c:pt idx="336" formatCode="General">
                  <c:v>-5.9175886484548705</c:v>
                </c:pt>
                <c:pt idx="337" formatCode="General">
                  <c:v>-5.8850799239134348</c:v>
                </c:pt>
                <c:pt idx="338" formatCode="General">
                  <c:v>-5.8518185803198328</c:v>
                </c:pt>
                <c:pt idx="339" formatCode="General">
                  <c:v>-5.8177888072596273</c:v>
                </c:pt>
                <c:pt idx="340" formatCode="General">
                  <c:v>-5.7829741200109899</c:v>
                </c:pt>
                <c:pt idx="341" formatCode="General">
                  <c:v>-5.7473573172956582</c:v>
                </c:pt>
                <c:pt idx="342" formatCode="General">
                  <c:v>-5.7109204355262744</c:v>
                </c:pt>
                <c:pt idx="343" formatCode="General">
                  <c:v>-5.6736446991864868</c:v>
                </c:pt>
                <c:pt idx="344" formatCode="General">
                  <c:v>-5.6355104669345542</c:v>
                </c:pt>
                <c:pt idx="345" formatCode="General">
                  <c:v>-5.5964971729688768</c:v>
                </c:pt>
                <c:pt idx="346" formatCode="General">
                  <c:v>-5.5565832631336587</c:v>
                </c:pt>
                <c:pt idx="347" formatCode="General">
                  <c:v>-5.5157461251733988</c:v>
                </c:pt>
                <c:pt idx="348" formatCode="General">
                  <c:v>-5.4739620124645052</c:v>
                </c:pt>
                <c:pt idx="349" formatCode="General">
                  <c:v>-5.4312059604590042</c:v>
                </c:pt>
                <c:pt idx="350" formatCode="General">
                  <c:v>2.2767370292232481</c:v>
                </c:pt>
                <c:pt idx="351" formatCode="General">
                  <c:v>2.2767370292232481</c:v>
                </c:pt>
                <c:pt idx="352" formatCode="General">
                  <c:v>2.2767370292232481</c:v>
                </c:pt>
                <c:pt idx="353" formatCode="General">
                  <c:v>2.2767370292232481</c:v>
                </c:pt>
                <c:pt idx="354" formatCode="General">
                  <c:v>2.2767370292232481</c:v>
                </c:pt>
                <c:pt idx="355" formatCode="General">
                  <c:v>2.2767370292232481</c:v>
                </c:pt>
                <c:pt idx="356" formatCode="General">
                  <c:v>2.2767370292232481</c:v>
                </c:pt>
                <c:pt idx="357" formatCode="General">
                  <c:v>2.2767370292232481</c:v>
                </c:pt>
                <c:pt idx="358" formatCode="General">
                  <c:v>2.2767370292232481</c:v>
                </c:pt>
                <c:pt idx="359" formatCode="General">
                  <c:v>2.2767370292232481</c:v>
                </c:pt>
                <c:pt idx="360" formatCode="General">
                  <c:v>2.2767370292232481</c:v>
                </c:pt>
                <c:pt idx="361" formatCode="General">
                  <c:v>2.2767370292232481</c:v>
                </c:pt>
                <c:pt idx="362" formatCode="General">
                  <c:v>2.2767370292232481</c:v>
                </c:pt>
                <c:pt idx="363" formatCode="General">
                  <c:v>2.2767370292232481</c:v>
                </c:pt>
                <c:pt idx="364" formatCode="General">
                  <c:v>2.2767370292232481</c:v>
                </c:pt>
                <c:pt idx="365" formatCode="General">
                  <c:v>-5.7000620422355492</c:v>
                </c:pt>
                <c:pt idx="366" formatCode="General">
                  <c:v>-5.7277372475292774</c:v>
                </c:pt>
                <c:pt idx="367" formatCode="General">
                  <c:v>-5.7550559444002563</c:v>
                </c:pt>
                <c:pt idx="368" formatCode="General">
                  <c:v>-5.7820237656744453</c:v>
                </c:pt>
                <c:pt idx="369" formatCode="General">
                  <c:v>-5.8086461753009768</c:v>
                </c:pt>
                <c:pt idx="370" formatCode="General">
                  <c:v>-5.8349284755155857</c:v>
                </c:pt>
                <c:pt idx="371" formatCode="General">
                  <c:v>-5.8608758136150803</c:v>
                </c:pt>
                <c:pt idx="372" formatCode="General">
                  <c:v>-5.8864931883684095</c:v>
                </c:pt>
                <c:pt idx="373" formatCode="General">
                  <c:v>-5.9117854560879648</c:v>
                </c:pt>
                <c:pt idx="374" formatCode="General">
                  <c:v>-5.9367573363829722</c:v>
                </c:pt>
                <c:pt idx="375" formatCode="General">
                  <c:v>-5.961413417615109</c:v>
                </c:pt>
                <c:pt idx="376" formatCode="General">
                  <c:v>-10.766053108623897</c:v>
                </c:pt>
                <c:pt idx="377" formatCode="General">
                  <c:v>-10.766053108623897</c:v>
                </c:pt>
                <c:pt idx="378" formatCode="General">
                  <c:v>-10.766053108623897</c:v>
                </c:pt>
                <c:pt idx="379" formatCode="General">
                  <c:v>-10.766053108623897</c:v>
                </c:pt>
                <c:pt idx="380" formatCode="General">
                  <c:v>-10.766053108623897</c:v>
                </c:pt>
                <c:pt idx="381" formatCode="General">
                  <c:v>-10.766053108623897</c:v>
                </c:pt>
                <c:pt idx="382" formatCode="General">
                  <c:v>-10.766053108623897</c:v>
                </c:pt>
                <c:pt idx="383" formatCode="General">
                  <c:v>-10.766053108623897</c:v>
                </c:pt>
                <c:pt idx="384" formatCode="General">
                  <c:v>-10.766053108623897</c:v>
                </c:pt>
                <c:pt idx="385" formatCode="General">
                  <c:v>2.5432859781078103</c:v>
                </c:pt>
                <c:pt idx="386" formatCode="General">
                  <c:v>2.5432859781078103</c:v>
                </c:pt>
                <c:pt idx="387" formatCode="General">
                  <c:v>2.5432859781078103</c:v>
                </c:pt>
                <c:pt idx="388" formatCode="General">
                  <c:v>2.5432859781078103</c:v>
                </c:pt>
                <c:pt idx="389" formatCode="General">
                  <c:v>2.5432859781078103</c:v>
                </c:pt>
                <c:pt idx="390" formatCode="General">
                  <c:v>2.5432859781078103</c:v>
                </c:pt>
                <c:pt idx="391" formatCode="General">
                  <c:v>2.5432859781078103</c:v>
                </c:pt>
                <c:pt idx="392" formatCode="General">
                  <c:v>2.5432859781078103</c:v>
                </c:pt>
                <c:pt idx="393" formatCode="General">
                  <c:v>2.5432859781078103</c:v>
                </c:pt>
                <c:pt idx="394" formatCode="General">
                  <c:v>2.5432859781078103</c:v>
                </c:pt>
                <c:pt idx="395" formatCode="General">
                  <c:v>-7.7002031930681882</c:v>
                </c:pt>
                <c:pt idx="396" formatCode="General">
                  <c:v>-7.6266002405957316</c:v>
                </c:pt>
                <c:pt idx="397" formatCode="General">
                  <c:v>-7.5512789565035101</c:v>
                </c:pt>
                <c:pt idx="398" formatCode="General">
                  <c:v>-7.4741829797536781</c:v>
                </c:pt>
                <c:pt idx="399" formatCode="General">
                  <c:v>-7.3952523480029937</c:v>
                </c:pt>
                <c:pt idx="400" formatCode="General">
                  <c:v>-7.3144231597176459</c:v>
                </c:pt>
                <c:pt idx="401" formatCode="General">
                  <c:v>-7.2316271940842043</c:v>
                </c:pt>
                <c:pt idx="402" formatCode="General">
                  <c:v>-7.1467914820655851</c:v>
                </c:pt>
                <c:pt idx="403" formatCode="General">
                  <c:v>-7.0598378206728913</c:v>
                </c:pt>
                <c:pt idx="404" formatCode="General">
                  <c:v>-6.9706822209537762</c:v>
                </c:pt>
                <c:pt idx="405" formatCode="General">
                  <c:v>3.8078952791124134</c:v>
                </c:pt>
                <c:pt idx="406" formatCode="General">
                  <c:v>3.8238739063417775</c:v>
                </c:pt>
                <c:pt idx="407" formatCode="General">
                  <c:v>3.8398369210305687</c:v>
                </c:pt>
                <c:pt idx="408" formatCode="General">
                  <c:v>3.8557845855008597</c:v>
                </c:pt>
                <c:pt idx="409" formatCode="General">
                  <c:v>3.8717171575680127</c:v>
                </c:pt>
                <c:pt idx="410" formatCode="General">
                  <c:v>3.8876348906432128</c:v>
                </c:pt>
                <c:pt idx="411" formatCode="General">
                  <c:v>3.9035380338330614</c:v>
                </c:pt>
                <c:pt idx="412" formatCode="General">
                  <c:v>3.9194268320363426</c:v>
                </c:pt>
                <c:pt idx="413" formatCode="General">
                  <c:v>3.9353015260380486</c:v>
                </c:pt>
                <c:pt idx="414" formatCode="General">
                  <c:v>3.9511623526007615</c:v>
                </c:pt>
                <c:pt idx="415" formatCode="General">
                  <c:v>3.9670095445534885</c:v>
                </c:pt>
                <c:pt idx="416" formatCode="General">
                  <c:v>3.9828433308780191</c:v>
                </c:pt>
                <c:pt idx="417" formatCode="General">
                  <c:v>3.9986639367929073</c:v>
                </c:pt>
                <c:pt idx="418" formatCode="General">
                  <c:v>4.0144715838351441</c:v>
                </c:pt>
                <c:pt idx="419" formatCode="General">
                  <c:v>4.0302664899395984</c:v>
                </c:pt>
                <c:pt idx="420" formatCode="General">
                  <c:v>4.0460488695163104</c:v>
                </c:pt>
                <c:pt idx="421" formatCode="General">
                  <c:v>22.125467183533214</c:v>
                </c:pt>
                <c:pt idx="422" formatCode="General">
                  <c:v>22.239625301762104</c:v>
                </c:pt>
                <c:pt idx="423" formatCode="General">
                  <c:v>22.353327097114562</c:v>
                </c:pt>
                <c:pt idx="424" formatCode="General">
                  <c:v>22.466579552204667</c:v>
                </c:pt>
                <c:pt idx="425" formatCode="General">
                  <c:v>22.57938948244816</c:v>
                </c:pt>
                <c:pt idx="426" formatCode="General">
                  <c:v>22.691763541574382</c:v>
                </c:pt>
                <c:pt idx="427" formatCode="General">
                  <c:v>22.803708226907322</c:v>
                </c:pt>
                <c:pt idx="428" formatCode="General">
                  <c:v>22.915229884427497</c:v>
                </c:pt>
                <c:pt idx="429" formatCode="General">
                  <c:v>23.026334713625566</c:v>
                </c:pt>
                <c:pt idx="430" formatCode="General">
                  <c:v>23.137028772158196</c:v>
                </c:pt>
                <c:pt idx="431" formatCode="General">
                  <c:v>23.247317980315778</c:v>
                </c:pt>
                <c:pt idx="432" formatCode="General">
                  <c:v>23.357208125311292</c:v>
                </c:pt>
                <c:pt idx="433" formatCode="General">
                  <c:v>23.466704865398953</c:v>
                </c:pt>
                <c:pt idx="434" formatCode="General">
                  <c:v>23.57581373383081</c:v>
                </c:pt>
                <c:pt idx="435" formatCode="General">
                  <c:v>23.684540142659014</c:v>
                </c:pt>
                <c:pt idx="436" formatCode="General">
                  <c:v>23.79288938639106</c:v>
                </c:pt>
                <c:pt idx="437" formatCode="General">
                  <c:v>23.900866645504866</c:v>
                </c:pt>
                <c:pt idx="438" formatCode="General">
                  <c:v>24.008476989830168</c:v>
                </c:pt>
                <c:pt idx="439" formatCode="General">
                  <c:v>24.115725381802484</c:v>
                </c:pt>
                <c:pt idx="440" formatCode="General">
                  <c:v>24.222616679595319</c:v>
                </c:pt>
                <c:pt idx="441" formatCode="General">
                  <c:v>24.329155640136268</c:v>
                </c:pt>
                <c:pt idx="442" formatCode="General">
                  <c:v>24.435346922012101</c:v>
                </c:pt>
                <c:pt idx="443" formatCode="General">
                  <c:v>24.541195088267894</c:v>
                </c:pt>
                <c:pt idx="444" formatCode="General">
                  <c:v>24.646704609104784</c:v>
                </c:pt>
                <c:pt idx="445" formatCode="General">
                  <c:v>24.75187986448088</c:v>
                </c:pt>
                <c:pt idx="446" formatCode="General">
                  <c:v>24.856725146619443</c:v>
                </c:pt>
                <c:pt idx="447" formatCode="General">
                  <c:v>24.961244662428484</c:v>
                </c:pt>
                <c:pt idx="448" formatCode="General">
                  <c:v>25.065442535835395</c:v>
                </c:pt>
                <c:pt idx="449" formatCode="General">
                  <c:v>25.169322810040356</c:v>
                </c:pt>
                <c:pt idx="450" formatCode="General">
                  <c:v>4.0812359983917936</c:v>
                </c:pt>
                <c:pt idx="451" formatCode="General">
                  <c:v>3.9670138317156041</c:v>
                </c:pt>
                <c:pt idx="452" formatCode="General">
                  <c:v>3.8526599786104225</c:v>
                </c:pt>
                <c:pt idx="453" formatCode="General">
                  <c:v>3.7381215167502622</c:v>
                </c:pt>
                <c:pt idx="454" formatCode="General">
                  <c:v>3.6233388084429854</c:v>
                </c:pt>
                <c:pt idx="455" formatCode="General">
                  <c:v>3.5082443673796937</c:v>
                </c:pt>
                <c:pt idx="456" formatCode="General">
                  <c:v>3.3927614749006274</c:v>
                </c:pt>
                <c:pt idx="457" formatCode="General">
                  <c:v>3.2768024755630649</c:v>
                </c:pt>
                <c:pt idx="458" formatCode="General">
                  <c:v>3.160266657458203</c:v>
                </c:pt>
                <c:pt idx="459" formatCode="General">
                  <c:v>3.0430375881442808</c:v>
                </c:pt>
                <c:pt idx="460" formatCode="General">
                  <c:v>2.9249797270816469</c:v>
                </c:pt>
                <c:pt idx="461" formatCode="General">
                  <c:v>2.8059340618255169</c:v>
                </c:pt>
                <c:pt idx="462" formatCode="General">
                  <c:v>2.6857124044492675</c:v>
                </c:pt>
                <c:pt idx="463" formatCode="General">
                  <c:v>2.564089814002295</c:v>
                </c:pt>
                <c:pt idx="464" formatCode="General">
                  <c:v>2.4407943407868804</c:v>
                </c:pt>
                <c:pt idx="465" formatCode="General">
                  <c:v>4.1675949617390824</c:v>
                </c:pt>
                <c:pt idx="466" formatCode="General">
                  <c:v>3.9903228736293093</c:v>
                </c:pt>
                <c:pt idx="467" formatCode="General">
                  <c:v>3.8081618734082832</c:v>
                </c:pt>
                <c:pt idx="468" formatCode="General">
                  <c:v>3.6203490800676077</c:v>
                </c:pt>
                <c:pt idx="469" formatCode="General">
                  <c:v>3.4259287061797905</c:v>
                </c:pt>
                <c:pt idx="470" formatCode="General">
                  <c:v>3.2236774048501431</c:v>
                </c:pt>
                <c:pt idx="471" formatCode="General">
                  <c:v>11.972363945761829</c:v>
                </c:pt>
                <c:pt idx="472" formatCode="General">
                  <c:v>12.165738231631062</c:v>
                </c:pt>
                <c:pt idx="473" formatCode="General">
                  <c:v>12.356308686719814</c:v>
                </c:pt>
                <c:pt idx="474" formatCode="General">
                  <c:v>12.544203195702403</c:v>
                </c:pt>
                <c:pt idx="475" formatCode="General">
                  <c:v>12.729540350057304</c:v>
                </c:pt>
                <c:pt idx="476" formatCode="General">
                  <c:v>12.912430364961763</c:v>
                </c:pt>
                <c:pt idx="477" formatCode="General">
                  <c:v>13.092975883132826</c:v>
                </c:pt>
                <c:pt idx="478" formatCode="General">
                  <c:v>13.271272682194041</c:v>
                </c:pt>
                <c:pt idx="479" formatCode="General">
                  <c:v>13.447410299348403</c:v>
                </c:pt>
                <c:pt idx="480" formatCode="General">
                  <c:v>13.621472584870984</c:v>
                </c:pt>
                <c:pt idx="481" formatCode="General">
                  <c:v>13.793538194087102</c:v>
                </c:pt>
                <c:pt idx="482" formatCode="General">
                  <c:v>13.963681025988244</c:v>
                </c:pt>
                <c:pt idx="483" formatCode="General">
                  <c:v>14.131970615391328</c:v>
                </c:pt>
                <c:pt idx="484" formatCode="General">
                  <c:v>14.298472484515198</c:v>
                </c:pt>
                <c:pt idx="485" formatCode="General">
                  <c:v>5.9181707853819852</c:v>
                </c:pt>
                <c:pt idx="486" formatCode="General">
                  <c:v>5.9736652757015491</c:v>
                </c:pt>
                <c:pt idx="487" formatCode="General">
                  <c:v>6.0287701293569755</c:v>
                </c:pt>
                <c:pt idx="488" formatCode="General">
                  <c:v>6.0834960372315008</c:v>
                </c:pt>
                <c:pt idx="489" formatCode="General">
                  <c:v>6.1378532373970192</c:v>
                </c:pt>
                <c:pt idx="490" formatCode="General">
                  <c:v>6.1918515413095321</c:v>
                </c:pt>
                <c:pt idx="491" formatCode="General">
                  <c:v>6.2455003580927828</c:v>
                </c:pt>
                <c:pt idx="492" formatCode="General">
                  <c:v>6.2988087170776845</c:v>
                </c:pt>
                <c:pt idx="493" formatCode="General">
                  <c:v>6.3517852887480926</c:v>
                </c:pt>
                <c:pt idx="494" formatCode="General">
                  <c:v>6.4044384042283449</c:v>
                </c:pt>
                <c:pt idx="495" formatCode="General">
                  <c:v>2.4092763652196854</c:v>
                </c:pt>
                <c:pt idx="496" formatCode="General">
                  <c:v>2.3819541198915397</c:v>
                </c:pt>
                <c:pt idx="497" formatCode="General">
                  <c:v>2.3545023723538923</c:v>
                </c:pt>
                <c:pt idx="498" formatCode="General">
                  <c:v>2.3269160143809895</c:v>
                </c:pt>
                <c:pt idx="499" formatCode="General">
                  <c:v>2.2991896695307981</c:v>
                </c:pt>
                <c:pt idx="500" formatCode="General">
                  <c:v>2.271317673603686</c:v>
                </c:pt>
                <c:pt idx="501" formatCode="General">
                  <c:v>2.2432940532497545</c:v>
                </c:pt>
                <c:pt idx="502" formatCode="General">
                  <c:v>2.2151125025068037</c:v>
                </c:pt>
                <c:pt idx="503" formatCode="General">
                  <c:v>2.1867663570199358</c:v>
                </c:pt>
                <c:pt idx="504" formatCode="General">
                  <c:v>2.1582485656577242</c:v>
                </c:pt>
                <c:pt idx="505" formatCode="General">
                  <c:v>2.1295516591975767</c:v>
                </c:pt>
                <c:pt idx="506" formatCode="General">
                  <c:v>2.1006677157032443</c:v>
                </c:pt>
                <c:pt idx="507" formatCode="General">
                  <c:v>8.0096813493856587</c:v>
                </c:pt>
                <c:pt idx="508" formatCode="General">
                  <c:v>8.2097244199009918</c:v>
                </c:pt>
                <c:pt idx="509" formatCode="General">
                  <c:v>8.4057737376233526</c:v>
                </c:pt>
                <c:pt idx="510" formatCode="General">
                  <c:v>8.5981036334023937</c:v>
                </c:pt>
                <c:pt idx="511" formatCode="General">
                  <c:v>8.7869594558286881</c:v>
                </c:pt>
                <c:pt idx="512" formatCode="General">
                  <c:v>8.9725616649259816</c:v>
                </c:pt>
                <c:pt idx="513" formatCode="General">
                  <c:v>9.1551092122445663</c:v>
                </c:pt>
                <c:pt idx="514" formatCode="General">
                  <c:v>9.33478235364311</c:v>
                </c:pt>
                <c:pt idx="515" formatCode="General">
                  <c:v>9.5117450068857146</c:v>
                </c:pt>
                <c:pt idx="516" formatCode="General">
                  <c:v>9.686146740904892</c:v>
                </c:pt>
                <c:pt idx="517" formatCode="General">
                  <c:v>9.8581244646585713</c:v>
                </c:pt>
                <c:pt idx="518" formatCode="General">
                  <c:v>10.027803869188858</c:v>
                </c:pt>
                <c:pt idx="519" formatCode="General">
                  <c:v>10.195300665543494</c:v>
                </c:pt>
                <c:pt idx="520" formatCode="General">
                  <c:v>7.8339950747688203</c:v>
                </c:pt>
                <c:pt idx="521" formatCode="General">
                  <c:v>7.8972554135501136</c:v>
                </c:pt>
                <c:pt idx="522" formatCode="General">
                  <c:v>7.9601696998192617</c:v>
                </c:pt>
                <c:pt idx="523" formatCode="General">
                  <c:v>8.0227462270224787</c:v>
                </c:pt>
                <c:pt idx="524" formatCode="General">
                  <c:v>8.0849929888141343</c:v>
                </c:pt>
                <c:pt idx="525" formatCode="General">
                  <c:v>8.1469176938465839</c:v>
                </c:pt>
                <c:pt idx="526" formatCode="General">
                  <c:v>8.2085277796382456</c:v>
                </c:pt>
                <c:pt idx="527" formatCode="General">
                  <c:v>8.2698304255891166</c:v>
                </c:pt>
                <c:pt idx="528" formatCode="General">
                  <c:v>8.3308325652067641</c:v>
                </c:pt>
                <c:pt idx="529" formatCode="General">
                  <c:v>8.3915408976005033</c:v>
                </c:pt>
                <c:pt idx="530" formatCode="General">
                  <c:v>8.4519618982964815</c:v>
                </c:pt>
                <c:pt idx="531" formatCode="General">
                  <c:v>8.5121018294219937</c:v>
                </c:pt>
                <c:pt idx="532" formatCode="General">
                  <c:v>8.571966749303348</c:v>
                </c:pt>
                <c:pt idx="533" formatCode="General">
                  <c:v>8.6315625215179459</c:v>
                </c:pt>
                <c:pt idx="534" formatCode="General">
                  <c:v>8.6908948234379935</c:v>
                </c:pt>
                <c:pt idx="535" formatCode="General">
                  <c:v>-0.75016090965151316</c:v>
                </c:pt>
                <c:pt idx="536" formatCode="General">
                  <c:v>-0.75282954473320718</c:v>
                </c:pt>
                <c:pt idx="537" formatCode="General">
                  <c:v>-0.75491713541967698</c:v>
                </c:pt>
                <c:pt idx="538" formatCode="General">
                  <c:v>-0.75640617350822481</c:v>
                </c:pt>
                <c:pt idx="539" formatCode="General">
                  <c:v>-0.75727789648685495</c:v>
                </c:pt>
                <c:pt idx="540" formatCode="General">
                  <c:v>-0.7575121491302248</c:v>
                </c:pt>
                <c:pt idx="541" formatCode="General">
                  <c:v>-0.75708722430734521</c:v>
                </c:pt>
                <c:pt idx="542" formatCode="General">
                  <c:v>-0.7559796790040838</c:v>
                </c:pt>
                <c:pt idx="543" formatCode="General">
                  <c:v>-0.75416412061572125</c:v>
                </c:pt>
                <c:pt idx="544" formatCode="General">
                  <c:v>-0.75161295734662292</c:v>
                </c:pt>
                <c:pt idx="545" formatCode="General">
                  <c:v>7.247540503661309</c:v>
                </c:pt>
                <c:pt idx="546" formatCode="General">
                  <c:v>7.3143467493373056</c:v>
                </c:pt>
                <c:pt idx="547" formatCode="General">
                  <c:v>7.3807158021624382</c:v>
                </c:pt>
                <c:pt idx="548" formatCode="General">
                  <c:v>7.4466595157115618</c:v>
                </c:pt>
                <c:pt idx="549" formatCode="General">
                  <c:v>7.5121892537370103</c:v>
                </c:pt>
                <c:pt idx="550" formatCode="General">
                  <c:v>7.5773159177799947</c:v>
                </c:pt>
                <c:pt idx="551" formatCode="General">
                  <c:v>7.6420499728186337</c:v>
                </c:pt>
                <c:pt idx="552" formatCode="General">
                  <c:v>7.7064014711203814</c:v>
                </c:pt>
                <c:pt idx="553" formatCode="General">
                  <c:v>7.7703800744499176</c:v>
                </c:pt>
                <c:pt idx="554" formatCode="General">
                  <c:v>7.8339950747688114</c:v>
                </c:pt>
                <c:pt idx="555" formatCode="General">
                  <c:v>7.8972554135501047</c:v>
                </c:pt>
                <c:pt idx="556" formatCode="General">
                  <c:v>5.3961737559847167</c:v>
                </c:pt>
                <c:pt idx="557" formatCode="General">
                  <c:v>5.3961737559847167</c:v>
                </c:pt>
                <c:pt idx="558" formatCode="General">
                  <c:v>5.3961737559847167</c:v>
                </c:pt>
                <c:pt idx="559" formatCode="General">
                  <c:v>5.3961737559847167</c:v>
                </c:pt>
                <c:pt idx="560" formatCode="General">
                  <c:v>5.3961737559847167</c:v>
                </c:pt>
                <c:pt idx="561" formatCode="General">
                  <c:v>5.3961737559847167</c:v>
                </c:pt>
                <c:pt idx="562" formatCode="General">
                  <c:v>5.3961737559847167</c:v>
                </c:pt>
                <c:pt idx="563" formatCode="General">
                  <c:v>5.3961737559847167</c:v>
                </c:pt>
                <c:pt idx="564" formatCode="General">
                  <c:v>5.3961737559847167</c:v>
                </c:pt>
                <c:pt idx="565" formatCode="General">
                  <c:v>5.3961737559847167</c:v>
                </c:pt>
                <c:pt idx="566" formatCode="General">
                  <c:v>5.3961737559847167</c:v>
                </c:pt>
                <c:pt idx="567" formatCode="General">
                  <c:v>5.3961737559847167</c:v>
                </c:pt>
                <c:pt idx="568" formatCode="General">
                  <c:v>5.3961737559847167</c:v>
                </c:pt>
                <c:pt idx="569" formatCode="General">
                  <c:v>5.3961737559847167</c:v>
                </c:pt>
                <c:pt idx="570" formatCode="General">
                  <c:v>6.9345713222854393</c:v>
                </c:pt>
                <c:pt idx="571" formatCode="General">
                  <c:v>6.9677270003682663</c:v>
                </c:pt>
                <c:pt idx="572" formatCode="General">
                  <c:v>7.0007818035005274</c:v>
                </c:pt>
                <c:pt idx="573" formatCode="General">
                  <c:v>7.0337371913605438</c:v>
                </c:pt>
                <c:pt idx="574" formatCode="General">
                  <c:v>7.0665945921603344</c:v>
                </c:pt>
                <c:pt idx="575" formatCode="General">
                  <c:v>7.0993554035745392</c:v>
                </c:pt>
                <c:pt idx="576" formatCode="General">
                  <c:v>7.1320209936345531</c:v>
                </c:pt>
                <c:pt idx="577" formatCode="General">
                  <c:v>7.164592701589398</c:v>
                </c:pt>
                <c:pt idx="578" formatCode="General">
                  <c:v>7.1970718387348791</c:v>
                </c:pt>
                <c:pt idx="579" formatCode="General">
                  <c:v>7.2294596892124137</c:v>
                </c:pt>
                <c:pt idx="580" formatCode="General">
                  <c:v>7.2617575107788683</c:v>
                </c:pt>
                <c:pt idx="581" formatCode="General">
                  <c:v>7.2939665355486971</c:v>
                </c:pt>
                <c:pt idx="582" formatCode="General">
                  <c:v>7.326087970709577</c:v>
                </c:pt>
                <c:pt idx="583" formatCode="General">
                  <c:v>7.358122999212684</c:v>
                </c:pt>
                <c:pt idx="584" formatCode="General">
                  <c:v>7.390072780438703</c:v>
                </c:pt>
                <c:pt idx="585" formatCode="General">
                  <c:v>8.5121018294219866</c:v>
                </c:pt>
                <c:pt idx="586" formatCode="General">
                  <c:v>8.5719667493033391</c:v>
                </c:pt>
                <c:pt idx="587" formatCode="General">
                  <c:v>8.6315625215179388</c:v>
                </c:pt>
                <c:pt idx="588" formatCode="General">
                  <c:v>8.6908948234379864</c:v>
                </c:pt>
                <c:pt idx="589" formatCode="General">
                  <c:v>8.7499691543002154</c:v>
                </c:pt>
                <c:pt idx="590" formatCode="General">
                  <c:v>8.8087908428333233</c:v>
                </c:pt>
                <c:pt idx="591" formatCode="General">
                  <c:v>8.8673650544723319</c:v>
                </c:pt>
                <c:pt idx="592" formatCode="General">
                  <c:v>8.9256967981868378</c:v>
                </c:pt>
                <c:pt idx="593" formatCode="General">
                  <c:v>8.9837909329480876</c:v>
                </c:pt>
                <c:pt idx="594" formatCode="General">
                  <c:v>9.0416521738578535</c:v>
                </c:pt>
                <c:pt idx="595" formatCode="General">
                  <c:v>-1.319895577697213</c:v>
                </c:pt>
                <c:pt idx="596" formatCode="General">
                  <c:v>-1.3156750748975143</c:v>
                </c:pt>
                <c:pt idx="597" formatCode="General">
                  <c:v>-1.3106857850245623</c:v>
                </c:pt>
                <c:pt idx="598" formatCode="General">
                  <c:v>-1.3049024408327674</c:v>
                </c:pt>
                <c:pt idx="599" formatCode="General">
                  <c:v>-1.298297898316942</c:v>
                </c:pt>
                <c:pt idx="600" formatCode="General">
                  <c:v>-1.2908429246442437</c:v>
                </c:pt>
                <c:pt idx="601" formatCode="General">
                  <c:v>-1.282505953620134</c:v>
                </c:pt>
                <c:pt idx="602" formatCode="General">
                  <c:v>-1.2732528023394163</c:v>
                </c:pt>
                <c:pt idx="603" formatCode="General">
                  <c:v>-1.2630463411436623</c:v>
                </c:pt>
                <c:pt idx="604" formatCode="General">
                  <c:v>-1.2518461070334352</c:v>
                </c:pt>
                <c:pt idx="605" formatCode="General">
                  <c:v>-1.2396078481158168</c:v>
                </c:pt>
                <c:pt idx="606" formatCode="General">
                  <c:v>-1.2262829832926405</c:v>
                </c:pt>
                <c:pt idx="607" formatCode="General">
                  <c:v>-1.2118179569114811</c:v>
                </c:pt>
                <c:pt idx="608" formatCode="General">
                  <c:v>-1.1961534620776748</c:v>
                </c:pt>
                <c:pt idx="609" formatCode="General">
                  <c:v>-1.179223498131291</c:v>
                </c:pt>
                <c:pt idx="610" formatCode="General">
                  <c:v>-1.1609542164947422</c:v>
                </c:pt>
                <c:pt idx="611" formatCode="General">
                  <c:v>-1.1412624932881126</c:v>
                </c:pt>
                <c:pt idx="612" formatCode="General">
                  <c:v>-1.1200541446300118</c:v>
                </c:pt>
                <c:pt idx="613" formatCode="General">
                  <c:v>-1.0972216680037596</c:v>
                </c:pt>
                <c:pt idx="614" formatCode="General">
                  <c:v>-1.0726413450349943</c:v>
                </c:pt>
                <c:pt idx="615" formatCode="General">
                  <c:v>-1.0461694685458398</c:v>
                </c:pt>
                <c:pt idx="616" formatCode="General">
                  <c:v>-0.302440387170759</c:v>
                </c:pt>
                <c:pt idx="617" formatCode="General">
                  <c:v>-0.64600902181253705</c:v>
                </c:pt>
                <c:pt idx="618" formatCode="General">
                  <c:v>-0.62917197139772929</c:v>
                </c:pt>
                <c:pt idx="619" formatCode="General">
                  <c:v>-0.61058088646397823</c:v>
                </c:pt>
                <c:pt idx="620" formatCode="General">
                  <c:v>-0.59004138787217908</c:v>
                </c:pt>
                <c:pt idx="621" formatCode="General">
                  <c:v>-0.56731214179189837</c:v>
                </c:pt>
                <c:pt idx="622" formatCode="General">
                  <c:v>-0.54208664856582345</c:v>
                </c:pt>
                <c:pt idx="623" formatCode="General">
                  <c:v>-0.5139646676179318</c:v>
                </c:pt>
                <c:pt idx="624" formatCode="General">
                  <c:v>-0.48240495065287559</c:v>
                </c:pt>
                <c:pt idx="625" formatCode="General">
                  <c:v>-0.44664162399930918</c:v>
                </c:pt>
                <c:pt idx="626" formatCode="General">
                  <c:v>-0.40552253495170809</c:v>
                </c:pt>
                <c:pt idx="627" formatCode="General">
                  <c:v>-0.35715561003601615</c:v>
                </c:pt>
                <c:pt idx="628" formatCode="General">
                  <c:v>-0.29797614961502533</c:v>
                </c:pt>
                <c:pt idx="629" formatCode="General">
                  <c:v>-0.24969136272326908</c:v>
                </c:pt>
                <c:pt idx="630" formatCode="General">
                  <c:v>0.29597337740275081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D6-4CCC-B2B0-37586E053C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0396032"/>
        <c:axId val="590396448"/>
      </c:lineChart>
      <c:catAx>
        <c:axId val="5903960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Distance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396448"/>
        <c:crosses val="autoZero"/>
        <c:auto val="1"/>
        <c:lblAlgn val="ctr"/>
        <c:lblOffset val="100"/>
        <c:noMultiLvlLbl val="0"/>
      </c:catAx>
      <c:valAx>
        <c:axId val="590396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Powe(kW)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0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396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Fuel consumption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7196802864430684E-2"/>
          <c:y val="0.17171296296296296"/>
          <c:w val="0.89297517387791325"/>
          <c:h val="0.61023950131233595"/>
        </c:manualLayout>
      </c:layout>
      <c:lineChart>
        <c:grouping val="standard"/>
        <c:varyColors val="0"/>
        <c:ser>
          <c:idx val="0"/>
          <c:order val="0"/>
          <c:tx>
            <c:v>ICE fuel consumptiopn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CW1FC1!$D$3:$D$633</c:f>
              <c:numCache>
                <c:formatCode>0.000</c:formatCode>
                <c:ptCount val="631"/>
                <c:pt idx="0" formatCode="General">
                  <c:v>0</c:v>
                </c:pt>
                <c:pt idx="1">
                  <c:v>9.3045645793934165E-2</c:v>
                </c:pt>
                <c:pt idx="2">
                  <c:v>8.196340652413335E-2</c:v>
                </c:pt>
                <c:pt idx="3">
                  <c:v>8.1272938503704872E-2</c:v>
                </c:pt>
                <c:pt idx="4">
                  <c:v>7.4407021242252236E-2</c:v>
                </c:pt>
                <c:pt idx="5">
                  <c:v>7.4556241830593048E-2</c:v>
                </c:pt>
                <c:pt idx="6">
                  <c:v>7.2984138400064416E-2</c:v>
                </c:pt>
                <c:pt idx="7">
                  <c:v>7.3129920726001135E-2</c:v>
                </c:pt>
                <c:pt idx="8">
                  <c:v>7.5003903595615581E-2</c:v>
                </c:pt>
                <c:pt idx="9">
                  <c:v>7.5153124183956366E-2</c:v>
                </c:pt>
                <c:pt idx="10">
                  <c:v>7.5302344772297247E-2</c:v>
                </c:pt>
                <c:pt idx="11">
                  <c:v>7.3713050029747845E-2</c:v>
                </c:pt>
                <c:pt idx="12">
                  <c:v>7.3858832355684481E-2</c:v>
                </c:pt>
                <c:pt idx="13">
                  <c:v>7.40046146816212E-2</c:v>
                </c:pt>
                <c:pt idx="14">
                  <c:v>8.0795951456348339E-2</c:v>
                </c:pt>
                <c:pt idx="15">
                  <c:v>6.9501049179420987E-2</c:v>
                </c:pt>
                <c:pt idx="16">
                  <c:v>6.9632057610820919E-2</c:v>
                </c:pt>
                <c:pt idx="17">
                  <c:v>6.9763066042220698E-2</c:v>
                </c:pt>
                <c:pt idx="18">
                  <c:v>6.9894074473620713E-2</c:v>
                </c:pt>
                <c:pt idx="19">
                  <c:v>7.0025082905020936E-2</c:v>
                </c:pt>
                <c:pt idx="20">
                  <c:v>7.0763503382623577E-2</c:v>
                </c:pt>
                <c:pt idx="21">
                  <c:v>7.0895646086156811E-2</c:v>
                </c:pt>
                <c:pt idx="22">
                  <c:v>7.1027788789690224E-2</c:v>
                </c:pt>
                <c:pt idx="23">
                  <c:v>7.1159931493223805E-2</c:v>
                </c:pt>
                <c:pt idx="24">
                  <c:v>7.1292074196757121E-2</c:v>
                </c:pt>
                <c:pt idx="25">
                  <c:v>7.4796175638072296E-2</c:v>
                </c:pt>
                <c:pt idx="26">
                  <c:v>7.4934556838338967E-2</c:v>
                </c:pt>
                <c:pt idx="27">
                  <c:v>1.8139604705272226E-2</c:v>
                </c:pt>
                <c:pt idx="28">
                  <c:v>1.8139604705272226E-2</c:v>
                </c:pt>
                <c:pt idx="29">
                  <c:v>1.8139604705272226E-2</c:v>
                </c:pt>
                <c:pt idx="30">
                  <c:v>1.8139604705272226E-2</c:v>
                </c:pt>
                <c:pt idx="31">
                  <c:v>1.8139604705272226E-2</c:v>
                </c:pt>
                <c:pt idx="32">
                  <c:v>1.8139604705272226E-2</c:v>
                </c:pt>
                <c:pt idx="33">
                  <c:v>1.8139604705272226E-2</c:v>
                </c:pt>
                <c:pt idx="34">
                  <c:v>1.8139604705272226E-2</c:v>
                </c:pt>
                <c:pt idx="35">
                  <c:v>6.4335650356220839E-2</c:v>
                </c:pt>
                <c:pt idx="36">
                  <c:v>6.4450282733695782E-2</c:v>
                </c:pt>
                <c:pt idx="37">
                  <c:v>6.456491511117067E-2</c:v>
                </c:pt>
                <c:pt idx="38">
                  <c:v>6.467954748864585E-2</c:v>
                </c:pt>
                <c:pt idx="39">
                  <c:v>6.4794179866120849E-2</c:v>
                </c:pt>
                <c:pt idx="40">
                  <c:v>6.490881224359589E-2</c:v>
                </c:pt>
                <c:pt idx="41">
                  <c:v>6.5023444621070389E-2</c:v>
                </c:pt>
                <c:pt idx="42">
                  <c:v>6.5138076998546263E-2</c:v>
                </c:pt>
                <c:pt idx="43">
                  <c:v>6.5817667898756593E-2</c:v>
                </c:pt>
                <c:pt idx="44">
                  <c:v>6.5933292764348575E-2</c:v>
                </c:pt>
                <c:pt idx="45">
                  <c:v>6.604891762994064E-2</c:v>
                </c:pt>
                <c:pt idx="46">
                  <c:v>6.6164542495532289E-2</c:v>
                </c:pt>
                <c:pt idx="47">
                  <c:v>6.628016736112316E-2</c:v>
                </c:pt>
                <c:pt idx="48">
                  <c:v>6.639579222671517E-2</c:v>
                </c:pt>
                <c:pt idx="49">
                  <c:v>6.6511417092307207E-2</c:v>
                </c:pt>
                <c:pt idx="50">
                  <c:v>6.6627041957898633E-2</c:v>
                </c:pt>
                <c:pt idx="51">
                  <c:v>6.6742666823490032E-2</c:v>
                </c:pt>
                <c:pt idx="52">
                  <c:v>6.6858291689082125E-2</c:v>
                </c:pt>
                <c:pt idx="53">
                  <c:v>7.0135775276138623E-2</c:v>
                </c:pt>
                <c:pt idx="54">
                  <c:v>7.0256858826372282E-2</c:v>
                </c:pt>
                <c:pt idx="55">
                  <c:v>7.0377942376606037E-2</c:v>
                </c:pt>
                <c:pt idx="56">
                  <c:v>7.0499025926839154E-2</c:v>
                </c:pt>
                <c:pt idx="57">
                  <c:v>7.0620109477072632E-2</c:v>
                </c:pt>
                <c:pt idx="58">
                  <c:v>7.074119302730518E-2</c:v>
                </c:pt>
                <c:pt idx="59">
                  <c:v>7.0862276577539116E-2</c:v>
                </c:pt>
                <c:pt idx="60">
                  <c:v>7.0983360127772399E-2</c:v>
                </c:pt>
                <c:pt idx="61">
                  <c:v>7.110444367800578E-2</c:v>
                </c:pt>
                <c:pt idx="62">
                  <c:v>7.1225527228239383E-2</c:v>
                </c:pt>
                <c:pt idx="63">
                  <c:v>7.1346610778471681E-2</c:v>
                </c:pt>
                <c:pt idx="64">
                  <c:v>7.1467694328705908E-2</c:v>
                </c:pt>
                <c:pt idx="65">
                  <c:v>7.1588777878938636E-2</c:v>
                </c:pt>
                <c:pt idx="66">
                  <c:v>7.1709861429172211E-2</c:v>
                </c:pt>
                <c:pt idx="67">
                  <c:v>7.1830944979405759E-2</c:v>
                </c:pt>
                <c:pt idx="68">
                  <c:v>7.195202852963932E-2</c:v>
                </c:pt>
                <c:pt idx="69">
                  <c:v>7.2073112079872478E-2</c:v>
                </c:pt>
                <c:pt idx="70">
                  <c:v>7.2194195630105026E-2</c:v>
                </c:pt>
                <c:pt idx="71">
                  <c:v>7.2315279180339476E-2</c:v>
                </c:pt>
                <c:pt idx="72">
                  <c:v>7.2436362730572829E-2</c:v>
                </c:pt>
                <c:pt idx="73">
                  <c:v>7.2557446280806182E-2</c:v>
                </c:pt>
                <c:pt idx="74">
                  <c:v>7.2678529831038979E-2</c:v>
                </c:pt>
                <c:pt idx="75">
                  <c:v>7.2799613381272402E-2</c:v>
                </c:pt>
                <c:pt idx="76">
                  <c:v>7.2920696931505768E-2</c:v>
                </c:pt>
                <c:pt idx="77">
                  <c:v>7.3041780481739052E-2</c:v>
                </c:pt>
                <c:pt idx="78">
                  <c:v>7.3162864031972794E-2</c:v>
                </c:pt>
                <c:pt idx="79">
                  <c:v>7.3283947582205106E-2</c:v>
                </c:pt>
                <c:pt idx="80">
                  <c:v>7.3405031132438417E-2</c:v>
                </c:pt>
                <c:pt idx="81">
                  <c:v>7.3526114682672936E-2</c:v>
                </c:pt>
                <c:pt idx="82">
                  <c:v>7.3647198232905123E-2</c:v>
                </c:pt>
                <c:pt idx="83">
                  <c:v>7.3768281783138226E-2</c:v>
                </c:pt>
                <c:pt idx="84">
                  <c:v>7.3889365333372051E-2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7.3307250425639625E-2</c:v>
                </c:pt>
                <c:pt idx="116">
                  <c:v>7.3439393129172845E-2</c:v>
                </c:pt>
                <c:pt idx="117">
                  <c:v>7.3571535832707327E-2</c:v>
                </c:pt>
                <c:pt idx="118">
                  <c:v>7.7183251342672024E-2</c:v>
                </c:pt>
                <c:pt idx="119">
                  <c:v>7.7321632542939445E-2</c:v>
                </c:pt>
                <c:pt idx="120">
                  <c:v>7.7460013743206463E-2</c:v>
                </c:pt>
                <c:pt idx="121">
                  <c:v>7.7598394943472759E-2</c:v>
                </c:pt>
                <c:pt idx="122">
                  <c:v>7.7736776143738112E-2</c:v>
                </c:pt>
                <c:pt idx="123">
                  <c:v>7.787515734400656E-2</c:v>
                </c:pt>
                <c:pt idx="124">
                  <c:v>7.8013538544271566E-2</c:v>
                </c:pt>
                <c:pt idx="125">
                  <c:v>7.8151919744537862E-2</c:v>
                </c:pt>
                <c:pt idx="126">
                  <c:v>7.8290300944806643E-2</c:v>
                </c:pt>
                <c:pt idx="127">
                  <c:v>7.8428682145072107E-2</c:v>
                </c:pt>
                <c:pt idx="128">
                  <c:v>7.856706334533814E-2</c:v>
                </c:pt>
                <c:pt idx="129">
                  <c:v>7.8705444545605255E-2</c:v>
                </c:pt>
                <c:pt idx="130">
                  <c:v>7.884382574587151E-2</c:v>
                </c:pt>
                <c:pt idx="131">
                  <c:v>7.8982206946138944E-2</c:v>
                </c:pt>
                <c:pt idx="132">
                  <c:v>2.2187254813072228E-2</c:v>
                </c:pt>
                <c:pt idx="133">
                  <c:v>2.2187254813072228E-2</c:v>
                </c:pt>
                <c:pt idx="134">
                  <c:v>2.2187254813072228E-2</c:v>
                </c:pt>
                <c:pt idx="135">
                  <c:v>2.2187254813072228E-2</c:v>
                </c:pt>
                <c:pt idx="136">
                  <c:v>2.2187254813072228E-2</c:v>
                </c:pt>
                <c:pt idx="137">
                  <c:v>2.2187254813072228E-2</c:v>
                </c:pt>
                <c:pt idx="138">
                  <c:v>2.2187254813072228E-2</c:v>
                </c:pt>
                <c:pt idx="139">
                  <c:v>2.2187254813072228E-2</c:v>
                </c:pt>
                <c:pt idx="140">
                  <c:v>2.2187254813072228E-2</c:v>
                </c:pt>
                <c:pt idx="141">
                  <c:v>2.2187254813072228E-2</c:v>
                </c:pt>
                <c:pt idx="142">
                  <c:v>2.2187254813072228E-2</c:v>
                </c:pt>
                <c:pt idx="143">
                  <c:v>2.2187254813072228E-2</c:v>
                </c:pt>
                <c:pt idx="144">
                  <c:v>2.2187254813072228E-2</c:v>
                </c:pt>
                <c:pt idx="145">
                  <c:v>9.3353921479738922E-2</c:v>
                </c:pt>
                <c:pt idx="146">
                  <c:v>9.3526897980071563E-2</c:v>
                </c:pt>
                <c:pt idx="147">
                  <c:v>9.3699874480406689E-2</c:v>
                </c:pt>
                <c:pt idx="148">
                  <c:v>9.3872850980739109E-2</c:v>
                </c:pt>
                <c:pt idx="149">
                  <c:v>9.404582748107089E-2</c:v>
                </c:pt>
                <c:pt idx="150">
                  <c:v>9.4218803981403976E-2</c:v>
                </c:pt>
                <c:pt idx="151">
                  <c:v>9.4391780481739032E-2</c:v>
                </c:pt>
                <c:pt idx="152">
                  <c:v>9.4564756982072395E-2</c:v>
                </c:pt>
                <c:pt idx="153">
                  <c:v>9.473773348240698E-2</c:v>
                </c:pt>
                <c:pt idx="154">
                  <c:v>9.4910709982739538E-2</c:v>
                </c:pt>
                <c:pt idx="155">
                  <c:v>2.3917019816405205E-2</c:v>
                </c:pt>
                <c:pt idx="156">
                  <c:v>2.3917019816405205E-2</c:v>
                </c:pt>
                <c:pt idx="157">
                  <c:v>2.3917019816405205E-2</c:v>
                </c:pt>
                <c:pt idx="158">
                  <c:v>2.3917019816405205E-2</c:v>
                </c:pt>
                <c:pt idx="159">
                  <c:v>2.3917019816405205E-2</c:v>
                </c:pt>
                <c:pt idx="160">
                  <c:v>2.3917019816405205E-2</c:v>
                </c:pt>
                <c:pt idx="161">
                  <c:v>2.3917019816405205E-2</c:v>
                </c:pt>
                <c:pt idx="162">
                  <c:v>2.3917019816405205E-2</c:v>
                </c:pt>
                <c:pt idx="163">
                  <c:v>2.3917019816405205E-2</c:v>
                </c:pt>
                <c:pt idx="164">
                  <c:v>2.3917019816405205E-2</c:v>
                </c:pt>
                <c:pt idx="165">
                  <c:v>2.3917019816405205E-2</c:v>
                </c:pt>
                <c:pt idx="166">
                  <c:v>2.3917019816405205E-2</c:v>
                </c:pt>
                <c:pt idx="167">
                  <c:v>2.3917019816405205E-2</c:v>
                </c:pt>
                <c:pt idx="168">
                  <c:v>2.3917019816405205E-2</c:v>
                </c:pt>
                <c:pt idx="169">
                  <c:v>2.3917019816405205E-2</c:v>
                </c:pt>
                <c:pt idx="170">
                  <c:v>2.3917019816405205E-2</c:v>
                </c:pt>
                <c:pt idx="171">
                  <c:v>2.3917019816405205E-2</c:v>
                </c:pt>
                <c:pt idx="172">
                  <c:v>2.3917019816405205E-2</c:v>
                </c:pt>
                <c:pt idx="173">
                  <c:v>2.3917019816405205E-2</c:v>
                </c:pt>
                <c:pt idx="174">
                  <c:v>2.3917019816405205E-2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5.3965105139072794E-2</c:v>
                </c:pt>
                <c:pt idx="206">
                  <c:v>5.4051593389238553E-2</c:v>
                </c:pt>
                <c:pt idx="207">
                  <c:v>5.4138081639405609E-2</c:v>
                </c:pt>
                <c:pt idx="208">
                  <c:v>5.4224569889571986E-2</c:v>
                </c:pt>
                <c:pt idx="209">
                  <c:v>5.4311058139738577E-2</c:v>
                </c:pt>
                <c:pt idx="210">
                  <c:v>5.4397546389906029E-2</c:v>
                </c:pt>
                <c:pt idx="211">
                  <c:v>5.4484034640072218E-2</c:v>
                </c:pt>
                <c:pt idx="212">
                  <c:v>5.4570522890239295E-2</c:v>
                </c:pt>
                <c:pt idx="213">
                  <c:v>5.4657011140405595E-2</c:v>
                </c:pt>
                <c:pt idx="214">
                  <c:v>5.2275554745914631E-2</c:v>
                </c:pt>
                <c:pt idx="215">
                  <c:v>0.21878444170009434</c:v>
                </c:pt>
                <c:pt idx="216">
                  <c:v>0.2189496200795141</c:v>
                </c:pt>
                <c:pt idx="217">
                  <c:v>0.21911479845892912</c:v>
                </c:pt>
                <c:pt idx="218">
                  <c:v>0.21927997683834888</c:v>
                </c:pt>
                <c:pt idx="219">
                  <c:v>0.21944515521776464</c:v>
                </c:pt>
                <c:pt idx="220">
                  <c:v>0.21961033359718146</c:v>
                </c:pt>
                <c:pt idx="221">
                  <c:v>0.23015117992399128</c:v>
                </c:pt>
                <c:pt idx="222">
                  <c:v>0.23032415642432599</c:v>
                </c:pt>
                <c:pt idx="223">
                  <c:v>0.23049713292465696</c:v>
                </c:pt>
                <c:pt idx="224">
                  <c:v>0.23067010942498781</c:v>
                </c:pt>
                <c:pt idx="225">
                  <c:v>2.0976419310738736E-2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9.0274939773805019E-2</c:v>
                </c:pt>
                <c:pt idx="236">
                  <c:v>9.0447916274138951E-2</c:v>
                </c:pt>
                <c:pt idx="237">
                  <c:v>9.0620892774472633E-2</c:v>
                </c:pt>
                <c:pt idx="238">
                  <c:v>9.0793869274806566E-2</c:v>
                </c:pt>
                <c:pt idx="239">
                  <c:v>8.6865881416422416E-2</c:v>
                </c:pt>
                <c:pt idx="240">
                  <c:v>8.7031059795839222E-2</c:v>
                </c:pt>
                <c:pt idx="241">
                  <c:v>8.7196238175257332E-2</c:v>
                </c:pt>
                <c:pt idx="242">
                  <c:v>9.1485775276138506E-2</c:v>
                </c:pt>
                <c:pt idx="243">
                  <c:v>9.1658751776471092E-2</c:v>
                </c:pt>
                <c:pt idx="244">
                  <c:v>9.1831728276806107E-2</c:v>
                </c:pt>
                <c:pt idx="245">
                  <c:v>9.2004704777140317E-2</c:v>
                </c:pt>
                <c:pt idx="246">
                  <c:v>9.2177681277471279E-2</c:v>
                </c:pt>
                <c:pt idx="247">
                  <c:v>9.2350657777806211E-2</c:v>
                </c:pt>
                <c:pt idx="248">
                  <c:v>9.2523634278140074E-2</c:v>
                </c:pt>
                <c:pt idx="249">
                  <c:v>9.2696610778471411E-2</c:v>
                </c:pt>
                <c:pt idx="250">
                  <c:v>9.2869587278805302E-2</c:v>
                </c:pt>
                <c:pt idx="251">
                  <c:v>9.3042563779138721E-2</c:v>
                </c:pt>
                <c:pt idx="252">
                  <c:v>9.3215540279472278E-2</c:v>
                </c:pt>
                <c:pt idx="253">
                  <c:v>9.3388516779805683E-2</c:v>
                </c:pt>
                <c:pt idx="254">
                  <c:v>9.356149328013906E-2</c:v>
                </c:pt>
                <c:pt idx="255">
                  <c:v>9.373446978047334E-2</c:v>
                </c:pt>
                <c:pt idx="256">
                  <c:v>9.3907446280804607E-2</c:v>
                </c:pt>
                <c:pt idx="257">
                  <c:v>9.4080422781139525E-2</c:v>
                </c:pt>
                <c:pt idx="258">
                  <c:v>9.4253399281469002E-2</c:v>
                </c:pt>
                <c:pt idx="259">
                  <c:v>9.442637578180714E-2</c:v>
                </c:pt>
                <c:pt idx="260">
                  <c:v>9.4599352282140975E-2</c:v>
                </c:pt>
                <c:pt idx="261">
                  <c:v>9.4772328782470661E-2</c:v>
                </c:pt>
                <c:pt idx="262">
                  <c:v>9.4945305282802303E-2</c:v>
                </c:pt>
                <c:pt idx="263">
                  <c:v>9.5118281783137956E-2</c:v>
                </c:pt>
                <c:pt idx="264">
                  <c:v>9.5291258283470875E-2</c:v>
                </c:pt>
                <c:pt idx="265">
                  <c:v>0.18434756806506361</c:v>
                </c:pt>
                <c:pt idx="266">
                  <c:v>0.18439946101516091</c:v>
                </c:pt>
                <c:pt idx="267">
                  <c:v>0.18445135396525728</c:v>
                </c:pt>
                <c:pt idx="268">
                  <c:v>0.18450324691535358</c:v>
                </c:pt>
                <c:pt idx="269">
                  <c:v>0.18455513986545402</c:v>
                </c:pt>
                <c:pt idx="270">
                  <c:v>0.18460703281555021</c:v>
                </c:pt>
                <c:pt idx="271">
                  <c:v>0.18465892576565829</c:v>
                </c:pt>
                <c:pt idx="272">
                  <c:v>0.18471081871576189</c:v>
                </c:pt>
                <c:pt idx="273">
                  <c:v>0.184762711665864</c:v>
                </c:pt>
                <c:pt idx="274">
                  <c:v>0.18481460461595667</c:v>
                </c:pt>
                <c:pt idx="275">
                  <c:v>2.4816497618138329E-2</c:v>
                </c:pt>
                <c:pt idx="276">
                  <c:v>2.4816497618138329E-2</c:v>
                </c:pt>
                <c:pt idx="277">
                  <c:v>2.4816497618138329E-2</c:v>
                </c:pt>
                <c:pt idx="278">
                  <c:v>2.4816497618138329E-2</c:v>
                </c:pt>
                <c:pt idx="279">
                  <c:v>2.4816497618138329E-2</c:v>
                </c:pt>
                <c:pt idx="280">
                  <c:v>2.4816497618138329E-2</c:v>
                </c:pt>
                <c:pt idx="281">
                  <c:v>2.4816497618138329E-2</c:v>
                </c:pt>
                <c:pt idx="282">
                  <c:v>2.4816497618138329E-2</c:v>
                </c:pt>
                <c:pt idx="283">
                  <c:v>2.4816497618138329E-2</c:v>
                </c:pt>
                <c:pt idx="284">
                  <c:v>2.4816497618138329E-2</c:v>
                </c:pt>
                <c:pt idx="285">
                  <c:v>2.4816497618138329E-2</c:v>
                </c:pt>
                <c:pt idx="286">
                  <c:v>2.4816497618138329E-2</c:v>
                </c:pt>
                <c:pt idx="287">
                  <c:v>2.4816497618138329E-2</c:v>
                </c:pt>
                <c:pt idx="288">
                  <c:v>2.4816497618138329E-2</c:v>
                </c:pt>
                <c:pt idx="289">
                  <c:v>2.4816497618138329E-2</c:v>
                </c:pt>
                <c:pt idx="290">
                  <c:v>2.4816497618138329E-2</c:v>
                </c:pt>
                <c:pt idx="291">
                  <c:v>2.4816497618138329E-2</c:v>
                </c:pt>
                <c:pt idx="292">
                  <c:v>2.4816497618138329E-2</c:v>
                </c:pt>
                <c:pt idx="293">
                  <c:v>2.4816497618138329E-2</c:v>
                </c:pt>
                <c:pt idx="294">
                  <c:v>2.4816497618138329E-2</c:v>
                </c:pt>
                <c:pt idx="295">
                  <c:v>2.4816497618138329E-2</c:v>
                </c:pt>
                <c:pt idx="296">
                  <c:v>2.4816497618138329E-2</c:v>
                </c:pt>
                <c:pt idx="297">
                  <c:v>2.4816497618138329E-2</c:v>
                </c:pt>
                <c:pt idx="298">
                  <c:v>2.4816497618138329E-2</c:v>
                </c:pt>
                <c:pt idx="299">
                  <c:v>2.4816497618138329E-2</c:v>
                </c:pt>
                <c:pt idx="300">
                  <c:v>2.4816497618138329E-2</c:v>
                </c:pt>
                <c:pt idx="301">
                  <c:v>2.4816497618138329E-2</c:v>
                </c:pt>
                <c:pt idx="302">
                  <c:v>2.4816497618138329E-2</c:v>
                </c:pt>
                <c:pt idx="303">
                  <c:v>2.4816497618138329E-2</c:v>
                </c:pt>
                <c:pt idx="304">
                  <c:v>2.4816497618138329E-2</c:v>
                </c:pt>
                <c:pt idx="305">
                  <c:v>2.4816497618138329E-2</c:v>
                </c:pt>
                <c:pt idx="306">
                  <c:v>2.4816497618138329E-2</c:v>
                </c:pt>
                <c:pt idx="307">
                  <c:v>6.0399830951470876E-2</c:v>
                </c:pt>
                <c:pt idx="308">
                  <c:v>6.0486319201638002E-2</c:v>
                </c:pt>
                <c:pt idx="309">
                  <c:v>6.0572807451803455E-2</c:v>
                </c:pt>
                <c:pt idx="310">
                  <c:v>6.0659295701973467E-2</c:v>
                </c:pt>
                <c:pt idx="311">
                  <c:v>6.0745783952141169E-2</c:v>
                </c:pt>
                <c:pt idx="312">
                  <c:v>6.0832272202307663E-2</c:v>
                </c:pt>
                <c:pt idx="313">
                  <c:v>6.0918760452472603E-2</c:v>
                </c:pt>
                <c:pt idx="314">
                  <c:v>6.1005248702638709E-2</c:v>
                </c:pt>
                <c:pt idx="315">
                  <c:v>2.900031473058258E-2</c:v>
                </c:pt>
                <c:pt idx="316">
                  <c:v>2.900031473058258E-2</c:v>
                </c:pt>
                <c:pt idx="317">
                  <c:v>2.900031473058258E-2</c:v>
                </c:pt>
                <c:pt idx="318">
                  <c:v>2.900031473058258E-2</c:v>
                </c:pt>
                <c:pt idx="319">
                  <c:v>2.900031473058258E-2</c:v>
                </c:pt>
                <c:pt idx="320">
                  <c:v>2.900031473058258E-2</c:v>
                </c:pt>
                <c:pt idx="321">
                  <c:v>2.900031473058258E-2</c:v>
                </c:pt>
                <c:pt idx="322">
                  <c:v>2.900031473058258E-2</c:v>
                </c:pt>
                <c:pt idx="323">
                  <c:v>2.900031473058258E-2</c:v>
                </c:pt>
                <c:pt idx="324">
                  <c:v>2.900031473058258E-2</c:v>
                </c:pt>
                <c:pt idx="325">
                  <c:v>6.4583648063914978E-2</c:v>
                </c:pt>
                <c:pt idx="326">
                  <c:v>6.4670136314081111E-2</c:v>
                </c:pt>
                <c:pt idx="327">
                  <c:v>6.4756624564251075E-2</c:v>
                </c:pt>
                <c:pt idx="328">
                  <c:v>6.484311281441664E-2</c:v>
                </c:pt>
                <c:pt idx="329">
                  <c:v>6.4929601064582648E-2</c:v>
                </c:pt>
                <c:pt idx="330">
                  <c:v>6.5016089314751682E-2</c:v>
                </c:pt>
                <c:pt idx="331">
                  <c:v>6.5102577564914901E-2</c:v>
                </c:pt>
                <c:pt idx="332">
                  <c:v>6.5189065815083505E-2</c:v>
                </c:pt>
                <c:pt idx="333">
                  <c:v>6.5275554065252636E-2</c:v>
                </c:pt>
                <c:pt idx="334">
                  <c:v>6.5362042315415425E-2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2.6751620226250418E-2</c:v>
                </c:pt>
                <c:pt idx="351">
                  <c:v>2.6751620226250418E-2</c:v>
                </c:pt>
                <c:pt idx="352">
                  <c:v>2.6751620226250418E-2</c:v>
                </c:pt>
                <c:pt idx="353">
                  <c:v>2.6751620226250418E-2</c:v>
                </c:pt>
                <c:pt idx="354">
                  <c:v>2.6751620226250418E-2</c:v>
                </c:pt>
                <c:pt idx="355">
                  <c:v>2.6751620226250418E-2</c:v>
                </c:pt>
                <c:pt idx="356">
                  <c:v>2.6751620226250418E-2</c:v>
                </c:pt>
                <c:pt idx="357">
                  <c:v>2.6751620226250418E-2</c:v>
                </c:pt>
                <c:pt idx="358">
                  <c:v>2.6751620226250418E-2</c:v>
                </c:pt>
                <c:pt idx="359">
                  <c:v>2.6751620226250418E-2</c:v>
                </c:pt>
                <c:pt idx="360">
                  <c:v>2.6751620226250418E-2</c:v>
                </c:pt>
                <c:pt idx="361">
                  <c:v>2.6751620226250418E-2</c:v>
                </c:pt>
                <c:pt idx="362">
                  <c:v>2.6751620226250418E-2</c:v>
                </c:pt>
                <c:pt idx="363">
                  <c:v>2.6751620226250418E-2</c:v>
                </c:pt>
                <c:pt idx="364">
                  <c:v>2.6751620226250418E-2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2.8083539278816533E-2</c:v>
                </c:pt>
                <c:pt idx="386">
                  <c:v>2.8083539278816533E-2</c:v>
                </c:pt>
                <c:pt idx="387">
                  <c:v>2.8083539278816533E-2</c:v>
                </c:pt>
                <c:pt idx="388">
                  <c:v>2.8083539278816533E-2</c:v>
                </c:pt>
                <c:pt idx="389">
                  <c:v>2.8083539278816533E-2</c:v>
                </c:pt>
                <c:pt idx="390">
                  <c:v>2.8083539278816533E-2</c:v>
                </c:pt>
                <c:pt idx="391">
                  <c:v>2.8083539278816533E-2</c:v>
                </c:pt>
                <c:pt idx="392">
                  <c:v>2.8083539278816533E-2</c:v>
                </c:pt>
                <c:pt idx="393">
                  <c:v>2.8083539278816533E-2</c:v>
                </c:pt>
                <c:pt idx="394">
                  <c:v>2.8083539278816533E-2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4.6838891773817594E-2</c:v>
                </c:pt>
                <c:pt idx="406">
                  <c:v>4.6890784723915072E-2</c:v>
                </c:pt>
                <c:pt idx="407">
                  <c:v>4.694267767401665E-2</c:v>
                </c:pt>
                <c:pt idx="408">
                  <c:v>4.699457062411757E-2</c:v>
                </c:pt>
                <c:pt idx="409">
                  <c:v>4.704646357421758E-2</c:v>
                </c:pt>
                <c:pt idx="410">
                  <c:v>4.7098356524315939E-2</c:v>
                </c:pt>
                <c:pt idx="411">
                  <c:v>4.7150249474416157E-2</c:v>
                </c:pt>
                <c:pt idx="412">
                  <c:v>4.7202142424517951E-2</c:v>
                </c:pt>
                <c:pt idx="413">
                  <c:v>4.7254035374615408E-2</c:v>
                </c:pt>
                <c:pt idx="414">
                  <c:v>4.7305928324716778E-2</c:v>
                </c:pt>
                <c:pt idx="415">
                  <c:v>4.7357821274817143E-2</c:v>
                </c:pt>
                <c:pt idx="416">
                  <c:v>4.7409714224917188E-2</c:v>
                </c:pt>
                <c:pt idx="417">
                  <c:v>4.7461607175017836E-2</c:v>
                </c:pt>
                <c:pt idx="418">
                  <c:v>4.7513500125115821E-2</c:v>
                </c:pt>
                <c:pt idx="419">
                  <c:v>4.756539307521556E-2</c:v>
                </c:pt>
                <c:pt idx="420">
                  <c:v>4.761728602531725E-2</c:v>
                </c:pt>
                <c:pt idx="421">
                  <c:v>0.18407737897541071</c:v>
                </c:pt>
                <c:pt idx="422">
                  <c:v>0.18416386722557776</c:v>
                </c:pt>
                <c:pt idx="423">
                  <c:v>0.18425035547574944</c:v>
                </c:pt>
                <c:pt idx="424">
                  <c:v>0.18433684372591694</c:v>
                </c:pt>
                <c:pt idx="425">
                  <c:v>0.1844233319760859</c:v>
                </c:pt>
                <c:pt idx="426">
                  <c:v>0.18450982022625292</c:v>
                </c:pt>
                <c:pt idx="427">
                  <c:v>0.18459630847641098</c:v>
                </c:pt>
                <c:pt idx="428">
                  <c:v>0.18468279672658724</c:v>
                </c:pt>
                <c:pt idx="429">
                  <c:v>0.18476928497675688</c:v>
                </c:pt>
                <c:pt idx="430">
                  <c:v>0.18485577322691349</c:v>
                </c:pt>
                <c:pt idx="431">
                  <c:v>0.18494226147707823</c:v>
                </c:pt>
                <c:pt idx="432">
                  <c:v>0.18502874972724354</c:v>
                </c:pt>
                <c:pt idx="433">
                  <c:v>0.18511523797741697</c:v>
                </c:pt>
                <c:pt idx="434">
                  <c:v>0.1852017262275813</c:v>
                </c:pt>
                <c:pt idx="435">
                  <c:v>0.18528821447774305</c:v>
                </c:pt>
                <c:pt idx="436">
                  <c:v>0.18537470272791384</c:v>
                </c:pt>
                <c:pt idx="437">
                  <c:v>0.18546119097807934</c:v>
                </c:pt>
                <c:pt idx="438">
                  <c:v>0.18554767922825655</c:v>
                </c:pt>
                <c:pt idx="439">
                  <c:v>0.18563416747842149</c:v>
                </c:pt>
                <c:pt idx="440">
                  <c:v>0.18572065572857999</c:v>
                </c:pt>
                <c:pt idx="441">
                  <c:v>0.18580714397874309</c:v>
                </c:pt>
                <c:pt idx="442">
                  <c:v>0.18589363222891914</c:v>
                </c:pt>
                <c:pt idx="443">
                  <c:v>0.18598012047908927</c:v>
                </c:pt>
                <c:pt idx="444">
                  <c:v>0.18606660872924569</c:v>
                </c:pt>
                <c:pt idx="445">
                  <c:v>0.18615309697941382</c:v>
                </c:pt>
                <c:pt idx="446">
                  <c:v>0.18623958522957676</c:v>
                </c:pt>
                <c:pt idx="447">
                  <c:v>0.18632607347975366</c:v>
                </c:pt>
                <c:pt idx="448">
                  <c:v>0.18641256172992349</c:v>
                </c:pt>
                <c:pt idx="449">
                  <c:v>0.18649904998008962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0.16844010243926114</c:v>
                </c:pt>
                <c:pt idx="472">
                  <c:v>0.1685219827088881</c:v>
                </c:pt>
                <c:pt idx="473">
                  <c:v>0.16860386297851515</c:v>
                </c:pt>
                <c:pt idx="474">
                  <c:v>0.16868574324813471</c:v>
                </c:pt>
                <c:pt idx="475">
                  <c:v>0.16876762351776534</c:v>
                </c:pt>
                <c:pt idx="476">
                  <c:v>0.17031140425308056</c:v>
                </c:pt>
                <c:pt idx="477">
                  <c:v>0.17039399344278747</c:v>
                </c:pt>
                <c:pt idx="478">
                  <c:v>0.17047658263249788</c:v>
                </c:pt>
                <c:pt idx="479">
                  <c:v>0.17055917182220118</c:v>
                </c:pt>
                <c:pt idx="480">
                  <c:v>0.17064176101191564</c:v>
                </c:pt>
                <c:pt idx="481">
                  <c:v>0.17072435020162363</c:v>
                </c:pt>
                <c:pt idx="482">
                  <c:v>0.17080693939133137</c:v>
                </c:pt>
                <c:pt idx="483">
                  <c:v>0.17088952858103612</c:v>
                </c:pt>
                <c:pt idx="484">
                  <c:v>0.1790437628157158</c:v>
                </c:pt>
                <c:pt idx="485">
                  <c:v>0.10219569551032813</c:v>
                </c:pt>
                <c:pt idx="486">
                  <c:v>0.10226488611046142</c:v>
                </c:pt>
                <c:pt idx="487">
                  <c:v>0.10233407671059203</c:v>
                </c:pt>
                <c:pt idx="488">
                  <c:v>0.10240326731072882</c:v>
                </c:pt>
                <c:pt idx="489">
                  <c:v>0.10247245791085913</c:v>
                </c:pt>
                <c:pt idx="490">
                  <c:v>0.10254164851099483</c:v>
                </c:pt>
                <c:pt idx="491">
                  <c:v>0.10261083911112844</c:v>
                </c:pt>
                <c:pt idx="492">
                  <c:v>0.10268002971126125</c:v>
                </c:pt>
                <c:pt idx="493">
                  <c:v>0.10274922031139282</c:v>
                </c:pt>
                <c:pt idx="494">
                  <c:v>0.10281841091153013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0.1380331557571787</c:v>
                </c:pt>
                <c:pt idx="508">
                  <c:v>0.13819833413659194</c:v>
                </c:pt>
                <c:pt idx="509">
                  <c:v>0.1448956955103283</c:v>
                </c:pt>
                <c:pt idx="510">
                  <c:v>0.14506867201065779</c:v>
                </c:pt>
                <c:pt idx="511">
                  <c:v>0.14524164851099497</c:v>
                </c:pt>
                <c:pt idx="512">
                  <c:v>0.14541462501132957</c:v>
                </c:pt>
                <c:pt idx="513">
                  <c:v>0.14558760151166208</c:v>
                </c:pt>
                <c:pt idx="514">
                  <c:v>0.14576057801199813</c:v>
                </c:pt>
                <c:pt idx="515">
                  <c:v>0.14593355451232831</c:v>
                </c:pt>
                <c:pt idx="516">
                  <c:v>0.14610653101266452</c:v>
                </c:pt>
                <c:pt idx="517">
                  <c:v>0.14627950751299101</c:v>
                </c:pt>
                <c:pt idx="518">
                  <c:v>0.14645248401332417</c:v>
                </c:pt>
                <c:pt idx="519">
                  <c:v>0.1466254605136621</c:v>
                </c:pt>
                <c:pt idx="520">
                  <c:v>0.10620130802292622</c:v>
                </c:pt>
                <c:pt idx="521">
                  <c:v>0.1062838972126373</c:v>
                </c:pt>
                <c:pt idx="522">
                  <c:v>0.10636648640234285</c:v>
                </c:pt>
                <c:pt idx="523">
                  <c:v>0.10644907559204822</c:v>
                </c:pt>
                <c:pt idx="524">
                  <c:v>0.10653166478175996</c:v>
                </c:pt>
                <c:pt idx="525">
                  <c:v>0.10661425397146787</c:v>
                </c:pt>
                <c:pt idx="526">
                  <c:v>0.1117340331816622</c:v>
                </c:pt>
                <c:pt idx="527">
                  <c:v>0.1118205214318248</c:v>
                </c:pt>
                <c:pt idx="528">
                  <c:v>0.11190700968199691</c:v>
                </c:pt>
                <c:pt idx="529">
                  <c:v>0.11199349793216155</c:v>
                </c:pt>
                <c:pt idx="530">
                  <c:v>0.11207998618232956</c:v>
                </c:pt>
                <c:pt idx="531">
                  <c:v>0.11216647443249102</c:v>
                </c:pt>
                <c:pt idx="532">
                  <c:v>0.11225296268266452</c:v>
                </c:pt>
                <c:pt idx="533">
                  <c:v>0.11233945093282977</c:v>
                </c:pt>
                <c:pt idx="534">
                  <c:v>0.11242593918299203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0.11043670942916053</c:v>
                </c:pt>
                <c:pt idx="546">
                  <c:v>0.11052319767933023</c:v>
                </c:pt>
                <c:pt idx="547">
                  <c:v>0.11060968592949215</c:v>
                </c:pt>
                <c:pt idx="548">
                  <c:v>0.11069617417965839</c:v>
                </c:pt>
                <c:pt idx="549">
                  <c:v>0.11078266242982647</c:v>
                </c:pt>
                <c:pt idx="550">
                  <c:v>0.11086915067999159</c:v>
                </c:pt>
                <c:pt idx="551">
                  <c:v>0.11095563893015899</c:v>
                </c:pt>
                <c:pt idx="552">
                  <c:v>0.10603612964351032</c:v>
                </c:pt>
                <c:pt idx="553">
                  <c:v>0.10611871883321843</c:v>
                </c:pt>
                <c:pt idx="554">
                  <c:v>0.10620130802292613</c:v>
                </c:pt>
                <c:pt idx="555">
                  <c:v>0.10628389721263717</c:v>
                </c:pt>
                <c:pt idx="556">
                  <c:v>7.2387319735676192E-2</c:v>
                </c:pt>
                <c:pt idx="557">
                  <c:v>7.2387319735676192E-2</c:v>
                </c:pt>
                <c:pt idx="558">
                  <c:v>7.2387319735676192E-2</c:v>
                </c:pt>
                <c:pt idx="559">
                  <c:v>7.2387319735680467E-2</c:v>
                </c:pt>
                <c:pt idx="560">
                  <c:v>7.2387319735676192E-2</c:v>
                </c:pt>
                <c:pt idx="561">
                  <c:v>7.2387319735676192E-2</c:v>
                </c:pt>
                <c:pt idx="562">
                  <c:v>7.2387319735676192E-2</c:v>
                </c:pt>
                <c:pt idx="563">
                  <c:v>7.2387319735676192E-2</c:v>
                </c:pt>
                <c:pt idx="564">
                  <c:v>7.2387319735676192E-2</c:v>
                </c:pt>
                <c:pt idx="565">
                  <c:v>7.2387319735676192E-2</c:v>
                </c:pt>
                <c:pt idx="566">
                  <c:v>7.2387319735676192E-2</c:v>
                </c:pt>
                <c:pt idx="567">
                  <c:v>7.2387319735676192E-2</c:v>
                </c:pt>
                <c:pt idx="568">
                  <c:v>7.2387319735676192E-2</c:v>
                </c:pt>
                <c:pt idx="569">
                  <c:v>7.2387319735676192E-2</c:v>
                </c:pt>
                <c:pt idx="570">
                  <c:v>9.2774819735676126E-2</c:v>
                </c:pt>
                <c:pt idx="571">
                  <c:v>9.2824373249506251E-2</c:v>
                </c:pt>
                <c:pt idx="572">
                  <c:v>9.2873926763324982E-2</c:v>
                </c:pt>
                <c:pt idx="573">
                  <c:v>9.2923480277154247E-2</c:v>
                </c:pt>
                <c:pt idx="574">
                  <c:v>9.2973033790979667E-2</c:v>
                </c:pt>
                <c:pt idx="575">
                  <c:v>9.3022587304806767E-2</c:v>
                </c:pt>
                <c:pt idx="576">
                  <c:v>9.7466104548264085E-2</c:v>
                </c:pt>
                <c:pt idx="577">
                  <c:v>9.7517997498363387E-2</c:v>
                </c:pt>
                <c:pt idx="578">
                  <c:v>9.7569890448459068E-2</c:v>
                </c:pt>
                <c:pt idx="579">
                  <c:v>9.7621783398560646E-2</c:v>
                </c:pt>
                <c:pt idx="580">
                  <c:v>9.7673676348663169E-2</c:v>
                </c:pt>
                <c:pt idx="581">
                  <c:v>9.7725569298758821E-2</c:v>
                </c:pt>
                <c:pt idx="582">
                  <c:v>9.77774622488565E-2</c:v>
                </c:pt>
                <c:pt idx="583">
                  <c:v>9.7829355198960827E-2</c:v>
                </c:pt>
                <c:pt idx="584">
                  <c:v>9.7881248149058034E-2</c:v>
                </c:pt>
                <c:pt idx="585">
                  <c:v>0.11216647443249089</c:v>
                </c:pt>
                <c:pt idx="586">
                  <c:v>0.11225296268265733</c:v>
                </c:pt>
                <c:pt idx="587">
                  <c:v>0.11233945093282968</c:v>
                </c:pt>
                <c:pt idx="588">
                  <c:v>0.11242593918299912</c:v>
                </c:pt>
                <c:pt idx="589">
                  <c:v>0.11251242743315969</c:v>
                </c:pt>
                <c:pt idx="590">
                  <c:v>0.11259891568332211</c:v>
                </c:pt>
                <c:pt idx="591">
                  <c:v>0.11268540393350172</c:v>
                </c:pt>
                <c:pt idx="592">
                  <c:v>0.11277189218366571</c:v>
                </c:pt>
                <c:pt idx="593">
                  <c:v>0.11285838043382942</c:v>
                </c:pt>
                <c:pt idx="594">
                  <c:v>0.11294486868399924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81-4088-81B0-9BB7D47279B3}"/>
            </c:ext>
          </c:extLst>
        </c:ser>
        <c:ser>
          <c:idx val="1"/>
          <c:order val="1"/>
          <c:tx>
            <c:v>Hybrid Fuel Consumption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'CW2 Hybrid Fuel consumption'!$V$3:$V$634</c:f>
              <c:numCache>
                <c:formatCode>0.000</c:formatCode>
                <c:ptCount val="632"/>
                <c:pt idx="0">
                  <c:v>0</c:v>
                </c:pt>
                <c:pt idx="1">
                  <c:v>0.10901159579393414</c:v>
                </c:pt>
                <c:pt idx="2">
                  <c:v>9.5999406524133357E-2</c:v>
                </c:pt>
                <c:pt idx="3">
                  <c:v>9.5162730170371551E-2</c:v>
                </c:pt>
                <c:pt idx="4">
                  <c:v>8.7097904575585569E-2</c:v>
                </c:pt>
                <c:pt idx="5">
                  <c:v>8.7247125163926381E-2</c:v>
                </c:pt>
                <c:pt idx="6">
                  <c:v>8.5382605066731065E-2</c:v>
                </c:pt>
                <c:pt idx="7">
                  <c:v>8.5528387392667812E-2</c:v>
                </c:pt>
                <c:pt idx="8">
                  <c:v>8.7694786928948928E-2</c:v>
                </c:pt>
                <c:pt idx="9">
                  <c:v>8.7844007517289685E-2</c:v>
                </c:pt>
                <c:pt idx="10">
                  <c:v>8.799322810563058E-2</c:v>
                </c:pt>
                <c:pt idx="11">
                  <c:v>8.6111516696414536E-2</c:v>
                </c:pt>
                <c:pt idx="12">
                  <c:v>8.6257299022351158E-2</c:v>
                </c:pt>
                <c:pt idx="13">
                  <c:v>8.6403081348287877E-2</c:v>
                </c:pt>
                <c:pt idx="14">
                  <c:v>9.4305601456348337E-2</c:v>
                </c:pt>
                <c:pt idx="15">
                  <c:v>8.1025382512754346E-2</c:v>
                </c:pt>
                <c:pt idx="16">
                  <c:v>8.1156390944154264E-2</c:v>
                </c:pt>
                <c:pt idx="17">
                  <c:v>8.1287399375554001E-2</c:v>
                </c:pt>
                <c:pt idx="18">
                  <c:v>8.1418407806954043E-2</c:v>
                </c:pt>
                <c:pt idx="19">
                  <c:v>8.1549416238354266E-2</c:v>
                </c:pt>
                <c:pt idx="20">
                  <c:v>8.2387614493734704E-2</c:v>
                </c:pt>
                <c:pt idx="21">
                  <c:v>8.2519757197267882E-2</c:v>
                </c:pt>
                <c:pt idx="22">
                  <c:v>8.2651899900801337E-2</c:v>
                </c:pt>
                <c:pt idx="23">
                  <c:v>8.2784042604334959E-2</c:v>
                </c:pt>
                <c:pt idx="24">
                  <c:v>8.2916185307868262E-2</c:v>
                </c:pt>
                <c:pt idx="25">
                  <c:v>8.6969064526961196E-2</c:v>
                </c:pt>
                <c:pt idx="26">
                  <c:v>8.7107445727227853E-2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7.4692150356220843E-2</c:v>
                </c:pt>
                <c:pt idx="36">
                  <c:v>7.4806782733695759E-2</c:v>
                </c:pt>
                <c:pt idx="37">
                  <c:v>7.4921415111170647E-2</c:v>
                </c:pt>
                <c:pt idx="38">
                  <c:v>7.5036047488645841E-2</c:v>
                </c:pt>
                <c:pt idx="39">
                  <c:v>7.5150679866120867E-2</c:v>
                </c:pt>
                <c:pt idx="40">
                  <c:v>7.5265312243595908E-2</c:v>
                </c:pt>
                <c:pt idx="41">
                  <c:v>7.5379944621070324E-2</c:v>
                </c:pt>
                <c:pt idx="42">
                  <c:v>7.5494576998546337E-2</c:v>
                </c:pt>
                <c:pt idx="43">
                  <c:v>7.6263834565423197E-2</c:v>
                </c:pt>
                <c:pt idx="44">
                  <c:v>7.6379459431015248E-2</c:v>
                </c:pt>
                <c:pt idx="45">
                  <c:v>7.6495084296607355E-2</c:v>
                </c:pt>
                <c:pt idx="46">
                  <c:v>7.6610709162199017E-2</c:v>
                </c:pt>
                <c:pt idx="47">
                  <c:v>7.6726334027789764E-2</c:v>
                </c:pt>
                <c:pt idx="48">
                  <c:v>7.6841958893381843E-2</c:v>
                </c:pt>
                <c:pt idx="49">
                  <c:v>7.6957583758973921E-2</c:v>
                </c:pt>
                <c:pt idx="50">
                  <c:v>7.7073208624565306E-2</c:v>
                </c:pt>
                <c:pt idx="51">
                  <c:v>7.718883349015665E-2</c:v>
                </c:pt>
                <c:pt idx="52">
                  <c:v>7.7304458355748826E-2</c:v>
                </c:pt>
                <c:pt idx="53">
                  <c:v>8.1075108609471924E-2</c:v>
                </c:pt>
                <c:pt idx="54">
                  <c:v>8.1196192159705624E-2</c:v>
                </c:pt>
                <c:pt idx="55">
                  <c:v>8.1317275709939449E-2</c:v>
                </c:pt>
                <c:pt idx="56">
                  <c:v>8.1438359260172538E-2</c:v>
                </c:pt>
                <c:pt idx="57">
                  <c:v>8.1559442810406016E-2</c:v>
                </c:pt>
                <c:pt idx="58">
                  <c:v>8.1680526360638453E-2</c:v>
                </c:pt>
                <c:pt idx="59">
                  <c:v>8.1801609910872486E-2</c:v>
                </c:pt>
                <c:pt idx="60">
                  <c:v>8.1922693461105742E-2</c:v>
                </c:pt>
                <c:pt idx="61">
                  <c:v>8.204377701133915E-2</c:v>
                </c:pt>
                <c:pt idx="62">
                  <c:v>8.1809506432738752E-2</c:v>
                </c:pt>
                <c:pt idx="63">
                  <c:v>8.1152391322029657E-2</c:v>
                </c:pt>
                <c:pt idx="64">
                  <c:v>8.0510860379572752E-2</c:v>
                </c:pt>
                <c:pt idx="65">
                  <c:v>7.9884307195642629E-2</c:v>
                </c:pt>
                <c:pt idx="66">
                  <c:v>7.9272157889717532E-2</c:v>
                </c:pt>
                <c:pt idx="67">
                  <c:v>7.8673868900819205E-2</c:v>
                </c:pt>
                <c:pt idx="68">
                  <c:v>7.8088924958593889E-2</c:v>
                </c:pt>
                <c:pt idx="69">
                  <c:v>7.7516837217900009E-2</c:v>
                </c:pt>
                <c:pt idx="70">
                  <c:v>7.6957141541562343E-2</c:v>
                </c:pt>
                <c:pt idx="71">
                  <c:v>7.6409396917581723E-2</c:v>
                </c:pt>
                <c:pt idx="72">
                  <c:v>7.587318399852129E-2</c:v>
                </c:pt>
                <c:pt idx="73">
                  <c:v>7.5348103752104961E-2</c:v>
                </c:pt>
                <c:pt idx="74">
                  <c:v>7.4833776213126424E-2</c:v>
                </c:pt>
                <c:pt idx="75">
                  <c:v>7.4329839327822958E-2</c:v>
                </c:pt>
                <c:pt idx="76">
                  <c:v>7.383594788271082E-2</c:v>
                </c:pt>
                <c:pt idx="77">
                  <c:v>7.3351772510695024E-2</c:v>
                </c:pt>
                <c:pt idx="78">
                  <c:v>6.3319359585261026E-2</c:v>
                </c:pt>
                <c:pt idx="79">
                  <c:v>6.2914758895225228E-2</c:v>
                </c:pt>
                <c:pt idx="80">
                  <c:v>6.251781639065046E-2</c:v>
                </c:pt>
                <c:pt idx="81">
                  <c:v>6.2128293493292429E-2</c:v>
                </c:pt>
                <c:pt idx="82">
                  <c:v>6.1745961902418871E-2</c:v>
                </c:pt>
                <c:pt idx="83">
                  <c:v>6.1370603032502948E-2</c:v>
                </c:pt>
                <c:pt idx="84">
                  <c:v>6.100200748805102E-2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8.4931361536750627E-2</c:v>
                </c:pt>
                <c:pt idx="116">
                  <c:v>8.5063504240283846E-2</c:v>
                </c:pt>
                <c:pt idx="117">
                  <c:v>8.5195646943818523E-2</c:v>
                </c:pt>
                <c:pt idx="118">
                  <c:v>8.9030362733608301E-2</c:v>
                </c:pt>
                <c:pt idx="119">
                  <c:v>8.8066541510831681E-2</c:v>
                </c:pt>
                <c:pt idx="120">
                  <c:v>8.7133359770409133E-2</c:v>
                </c:pt>
                <c:pt idx="121">
                  <c:v>8.6229227812799333E-2</c:v>
                </c:pt>
                <c:pt idx="122">
                  <c:v>8.5352669064677714E-2</c:v>
                </c:pt>
                <c:pt idx="123">
                  <c:v>8.4502309934651729E-2</c:v>
                </c:pt>
                <c:pt idx="124">
                  <c:v>8.3676870759059635E-2</c:v>
                </c:pt>
                <c:pt idx="125">
                  <c:v>8.2875157702122781E-2</c:v>
                </c:pt>
                <c:pt idx="126">
                  <c:v>8.2096055493732153E-2</c:v>
                </c:pt>
                <c:pt idx="127">
                  <c:v>8.1338520904428335E-2</c:v>
                </c:pt>
                <c:pt idx="128">
                  <c:v>8.0601576870748079E-2</c:v>
                </c:pt>
                <c:pt idx="129">
                  <c:v>7.9884307195642629E-2</c:v>
                </c:pt>
                <c:pt idx="130">
                  <c:v>7.9185851758640569E-2</c:v>
                </c:pt>
                <c:pt idx="131">
                  <c:v>7.8505402178799394E-2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6.7633385043883387E-2</c:v>
                </c:pt>
                <c:pt idx="146">
                  <c:v>6.6933227626465946E-2</c:v>
                </c:pt>
                <c:pt idx="147">
                  <c:v>6.6254374100348554E-2</c:v>
                </c:pt>
                <c:pt idx="148">
                  <c:v>6.5595765561402966E-2</c:v>
                </c:pt>
                <c:pt idx="149">
                  <c:v>6.4956415355758981E-2</c:v>
                </c:pt>
                <c:pt idx="150">
                  <c:v>6.4335402862693472E-2</c:v>
                </c:pt>
                <c:pt idx="151">
                  <c:v>6.3731867919128465E-2</c:v>
                </c:pt>
                <c:pt idx="152">
                  <c:v>6.314500580892049E-2</c:v>
                </c:pt>
                <c:pt idx="153">
                  <c:v>6.257406275055824E-2</c:v>
                </c:pt>
                <c:pt idx="154">
                  <c:v>6.2018331825695792E-2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6.2437327361295113E-2</c:v>
                </c:pt>
                <c:pt idx="206">
                  <c:v>6.2523815611460726E-2</c:v>
                </c:pt>
                <c:pt idx="207">
                  <c:v>6.2610303861627831E-2</c:v>
                </c:pt>
                <c:pt idx="208">
                  <c:v>6.2696792111794172E-2</c:v>
                </c:pt>
                <c:pt idx="209">
                  <c:v>6.278328036196075E-2</c:v>
                </c:pt>
                <c:pt idx="210">
                  <c:v>6.2869768612128327E-2</c:v>
                </c:pt>
                <c:pt idx="211">
                  <c:v>6.2956256862294432E-2</c:v>
                </c:pt>
                <c:pt idx="212">
                  <c:v>6.3042745112461579E-2</c:v>
                </c:pt>
                <c:pt idx="213">
                  <c:v>6.312923336262781E-2</c:v>
                </c:pt>
                <c:pt idx="214">
                  <c:v>6.0365832523692313E-2</c:v>
                </c:pt>
                <c:pt idx="215">
                  <c:v>8.4378301255821089E-2</c:v>
                </c:pt>
                <c:pt idx="216">
                  <c:v>8.3030318376112716E-2</c:v>
                </c:pt>
                <c:pt idx="217">
                  <c:v>8.1744941722077233E-2</c:v>
                </c:pt>
                <c:pt idx="218">
                  <c:v>8.051747048385087E-2</c:v>
                </c:pt>
                <c:pt idx="219">
                  <c:v>7.9343683606704046E-2</c:v>
                </c:pt>
                <c:pt idx="220">
                  <c:v>7.8219778620429406E-2</c:v>
                </c:pt>
                <c:pt idx="221">
                  <c:v>7.7142319739053181E-2</c:v>
                </c:pt>
                <c:pt idx="222">
                  <c:v>7.6108193615026076E-2</c:v>
                </c:pt>
                <c:pt idx="223">
                  <c:v>7.5114571448511996E-2</c:v>
                </c:pt>
                <c:pt idx="224">
                  <c:v>7.4158876400457679E-2</c:v>
                </c:pt>
                <c:pt idx="225">
                  <c:v>2.0227635721716517E-2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9.8411729762408084E-2</c:v>
                </c:pt>
                <c:pt idx="236">
                  <c:v>9.6798313414416304E-2</c:v>
                </c:pt>
                <c:pt idx="237">
                  <c:v>9.5261734682309349E-2</c:v>
                </c:pt>
                <c:pt idx="238">
                  <c:v>9.3796082130808894E-2</c:v>
                </c:pt>
                <c:pt idx="239">
                  <c:v>8.8230665806510011E-2</c:v>
                </c:pt>
                <c:pt idx="240">
                  <c:v>7.9115026982544454E-2</c:v>
                </c:pt>
                <c:pt idx="241">
                  <c:v>7.8000675168693578E-2</c:v>
                </c:pt>
                <c:pt idx="242">
                  <c:v>7.6932122291856544E-2</c:v>
                </c:pt>
                <c:pt idx="243">
                  <c:v>7.5906314761801638E-2</c:v>
                </c:pt>
                <c:pt idx="244">
                  <c:v>7.4920476624235482E-2</c:v>
                </c:pt>
                <c:pt idx="245">
                  <c:v>7.3972077926453925E-2</c:v>
                </c:pt>
                <c:pt idx="246">
                  <c:v>7.3058807379787677E-2</c:v>
                </c:pt>
                <c:pt idx="247">
                  <c:v>7.2178548645710827E-2</c:v>
                </c:pt>
                <c:pt idx="248">
                  <c:v>7.1329359691275476E-2</c:v>
                </c:pt>
                <c:pt idx="249">
                  <c:v>7.0509454755206105E-2</c:v>
                </c:pt>
                <c:pt idx="250">
                  <c:v>6.9717188543220066E-2</c:v>
                </c:pt>
                <c:pt idx="251">
                  <c:v>6.8951042334057286E-2</c:v>
                </c:pt>
                <c:pt idx="252">
                  <c:v>6.8209611729120781E-2</c:v>
                </c:pt>
                <c:pt idx="253">
                  <c:v>6.7491595820749414E-2</c:v>
                </c:pt>
                <c:pt idx="254">
                  <c:v>6.6795787588985051E-2</c:v>
                </c:pt>
                <c:pt idx="255">
                  <c:v>6.6121065365490103E-2</c:v>
                </c:pt>
                <c:pt idx="256">
                  <c:v>6.5466385227237564E-2</c:v>
                </c:pt>
                <c:pt idx="257">
                  <c:v>6.4830774202627769E-2</c:v>
                </c:pt>
                <c:pt idx="258">
                  <c:v>6.4213324189390977E-2</c:v>
                </c:pt>
                <c:pt idx="259">
                  <c:v>6.3613186497858076E-2</c:v>
                </c:pt>
                <c:pt idx="260">
                  <c:v>6.3029566944904913E-2</c:v>
                </c:pt>
                <c:pt idx="261">
                  <c:v>6.2461721434185748E-2</c:v>
                </c:pt>
                <c:pt idx="262">
                  <c:v>6.1908951966617873E-2</c:v>
                </c:pt>
                <c:pt idx="263">
                  <c:v>6.1370603032502948E-2</c:v>
                </c:pt>
                <c:pt idx="264">
                  <c:v>6.0846058342882016E-2</c:v>
                </c:pt>
                <c:pt idx="265">
                  <c:v>6.0334737863076006E-2</c:v>
                </c:pt>
                <c:pt idx="266">
                  <c:v>6.0183837907260694E-2</c:v>
                </c:pt>
                <c:pt idx="267">
                  <c:v>6.0034064540511835E-2</c:v>
                </c:pt>
                <c:pt idx="268">
                  <c:v>5.9885403814091173E-2</c:v>
                </c:pt>
                <c:pt idx="269">
                  <c:v>5.9737842019856782E-2</c:v>
                </c:pt>
                <c:pt idx="270">
                  <c:v>5.9591365684948626E-2</c:v>
                </c:pt>
                <c:pt idx="271">
                  <c:v>5.9445961566633551E-2</c:v>
                </c:pt>
                <c:pt idx="272">
                  <c:v>5.9301616647257957E-2</c:v>
                </c:pt>
                <c:pt idx="273">
                  <c:v>5.9158318129369288E-2</c:v>
                </c:pt>
                <c:pt idx="274">
                  <c:v>5.9016053430940484E-2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6.776157398160626E-2</c:v>
                </c:pt>
                <c:pt idx="308">
                  <c:v>6.7493210257977068E-2</c:v>
                </c:pt>
                <c:pt idx="309">
                  <c:v>6.7228009977885805E-2</c:v>
                </c:pt>
                <c:pt idx="310">
                  <c:v>6.6965911475221143E-2</c:v>
                </c:pt>
                <c:pt idx="311">
                  <c:v>6.6706854753751793E-2</c:v>
                </c:pt>
                <c:pt idx="312">
                  <c:v>6.6450781429455957E-2</c:v>
                </c:pt>
                <c:pt idx="313">
                  <c:v>6.6197634675234748E-2</c:v>
                </c:pt>
                <c:pt idx="314">
                  <c:v>6.5947359167939562E-2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6.5699901037573352E-2</c:v>
                </c:pt>
                <c:pt idx="326">
                  <c:v>6.5455207818589684E-2</c:v>
                </c:pt>
                <c:pt idx="327">
                  <c:v>6.5213228403160947E-2</c:v>
                </c:pt>
                <c:pt idx="328">
                  <c:v>6.4973912996323449E-2</c:v>
                </c:pt>
                <c:pt idx="329">
                  <c:v>5.6247086768306226E-2</c:v>
                </c:pt>
                <c:pt idx="330">
                  <c:v>5.6043660833293679E-2</c:v>
                </c:pt>
                <c:pt idx="331">
                  <c:v>5.5842426212822975E-2</c:v>
                </c:pt>
                <c:pt idx="332">
                  <c:v>5.5643343845746193E-2</c:v>
                </c:pt>
                <c:pt idx="333">
                  <c:v>5.5446375638797847E-2</c:v>
                </c:pt>
                <c:pt idx="334">
                  <c:v>5.5251484435987937E-2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5.3554313996039951E-2</c:v>
                </c:pt>
                <c:pt idx="406">
                  <c:v>5.3606206946137068E-2</c:v>
                </c:pt>
                <c:pt idx="407">
                  <c:v>5.3658099896238869E-2</c:v>
                </c:pt>
                <c:pt idx="408">
                  <c:v>5.3709992846339927E-2</c:v>
                </c:pt>
                <c:pt idx="409">
                  <c:v>5.3761885796439937E-2</c:v>
                </c:pt>
                <c:pt idx="410">
                  <c:v>5.3813778746538067E-2</c:v>
                </c:pt>
                <c:pt idx="411">
                  <c:v>5.3865671696638306E-2</c:v>
                </c:pt>
                <c:pt idx="412">
                  <c:v>5.391756464674035E-2</c:v>
                </c:pt>
                <c:pt idx="413">
                  <c:v>5.396945759683746E-2</c:v>
                </c:pt>
                <c:pt idx="414">
                  <c:v>5.4021350546939018E-2</c:v>
                </c:pt>
                <c:pt idx="415">
                  <c:v>5.407324349703943E-2</c:v>
                </c:pt>
                <c:pt idx="416">
                  <c:v>5.4125136447139496E-2</c:v>
                </c:pt>
                <c:pt idx="417">
                  <c:v>5.4177029397240221E-2</c:v>
                </c:pt>
                <c:pt idx="418">
                  <c:v>5.4228922347337928E-2</c:v>
                </c:pt>
                <c:pt idx="419">
                  <c:v>5.4280815297437626E-2</c:v>
                </c:pt>
                <c:pt idx="420">
                  <c:v>5.4332708247539552E-2</c:v>
                </c:pt>
                <c:pt idx="421">
                  <c:v>6.5146254285686406E-2</c:v>
                </c:pt>
                <c:pt idx="422">
                  <c:v>6.4830774202625438E-2</c:v>
                </c:pt>
                <c:pt idx="423">
                  <c:v>6.4519833445161198E-2</c:v>
                </c:pt>
                <c:pt idx="424">
                  <c:v>6.4213324189393309E-2</c:v>
                </c:pt>
                <c:pt idx="425">
                  <c:v>6.3911142163332449E-2</c:v>
                </c:pt>
                <c:pt idx="426">
                  <c:v>6.3613186497858076E-2</c:v>
                </c:pt>
                <c:pt idx="427">
                  <c:v>6.3319359585258694E-2</c:v>
                </c:pt>
                <c:pt idx="428">
                  <c:v>6.3029566944904913E-2</c:v>
                </c:pt>
                <c:pt idx="429">
                  <c:v>6.2743717095581839E-2</c:v>
                </c:pt>
                <c:pt idx="430">
                  <c:v>6.2461721434185748E-2</c:v>
                </c:pt>
                <c:pt idx="431">
                  <c:v>6.2183494120344185E-2</c:v>
                </c:pt>
                <c:pt idx="432">
                  <c:v>6.1908951966617873E-2</c:v>
                </c:pt>
                <c:pt idx="433">
                  <c:v>6.1638014334021538E-2</c:v>
                </c:pt>
                <c:pt idx="434">
                  <c:v>6.1370603032502948E-2</c:v>
                </c:pt>
                <c:pt idx="435">
                  <c:v>6.1106642226160052E-2</c:v>
                </c:pt>
                <c:pt idx="436">
                  <c:v>6.0846058342882016E-2</c:v>
                </c:pt>
                <c:pt idx="437">
                  <c:v>6.058877998818931E-2</c:v>
                </c:pt>
                <c:pt idx="438">
                  <c:v>6.0334737863076006E-2</c:v>
                </c:pt>
                <c:pt idx="439">
                  <c:v>6.0083864685568436E-2</c:v>
                </c:pt>
                <c:pt idx="440">
                  <c:v>5.9836095115887639E-2</c:v>
                </c:pt>
                <c:pt idx="441">
                  <c:v>5.9591365684948626E-2</c:v>
                </c:pt>
                <c:pt idx="442">
                  <c:v>5.9349614726055759E-2</c:v>
                </c:pt>
                <c:pt idx="443">
                  <c:v>5.9110782309616132E-2</c:v>
                </c:pt>
                <c:pt idx="444">
                  <c:v>5.8874810180739867E-2</c:v>
                </c:pt>
                <c:pt idx="445">
                  <c:v>5.864164169955384E-2</c:v>
                </c:pt>
                <c:pt idx="446">
                  <c:v>5.8411221784064708E-2</c:v>
                </c:pt>
                <c:pt idx="447">
                  <c:v>5.8183496855520003E-2</c:v>
                </c:pt>
                <c:pt idx="448">
                  <c:v>5.7958414786046644E-2</c:v>
                </c:pt>
                <c:pt idx="449">
                  <c:v>5.7735924848543708E-2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0.1178906097798099</c:v>
                </c:pt>
                <c:pt idx="472">
                  <c:v>0.11605132990304934</c:v>
                </c:pt>
                <c:pt idx="473">
                  <c:v>0.11429553532540879</c:v>
                </c:pt>
                <c:pt idx="474">
                  <c:v>0.11261709563506145</c:v>
                </c:pt>
                <c:pt idx="475">
                  <c:v>0.11101049268532411</c:v>
                </c:pt>
                <c:pt idx="476">
                  <c:v>0.10947074415322236</c:v>
                </c:pt>
                <c:pt idx="477">
                  <c:v>0.10799333844813891</c:v>
                </c:pt>
                <c:pt idx="478">
                  <c:v>0.10657417903104527</c:v>
                </c:pt>
                <c:pt idx="479">
                  <c:v>0.10520953657760759</c:v>
                </c:pt>
                <c:pt idx="480">
                  <c:v>0.10389600771187943</c:v>
                </c:pt>
                <c:pt idx="481">
                  <c:v>0.10263047926986696</c:v>
                </c:pt>
                <c:pt idx="482">
                  <c:v>0.10141009723813983</c:v>
                </c:pt>
                <c:pt idx="483">
                  <c:v>0.1002322396613651</c:v>
                </c:pt>
                <c:pt idx="484">
                  <c:v>9.9094492933087974E-2</c:v>
                </c:pt>
                <c:pt idx="485">
                  <c:v>0.11278627339377946</c:v>
                </c:pt>
                <c:pt idx="486">
                  <c:v>0.11180336773614788</c:v>
                </c:pt>
                <c:pt idx="487">
                  <c:v>0.11084571953714928</c:v>
                </c:pt>
                <c:pt idx="488">
                  <c:v>0.10991226527990108</c:v>
                </c:pt>
                <c:pt idx="489">
                  <c:v>0.10900200310391792</c:v>
                </c:pt>
                <c:pt idx="490">
                  <c:v>0.10811398828424201</c:v>
                </c:pt>
                <c:pt idx="491">
                  <c:v>0.10724732910914396</c:v>
                </c:pt>
                <c:pt idx="492">
                  <c:v>0.10640118311567562</c:v>
                </c:pt>
                <c:pt idx="493">
                  <c:v>0.10557475364682885</c:v>
                </c:pt>
                <c:pt idx="494">
                  <c:v>0.10476728669837969</c:v>
                </c:pt>
                <c:pt idx="495">
                  <c:v>4.4734268178328034E-2</c:v>
                </c:pt>
                <c:pt idx="496">
                  <c:v>4.4647779928162011E-2</c:v>
                </c:pt>
                <c:pt idx="497">
                  <c:v>4.4561291677994962E-2</c:v>
                </c:pt>
                <c:pt idx="498">
                  <c:v>4.4474803427827496E-2</c:v>
                </c:pt>
                <c:pt idx="499">
                  <c:v>4.4388315177661244E-2</c:v>
                </c:pt>
                <c:pt idx="500">
                  <c:v>4.4301826927494299E-2</c:v>
                </c:pt>
                <c:pt idx="501">
                  <c:v>4.4215338677326743E-2</c:v>
                </c:pt>
                <c:pt idx="502">
                  <c:v>4.412885042716063E-2</c:v>
                </c:pt>
                <c:pt idx="503">
                  <c:v>4.404236217699458E-2</c:v>
                </c:pt>
                <c:pt idx="504">
                  <c:v>4.3955873926827545E-2</c:v>
                </c:pt>
                <c:pt idx="505">
                  <c:v>4.1891667469926015E-2</c:v>
                </c:pt>
                <c:pt idx="506">
                  <c:v>4.1809078280218577E-2</c:v>
                </c:pt>
                <c:pt idx="507">
                  <c:v>0.10263047926986696</c:v>
                </c:pt>
                <c:pt idx="508">
                  <c:v>0.1002322396613651</c:v>
                </c:pt>
                <c:pt idx="509">
                  <c:v>9.7994630981480521E-2</c:v>
                </c:pt>
                <c:pt idx="510">
                  <c:v>9.5900486969222654E-2</c:v>
                </c:pt>
                <c:pt idx="511">
                  <c:v>9.3935104574833228E-2</c:v>
                </c:pt>
                <c:pt idx="512">
                  <c:v>9.2085807393316357E-2</c:v>
                </c:pt>
                <c:pt idx="513">
                  <c:v>9.0341600089026031E-2</c:v>
                </c:pt>
                <c:pt idx="514">
                  <c:v>8.8692892215509161E-2</c:v>
                </c:pt>
                <c:pt idx="515">
                  <c:v>8.7131275540908604E-2</c:v>
                </c:pt>
                <c:pt idx="516">
                  <c:v>8.5649343044669451E-2</c:v>
                </c:pt>
                <c:pt idx="517">
                  <c:v>8.4240540672096992E-2</c:v>
                </c:pt>
                <c:pt idx="518">
                  <c:v>8.2899045063377377E-2</c:v>
                </c:pt>
                <c:pt idx="519">
                  <c:v>8.1619662044287236E-2</c:v>
                </c:pt>
                <c:pt idx="520">
                  <c:v>8.039774183697182E-2</c:v>
                </c:pt>
                <c:pt idx="521">
                  <c:v>7.9807008325127896E-2</c:v>
                </c:pt>
                <c:pt idx="522">
                  <c:v>7.9229107830530943E-2</c:v>
                </c:pt>
                <c:pt idx="523">
                  <c:v>7.8663582344418365E-2</c:v>
                </c:pt>
                <c:pt idx="524">
                  <c:v>7.8109996420896013E-2</c:v>
                </c:pt>
                <c:pt idx="525">
                  <c:v>7.7567935767660134E-2</c:v>
                </c:pt>
                <c:pt idx="526">
                  <c:v>7.7037005942866887E-2</c:v>
                </c:pt>
                <c:pt idx="527">
                  <c:v>7.6516831148753073E-2</c:v>
                </c:pt>
                <c:pt idx="528">
                  <c:v>7.6007053113713016E-2</c:v>
                </c:pt>
                <c:pt idx="529">
                  <c:v>7.5507330055169658E-2</c:v>
                </c:pt>
                <c:pt idx="530">
                  <c:v>7.501733571655636E-2</c:v>
                </c:pt>
                <c:pt idx="531">
                  <c:v>7.4536758472092887E-2</c:v>
                </c:pt>
                <c:pt idx="532">
                  <c:v>7.4065300493914119E-2</c:v>
                </c:pt>
                <c:pt idx="533">
                  <c:v>7.3602676976349632E-2</c:v>
                </c:pt>
                <c:pt idx="534">
                  <c:v>7.3148615412930343E-2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8.6380776844765944E-2</c:v>
                </c:pt>
                <c:pt idx="546">
                  <c:v>8.5649343044669451E-2</c:v>
                </c:pt>
                <c:pt idx="547">
                  <c:v>8.4936180398576575E-2</c:v>
                </c:pt>
                <c:pt idx="548">
                  <c:v>8.4240540672096992E-2</c:v>
                </c:pt>
                <c:pt idx="549">
                  <c:v>8.3561717837947386E-2</c:v>
                </c:pt>
                <c:pt idx="550">
                  <c:v>8.2899045063377377E-2</c:v>
                </c:pt>
                <c:pt idx="551">
                  <c:v>8.2251891956304932E-2</c:v>
                </c:pt>
                <c:pt idx="552">
                  <c:v>8.1619662044287236E-2</c:v>
                </c:pt>
                <c:pt idx="553">
                  <c:v>8.1001790463443538E-2</c:v>
                </c:pt>
                <c:pt idx="554">
                  <c:v>8.039774183697182E-2</c:v>
                </c:pt>
                <c:pt idx="555">
                  <c:v>7.9807008325127896E-2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7.9229107830530943E-2</c:v>
                </c:pt>
                <c:pt idx="571">
                  <c:v>7.8888335894864853E-2</c:v>
                </c:pt>
                <c:pt idx="572">
                  <c:v>7.855192354811584E-2</c:v>
                </c:pt>
                <c:pt idx="573">
                  <c:v>7.8219778620431751E-2</c:v>
                </c:pt>
                <c:pt idx="574">
                  <c:v>7.789181164716133E-2</c:v>
                </c:pt>
                <c:pt idx="575">
                  <c:v>7.7567935767664811E-2</c:v>
                </c:pt>
                <c:pt idx="576">
                  <c:v>7.7248066628642489E-2</c:v>
                </c:pt>
                <c:pt idx="577">
                  <c:v>7.6932122291858876E-2</c:v>
                </c:pt>
                <c:pt idx="578">
                  <c:v>7.6620023145944335E-2</c:v>
                </c:pt>
                <c:pt idx="579">
                  <c:v>7.6311691822142466E-2</c:v>
                </c:pt>
                <c:pt idx="580">
                  <c:v>7.6007053113713016E-2</c:v>
                </c:pt>
                <c:pt idx="581">
                  <c:v>7.5706033898877714E-2</c:v>
                </c:pt>
                <c:pt idx="582">
                  <c:v>7.5408563067102766E-2</c:v>
                </c:pt>
                <c:pt idx="583">
                  <c:v>7.5114571448511996E-2</c:v>
                </c:pt>
                <c:pt idx="584">
                  <c:v>7.4823991746308521E-2</c:v>
                </c:pt>
                <c:pt idx="585">
                  <c:v>7.4536758472092887E-2</c:v>
                </c:pt>
                <c:pt idx="586">
                  <c:v>7.4065300493909442E-2</c:v>
                </c:pt>
                <c:pt idx="587">
                  <c:v>7.3602676976349632E-2</c:v>
                </c:pt>
                <c:pt idx="588">
                  <c:v>7.3148615412935034E-2</c:v>
                </c:pt>
                <c:pt idx="589">
                  <c:v>7.2702854921805921E-2</c:v>
                </c:pt>
                <c:pt idx="590">
                  <c:v>7.2265145615837731E-2</c:v>
                </c:pt>
                <c:pt idx="591">
                  <c:v>7.1835248013960684E-2</c:v>
                </c:pt>
                <c:pt idx="592">
                  <c:v>7.1412932490523592E-2</c:v>
                </c:pt>
                <c:pt idx="593">
                  <c:v>7.0997978759946609E-2</c:v>
                </c:pt>
                <c:pt idx="594">
                  <c:v>7.0590175393841464E-2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581-4088-81B0-9BB7D47279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7890432"/>
        <c:axId val="597888768"/>
      </c:lineChart>
      <c:catAx>
        <c:axId val="5978904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Distance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7888768"/>
        <c:crosses val="autoZero"/>
        <c:auto val="1"/>
        <c:lblAlgn val="ctr"/>
        <c:lblOffset val="100"/>
        <c:noMultiLvlLbl val="0"/>
      </c:catAx>
      <c:valAx>
        <c:axId val="597888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grams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7890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4.6235021678628196E-2"/>
          <c:y val="0.90866754836957953"/>
          <c:w val="0.91017007557153939"/>
          <c:h val="6.726342188316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0</xdr:colOff>
      <xdr:row>30</xdr:row>
      <xdr:rowOff>9313</xdr:rowOff>
    </xdr:from>
    <xdr:to>
      <xdr:col>44</xdr:col>
      <xdr:colOff>395597</xdr:colOff>
      <xdr:row>47</xdr:row>
      <xdr:rowOff>8467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8F2C70C-ED9D-4544-BFD3-B1378AF89B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769" t="33708"/>
        <a:stretch/>
      </xdr:blipFill>
      <xdr:spPr>
        <a:xfrm>
          <a:off x="26077333" y="5665046"/>
          <a:ext cx="5966664" cy="316568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8468</xdr:rowOff>
    </xdr:from>
    <xdr:to>
      <xdr:col>1</xdr:col>
      <xdr:colOff>816749</xdr:colOff>
      <xdr:row>16</xdr:row>
      <xdr:rowOff>177800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8483668-2794-4B89-9183-4F019FC6C6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404" t="32320"/>
        <a:stretch/>
      </xdr:blipFill>
      <xdr:spPr>
        <a:xfrm>
          <a:off x="0" y="795868"/>
          <a:ext cx="3551482" cy="24214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</xdr:rowOff>
    </xdr:from>
    <xdr:to>
      <xdr:col>16</xdr:col>
      <xdr:colOff>589936</xdr:colOff>
      <xdr:row>18</xdr:row>
      <xdr:rowOff>15240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2F00AC4-5A80-4F5C-986F-3E30699B70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577974</xdr:colOff>
      <xdr:row>18</xdr:row>
      <xdr:rowOff>7579</xdr:rowOff>
    </xdr:from>
    <xdr:to>
      <xdr:col>16</xdr:col>
      <xdr:colOff>589936</xdr:colOff>
      <xdr:row>36</xdr:row>
      <xdr:rowOff>139291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DFCBB6F-32A1-485C-AC90-E2295816E1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8192</xdr:colOff>
      <xdr:row>0</xdr:row>
      <xdr:rowOff>176981</xdr:rowOff>
    </xdr:from>
    <xdr:to>
      <xdr:col>25</xdr:col>
      <xdr:colOff>8192</xdr:colOff>
      <xdr:row>9</xdr:row>
      <xdr:rowOff>90129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90CBC73-4722-4DF2-9B70-72EB611A82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8193</xdr:colOff>
      <xdr:row>9</xdr:row>
      <xdr:rowOff>98323</xdr:rowOff>
    </xdr:from>
    <xdr:to>
      <xdr:col>24</xdr:col>
      <xdr:colOff>598129</xdr:colOff>
      <xdr:row>17</xdr:row>
      <xdr:rowOff>122902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7C52403-E7EE-404C-B953-9225C419C9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0</xdr:colOff>
      <xdr:row>30</xdr:row>
      <xdr:rowOff>9313</xdr:rowOff>
    </xdr:from>
    <xdr:to>
      <xdr:col>44</xdr:col>
      <xdr:colOff>395597</xdr:colOff>
      <xdr:row>47</xdr:row>
      <xdr:rowOff>8467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994150-824B-43E4-92FA-8B51A57E71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769" t="33708"/>
        <a:stretch/>
      </xdr:blipFill>
      <xdr:spPr>
        <a:xfrm>
          <a:off x="27218640" y="5533813"/>
          <a:ext cx="5965817" cy="31081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8468</xdr:rowOff>
    </xdr:from>
    <xdr:to>
      <xdr:col>1</xdr:col>
      <xdr:colOff>816749</xdr:colOff>
      <xdr:row>16</xdr:row>
      <xdr:rowOff>177800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3A0FF83-DCD5-4B59-A627-2201FE0FA5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404" t="32320"/>
        <a:stretch/>
      </xdr:blipFill>
      <xdr:spPr>
        <a:xfrm>
          <a:off x="0" y="739988"/>
          <a:ext cx="3552329" cy="237913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0</xdr:row>
      <xdr:rowOff>0</xdr:rowOff>
    </xdr:from>
    <xdr:to>
      <xdr:col>9</xdr:col>
      <xdr:colOff>7620</xdr:colOff>
      <xdr:row>17</xdr:row>
      <xdr:rowOff>15240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004A192-EF80-4DCF-A1C4-5506119236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22860</xdr:colOff>
      <xdr:row>0</xdr:row>
      <xdr:rowOff>0</xdr:rowOff>
    </xdr:from>
    <xdr:to>
      <xdr:col>21</xdr:col>
      <xdr:colOff>289560</xdr:colOff>
      <xdr:row>17</xdr:row>
      <xdr:rowOff>30480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997947C-3F54-4CDE-8D06-431100ED56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7620</xdr:colOff>
      <xdr:row>17</xdr:row>
      <xdr:rowOff>19050</xdr:rowOff>
    </xdr:from>
    <xdr:to>
      <xdr:col>9</xdr:col>
      <xdr:colOff>22860</xdr:colOff>
      <xdr:row>32</xdr:row>
      <xdr:rowOff>19050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3AE5B1F-F52F-423B-94DF-DEC995A3F5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22860</xdr:colOff>
      <xdr:row>17</xdr:row>
      <xdr:rowOff>34290</xdr:rowOff>
    </xdr:from>
    <xdr:to>
      <xdr:col>21</xdr:col>
      <xdr:colOff>281940</xdr:colOff>
      <xdr:row>35</xdr:row>
      <xdr:rowOff>167640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BAFD2A0-9C36-4A00-8504-1A952E4AFC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OneDrive\Desktop\Motorcycle%20Engineering\Course%20Notes\Hybrid%20Powertrain%20and%20Control\Assignment\Buggy%20%20Lap%20Simul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ke &amp; Rider Measurments"/>
      <sheetName val="Dyno"/>
      <sheetName val="Gearing, power &amp; VMAX"/>
      <sheetName val="Reduced mass"/>
      <sheetName val="Maximum Acc &amp; Decc"/>
      <sheetName val="Corner velocities &amp; times"/>
      <sheetName val="Simulator"/>
      <sheetName val="Sheet1"/>
    </sheetNames>
    <sheetDataSet>
      <sheetData sheetId="0"/>
      <sheetData sheetId="1"/>
      <sheetData sheetId="2"/>
      <sheetData sheetId="3">
        <row r="9">
          <cell r="D9">
            <v>20.041666666666668</v>
          </cell>
        </row>
      </sheetData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49"/>
  <sheetViews>
    <sheetView zoomScale="85" zoomScaleNormal="85" workbookViewId="0">
      <selection activeCell="C19" sqref="C19"/>
    </sheetView>
  </sheetViews>
  <sheetFormatPr defaultRowHeight="14.4"/>
  <cols>
    <col min="2" max="2" width="36.109375" bestFit="1" customWidth="1"/>
    <col min="3" max="3" width="12.6640625" customWidth="1"/>
    <col min="4" max="4" width="32.44140625" customWidth="1"/>
    <col min="5" max="5" width="20.44140625" customWidth="1"/>
    <col min="6" max="6" width="28.33203125" bestFit="1" customWidth="1"/>
    <col min="7" max="7" width="27.33203125" bestFit="1" customWidth="1"/>
    <col min="8" max="8" width="25.88671875" bestFit="1" customWidth="1"/>
    <col min="9" max="9" width="25.5546875" bestFit="1" customWidth="1"/>
    <col min="10" max="10" width="31.109375" bestFit="1" customWidth="1"/>
    <col min="11" max="11" width="31.21875" bestFit="1" customWidth="1"/>
    <col min="12" max="12" width="30.33203125" bestFit="1" customWidth="1"/>
    <col min="13" max="13" width="27.6640625" customWidth="1"/>
    <col min="14" max="14" width="13.5546875" customWidth="1"/>
    <col min="16" max="16" width="22.21875" customWidth="1"/>
    <col min="17" max="17" width="25.44140625" customWidth="1"/>
    <col min="18" max="18" width="23.88671875" customWidth="1"/>
    <col min="19" max="19" width="20.33203125" customWidth="1"/>
  </cols>
  <sheetData>
    <row r="2" spans="2:14" ht="18">
      <c r="B2" s="3" t="s">
        <v>123</v>
      </c>
    </row>
    <row r="3" spans="2:14" ht="15.6">
      <c r="B3" s="118" t="s">
        <v>124</v>
      </c>
      <c r="J3" s="1"/>
    </row>
    <row r="4" spans="2:14" ht="15" thickBot="1">
      <c r="D4" s="18"/>
      <c r="E4" s="19"/>
      <c r="F4" s="18"/>
      <c r="G4" s="30"/>
      <c r="H4" s="18"/>
      <c r="I4" s="18"/>
      <c r="J4" s="18"/>
      <c r="K4" s="1"/>
    </row>
    <row r="5" spans="2:14" ht="18.600000000000001" thickBot="1">
      <c r="B5" s="53" t="s">
        <v>79</v>
      </c>
      <c r="C5" s="57"/>
      <c r="D5" s="97" t="s">
        <v>14</v>
      </c>
      <c r="E5" s="98" t="s">
        <v>1</v>
      </c>
      <c r="F5" s="98" t="s">
        <v>0</v>
      </c>
      <c r="G5" s="99" t="s">
        <v>2</v>
      </c>
      <c r="H5" s="99" t="s">
        <v>5</v>
      </c>
      <c r="I5" s="99" t="s">
        <v>25</v>
      </c>
      <c r="J5" s="100" t="s">
        <v>26</v>
      </c>
      <c r="K5" s="2"/>
      <c r="L5" s="4"/>
      <c r="N5" s="4"/>
    </row>
    <row r="6" spans="2:14">
      <c r="B6" s="54" t="s">
        <v>23</v>
      </c>
      <c r="C6" s="58">
        <v>6500</v>
      </c>
      <c r="D6" s="37" t="s">
        <v>15</v>
      </c>
      <c r="E6" s="31">
        <v>11</v>
      </c>
      <c r="F6" s="31">
        <v>29</v>
      </c>
      <c r="G6" s="32">
        <f>F6/E6</f>
        <v>2.6363636363636362</v>
      </c>
      <c r="H6" s="32">
        <f>G10*G9*G6</f>
        <v>22.729220779220775</v>
      </c>
      <c r="I6" s="32">
        <f>C6*C13/(H6*2652)</f>
        <v>27.389809164816693</v>
      </c>
      <c r="J6" s="33">
        <f>I6/3.6</f>
        <v>7.6082803235601926</v>
      </c>
    </row>
    <row r="7" spans="2:14">
      <c r="B7" s="54" t="s">
        <v>41</v>
      </c>
      <c r="C7" s="52">
        <v>22</v>
      </c>
      <c r="D7" s="38" t="s">
        <v>16</v>
      </c>
      <c r="E7" s="7">
        <v>15</v>
      </c>
      <c r="F7" s="7">
        <v>29</v>
      </c>
      <c r="G7" s="10">
        <f>F7/E7</f>
        <v>1.9333333333333333</v>
      </c>
      <c r="H7" s="10">
        <f>G10*G9*G7</f>
        <v>16.668095238095237</v>
      </c>
      <c r="I7" s="10">
        <f>C6*C13/(H7*2652)</f>
        <v>37.349739770204579</v>
      </c>
      <c r="J7" s="12">
        <f>I7/3.6</f>
        <v>10.374927713945716</v>
      </c>
    </row>
    <row r="8" spans="2:14" ht="15" thickBot="1">
      <c r="B8" s="56" t="s">
        <v>6</v>
      </c>
      <c r="C8" s="66" t="s">
        <v>9</v>
      </c>
      <c r="D8" s="38" t="s">
        <v>17</v>
      </c>
      <c r="E8" s="7">
        <v>21</v>
      </c>
      <c r="F8" s="7">
        <v>31</v>
      </c>
      <c r="G8" s="10">
        <f>F8/E8</f>
        <v>1.4761904761904763</v>
      </c>
      <c r="H8" s="10">
        <f>G9*G10*G8</f>
        <v>12.726870748299319</v>
      </c>
      <c r="I8" s="10">
        <f>C6*C13/(H8*2652)</f>
        <v>48.916110795816316</v>
      </c>
      <c r="J8" s="12">
        <f>I8/3.6</f>
        <v>13.587808554393421</v>
      </c>
    </row>
    <row r="9" spans="2:14">
      <c r="B9" s="108" t="s">
        <v>34</v>
      </c>
      <c r="C9" s="109">
        <v>1.151</v>
      </c>
      <c r="D9" s="38" t="s">
        <v>4</v>
      </c>
      <c r="E9" s="7">
        <v>15</v>
      </c>
      <c r="F9" s="7">
        <v>51</v>
      </c>
      <c r="G9" s="10">
        <f>F9/E9</f>
        <v>3.4</v>
      </c>
      <c r="H9" s="11" t="s">
        <v>24</v>
      </c>
      <c r="I9" s="11" t="s">
        <v>24</v>
      </c>
      <c r="J9" s="13" t="s">
        <v>24</v>
      </c>
    </row>
    <row r="10" spans="2:14" ht="15" thickBot="1">
      <c r="B10" s="54" t="s">
        <v>7</v>
      </c>
      <c r="C10" s="58">
        <v>0.95</v>
      </c>
      <c r="D10" s="39" t="s">
        <v>3</v>
      </c>
      <c r="E10" s="14">
        <v>28</v>
      </c>
      <c r="F10" s="14">
        <v>71</v>
      </c>
      <c r="G10" s="15">
        <f>F10/E10</f>
        <v>2.5357142857142856</v>
      </c>
      <c r="H10" s="16" t="s">
        <v>24</v>
      </c>
      <c r="I10" s="16" t="s">
        <v>24</v>
      </c>
      <c r="J10" s="17" t="s">
        <v>24</v>
      </c>
    </row>
    <row r="11" spans="2:14" ht="15" thickBot="1">
      <c r="B11" s="110" t="s">
        <v>8</v>
      </c>
      <c r="C11" s="59">
        <v>1.167</v>
      </c>
    </row>
    <row r="12" spans="2:14" ht="15.6">
      <c r="B12" s="104" t="s">
        <v>21</v>
      </c>
      <c r="C12" s="107">
        <v>304.8</v>
      </c>
      <c r="D12" s="122" t="s">
        <v>70</v>
      </c>
      <c r="E12" s="45" t="s">
        <v>20</v>
      </c>
      <c r="F12" s="45" t="s">
        <v>40</v>
      </c>
      <c r="G12" s="45" t="s">
        <v>47</v>
      </c>
      <c r="H12" s="46" t="s">
        <v>48</v>
      </c>
      <c r="I12" s="45" t="s">
        <v>49</v>
      </c>
      <c r="J12" s="123" t="s">
        <v>50</v>
      </c>
      <c r="K12" s="44" t="s">
        <v>119</v>
      </c>
    </row>
    <row r="13" spans="2:14" ht="15" thickBot="1">
      <c r="B13" s="56" t="s">
        <v>22</v>
      </c>
      <c r="C13" s="106">
        <v>254</v>
      </c>
      <c r="D13" s="93" t="s">
        <v>27</v>
      </c>
      <c r="E13" s="10">
        <f>0.5*C11*C10*C9*J6^2</f>
        <v>36.932848156905294</v>
      </c>
      <c r="F13" s="20">
        <f>C18*C17*9.81</f>
        <v>103.00500000000001</v>
      </c>
      <c r="G13" s="21">
        <f>$C$19*9.81*$C$17</f>
        <v>128.75625000000002</v>
      </c>
      <c r="H13" s="21">
        <f>C$20*9.81*C$17</f>
        <v>1545.075</v>
      </c>
      <c r="I13" s="7">
        <f>C$21*9.81*C$17</f>
        <v>1030.0500000000002</v>
      </c>
      <c r="J13" s="94">
        <f>9.81*C$22*C$17</f>
        <v>515.02500000000009</v>
      </c>
      <c r="K13" s="38">
        <v>2163.96</v>
      </c>
    </row>
    <row r="14" spans="2:14">
      <c r="B14" s="108" t="s">
        <v>31</v>
      </c>
      <c r="C14" s="109">
        <v>144</v>
      </c>
      <c r="D14" s="93" t="s">
        <v>28</v>
      </c>
      <c r="E14" s="10">
        <f>0.5*C11*C10*C9*J7^2</f>
        <v>68.676783762840415</v>
      </c>
      <c r="F14" s="7">
        <v>103</v>
      </c>
      <c r="G14" s="21">
        <f>$C$19*9.81*$C$17</f>
        <v>128.75625000000002</v>
      </c>
      <c r="H14" s="21">
        <f>C$20*9.81*C$17</f>
        <v>1545.075</v>
      </c>
      <c r="I14" s="7">
        <f>C$21*9.81*C$17</f>
        <v>1030.0500000000002</v>
      </c>
      <c r="J14" s="94">
        <f>9.81*C$22*C$17</f>
        <v>515.02500000000009</v>
      </c>
      <c r="K14" s="38">
        <v>2163.96</v>
      </c>
    </row>
    <row r="15" spans="2:14" ht="15" thickBot="1">
      <c r="B15" s="54" t="s">
        <v>30</v>
      </c>
      <c r="C15" s="58">
        <v>16.11</v>
      </c>
      <c r="D15" s="124" t="s">
        <v>29</v>
      </c>
      <c r="E15" s="15">
        <f>0.5*C11*C10*C9*J8^2</f>
        <v>117.79819280261769</v>
      </c>
      <c r="F15" s="14">
        <v>103</v>
      </c>
      <c r="G15" s="24">
        <f>$C$19*9.81*$C$17</f>
        <v>128.75625000000002</v>
      </c>
      <c r="H15" s="24">
        <f>C$20*9.81*C$17</f>
        <v>1545.075</v>
      </c>
      <c r="I15" s="14">
        <f>C$21*9.81*C$17</f>
        <v>1030.0500000000002</v>
      </c>
      <c r="J15" s="125">
        <f>9.81*C$22*C$17</f>
        <v>515.02500000000009</v>
      </c>
      <c r="K15" s="38">
        <v>2163.96</v>
      </c>
    </row>
    <row r="16" spans="2:14">
      <c r="B16" s="55" t="s">
        <v>32</v>
      </c>
      <c r="C16" s="58">
        <v>345</v>
      </c>
      <c r="D16" s="119" t="s">
        <v>42</v>
      </c>
      <c r="E16" s="31"/>
      <c r="F16" s="120" t="s">
        <v>64</v>
      </c>
      <c r="G16" s="120" t="s">
        <v>65</v>
      </c>
      <c r="H16" s="121" t="s">
        <v>66</v>
      </c>
      <c r="I16" s="120" t="s">
        <v>67</v>
      </c>
      <c r="J16" s="120" t="s">
        <v>68</v>
      </c>
      <c r="K16" s="7"/>
    </row>
    <row r="17" spans="2:11" ht="15" thickBot="1">
      <c r="B17" s="110" t="s">
        <v>33</v>
      </c>
      <c r="C17" s="59">
        <v>525</v>
      </c>
      <c r="D17" s="38" t="s">
        <v>27</v>
      </c>
      <c r="E17" s="7"/>
      <c r="F17" s="10">
        <f>E13+F13</f>
        <v>139.93784815690532</v>
      </c>
      <c r="G17" s="10">
        <f>E$13+G$13+K$13</f>
        <v>2329.6490981569054</v>
      </c>
      <c r="H17" s="21">
        <f>E13+H13</f>
        <v>1582.0078481569053</v>
      </c>
      <c r="I17" s="20">
        <f>E13+I13</f>
        <v>1066.9828481569054</v>
      </c>
      <c r="J17" s="10">
        <f>E13+J13</f>
        <v>551.95784815690536</v>
      </c>
      <c r="K17" s="7"/>
    </row>
    <row r="18" spans="2:11" ht="15" customHeight="1">
      <c r="B18" s="104" t="s">
        <v>39</v>
      </c>
      <c r="C18" s="107">
        <v>0.02</v>
      </c>
      <c r="D18" s="38" t="s">
        <v>28</v>
      </c>
      <c r="E18" s="7"/>
      <c r="F18" s="10">
        <f>E14+F14</f>
        <v>171.67678376284042</v>
      </c>
      <c r="G18" s="10">
        <f>E14+G14+K14</f>
        <v>2361.3930337628403</v>
      </c>
      <c r="H18" s="21">
        <f>E14+H14</f>
        <v>1613.7517837628404</v>
      </c>
      <c r="I18" s="10">
        <f>E14+I14</f>
        <v>1098.7267837628406</v>
      </c>
      <c r="J18" s="10">
        <f>E14+J14</f>
        <v>583.70178376284048</v>
      </c>
      <c r="K18" s="7"/>
    </row>
    <row r="19" spans="2:11" ht="15" thickBot="1">
      <c r="B19" s="56" t="s">
        <v>35</v>
      </c>
      <c r="C19" s="58">
        <v>2.5000000000000001E-2</v>
      </c>
      <c r="D19" s="38" t="s">
        <v>29</v>
      </c>
      <c r="E19" s="7"/>
      <c r="F19" s="10">
        <f>E15+F15</f>
        <v>220.79819280261768</v>
      </c>
      <c r="G19" s="10">
        <f>E15+G15+K15</f>
        <v>2410.5144428026179</v>
      </c>
      <c r="H19" s="21">
        <f>E15+H15</f>
        <v>1662.8731928026177</v>
      </c>
      <c r="I19" s="10">
        <f>E15+I15</f>
        <v>1147.8481928026179</v>
      </c>
      <c r="J19" s="10">
        <f>E15+J15</f>
        <v>632.82319280261777</v>
      </c>
      <c r="K19" s="7"/>
    </row>
    <row r="20" spans="2:11" ht="15" thickBot="1">
      <c r="B20" s="105" t="s">
        <v>38</v>
      </c>
      <c r="C20" s="58">
        <v>0.3</v>
      </c>
      <c r="D20" s="40" t="s">
        <v>69</v>
      </c>
      <c r="E20" s="26"/>
      <c r="F20" s="27" t="s">
        <v>10</v>
      </c>
      <c r="G20" s="28" t="s">
        <v>43</v>
      </c>
      <c r="H20" s="29" t="s">
        <v>44</v>
      </c>
      <c r="I20" s="28" t="s">
        <v>45</v>
      </c>
      <c r="J20" s="28" t="s">
        <v>46</v>
      </c>
      <c r="K20" s="7"/>
    </row>
    <row r="21" spans="2:11">
      <c r="B21" s="104" t="s">
        <v>36</v>
      </c>
      <c r="C21" s="58">
        <v>0.2</v>
      </c>
      <c r="D21" s="38" t="s">
        <v>27</v>
      </c>
      <c r="E21" s="10"/>
      <c r="F21" s="10">
        <f>F17*J6</f>
        <v>1064.6863766535366</v>
      </c>
      <c r="G21" s="11">
        <f>G$17*J$6</f>
        <v>17724.623394306931</v>
      </c>
      <c r="H21" s="22">
        <f>H17*J6</f>
        <v>12036.359182849983</v>
      </c>
      <c r="I21" s="11">
        <f>J6*I17</f>
        <v>8117.9046092083963</v>
      </c>
      <c r="J21" s="8">
        <f>J17*J6</f>
        <v>4199.4500355668079</v>
      </c>
      <c r="K21" s="7"/>
    </row>
    <row r="22" spans="2:11" ht="15" thickBot="1">
      <c r="B22" s="56" t="s">
        <v>37</v>
      </c>
      <c r="C22" s="59">
        <v>0.1</v>
      </c>
      <c r="D22" s="38" t="s">
        <v>28</v>
      </c>
      <c r="E22" s="10"/>
      <c r="F22" s="10">
        <f>F18*J7</f>
        <v>1781.134221702159</v>
      </c>
      <c r="G22" s="11">
        <f>G18*J7</f>
        <v>24499.282029504444</v>
      </c>
      <c r="H22" s="21">
        <f>H18*J7</f>
        <v>16742.558104790427</v>
      </c>
      <c r="I22" s="10">
        <f>I18*J7</f>
        <v>11399.210958915537</v>
      </c>
      <c r="J22" s="7">
        <f>J7*J18</f>
        <v>6055.8638130406434</v>
      </c>
      <c r="K22" s="7"/>
    </row>
    <row r="23" spans="2:11" ht="15" thickBot="1">
      <c r="B23" s="49" t="s">
        <v>71</v>
      </c>
      <c r="C23" s="49">
        <v>1940</v>
      </c>
      <c r="D23" s="39" t="s">
        <v>29</v>
      </c>
      <c r="E23" s="15"/>
      <c r="F23" s="15">
        <f>F19*J8</f>
        <v>3000.1635729580162</v>
      </c>
      <c r="G23" s="16">
        <f>G19*J8</f>
        <v>32753.6087664023</v>
      </c>
      <c r="H23" s="24">
        <f>J8*H19</f>
        <v>22594.802594034911</v>
      </c>
      <c r="I23" s="15">
        <f>I19*J8</f>
        <v>15596.74149330844</v>
      </c>
      <c r="J23" s="14">
        <f>J8*J19</f>
        <v>8598.6803925819677</v>
      </c>
      <c r="K23" s="14"/>
    </row>
    <row r="24" spans="2:11">
      <c r="B24" s="50" t="s">
        <v>72</v>
      </c>
      <c r="C24" s="50">
        <v>488</v>
      </c>
      <c r="F24" s="5"/>
      <c r="H24" s="6"/>
    </row>
    <row r="25" spans="2:11">
      <c r="B25" s="50" t="s">
        <v>73</v>
      </c>
      <c r="C25" s="50">
        <v>1070</v>
      </c>
      <c r="F25" s="5"/>
      <c r="H25" s="6"/>
    </row>
    <row r="26" spans="2:11">
      <c r="B26" s="51" t="s">
        <v>74</v>
      </c>
      <c r="C26" s="51">
        <v>870</v>
      </c>
      <c r="D26" s="47"/>
      <c r="E26" s="35" t="s">
        <v>51</v>
      </c>
      <c r="F26" s="35" t="s">
        <v>52</v>
      </c>
      <c r="G26" s="35" t="s">
        <v>53</v>
      </c>
      <c r="H26" s="35" t="s">
        <v>54</v>
      </c>
      <c r="I26" s="35" t="s">
        <v>61</v>
      </c>
      <c r="J26" s="35" t="s">
        <v>62</v>
      </c>
    </row>
    <row r="27" spans="2:11" ht="18">
      <c r="B27" s="50" t="s">
        <v>121</v>
      </c>
      <c r="C27" s="50">
        <v>18</v>
      </c>
      <c r="D27" s="48" t="s">
        <v>12</v>
      </c>
      <c r="E27" s="34">
        <v>0.30399999999999999</v>
      </c>
      <c r="F27" s="7">
        <v>1.25</v>
      </c>
      <c r="G27" s="41" t="s">
        <v>60</v>
      </c>
      <c r="H27" s="10">
        <f>1/E27</f>
        <v>3.2894736842105265</v>
      </c>
      <c r="I27" s="9" t="s">
        <v>60</v>
      </c>
      <c r="J27" s="9" t="s">
        <v>60</v>
      </c>
    </row>
    <row r="28" spans="2:11">
      <c r="B28" s="50" t="s">
        <v>122</v>
      </c>
      <c r="C28" s="50">
        <f>C27*(PI()/180)</f>
        <v>0.31415926535897931</v>
      </c>
      <c r="D28" s="48" t="s">
        <v>13</v>
      </c>
      <c r="E28" s="7">
        <v>0.254</v>
      </c>
      <c r="F28" s="7">
        <v>0.87</v>
      </c>
      <c r="G28" s="9" t="s">
        <v>60</v>
      </c>
      <c r="H28" s="10">
        <f>1/E28</f>
        <v>3.9370078740157481</v>
      </c>
      <c r="I28" s="9" t="s">
        <v>60</v>
      </c>
      <c r="J28" s="9" t="s">
        <v>60</v>
      </c>
    </row>
    <row r="29" spans="2:11">
      <c r="B29" s="50" t="s">
        <v>77</v>
      </c>
      <c r="C29" s="50">
        <v>207</v>
      </c>
      <c r="D29" s="48" t="s">
        <v>55</v>
      </c>
      <c r="E29" s="7"/>
      <c r="F29" s="7">
        <v>0.06</v>
      </c>
      <c r="G29" s="7">
        <v>2.536</v>
      </c>
      <c r="H29" s="9" t="s">
        <v>60</v>
      </c>
      <c r="I29" s="9" t="s">
        <v>60</v>
      </c>
      <c r="J29" s="9" t="s">
        <v>60</v>
      </c>
    </row>
    <row r="30" spans="2:11">
      <c r="B30" s="50" t="s">
        <v>78</v>
      </c>
      <c r="C30" s="50">
        <v>193</v>
      </c>
      <c r="D30" s="48" t="s">
        <v>56</v>
      </c>
      <c r="E30" s="7"/>
      <c r="F30" s="7">
        <v>0.02</v>
      </c>
      <c r="G30" s="7">
        <v>3.4</v>
      </c>
      <c r="H30" s="10">
        <f>(1/E28)*G30</f>
        <v>13.385826771653543</v>
      </c>
      <c r="I30" s="9" t="s">
        <v>60</v>
      </c>
      <c r="J30" s="9" t="s">
        <v>60</v>
      </c>
    </row>
    <row r="31" spans="2:11">
      <c r="B31" s="50" t="s">
        <v>76</v>
      </c>
      <c r="C31" s="52">
        <f>(C29*C23)/C17</f>
        <v>764.91428571428571</v>
      </c>
      <c r="D31" s="38" t="s">
        <v>57</v>
      </c>
      <c r="E31" s="7"/>
      <c r="F31" s="7">
        <v>0.05</v>
      </c>
      <c r="G31" s="7">
        <v>2.6360000000000001</v>
      </c>
      <c r="H31" s="10">
        <f>G30*G31*1/E28</f>
        <v>35.285039370078742</v>
      </c>
      <c r="I31" s="10">
        <f>G31*G30*G29*1/E28</f>
        <v>89.482859842519687</v>
      </c>
      <c r="J31" s="10">
        <f>G6*G30*1/E28</f>
        <v>35.289906943450248</v>
      </c>
    </row>
    <row r="32" spans="2:11" ht="15" thickBot="1">
      <c r="B32" s="51" t="s">
        <v>75</v>
      </c>
      <c r="C32" s="66">
        <f>(C23*(C29-C30))/(C16*TAN(C28))+279.4</f>
        <v>521.68952136139092</v>
      </c>
      <c r="D32" s="38" t="s">
        <v>59</v>
      </c>
      <c r="E32" s="7"/>
      <c r="F32" s="7">
        <v>0.05</v>
      </c>
      <c r="G32" s="7">
        <v>1.9330000000000001</v>
      </c>
      <c r="H32" s="10">
        <f>G32*G30*1/E28</f>
        <v>25.874803149606297</v>
      </c>
      <c r="I32" s="10">
        <f>G32*G30*G29*1/E28</f>
        <v>65.618500787401572</v>
      </c>
      <c r="J32" s="10">
        <f>'[1]Reduced mass'!$D$9</f>
        <v>20.041666666666668</v>
      </c>
    </row>
    <row r="33" spans="2:10">
      <c r="B33" s="91" t="s">
        <v>86</v>
      </c>
      <c r="C33" s="92" t="e">
        <f>SQRT(#REF!^2+2*$C$38*#REF!)</f>
        <v>#REF!</v>
      </c>
      <c r="D33" s="38" t="s">
        <v>58</v>
      </c>
      <c r="E33" s="7"/>
      <c r="F33" s="7">
        <v>0.05</v>
      </c>
      <c r="G33" s="7">
        <v>1.476</v>
      </c>
      <c r="H33" s="10">
        <f>G33*G30*1/E28</f>
        <v>19.757480314960628</v>
      </c>
      <c r="I33" s="10">
        <f>G33*G30*G29*1/E28</f>
        <v>50.104970078740159</v>
      </c>
      <c r="J33" s="10">
        <f>G8*G30*1/E28</f>
        <v>19.760029996250466</v>
      </c>
    </row>
    <row r="34" spans="2:10">
      <c r="B34" s="93" t="s">
        <v>88</v>
      </c>
      <c r="C34" s="94">
        <f>I6</f>
        <v>27.389809164816693</v>
      </c>
    </row>
    <row r="35" spans="2:10">
      <c r="B35" s="93" t="s">
        <v>89</v>
      </c>
      <c r="C35" s="94">
        <f>C7*0.97*G6</f>
        <v>56.26</v>
      </c>
    </row>
    <row r="36" spans="2:10">
      <c r="B36" s="93" t="s">
        <v>90</v>
      </c>
      <c r="C36" s="94">
        <f>G9*0.94*C35</f>
        <v>179.80695999999998</v>
      </c>
    </row>
    <row r="37" spans="2:10">
      <c r="B37" s="93" t="s">
        <v>91</v>
      </c>
      <c r="C37" s="94">
        <f>(C36/0.254)</f>
        <v>707.9014173228345</v>
      </c>
    </row>
    <row r="38" spans="2:10" ht="15" thickBot="1">
      <c r="B38" s="111" t="s">
        <v>87</v>
      </c>
      <c r="C38" s="112">
        <f>C37/(C15+C16)</f>
        <v>1.9603484182737516</v>
      </c>
    </row>
    <row r="39" spans="2:10">
      <c r="B39" s="115" t="s">
        <v>116</v>
      </c>
      <c r="C39" s="116">
        <v>10.199999999999999</v>
      </c>
    </row>
    <row r="40" spans="2:10">
      <c r="B40" s="95" t="s">
        <v>117</v>
      </c>
      <c r="C40" s="23">
        <v>6.4</v>
      </c>
    </row>
    <row r="41" spans="2:10" ht="15" thickBot="1">
      <c r="B41" s="96" t="s">
        <v>118</v>
      </c>
      <c r="C41" s="25">
        <f>C40+C39</f>
        <v>16.600000000000001</v>
      </c>
    </row>
    <row r="42" spans="2:10">
      <c r="B42" s="113" t="s">
        <v>120</v>
      </c>
      <c r="C42" s="114">
        <f>C12*0.9/1000</f>
        <v>0.27432000000000001</v>
      </c>
    </row>
    <row r="43" spans="2:10">
      <c r="B43" s="95" t="s">
        <v>88</v>
      </c>
      <c r="C43" s="23">
        <f>C13*0.9/1000</f>
        <v>0.2286</v>
      </c>
    </row>
    <row r="44" spans="2:10">
      <c r="B44" s="95" t="s">
        <v>92</v>
      </c>
      <c r="C44" s="23">
        <f>C41*C42^2</f>
        <v>1.2491742758400002</v>
      </c>
    </row>
    <row r="45" spans="2:10">
      <c r="B45" s="93" t="s">
        <v>93</v>
      </c>
      <c r="C45" s="23">
        <f>C41*C43^2</f>
        <v>0.86748213600000001</v>
      </c>
    </row>
    <row r="46" spans="2:10" ht="15" thickBot="1">
      <c r="B46" s="111" t="s">
        <v>94</v>
      </c>
      <c r="C46" s="117">
        <v>0.17</v>
      </c>
    </row>
    <row r="47" spans="2:10">
      <c r="B47" s="115" t="s">
        <v>125</v>
      </c>
      <c r="C47" s="116">
        <f>540+(4*((C45/0.245^2)+C46*(G6^2/0.245^2)))</f>
        <v>676.54659784648959</v>
      </c>
    </row>
    <row r="48" spans="2:10">
      <c r="B48" s="95" t="s">
        <v>126</v>
      </c>
      <c r="C48" s="23">
        <f>540+(4*((C45/0.245^2)+C46*(G7^2/0.245^2)))</f>
        <v>640.15189392567913</v>
      </c>
    </row>
    <row r="49" spans="2:3" ht="15" thickBot="1">
      <c r="B49" s="96" t="s">
        <v>127</v>
      </c>
      <c r="C49" s="25">
        <f>540+(4*((C45/0.245^2)+C46*(G8^2/0.245^2)))</f>
        <v>622.49467060319728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40CC-0319-4B5A-B896-33E80D6438B9}">
  <dimension ref="A2:AX640"/>
  <sheetViews>
    <sheetView zoomScale="90" zoomScaleNormal="90" workbookViewId="0">
      <pane ySplit="5" topLeftCell="A6" activePane="bottomLeft" state="frozen"/>
      <selection activeCell="B1" sqref="B1"/>
      <selection pane="bottomLeft" activeCell="M7" sqref="M7"/>
    </sheetView>
  </sheetViews>
  <sheetFormatPr defaultRowHeight="14.4"/>
  <cols>
    <col min="1" max="1" width="39.88671875" customWidth="1"/>
    <col min="2" max="2" width="12" bestFit="1" customWidth="1"/>
    <col min="3" max="3" width="13.21875" bestFit="1" customWidth="1"/>
    <col min="7" max="7" width="12" bestFit="1" customWidth="1"/>
    <col min="8" max="8" width="14.5546875" bestFit="1" customWidth="1"/>
    <col min="9" max="9" width="12.5546875" bestFit="1" customWidth="1"/>
    <col min="10" max="10" width="20.88671875" bestFit="1" customWidth="1"/>
    <col min="11" max="11" width="12" bestFit="1" customWidth="1"/>
    <col min="12" max="12" width="11.33203125" bestFit="1" customWidth="1"/>
    <col min="13" max="13" width="16.33203125" bestFit="1" customWidth="1"/>
    <col min="14" max="14" width="12.109375" customWidth="1"/>
    <col min="15" max="15" width="8" bestFit="1" customWidth="1"/>
    <col min="16" max="16" width="20.88671875" customWidth="1"/>
    <col min="18" max="18" width="11" customWidth="1"/>
    <col min="19" max="19" width="8.33203125" hidden="1" customWidth="1"/>
    <col min="20" max="20" width="0.109375" customWidth="1"/>
    <col min="21" max="21" width="0.33203125" customWidth="1"/>
    <col min="22" max="22" width="0.21875" customWidth="1"/>
    <col min="23" max="23" width="0.33203125" customWidth="1"/>
    <col min="24" max="24" width="14.33203125" customWidth="1"/>
    <col min="25" max="25" width="0.33203125" customWidth="1"/>
    <col min="26" max="26" width="19.33203125" customWidth="1"/>
    <col min="27" max="27" width="17.44140625" bestFit="1" customWidth="1"/>
    <col min="29" max="29" width="17" bestFit="1" customWidth="1"/>
    <col min="31" max="31" width="17.88671875" bestFit="1" customWidth="1"/>
    <col min="34" max="34" width="10.44140625" bestFit="1" customWidth="1"/>
    <col min="35" max="35" width="11.21875" bestFit="1" customWidth="1"/>
    <col min="36" max="36" width="10.109375" bestFit="1" customWidth="1"/>
  </cols>
  <sheetData>
    <row r="2" spans="1:50">
      <c r="A2" s="7" t="s">
        <v>114</v>
      </c>
      <c r="B2" s="68"/>
    </row>
    <row r="3" spans="1:50">
      <c r="A3" s="7" t="s">
        <v>113</v>
      </c>
      <c r="B3" s="69"/>
    </row>
    <row r="4" spans="1:50" ht="14.4" customHeight="1">
      <c r="A4" s="7" t="s">
        <v>115</v>
      </c>
      <c r="B4" s="71"/>
      <c r="D4" s="144" t="s">
        <v>139</v>
      </c>
      <c r="E4" s="145"/>
      <c r="F4" s="145"/>
      <c r="G4" s="145"/>
      <c r="H4" s="145"/>
    </row>
    <row r="5" spans="1:50" ht="15" thickBot="1">
      <c r="A5" s="7"/>
      <c r="B5" s="7"/>
      <c r="C5" s="195" t="s">
        <v>137</v>
      </c>
      <c r="D5" s="142" t="s">
        <v>80</v>
      </c>
      <c r="E5" s="142" t="s">
        <v>81</v>
      </c>
      <c r="F5" s="141" t="s">
        <v>82</v>
      </c>
      <c r="G5" s="141" t="s">
        <v>84</v>
      </c>
      <c r="H5" s="141" t="s">
        <v>85</v>
      </c>
      <c r="I5" s="142" t="s">
        <v>83</v>
      </c>
      <c r="J5" s="142" t="s">
        <v>111</v>
      </c>
      <c r="K5" s="142" t="s">
        <v>140</v>
      </c>
      <c r="L5" s="142" t="s">
        <v>141</v>
      </c>
      <c r="M5" s="143" t="s">
        <v>143</v>
      </c>
      <c r="N5" s="142" t="s">
        <v>144</v>
      </c>
      <c r="O5" s="143" t="s">
        <v>142</v>
      </c>
      <c r="P5" s="143" t="s">
        <v>145</v>
      </c>
      <c r="Q5" s="143" t="s">
        <v>18</v>
      </c>
      <c r="R5" s="143" t="s">
        <v>131</v>
      </c>
      <c r="S5" s="143" t="s">
        <v>19</v>
      </c>
      <c r="T5" s="143" t="s">
        <v>132</v>
      </c>
      <c r="U5" s="143" t="s">
        <v>133</v>
      </c>
      <c r="V5" s="143" t="s">
        <v>135</v>
      </c>
      <c r="W5" s="143" t="s">
        <v>134</v>
      </c>
      <c r="X5" s="143" t="s">
        <v>100</v>
      </c>
      <c r="Y5" s="143"/>
    </row>
    <row r="6" spans="1:50" ht="15" thickBot="1">
      <c r="C6" s="148" t="s">
        <v>156</v>
      </c>
      <c r="D6" s="38">
        <v>1</v>
      </c>
      <c r="E6" s="65">
        <v>1</v>
      </c>
      <c r="F6" s="67">
        <v>0</v>
      </c>
      <c r="G6" s="79">
        <v>0</v>
      </c>
      <c r="H6" s="71">
        <v>0</v>
      </c>
      <c r="I6" s="7">
        <v>0</v>
      </c>
      <c r="J6" s="70">
        <f>0.97</f>
        <v>0.97</v>
      </c>
      <c r="K6" s="7">
        <f t="shared" ref="K6:K69" si="0">0.5*1.167*0.95*1.151*I6^2</f>
        <v>0</v>
      </c>
      <c r="L6" s="7">
        <v>103</v>
      </c>
      <c r="M6" s="7">
        <f>J6*525</f>
        <v>509.25</v>
      </c>
      <c r="N6" s="7">
        <v>0</v>
      </c>
      <c r="O6" s="7">
        <f>K6+L6+M6+N6</f>
        <v>612.25</v>
      </c>
      <c r="P6" s="146">
        <f>(O6*I6)/1000</f>
        <v>0</v>
      </c>
      <c r="Q6" s="7">
        <f t="shared" ref="Q6:Q13" si="1">VLOOKUP(H6,AA7:AB68,2,TRUE)</f>
        <v>0</v>
      </c>
      <c r="R6" s="7">
        <f t="shared" ref="R6:R37" si="2">VLOOKUP(Q6,$AG$7:$AH$68,2,FALSE)</f>
        <v>0</v>
      </c>
      <c r="S6" s="7">
        <v>0</v>
      </c>
      <c r="T6" s="7"/>
      <c r="U6" s="7">
        <f>MROUND(Q6,500)</f>
        <v>0</v>
      </c>
      <c r="V6" s="7">
        <f>MATCH(T6,$AJ$7:$AJ$29,0)</f>
        <v>23</v>
      </c>
      <c r="W6" s="7">
        <v>0</v>
      </c>
      <c r="X6" s="7">
        <v>0</v>
      </c>
      <c r="Y6" s="7">
        <f>R6*0.7457</f>
        <v>0</v>
      </c>
      <c r="AA6" s="153" t="s">
        <v>96</v>
      </c>
      <c r="AB6" s="154" t="s">
        <v>18</v>
      </c>
      <c r="AC6" s="154" t="s">
        <v>97</v>
      </c>
      <c r="AD6" s="154" t="s">
        <v>18</v>
      </c>
      <c r="AE6" s="154" t="s">
        <v>98</v>
      </c>
      <c r="AF6" s="154" t="s">
        <v>18</v>
      </c>
      <c r="AG6" s="154" t="s">
        <v>18</v>
      </c>
      <c r="AH6" s="154" t="s">
        <v>128</v>
      </c>
      <c r="AI6" s="155" t="s">
        <v>95</v>
      </c>
      <c r="AJ6" s="126" t="s">
        <v>99</v>
      </c>
      <c r="AK6" s="77">
        <v>500</v>
      </c>
      <c r="AL6" s="75">
        <v>1000</v>
      </c>
      <c r="AM6" s="75">
        <v>1500</v>
      </c>
      <c r="AN6" s="75">
        <v>2000</v>
      </c>
      <c r="AO6" s="75">
        <v>2500</v>
      </c>
      <c r="AP6" s="75">
        <v>3000</v>
      </c>
      <c r="AQ6" s="75">
        <v>3500</v>
      </c>
      <c r="AR6" s="75">
        <v>4000</v>
      </c>
      <c r="AS6" s="75">
        <v>4500</v>
      </c>
      <c r="AT6" s="75">
        <v>5000</v>
      </c>
      <c r="AU6" s="75">
        <v>5500</v>
      </c>
      <c r="AV6" s="75">
        <v>6000</v>
      </c>
      <c r="AW6" s="75">
        <v>6500</v>
      </c>
      <c r="AX6" s="76">
        <v>7000</v>
      </c>
    </row>
    <row r="7" spans="1:50">
      <c r="C7" s="148" t="s">
        <v>156</v>
      </c>
      <c r="D7" s="38">
        <v>1</v>
      </c>
      <c r="E7" s="65">
        <v>1</v>
      </c>
      <c r="F7" s="68">
        <v>1</v>
      </c>
      <c r="G7" s="79">
        <f>$F$7/I7</f>
        <v>0.71795815861773815</v>
      </c>
      <c r="H7" s="72">
        <f>I7*3.6</f>
        <v>5.0142197797862824</v>
      </c>
      <c r="I7" s="10">
        <f>MIN(13.2,(SQRT((I6^2)+2*J6*$F$7)))</f>
        <v>1.3928388277184118</v>
      </c>
      <c r="J7" s="70">
        <f t="shared" ref="J7:J20" si="3">0.97</f>
        <v>0.97</v>
      </c>
      <c r="K7" s="7">
        <f t="shared" si="0"/>
        <v>1.2377744654999996</v>
      </c>
      <c r="L7" s="7">
        <v>103</v>
      </c>
      <c r="M7" s="7">
        <f>525*J7</f>
        <v>509.25</v>
      </c>
      <c r="N7" s="7">
        <v>0</v>
      </c>
      <c r="O7" s="7">
        <f t="shared" ref="O7:O70" si="4">K7+L7+M7+N7</f>
        <v>613.48777446550002</v>
      </c>
      <c r="P7" s="146">
        <f t="shared" ref="P7:P70" si="5">(O7*I7)/1000</f>
        <v>0.85448959260610446</v>
      </c>
      <c r="Q7" s="7">
        <f t="shared" si="1"/>
        <v>1100</v>
      </c>
      <c r="R7" s="7">
        <f t="shared" si="2"/>
        <v>0.86</v>
      </c>
      <c r="S7" s="21">
        <f t="shared" ref="S7:S38" si="6">VLOOKUP(Q7,$AG$7:$AI$68,3,TRUE)</f>
        <v>5.5720181818181818</v>
      </c>
      <c r="T7" s="21">
        <f>ROUNDUP(S7,0)</f>
        <v>6</v>
      </c>
      <c r="U7" s="7">
        <f>MROUND(Q7,500)</f>
        <v>1000</v>
      </c>
      <c r="V7" s="7">
        <f t="shared" ref="V7:V70" si="7">MATCH(T7,$AJ$7:$AJ$29,0)</f>
        <v>17</v>
      </c>
      <c r="W7" s="7">
        <f t="shared" ref="W7:W70" si="8">MATCH(U7,$AK$6:$AX$6,0)</f>
        <v>2</v>
      </c>
      <c r="X7" s="7">
        <f>INDEX($AK$7:$AX$29,V7,W7)</f>
        <v>546</v>
      </c>
      <c r="Y7" s="7">
        <f t="shared" ref="Y7:Y70" si="9">R7*0.7457</f>
        <v>0.64130200000000004</v>
      </c>
      <c r="AA7" s="31">
        <v>0</v>
      </c>
      <c r="AB7" s="31">
        <v>0</v>
      </c>
      <c r="AC7" s="31">
        <v>0</v>
      </c>
      <c r="AD7" s="31">
        <v>0</v>
      </c>
      <c r="AE7" s="31">
        <v>0</v>
      </c>
      <c r="AF7" s="31">
        <v>0</v>
      </c>
      <c r="AG7" s="31">
        <v>0</v>
      </c>
      <c r="AH7" s="31">
        <v>0</v>
      </c>
      <c r="AI7" s="31">
        <v>0</v>
      </c>
      <c r="AJ7" s="127">
        <v>22</v>
      </c>
      <c r="AK7" s="88">
        <v>488</v>
      </c>
      <c r="AL7" s="88">
        <v>488</v>
      </c>
      <c r="AM7" s="88">
        <v>488</v>
      </c>
      <c r="AN7" s="88">
        <v>488</v>
      </c>
      <c r="AO7" s="88">
        <v>488</v>
      </c>
      <c r="AP7" s="88">
        <v>488</v>
      </c>
      <c r="AQ7" s="88">
        <v>488</v>
      </c>
      <c r="AR7" s="88">
        <v>488</v>
      </c>
      <c r="AS7" s="88">
        <v>488</v>
      </c>
      <c r="AT7" s="88">
        <v>488</v>
      </c>
      <c r="AU7" s="88">
        <v>488</v>
      </c>
      <c r="AV7" s="88">
        <v>488</v>
      </c>
      <c r="AW7" s="88">
        <v>488</v>
      </c>
      <c r="AX7" s="88">
        <v>488</v>
      </c>
    </row>
    <row r="8" spans="1:50">
      <c r="C8" s="148" t="s">
        <v>156</v>
      </c>
      <c r="D8" s="38">
        <v>1</v>
      </c>
      <c r="E8" s="65">
        <v>1</v>
      </c>
      <c r="F8" s="68">
        <f t="shared" ref="F8:F71" si="10">F7+1</f>
        <v>2</v>
      </c>
      <c r="G8" s="79">
        <f>($F$7/I8)+G7</f>
        <v>1.2256312411845478</v>
      </c>
      <c r="H8" s="72">
        <f>I8*3.6</f>
        <v>7.0911776172931953</v>
      </c>
      <c r="I8" s="10">
        <f t="shared" ref="I8:I71" si="11">MIN(13.2,(SQRT((I7^2)+2*J7*$F$7)))</f>
        <v>1.969771560359221</v>
      </c>
      <c r="J8" s="70">
        <f t="shared" si="3"/>
        <v>0.97</v>
      </c>
      <c r="K8" s="7">
        <f t="shared" si="0"/>
        <v>2.4755489309999996</v>
      </c>
      <c r="L8" s="7">
        <v>103</v>
      </c>
      <c r="M8" s="7">
        <f t="shared" ref="M8:M71" si="12">525*J8</f>
        <v>509.25</v>
      </c>
      <c r="N8" s="7">
        <v>0</v>
      </c>
      <c r="O8" s="7">
        <f t="shared" si="4"/>
        <v>614.72554893100005</v>
      </c>
      <c r="P8" s="7">
        <f t="shared" si="5"/>
        <v>1.2108689037104945</v>
      </c>
      <c r="Q8" s="7">
        <f t="shared" si="1"/>
        <v>1600</v>
      </c>
      <c r="R8" s="7">
        <f t="shared" si="2"/>
        <v>1.9</v>
      </c>
      <c r="S8" s="21">
        <f t="shared" si="6"/>
        <v>8.4633124999999989</v>
      </c>
      <c r="T8" s="21">
        <f t="shared" ref="T8:T71" si="13">ROUNDUP(S8,0)</f>
        <v>9</v>
      </c>
      <c r="U8" s="7">
        <f t="shared" ref="U8:U71" si="14">MROUND(Q8,500)</f>
        <v>1500</v>
      </c>
      <c r="V8" s="7">
        <f t="shared" si="7"/>
        <v>14</v>
      </c>
      <c r="W8" s="7">
        <f t="shared" si="8"/>
        <v>3</v>
      </c>
      <c r="X8" s="7">
        <f t="shared" ref="X8:X71" si="15">INDEX($AK$7:$AX$29,V8,W8)</f>
        <v>480</v>
      </c>
      <c r="Y8" s="7">
        <f t="shared" si="9"/>
        <v>1.41683</v>
      </c>
      <c r="AA8" s="7">
        <f>((AB8*PI()*0.23084)/(30*'Specifications (CW1)'!$G$6*'Specifications (CW1)'!$G$9)*1.6)</f>
        <v>4.3149467097776038</v>
      </c>
      <c r="AB8" s="7">
        <v>1000</v>
      </c>
      <c r="AC8" s="7">
        <f>((AD8*PI()*0.22254)/(30*'Specifications (CW1)'!$G$7*'Specifications (CW1)'!$G$9)*1.6)</f>
        <v>5.6724545974026164</v>
      </c>
      <c r="AD8" s="7">
        <v>1000</v>
      </c>
      <c r="AE8" s="7">
        <f>((AF8*PI()*0.2184)/(30*'Specifications (CW1)'!$G$8*'Specifications (CW1)'!$G$9)*1.6)</f>
        <v>7.2908794668813286</v>
      </c>
      <c r="AF8" s="7">
        <v>1000</v>
      </c>
      <c r="AG8" s="7">
        <v>1000</v>
      </c>
      <c r="AH8" s="21">
        <v>0.68</v>
      </c>
      <c r="AI8" s="21">
        <f t="shared" ref="AI8:AI68" si="16">(AH8*7127)/AG8</f>
        <v>4.8463600000000007</v>
      </c>
      <c r="AJ8" s="127">
        <v>21</v>
      </c>
      <c r="AK8" s="88">
        <v>488</v>
      </c>
      <c r="AL8" s="88">
        <v>488</v>
      </c>
      <c r="AM8" s="88">
        <v>488</v>
      </c>
      <c r="AN8" s="88">
        <v>488</v>
      </c>
      <c r="AO8" s="88">
        <v>488</v>
      </c>
      <c r="AP8" s="88">
        <v>488</v>
      </c>
      <c r="AQ8" s="88">
        <v>488</v>
      </c>
      <c r="AR8" s="88">
        <v>488</v>
      </c>
      <c r="AS8" s="88">
        <v>488</v>
      </c>
      <c r="AT8" s="88">
        <v>488</v>
      </c>
      <c r="AU8" s="88">
        <v>488</v>
      </c>
      <c r="AV8" s="88">
        <v>488</v>
      </c>
      <c r="AW8" s="88">
        <v>488</v>
      </c>
      <c r="AX8" s="88">
        <v>488</v>
      </c>
    </row>
    <row r="9" spans="1:50">
      <c r="C9" s="148" t="s">
        <v>156</v>
      </c>
      <c r="D9" s="38">
        <v>1</v>
      </c>
      <c r="E9" s="65">
        <v>1</v>
      </c>
      <c r="F9" s="68">
        <f t="shared" si="10"/>
        <v>3</v>
      </c>
      <c r="G9" s="79">
        <f>($F$7/I9)+G8</f>
        <v>1.640144577329387</v>
      </c>
      <c r="H9" s="72">
        <f t="shared" ref="H9:H72" si="17">I9*3.6</f>
        <v>8.6848834189066704</v>
      </c>
      <c r="I9" s="10">
        <f t="shared" si="11"/>
        <v>2.4124676163629637</v>
      </c>
      <c r="J9" s="70">
        <f t="shared" si="3"/>
        <v>0.97</v>
      </c>
      <c r="K9" s="7">
        <f t="shared" si="0"/>
        <v>3.713323396499999</v>
      </c>
      <c r="L9" s="7">
        <v>103</v>
      </c>
      <c r="M9" s="7">
        <f t="shared" si="12"/>
        <v>509.25</v>
      </c>
      <c r="N9" s="7">
        <v>0</v>
      </c>
      <c r="O9" s="7">
        <f t="shared" si="4"/>
        <v>615.96332339649996</v>
      </c>
      <c r="P9" s="7">
        <f t="shared" si="5"/>
        <v>1.4859915705613638</v>
      </c>
      <c r="Q9" s="7">
        <f t="shared" si="1"/>
        <v>2000</v>
      </c>
      <c r="R9" s="7">
        <f t="shared" si="2"/>
        <v>3.26</v>
      </c>
      <c r="S9" s="21">
        <f t="shared" si="6"/>
        <v>11.617009999999999</v>
      </c>
      <c r="T9" s="21">
        <f t="shared" si="13"/>
        <v>12</v>
      </c>
      <c r="U9" s="7">
        <f t="shared" si="14"/>
        <v>2000</v>
      </c>
      <c r="V9" s="7">
        <f t="shared" si="7"/>
        <v>11</v>
      </c>
      <c r="W9" s="7">
        <f t="shared" si="8"/>
        <v>4</v>
      </c>
      <c r="X9" s="7">
        <f t="shared" si="15"/>
        <v>475</v>
      </c>
      <c r="Y9" s="7">
        <f t="shared" si="9"/>
        <v>2.4309819999999998</v>
      </c>
      <c r="AA9" s="7">
        <f>((AB9*PI()*0.23084)/(30*'Specifications (CW1)'!$G$6*'Specifications (CW1)'!$G$9)*1.6)</f>
        <v>4.746441380755364</v>
      </c>
      <c r="AB9" s="7">
        <v>1100</v>
      </c>
      <c r="AC9" s="7">
        <f>((AD9*PI()*0.22254)/(30*'Specifications (CW1)'!$G$7*'Specifications (CW1)'!$G$9)*1.6)</f>
        <v>6.2397000571428789</v>
      </c>
      <c r="AD9" s="7">
        <v>1100</v>
      </c>
      <c r="AE9" s="7">
        <f>((AF9*PI()*0.2184)/(30*'Specifications (CW1)'!$G$8*'Specifications (CW1)'!$G$9)*1.6)</f>
        <v>8.0199674135694625</v>
      </c>
      <c r="AF9" s="7">
        <v>1100</v>
      </c>
      <c r="AG9" s="7">
        <v>1100</v>
      </c>
      <c r="AH9" s="21">
        <v>0.86</v>
      </c>
      <c r="AI9" s="21">
        <f t="shared" si="16"/>
        <v>5.5720181818181818</v>
      </c>
      <c r="AJ9" s="127">
        <v>20</v>
      </c>
      <c r="AK9" s="88">
        <v>488</v>
      </c>
      <c r="AL9" s="88">
        <v>488</v>
      </c>
      <c r="AM9" s="88">
        <v>488</v>
      </c>
      <c r="AN9" s="88">
        <v>488</v>
      </c>
      <c r="AO9" s="86">
        <v>455</v>
      </c>
      <c r="AP9" s="86">
        <v>455</v>
      </c>
      <c r="AQ9" s="86">
        <v>462</v>
      </c>
      <c r="AR9" s="83">
        <v>466</v>
      </c>
      <c r="AS9" s="83">
        <v>475</v>
      </c>
      <c r="AT9" s="83">
        <v>484</v>
      </c>
      <c r="AU9" s="88">
        <v>488</v>
      </c>
      <c r="AV9" s="88">
        <v>488</v>
      </c>
      <c r="AW9" s="88">
        <v>488</v>
      </c>
      <c r="AX9" s="88">
        <v>488</v>
      </c>
    </row>
    <row r="10" spans="1:50">
      <c r="C10" s="148" t="s">
        <v>156</v>
      </c>
      <c r="D10" s="38">
        <v>1</v>
      </c>
      <c r="E10" s="65">
        <v>1</v>
      </c>
      <c r="F10" s="68">
        <f t="shared" si="10"/>
        <v>4</v>
      </c>
      <c r="G10" s="79">
        <f>($F$7/I10)+G9</f>
        <v>1.9991236566382562</v>
      </c>
      <c r="H10" s="72">
        <f t="shared" si="17"/>
        <v>10.028439559572565</v>
      </c>
      <c r="I10" s="10">
        <f t="shared" si="11"/>
        <v>2.7856776554368237</v>
      </c>
      <c r="J10" s="70">
        <f t="shared" si="3"/>
        <v>0.97</v>
      </c>
      <c r="K10" s="7">
        <f t="shared" si="0"/>
        <v>4.9510978619999984</v>
      </c>
      <c r="L10" s="7">
        <v>103</v>
      </c>
      <c r="M10" s="7">
        <f t="shared" si="12"/>
        <v>509.25</v>
      </c>
      <c r="N10" s="7">
        <v>0</v>
      </c>
      <c r="O10" s="7">
        <f t="shared" si="4"/>
        <v>617.20109786199998</v>
      </c>
      <c r="P10" s="7">
        <f t="shared" si="5"/>
        <v>1.7193233072252496</v>
      </c>
      <c r="Q10" s="7">
        <f t="shared" si="1"/>
        <v>2300</v>
      </c>
      <c r="R10" s="7">
        <f t="shared" si="2"/>
        <v>4.24</v>
      </c>
      <c r="S10" s="21">
        <f t="shared" si="6"/>
        <v>13.138469565217394</v>
      </c>
      <c r="T10" s="21">
        <f t="shared" si="13"/>
        <v>14</v>
      </c>
      <c r="U10" s="7">
        <f t="shared" si="14"/>
        <v>2500</v>
      </c>
      <c r="V10" s="7">
        <f t="shared" si="7"/>
        <v>9</v>
      </c>
      <c r="W10" s="7">
        <f t="shared" si="8"/>
        <v>5</v>
      </c>
      <c r="X10" s="7">
        <f>INDEX($AK$7:$AX$29,V10,W10)</f>
        <v>434</v>
      </c>
      <c r="Y10" s="7">
        <f t="shared" si="9"/>
        <v>3.1617680000000004</v>
      </c>
      <c r="AA10" s="7">
        <f>((AB10*PI()*0.23084)/(30*'Specifications (CW1)'!$G$6*'Specifications (CW1)'!$G$9)*1.6)</f>
        <v>5.1779360517331243</v>
      </c>
      <c r="AB10" s="7">
        <v>1200</v>
      </c>
      <c r="AC10" s="7">
        <f>((AD10*PI()*0.22254)/(30*'Specifications (CW1)'!$G$7*'Specifications (CW1)'!$G$9)*1.6)</f>
        <v>6.8069455168831414</v>
      </c>
      <c r="AD10" s="7">
        <v>1200</v>
      </c>
      <c r="AE10" s="7">
        <f>((AF10*PI()*0.2184)/(30*'Specifications (CW1)'!$G$8*'Specifications (CW1)'!$G$9)*1.6)</f>
        <v>8.7490553602575964</v>
      </c>
      <c r="AF10" s="7">
        <v>1200</v>
      </c>
      <c r="AG10" s="7">
        <v>1200</v>
      </c>
      <c r="AH10" s="21">
        <v>1.03</v>
      </c>
      <c r="AI10" s="21">
        <f t="shared" si="16"/>
        <v>6.1173416666666673</v>
      </c>
      <c r="AJ10" s="127">
        <v>19</v>
      </c>
      <c r="AK10" s="88">
        <v>488</v>
      </c>
      <c r="AL10" s="88">
        <v>488</v>
      </c>
      <c r="AM10" s="88">
        <v>488</v>
      </c>
      <c r="AN10" s="88">
        <v>488</v>
      </c>
      <c r="AO10" s="86">
        <v>455</v>
      </c>
      <c r="AP10" s="86">
        <v>455</v>
      </c>
      <c r="AQ10" s="86">
        <v>462</v>
      </c>
      <c r="AR10" s="83">
        <v>466</v>
      </c>
      <c r="AS10" s="83">
        <v>475</v>
      </c>
      <c r="AT10" s="83">
        <v>484</v>
      </c>
      <c r="AU10" s="88">
        <v>488</v>
      </c>
      <c r="AV10" s="88">
        <v>488</v>
      </c>
      <c r="AW10" s="88">
        <v>488</v>
      </c>
      <c r="AX10" s="88">
        <v>488</v>
      </c>
    </row>
    <row r="11" spans="1:50">
      <c r="C11" s="148" t="s">
        <v>156</v>
      </c>
      <c r="D11" s="38">
        <v>1</v>
      </c>
      <c r="E11" s="65">
        <v>1</v>
      </c>
      <c r="F11" s="68">
        <f t="shared" si="10"/>
        <v>5</v>
      </c>
      <c r="G11" s="79">
        <f t="shared" ref="G11:G74" si="18">($F$7/I11)+G10</f>
        <v>2.320204306172224</v>
      </c>
      <c r="H11" s="72">
        <f t="shared" si="17"/>
        <v>11.212136281726155</v>
      </c>
      <c r="I11" s="10">
        <f t="shared" si="11"/>
        <v>3.1144823004794873</v>
      </c>
      <c r="J11" s="70">
        <f t="shared" si="3"/>
        <v>0.97</v>
      </c>
      <c r="K11" s="7">
        <f t="shared" si="0"/>
        <v>6.1888723274999986</v>
      </c>
      <c r="L11" s="7">
        <v>103</v>
      </c>
      <c r="M11" s="7">
        <f t="shared" si="12"/>
        <v>509.25</v>
      </c>
      <c r="N11" s="7">
        <v>0</v>
      </c>
      <c r="O11" s="7">
        <f t="shared" si="4"/>
        <v>618.43887232750001</v>
      </c>
      <c r="P11" s="7">
        <f t="shared" si="5"/>
        <v>1.9261169217924921</v>
      </c>
      <c r="Q11" s="7">
        <f t="shared" si="1"/>
        <v>2500</v>
      </c>
      <c r="R11" s="7">
        <f t="shared" si="2"/>
        <v>5.24</v>
      </c>
      <c r="S11" s="21">
        <f t="shared" si="6"/>
        <v>14.938192000000001</v>
      </c>
      <c r="T11" s="21">
        <f t="shared" si="13"/>
        <v>15</v>
      </c>
      <c r="U11" s="7">
        <f t="shared" si="14"/>
        <v>2500</v>
      </c>
      <c r="V11" s="7">
        <f t="shared" si="7"/>
        <v>8</v>
      </c>
      <c r="W11" s="7">
        <f t="shared" si="8"/>
        <v>5</v>
      </c>
      <c r="X11" s="7">
        <f t="shared" si="15"/>
        <v>434</v>
      </c>
      <c r="Y11" s="7">
        <f t="shared" si="9"/>
        <v>3.9074680000000002</v>
      </c>
      <c r="AA11" s="7">
        <f>((AB11*PI()*0.23084)/(30*'Specifications (CW1)'!$G$6*'Specifications (CW1)'!$G$9)*1.6)</f>
        <v>5.6094307227108855</v>
      </c>
      <c r="AB11" s="7">
        <v>1300</v>
      </c>
      <c r="AC11" s="7">
        <f>((AD11*PI()*0.22254)/(30*'Specifications (CW1)'!$G$7*'Specifications (CW1)'!$G$9)*1.6)</f>
        <v>7.3741909766234022</v>
      </c>
      <c r="AD11" s="7">
        <v>1300</v>
      </c>
      <c r="AE11" s="7">
        <f>((AF11*PI()*0.2184)/(30*'Specifications (CW1)'!$G$8*'Specifications (CW1)'!$G$9)*1.6)</f>
        <v>9.4781433069457286</v>
      </c>
      <c r="AF11" s="7">
        <v>1300</v>
      </c>
      <c r="AG11" s="7">
        <v>1300</v>
      </c>
      <c r="AH11" s="21">
        <v>1.2</v>
      </c>
      <c r="AI11" s="21">
        <f t="shared" si="16"/>
        <v>6.5787692307692307</v>
      </c>
      <c r="AJ11" s="127">
        <v>18</v>
      </c>
      <c r="AK11" s="88">
        <v>488</v>
      </c>
      <c r="AL11" s="88">
        <v>488</v>
      </c>
      <c r="AM11" s="86">
        <v>452</v>
      </c>
      <c r="AN11" s="86">
        <v>448</v>
      </c>
      <c r="AO11" s="86">
        <v>434</v>
      </c>
      <c r="AP11" s="83">
        <v>424</v>
      </c>
      <c r="AQ11" s="83">
        <v>428</v>
      </c>
      <c r="AR11" s="83">
        <v>462</v>
      </c>
      <c r="AS11" s="80">
        <v>472</v>
      </c>
      <c r="AT11" s="80">
        <v>483</v>
      </c>
      <c r="AU11" s="80">
        <v>491</v>
      </c>
      <c r="AV11" s="80">
        <v>491</v>
      </c>
      <c r="AW11" s="80">
        <v>491</v>
      </c>
      <c r="AX11" s="80">
        <v>491</v>
      </c>
    </row>
    <row r="12" spans="1:50">
      <c r="C12" s="148" t="s">
        <v>156</v>
      </c>
      <c r="D12" s="38">
        <v>1</v>
      </c>
      <c r="E12" s="65">
        <v>1</v>
      </c>
      <c r="F12" s="68">
        <f t="shared" si="10"/>
        <v>6</v>
      </c>
      <c r="G12" s="79">
        <f t="shared" si="18"/>
        <v>2.6133094970524984</v>
      </c>
      <c r="H12" s="72">
        <f t="shared" si="17"/>
        <v>12.282279918647026</v>
      </c>
      <c r="I12" s="10">
        <f t="shared" si="11"/>
        <v>3.4117444218463961</v>
      </c>
      <c r="J12" s="70">
        <f t="shared" si="3"/>
        <v>0.97</v>
      </c>
      <c r="K12" s="7">
        <f t="shared" si="0"/>
        <v>7.4266467929999997</v>
      </c>
      <c r="L12" s="7">
        <v>103</v>
      </c>
      <c r="M12" s="7">
        <f t="shared" si="12"/>
        <v>509.25</v>
      </c>
      <c r="N12" s="7">
        <v>0</v>
      </c>
      <c r="O12" s="7">
        <f t="shared" si="4"/>
        <v>619.67664679300003</v>
      </c>
      <c r="P12" s="7">
        <f t="shared" si="5"/>
        <v>2.1141783430444976</v>
      </c>
      <c r="Q12" s="7">
        <f t="shared" si="1"/>
        <v>2800</v>
      </c>
      <c r="R12" s="7">
        <f t="shared" si="2"/>
        <v>6.3259999999999996</v>
      </c>
      <c r="S12" s="21">
        <f t="shared" si="6"/>
        <v>16.101929285714284</v>
      </c>
      <c r="T12" s="21">
        <f t="shared" si="13"/>
        <v>17</v>
      </c>
      <c r="U12" s="7">
        <f t="shared" si="14"/>
        <v>3000</v>
      </c>
      <c r="V12" s="7">
        <f t="shared" si="7"/>
        <v>6</v>
      </c>
      <c r="W12" s="7">
        <f t="shared" si="8"/>
        <v>6</v>
      </c>
      <c r="X12" s="7">
        <f t="shared" si="15"/>
        <v>424</v>
      </c>
      <c r="Y12" s="7">
        <f t="shared" si="9"/>
        <v>4.7172982000000001</v>
      </c>
      <c r="AA12" s="7">
        <f>((AB12*PI()*0.23084)/(30*'Specifications (CW1)'!$G$6*'Specifications (CW1)'!$G$9)*1.6)</f>
        <v>6.0409253936886458</v>
      </c>
      <c r="AB12" s="7">
        <v>1400</v>
      </c>
      <c r="AC12" s="7">
        <f>((AD12*PI()*0.22254)/(30*'Specifications (CW1)'!$G$7*'Specifications (CW1)'!$G$9)*1.6)</f>
        <v>7.9414364363636638</v>
      </c>
      <c r="AD12" s="7">
        <v>1400</v>
      </c>
      <c r="AE12" s="7">
        <f>((AF12*PI()*0.2184)/(30*'Specifications (CW1)'!$G$8*'Specifications (CW1)'!$G$9)*1.6)</f>
        <v>10.207231253633861</v>
      </c>
      <c r="AF12" s="7">
        <v>1400</v>
      </c>
      <c r="AG12" s="7">
        <v>1400</v>
      </c>
      <c r="AH12" s="21">
        <v>1.39</v>
      </c>
      <c r="AI12" s="21">
        <f t="shared" si="16"/>
        <v>7.0760928571428563</v>
      </c>
      <c r="AJ12" s="127">
        <v>17</v>
      </c>
      <c r="AK12" s="88">
        <v>488</v>
      </c>
      <c r="AL12" s="88">
        <v>488</v>
      </c>
      <c r="AM12" s="86">
        <v>452</v>
      </c>
      <c r="AN12" s="86">
        <v>448</v>
      </c>
      <c r="AO12" s="86">
        <v>434</v>
      </c>
      <c r="AP12" s="83">
        <v>424</v>
      </c>
      <c r="AQ12" s="83">
        <v>428</v>
      </c>
      <c r="AR12" s="83">
        <v>462</v>
      </c>
      <c r="AS12" s="80">
        <v>472</v>
      </c>
      <c r="AT12" s="80">
        <v>483</v>
      </c>
      <c r="AU12" s="80">
        <v>491</v>
      </c>
      <c r="AV12" s="80">
        <v>491</v>
      </c>
      <c r="AW12" s="80">
        <v>491</v>
      </c>
      <c r="AX12" s="80">
        <v>491</v>
      </c>
    </row>
    <row r="13" spans="1:50">
      <c r="C13" s="148" t="s">
        <v>156</v>
      </c>
      <c r="D13" s="38">
        <v>1</v>
      </c>
      <c r="E13" s="65">
        <v>1</v>
      </c>
      <c r="F13" s="68">
        <f t="shared" si="10"/>
        <v>7</v>
      </c>
      <c r="G13" s="79">
        <f t="shared" si="18"/>
        <v>2.8846721741171271</v>
      </c>
      <c r="H13" s="72">
        <f t="shared" si="17"/>
        <v>13.26637855633556</v>
      </c>
      <c r="I13" s="10">
        <f t="shared" si="11"/>
        <v>3.6851051545376556</v>
      </c>
      <c r="J13" s="70">
        <f t="shared" si="3"/>
        <v>0.97</v>
      </c>
      <c r="K13" s="7">
        <f t="shared" si="0"/>
        <v>8.6644212584999973</v>
      </c>
      <c r="L13" s="7">
        <v>103</v>
      </c>
      <c r="M13" s="7">
        <f t="shared" si="12"/>
        <v>509.25</v>
      </c>
      <c r="N13" s="7">
        <v>0</v>
      </c>
      <c r="O13" s="7">
        <f t="shared" si="4"/>
        <v>620.91442125849994</v>
      </c>
      <c r="P13" s="7">
        <f t="shared" si="5"/>
        <v>2.2881349343064636</v>
      </c>
      <c r="Q13" s="7">
        <f t="shared" si="1"/>
        <v>3000</v>
      </c>
      <c r="R13" s="7">
        <f t="shared" si="2"/>
        <v>7.17</v>
      </c>
      <c r="S13" s="21">
        <f t="shared" si="6"/>
        <v>17.033529999999999</v>
      </c>
      <c r="T13" s="21">
        <f t="shared" si="13"/>
        <v>18</v>
      </c>
      <c r="U13" s="7">
        <f t="shared" si="14"/>
        <v>3000</v>
      </c>
      <c r="V13" s="7">
        <f t="shared" si="7"/>
        <v>5</v>
      </c>
      <c r="W13" s="7">
        <f t="shared" si="8"/>
        <v>6</v>
      </c>
      <c r="X13" s="7">
        <f t="shared" si="15"/>
        <v>424</v>
      </c>
      <c r="Y13" s="7">
        <f t="shared" si="9"/>
        <v>5.3466690000000003</v>
      </c>
      <c r="AA13" s="7">
        <f>((AB13*PI()*0.23084)/(30*'Specifications (CW1)'!$G$6*'Specifications (CW1)'!$G$9)*1.6)</f>
        <v>6.4724200646664061</v>
      </c>
      <c r="AB13" s="7">
        <v>1500</v>
      </c>
      <c r="AC13" s="7">
        <f>((AD13*PI()*0.22254)/(30*'Specifications (CW1)'!$G$7*'Specifications (CW1)'!$G$9)*1.6)</f>
        <v>8.5086818961039281</v>
      </c>
      <c r="AD13" s="7">
        <v>1500</v>
      </c>
      <c r="AE13" s="7">
        <f>((AF13*PI()*0.2184)/(30*'Specifications (CW1)'!$G$8*'Specifications (CW1)'!$G$9)*1.6)</f>
        <v>10.936319200321993</v>
      </c>
      <c r="AF13" s="7">
        <v>1500</v>
      </c>
      <c r="AG13" s="7">
        <v>1500</v>
      </c>
      <c r="AH13" s="21">
        <v>1.56</v>
      </c>
      <c r="AI13" s="21">
        <f t="shared" si="16"/>
        <v>7.4120800000000004</v>
      </c>
      <c r="AJ13" s="127">
        <v>16</v>
      </c>
      <c r="AK13" s="88">
        <v>524</v>
      </c>
      <c r="AL13" s="88">
        <v>488</v>
      </c>
      <c r="AM13" s="86">
        <v>446</v>
      </c>
      <c r="AN13" s="86">
        <v>448</v>
      </c>
      <c r="AO13" s="86">
        <v>434</v>
      </c>
      <c r="AP13" s="83">
        <v>438</v>
      </c>
      <c r="AQ13" s="83">
        <v>438</v>
      </c>
      <c r="AR13" s="83">
        <v>462</v>
      </c>
      <c r="AS13" s="81">
        <v>470</v>
      </c>
      <c r="AT13" s="82">
        <v>479</v>
      </c>
      <c r="AU13" s="82">
        <v>495</v>
      </c>
      <c r="AV13" s="82">
        <v>495</v>
      </c>
      <c r="AW13" s="82">
        <v>495</v>
      </c>
      <c r="AX13" s="82">
        <v>495</v>
      </c>
    </row>
    <row r="14" spans="1:50">
      <c r="C14" s="148" t="s">
        <v>156</v>
      </c>
      <c r="D14" s="38">
        <v>2</v>
      </c>
      <c r="E14" s="65">
        <v>1</v>
      </c>
      <c r="F14" s="68">
        <f t="shared" si="10"/>
        <v>8</v>
      </c>
      <c r="G14" s="79">
        <f t="shared" si="18"/>
        <v>3.138508715400532</v>
      </c>
      <c r="H14" s="72">
        <f t="shared" si="17"/>
        <v>14.182355234586389</v>
      </c>
      <c r="I14" s="10">
        <f t="shared" si="11"/>
        <v>3.9395431207184415</v>
      </c>
      <c r="J14" s="70">
        <f t="shared" si="3"/>
        <v>0.97</v>
      </c>
      <c r="K14" s="7">
        <f t="shared" si="0"/>
        <v>9.9021957239999967</v>
      </c>
      <c r="L14" s="7">
        <v>103</v>
      </c>
      <c r="M14" s="7">
        <f t="shared" si="12"/>
        <v>509.25</v>
      </c>
      <c r="N14" s="7">
        <v>0</v>
      </c>
      <c r="O14" s="7">
        <f t="shared" si="4"/>
        <v>622.15219572399997</v>
      </c>
      <c r="P14" s="7">
        <f t="shared" si="5"/>
        <v>2.4509954027043572</v>
      </c>
      <c r="Q14" s="7">
        <f>VLOOKUP(H14,AC15:AD76,2,TRUE)</f>
        <v>2500</v>
      </c>
      <c r="R14" s="7">
        <f t="shared" si="2"/>
        <v>5.24</v>
      </c>
      <c r="S14" s="21">
        <f t="shared" si="6"/>
        <v>14.938192000000001</v>
      </c>
      <c r="T14" s="21">
        <f t="shared" si="13"/>
        <v>15</v>
      </c>
      <c r="U14" s="7">
        <f t="shared" si="14"/>
        <v>2500</v>
      </c>
      <c r="V14" s="7">
        <f t="shared" si="7"/>
        <v>8</v>
      </c>
      <c r="W14" s="7">
        <f t="shared" si="8"/>
        <v>5</v>
      </c>
      <c r="X14" s="7">
        <f t="shared" si="15"/>
        <v>434</v>
      </c>
      <c r="Y14" s="7">
        <f t="shared" si="9"/>
        <v>3.9074680000000002</v>
      </c>
      <c r="AA14" s="7">
        <f>((AB14*PI()*0.23084)/(30*'Specifications (CW1)'!$G$6*'Specifications (CW1)'!$G$9)*1.6)</f>
        <v>6.9039147356441664</v>
      </c>
      <c r="AB14" s="7">
        <v>1600</v>
      </c>
      <c r="AC14" s="7">
        <f>((AD14*PI()*0.22254)/(30*'Specifications (CW1)'!$G$7*'Specifications (CW1)'!$G$9)*1.6)</f>
        <v>9.075927355844188</v>
      </c>
      <c r="AD14" s="7">
        <v>1600</v>
      </c>
      <c r="AE14" s="7">
        <f>((AF14*PI()*0.2184)/(30*'Specifications (CW1)'!$G$8*'Specifications (CW1)'!$G$9)*1.6)</f>
        <v>11.665407147010129</v>
      </c>
      <c r="AF14" s="7">
        <v>1600</v>
      </c>
      <c r="AG14" s="7">
        <v>1600</v>
      </c>
      <c r="AH14" s="21">
        <v>1.9</v>
      </c>
      <c r="AI14" s="21">
        <f t="shared" si="16"/>
        <v>8.4633124999999989</v>
      </c>
      <c r="AJ14" s="127">
        <v>15</v>
      </c>
      <c r="AK14" s="88">
        <v>521</v>
      </c>
      <c r="AL14" s="88">
        <v>488</v>
      </c>
      <c r="AM14" s="86">
        <v>446</v>
      </c>
      <c r="AN14" s="86">
        <v>448</v>
      </c>
      <c r="AO14" s="86">
        <v>434</v>
      </c>
      <c r="AP14" s="83">
        <v>448</v>
      </c>
      <c r="AQ14" s="83">
        <v>448</v>
      </c>
      <c r="AR14" s="83">
        <v>462</v>
      </c>
      <c r="AS14" s="81">
        <v>470</v>
      </c>
      <c r="AT14" s="82">
        <v>479</v>
      </c>
      <c r="AU14" s="82">
        <v>495</v>
      </c>
      <c r="AV14" s="82">
        <v>495</v>
      </c>
      <c r="AW14" s="82">
        <v>495</v>
      </c>
      <c r="AX14" s="82">
        <v>495</v>
      </c>
    </row>
    <row r="15" spans="1:50">
      <c r="C15" s="148" t="s">
        <v>156</v>
      </c>
      <c r="D15" s="38">
        <v>2</v>
      </c>
      <c r="E15" s="65">
        <v>1</v>
      </c>
      <c r="F15" s="68">
        <f t="shared" si="10"/>
        <v>9</v>
      </c>
      <c r="G15" s="79">
        <f t="shared" si="18"/>
        <v>3.3778281016064446</v>
      </c>
      <c r="H15" s="72">
        <f t="shared" si="17"/>
        <v>15.042659339358847</v>
      </c>
      <c r="I15" s="10">
        <f t="shared" si="11"/>
        <v>4.1785164831552351</v>
      </c>
      <c r="J15" s="70">
        <f t="shared" si="3"/>
        <v>0.97</v>
      </c>
      <c r="K15" s="7">
        <f t="shared" si="0"/>
        <v>11.139970189499994</v>
      </c>
      <c r="L15" s="7">
        <v>103</v>
      </c>
      <c r="M15" s="7">
        <f t="shared" si="12"/>
        <v>509.25</v>
      </c>
      <c r="N15" s="7">
        <v>0</v>
      </c>
      <c r="O15" s="7">
        <f t="shared" si="4"/>
        <v>623.38997018949999</v>
      </c>
      <c r="P15" s="7">
        <f t="shared" si="5"/>
        <v>2.6048452658704764</v>
      </c>
      <c r="Q15" s="7">
        <f t="shared" ref="Q15:Q40" si="19">VLOOKUP(H15,AC16:AD77,2,TRUE)</f>
        <v>2600</v>
      </c>
      <c r="R15" s="7">
        <f t="shared" si="2"/>
        <v>5.5419999999999998</v>
      </c>
      <c r="S15" s="21">
        <f t="shared" si="6"/>
        <v>15.191474615384614</v>
      </c>
      <c r="T15" s="21">
        <f t="shared" si="13"/>
        <v>16</v>
      </c>
      <c r="U15" s="7">
        <f t="shared" si="14"/>
        <v>2500</v>
      </c>
      <c r="V15" s="7">
        <f t="shared" si="7"/>
        <v>7</v>
      </c>
      <c r="W15" s="7">
        <f t="shared" si="8"/>
        <v>5</v>
      </c>
      <c r="X15" s="7">
        <f t="shared" si="15"/>
        <v>434</v>
      </c>
      <c r="Y15" s="7">
        <f t="shared" si="9"/>
        <v>4.1326694000000002</v>
      </c>
      <c r="AA15" s="7">
        <f>((AB15*PI()*0.23084)/(30*'Specifications (CW1)'!$G$6*'Specifications (CW1)'!$G$9)*1.6)</f>
        <v>7.3354094066219266</v>
      </c>
      <c r="AB15" s="7">
        <v>1700</v>
      </c>
      <c r="AC15" s="7">
        <f>((AD15*PI()*0.22254)/(30*'Specifications (CW1)'!$G$7*'Specifications (CW1)'!$G$9)*1.6)</f>
        <v>9.6431728155844496</v>
      </c>
      <c r="AD15" s="7">
        <v>1700</v>
      </c>
      <c r="AE15" s="7">
        <f>((AF15*PI()*0.2184)/(30*'Specifications (CW1)'!$G$8*'Specifications (CW1)'!$G$9)*1.6)</f>
        <v>12.394495093698259</v>
      </c>
      <c r="AF15" s="7">
        <v>1700</v>
      </c>
      <c r="AG15" s="7">
        <v>1700</v>
      </c>
      <c r="AH15" s="21">
        <v>2.2400000000000002</v>
      </c>
      <c r="AI15" s="21">
        <f t="shared" si="16"/>
        <v>9.3908705882352947</v>
      </c>
      <c r="AJ15" s="127">
        <v>14</v>
      </c>
      <c r="AK15" s="88">
        <v>502</v>
      </c>
      <c r="AL15" s="86">
        <v>482</v>
      </c>
      <c r="AM15" s="86">
        <v>454</v>
      </c>
      <c r="AN15" s="83">
        <v>459</v>
      </c>
      <c r="AO15" s="86">
        <v>434</v>
      </c>
      <c r="AP15" s="83">
        <v>455</v>
      </c>
      <c r="AQ15" s="83">
        <v>459</v>
      </c>
      <c r="AR15" s="83">
        <v>462</v>
      </c>
      <c r="AS15" s="82">
        <v>471</v>
      </c>
      <c r="AT15" s="82">
        <v>483</v>
      </c>
      <c r="AU15" s="85">
        <v>498</v>
      </c>
      <c r="AV15" s="85">
        <v>498</v>
      </c>
      <c r="AW15" s="85">
        <v>498</v>
      </c>
      <c r="AX15" s="82">
        <v>498</v>
      </c>
    </row>
    <row r="16" spans="1:50">
      <c r="C16" s="148" t="s">
        <v>156</v>
      </c>
      <c r="D16" s="38">
        <v>2</v>
      </c>
      <c r="E16" s="65">
        <v>1</v>
      </c>
      <c r="F16" s="68">
        <f t="shared" si="10"/>
        <v>10</v>
      </c>
      <c r="G16" s="79">
        <f t="shared" si="18"/>
        <v>3.6048664061996947</v>
      </c>
      <c r="H16" s="72">
        <f t="shared" si="17"/>
        <v>15.856355192792572</v>
      </c>
      <c r="I16" s="10">
        <f t="shared" si="11"/>
        <v>4.4045431091090474</v>
      </c>
      <c r="J16" s="70">
        <f t="shared" si="3"/>
        <v>0.97</v>
      </c>
      <c r="K16" s="7">
        <f t="shared" si="0"/>
        <v>12.377744654999995</v>
      </c>
      <c r="L16" s="7">
        <v>103</v>
      </c>
      <c r="M16" s="7">
        <f t="shared" si="12"/>
        <v>509.25</v>
      </c>
      <c r="N16" s="7">
        <v>0</v>
      </c>
      <c r="O16" s="7">
        <f t="shared" si="4"/>
        <v>624.62774465500001</v>
      </c>
      <c r="P16" s="7">
        <f t="shared" si="5"/>
        <v>2.751199828478506</v>
      </c>
      <c r="Q16" s="7">
        <f t="shared" si="19"/>
        <v>2700</v>
      </c>
      <c r="R16" s="7">
        <f t="shared" si="2"/>
        <v>5.9340000000000002</v>
      </c>
      <c r="S16" s="21">
        <f t="shared" si="6"/>
        <v>15.663562222222223</v>
      </c>
      <c r="T16" s="21">
        <f t="shared" si="13"/>
        <v>16</v>
      </c>
      <c r="U16" s="7">
        <f t="shared" si="14"/>
        <v>2500</v>
      </c>
      <c r="V16" s="7">
        <f t="shared" si="7"/>
        <v>7</v>
      </c>
      <c r="W16" s="7">
        <f t="shared" si="8"/>
        <v>5</v>
      </c>
      <c r="X16" s="7">
        <f t="shared" si="15"/>
        <v>434</v>
      </c>
      <c r="Y16" s="7">
        <f t="shared" si="9"/>
        <v>4.4249838000000006</v>
      </c>
      <c r="AA16" s="7">
        <f>((AB16*PI()*0.23084)/(30*'Specifications (CW1)'!$G$6*'Specifications (CW1)'!$G$9)*1.6)</f>
        <v>7.7669040775996869</v>
      </c>
      <c r="AB16" s="7">
        <v>1800</v>
      </c>
      <c r="AC16" s="7">
        <f>((AD16*PI()*0.22254)/(30*'Specifications (CW1)'!$G$7*'Specifications (CW1)'!$G$9)*1.6)</f>
        <v>10.210418275324713</v>
      </c>
      <c r="AD16" s="7">
        <v>1800</v>
      </c>
      <c r="AE16" s="7">
        <f>((AF16*PI()*0.2184)/(30*'Specifications (CW1)'!$G$8*'Specifications (CW1)'!$G$9)*1.6)</f>
        <v>13.123583040386393</v>
      </c>
      <c r="AF16" s="7">
        <v>1800</v>
      </c>
      <c r="AG16" s="7">
        <v>1800</v>
      </c>
      <c r="AH16" s="21">
        <v>2.58</v>
      </c>
      <c r="AI16" s="21">
        <f t="shared" si="16"/>
        <v>10.215366666666666</v>
      </c>
      <c r="AJ16" s="127">
        <v>13</v>
      </c>
      <c r="AK16" s="88">
        <v>502</v>
      </c>
      <c r="AL16" s="86">
        <v>482</v>
      </c>
      <c r="AM16" s="86">
        <v>454</v>
      </c>
      <c r="AN16" s="83">
        <v>459</v>
      </c>
      <c r="AO16" s="86">
        <v>434</v>
      </c>
      <c r="AP16" s="83">
        <v>455</v>
      </c>
      <c r="AQ16" s="83">
        <v>459</v>
      </c>
      <c r="AR16" s="83">
        <v>462</v>
      </c>
      <c r="AS16" s="82">
        <v>471</v>
      </c>
      <c r="AT16" s="82">
        <v>483</v>
      </c>
      <c r="AU16" s="85">
        <v>498</v>
      </c>
      <c r="AV16" s="85">
        <v>498</v>
      </c>
      <c r="AW16" s="85">
        <v>498</v>
      </c>
      <c r="AX16" s="82">
        <v>498</v>
      </c>
    </row>
    <row r="17" spans="1:50">
      <c r="C17" s="148" t="s">
        <v>156</v>
      </c>
      <c r="D17" s="38">
        <v>2</v>
      </c>
      <c r="E17" s="65">
        <v>1</v>
      </c>
      <c r="F17" s="68">
        <f t="shared" si="10"/>
        <v>11</v>
      </c>
      <c r="G17" s="79">
        <f t="shared" si="18"/>
        <v>3.8213389359551044</v>
      </c>
      <c r="H17" s="72">
        <f t="shared" si="17"/>
        <v>16.630285625929577</v>
      </c>
      <c r="I17" s="10">
        <f t="shared" si="11"/>
        <v>4.619523784980438</v>
      </c>
      <c r="J17" s="70">
        <f t="shared" si="3"/>
        <v>0.97</v>
      </c>
      <c r="K17" s="7">
        <f t="shared" si="0"/>
        <v>13.615519120499993</v>
      </c>
      <c r="L17" s="7">
        <v>103</v>
      </c>
      <c r="M17" s="7">
        <f t="shared" si="12"/>
        <v>509.25</v>
      </c>
      <c r="N17" s="7">
        <v>0</v>
      </c>
      <c r="O17" s="7">
        <f t="shared" si="4"/>
        <v>625.86551912050004</v>
      </c>
      <c r="P17" s="7">
        <f t="shared" si="5"/>
        <v>2.8912006517762787</v>
      </c>
      <c r="Q17" s="7">
        <f t="shared" si="19"/>
        <v>2900</v>
      </c>
      <c r="R17" s="7">
        <f t="shared" si="2"/>
        <v>6.718</v>
      </c>
      <c r="S17" s="21">
        <f t="shared" si="6"/>
        <v>16.510064137931035</v>
      </c>
      <c r="T17" s="21">
        <f t="shared" si="13"/>
        <v>17</v>
      </c>
      <c r="U17" s="7">
        <f t="shared" si="14"/>
        <v>3000</v>
      </c>
      <c r="V17" s="7">
        <f t="shared" si="7"/>
        <v>6</v>
      </c>
      <c r="W17" s="7">
        <f t="shared" si="8"/>
        <v>6</v>
      </c>
      <c r="X17" s="7">
        <f t="shared" si="15"/>
        <v>424</v>
      </c>
      <c r="Y17" s="7">
        <f t="shared" si="9"/>
        <v>5.0096126000000005</v>
      </c>
      <c r="AA17" s="7">
        <f>((AB17*PI()*0.23084)/(30*'Specifications (CW1)'!$G$6*'Specifications (CW1)'!$G$9)*1.6)</f>
        <v>8.1983987485774481</v>
      </c>
      <c r="AB17" s="7">
        <v>1900</v>
      </c>
      <c r="AC17" s="7">
        <f>((AD17*PI()*0.22254)/(30*'Specifications (CW1)'!$G$7*'Specifications (CW1)'!$G$9)*1.6)</f>
        <v>10.777663735064973</v>
      </c>
      <c r="AD17" s="7">
        <v>1900</v>
      </c>
      <c r="AE17" s="7">
        <f>((AF17*PI()*0.2184)/(30*'Specifications (CW1)'!$G$8*'Specifications (CW1)'!$G$9)*1.6)</f>
        <v>13.852670987074527</v>
      </c>
      <c r="AF17" s="7">
        <v>1900</v>
      </c>
      <c r="AG17" s="7">
        <v>1900</v>
      </c>
      <c r="AH17" s="21">
        <v>2.92</v>
      </c>
      <c r="AI17" s="21">
        <f t="shared" si="16"/>
        <v>10.953073684210526</v>
      </c>
      <c r="AJ17" s="127">
        <v>12</v>
      </c>
      <c r="AK17" s="88">
        <v>513</v>
      </c>
      <c r="AL17" s="86">
        <v>482</v>
      </c>
      <c r="AM17" s="83">
        <v>462</v>
      </c>
      <c r="AN17" s="83">
        <v>475</v>
      </c>
      <c r="AO17" s="83">
        <v>446</v>
      </c>
      <c r="AP17" s="83">
        <v>462</v>
      </c>
      <c r="AQ17" s="83">
        <v>467</v>
      </c>
      <c r="AR17" s="80">
        <v>475</v>
      </c>
      <c r="AS17" s="81">
        <v>479</v>
      </c>
      <c r="AT17" s="82">
        <v>484</v>
      </c>
      <c r="AU17" s="82">
        <v>495</v>
      </c>
      <c r="AV17" s="82">
        <v>513</v>
      </c>
      <c r="AW17" s="82">
        <v>527</v>
      </c>
      <c r="AX17" s="82">
        <v>538</v>
      </c>
    </row>
    <row r="18" spans="1:50" ht="15.6">
      <c r="A18" s="101" t="s">
        <v>112</v>
      </c>
      <c r="B18" s="36" t="s">
        <v>63</v>
      </c>
      <c r="C18" s="148" t="s">
        <v>156</v>
      </c>
      <c r="D18" s="38">
        <v>2</v>
      </c>
      <c r="E18" s="65">
        <v>1</v>
      </c>
      <c r="F18" s="68">
        <f t="shared" si="10"/>
        <v>12</v>
      </c>
      <c r="G18" s="79">
        <f t="shared" si="18"/>
        <v>4.0285956040275241</v>
      </c>
      <c r="H18" s="72">
        <f t="shared" si="17"/>
        <v>17.369766837813337</v>
      </c>
      <c r="I18" s="10">
        <f t="shared" si="11"/>
        <v>4.8249352327259265</v>
      </c>
      <c r="J18" s="70">
        <f t="shared" si="3"/>
        <v>0.97</v>
      </c>
      <c r="K18" s="7">
        <f t="shared" si="0"/>
        <v>14.853293585999992</v>
      </c>
      <c r="L18" s="7">
        <v>103</v>
      </c>
      <c r="M18" s="7">
        <f t="shared" si="12"/>
        <v>509.25</v>
      </c>
      <c r="N18" s="7">
        <v>0</v>
      </c>
      <c r="O18" s="7">
        <f t="shared" si="4"/>
        <v>627.10329358599995</v>
      </c>
      <c r="P18" s="7">
        <f t="shared" si="5"/>
        <v>3.0257327757815613</v>
      </c>
      <c r="Q18" s="7">
        <f t="shared" si="19"/>
        <v>3000</v>
      </c>
      <c r="R18" s="7">
        <f t="shared" si="2"/>
        <v>7.17</v>
      </c>
      <c r="S18" s="21">
        <f t="shared" si="6"/>
        <v>17.033529999999999</v>
      </c>
      <c r="T18" s="21">
        <f t="shared" si="13"/>
        <v>18</v>
      </c>
      <c r="U18" s="7">
        <f t="shared" si="14"/>
        <v>3000</v>
      </c>
      <c r="V18" s="7">
        <f t="shared" si="7"/>
        <v>5</v>
      </c>
      <c r="W18" s="7">
        <f t="shared" si="8"/>
        <v>6</v>
      </c>
      <c r="X18" s="7">
        <f t="shared" si="15"/>
        <v>424</v>
      </c>
      <c r="Y18" s="7">
        <f t="shared" si="9"/>
        <v>5.3466690000000003</v>
      </c>
      <c r="AA18" s="7">
        <f>((AB18*PI()*0.23084)/(30*'Specifications (CW1)'!$G$6*'Specifications (CW1)'!$G$9)*1.6)</f>
        <v>8.6298934195552075</v>
      </c>
      <c r="AB18" s="7">
        <v>2000</v>
      </c>
      <c r="AC18" s="7">
        <f>((AD18*PI()*0.22254)/(30*'Specifications (CW1)'!$G$7*'Specifications (CW1)'!$G$9)*1.6)</f>
        <v>11.344909194805233</v>
      </c>
      <c r="AD18" s="7">
        <v>2000</v>
      </c>
      <c r="AE18" s="7">
        <f>((AF18*PI()*0.2184)/(30*'Specifications (CW1)'!$G$8*'Specifications (CW1)'!$G$9)*1.6)</f>
        <v>14.581758933762657</v>
      </c>
      <c r="AF18" s="7">
        <v>2000</v>
      </c>
      <c r="AG18" s="7">
        <v>2000</v>
      </c>
      <c r="AH18" s="21">
        <v>3.26</v>
      </c>
      <c r="AI18" s="21">
        <f t="shared" si="16"/>
        <v>11.617009999999999</v>
      </c>
      <c r="AJ18" s="127">
        <v>11</v>
      </c>
      <c r="AK18" s="88">
        <v>513</v>
      </c>
      <c r="AL18" s="86">
        <v>482</v>
      </c>
      <c r="AM18" s="83">
        <v>462</v>
      </c>
      <c r="AN18" s="83">
        <v>475</v>
      </c>
      <c r="AO18" s="83">
        <v>446</v>
      </c>
      <c r="AP18" s="83">
        <v>462</v>
      </c>
      <c r="AQ18" s="83">
        <v>467</v>
      </c>
      <c r="AR18" s="80">
        <v>475</v>
      </c>
      <c r="AS18" s="81">
        <v>479</v>
      </c>
      <c r="AT18" s="82">
        <v>484</v>
      </c>
      <c r="AU18" s="82">
        <v>495</v>
      </c>
      <c r="AV18" s="82">
        <v>513</v>
      </c>
      <c r="AW18" s="82">
        <v>527</v>
      </c>
      <c r="AX18" s="82">
        <v>538</v>
      </c>
    </row>
    <row r="19" spans="1:50">
      <c r="A19" s="61" t="s">
        <v>218</v>
      </c>
      <c r="B19" s="7">
        <v>0.02</v>
      </c>
      <c r="C19" s="148" t="s">
        <v>156</v>
      </c>
      <c r="D19" s="38">
        <v>2</v>
      </c>
      <c r="E19" s="65">
        <v>1</v>
      </c>
      <c r="F19" s="68">
        <f t="shared" si="10"/>
        <v>13</v>
      </c>
      <c r="G19" s="79">
        <f t="shared" si="18"/>
        <v>4.2277213697609062</v>
      </c>
      <c r="H19" s="72">
        <f t="shared" si="17"/>
        <v>18.079026522465195</v>
      </c>
      <c r="I19" s="10">
        <f t="shared" si="11"/>
        <v>5.021951811795887</v>
      </c>
      <c r="J19" s="70">
        <f t="shared" si="3"/>
        <v>0.97</v>
      </c>
      <c r="K19" s="7">
        <f t="shared" si="0"/>
        <v>16.091068051499992</v>
      </c>
      <c r="L19" s="7">
        <v>103</v>
      </c>
      <c r="M19" s="7">
        <f t="shared" si="12"/>
        <v>509.25</v>
      </c>
      <c r="N19" s="7">
        <v>0</v>
      </c>
      <c r="O19" s="7">
        <f t="shared" si="4"/>
        <v>628.34106805149997</v>
      </c>
      <c r="P19" s="7">
        <f t="shared" si="5"/>
        <v>3.1554985651269929</v>
      </c>
      <c r="Q19" s="7">
        <f t="shared" si="19"/>
        <v>3100</v>
      </c>
      <c r="R19" s="7">
        <f t="shared" si="2"/>
        <v>7.5720000000000001</v>
      </c>
      <c r="S19" s="21">
        <f t="shared" si="6"/>
        <v>17.408272258064518</v>
      </c>
      <c r="T19" s="21">
        <f t="shared" si="13"/>
        <v>18</v>
      </c>
      <c r="U19" s="7">
        <f t="shared" si="14"/>
        <v>3000</v>
      </c>
      <c r="V19" s="7">
        <f t="shared" si="7"/>
        <v>5</v>
      </c>
      <c r="W19" s="7">
        <f t="shared" si="8"/>
        <v>6</v>
      </c>
      <c r="X19" s="7">
        <f t="shared" si="15"/>
        <v>424</v>
      </c>
      <c r="Y19" s="7">
        <f t="shared" si="9"/>
        <v>5.6464404000000004</v>
      </c>
      <c r="AA19" s="7">
        <f>((AB19*PI()*0.23084)/(30*'Specifications (CW1)'!$G$6*'Specifications (CW1)'!$G$9)*1.6)</f>
        <v>9.0613880905329687</v>
      </c>
      <c r="AB19" s="7">
        <v>2100</v>
      </c>
      <c r="AC19" s="7">
        <f>((AD19*PI()*0.22254)/(30*'Specifications (CW1)'!$G$7*'Specifications (CW1)'!$G$9)*1.6)</f>
        <v>11.912154654545496</v>
      </c>
      <c r="AD19" s="7">
        <v>2100</v>
      </c>
      <c r="AE19" s="7">
        <f>((AF19*PI()*0.2184)/(30*'Specifications (CW1)'!$G$8*'Specifications (CW1)'!$G$9)*1.6)</f>
        <v>15.310846880450791</v>
      </c>
      <c r="AF19" s="7">
        <v>2100</v>
      </c>
      <c r="AG19" s="7">
        <v>2100</v>
      </c>
      <c r="AH19" s="21">
        <v>3.66</v>
      </c>
      <c r="AI19" s="21">
        <f t="shared" si="16"/>
        <v>12.421342857142857</v>
      </c>
      <c r="AJ19" s="127">
        <v>10</v>
      </c>
      <c r="AK19" s="88">
        <v>516</v>
      </c>
      <c r="AL19" s="86">
        <v>484</v>
      </c>
      <c r="AM19" s="83">
        <v>480</v>
      </c>
      <c r="AN19" s="83">
        <v>500</v>
      </c>
      <c r="AO19" s="83">
        <v>466</v>
      </c>
      <c r="AP19" s="83">
        <v>479</v>
      </c>
      <c r="AQ19" s="83">
        <v>477</v>
      </c>
      <c r="AR19" s="83">
        <v>482</v>
      </c>
      <c r="AS19" s="83">
        <v>493</v>
      </c>
      <c r="AT19" s="80">
        <v>506</v>
      </c>
      <c r="AU19" s="80">
        <v>527</v>
      </c>
      <c r="AV19" s="80">
        <v>534</v>
      </c>
      <c r="AW19" s="80">
        <v>541</v>
      </c>
      <c r="AX19" s="80">
        <v>546</v>
      </c>
    </row>
    <row r="20" spans="1:50">
      <c r="A20" s="62" t="s">
        <v>11</v>
      </c>
      <c r="B20" s="7">
        <v>2.5000000000000001E-2</v>
      </c>
      <c r="C20" s="148" t="s">
        <v>156</v>
      </c>
      <c r="D20" s="38">
        <v>2</v>
      </c>
      <c r="E20" s="65">
        <v>1</v>
      </c>
      <c r="F20" s="68">
        <f t="shared" si="10"/>
        <v>14</v>
      </c>
      <c r="G20" s="79">
        <f t="shared" si="18"/>
        <v>4.4196037588742403</v>
      </c>
      <c r="H20" s="72">
        <f t="shared" si="17"/>
        <v>18.76149247794535</v>
      </c>
      <c r="I20" s="10">
        <f t="shared" si="11"/>
        <v>5.2115256883181527</v>
      </c>
      <c r="J20" s="70">
        <f t="shared" si="3"/>
        <v>0.97</v>
      </c>
      <c r="K20" s="7">
        <f t="shared" si="0"/>
        <v>17.328842516999995</v>
      </c>
      <c r="L20" s="7">
        <v>103</v>
      </c>
      <c r="M20" s="7">
        <f t="shared" si="12"/>
        <v>509.25</v>
      </c>
      <c r="N20" s="7">
        <v>0</v>
      </c>
      <c r="O20" s="7">
        <f t="shared" si="4"/>
        <v>629.578842517</v>
      </c>
      <c r="P20" s="7">
        <f t="shared" si="5"/>
        <v>3.2810663105989541</v>
      </c>
      <c r="Q20" s="7">
        <f t="shared" si="19"/>
        <v>3300</v>
      </c>
      <c r="R20" s="7">
        <f t="shared" si="2"/>
        <v>8.4960000000000004</v>
      </c>
      <c r="S20" s="21">
        <f t="shared" si="6"/>
        <v>18.348785454545457</v>
      </c>
      <c r="T20" s="21">
        <f t="shared" si="13"/>
        <v>19</v>
      </c>
      <c r="U20" s="7">
        <f t="shared" si="14"/>
        <v>3500</v>
      </c>
      <c r="V20" s="7">
        <f t="shared" si="7"/>
        <v>4</v>
      </c>
      <c r="W20" s="7">
        <f t="shared" si="8"/>
        <v>7</v>
      </c>
      <c r="X20" s="7">
        <f t="shared" si="15"/>
        <v>462</v>
      </c>
      <c r="Y20" s="7">
        <f t="shared" si="9"/>
        <v>6.335467200000001</v>
      </c>
      <c r="AA20" s="7">
        <f>((AB20*PI()*0.23084)/(30*'Specifications (CW1)'!$G$6*'Specifications (CW1)'!$G$9)*1.6)</f>
        <v>9.4928827615107281</v>
      </c>
      <c r="AB20" s="7">
        <v>2200</v>
      </c>
      <c r="AC20" s="7">
        <f>((AD20*PI()*0.22254)/(30*'Specifications (CW1)'!$G$7*'Specifications (CW1)'!$G$9)*1.6)</f>
        <v>12.479400114285758</v>
      </c>
      <c r="AD20" s="7">
        <v>2200</v>
      </c>
      <c r="AE20" s="7">
        <f>((AF20*PI()*0.2184)/(30*'Specifications (CW1)'!$G$8*'Specifications (CW1)'!$G$9)*1.6)</f>
        <v>16.039934827138925</v>
      </c>
      <c r="AF20" s="7">
        <v>2200</v>
      </c>
      <c r="AG20" s="7">
        <v>2200</v>
      </c>
      <c r="AH20" s="21">
        <v>4.05</v>
      </c>
      <c r="AI20" s="21">
        <f t="shared" si="16"/>
        <v>13.120159090909091</v>
      </c>
      <c r="AJ20" s="127">
        <v>9</v>
      </c>
      <c r="AK20" s="88">
        <v>516</v>
      </c>
      <c r="AL20" s="86">
        <v>484</v>
      </c>
      <c r="AM20" s="83">
        <v>480</v>
      </c>
      <c r="AN20" s="83">
        <v>500</v>
      </c>
      <c r="AO20" s="83">
        <v>466</v>
      </c>
      <c r="AP20" s="83">
        <v>479</v>
      </c>
      <c r="AQ20" s="83">
        <v>477</v>
      </c>
      <c r="AR20" s="83">
        <v>482</v>
      </c>
      <c r="AS20" s="83">
        <v>493</v>
      </c>
      <c r="AT20" s="80">
        <v>506</v>
      </c>
      <c r="AU20" s="80">
        <v>527</v>
      </c>
      <c r="AV20" s="80">
        <v>534</v>
      </c>
      <c r="AW20" s="80">
        <v>541</v>
      </c>
      <c r="AX20" s="80">
        <v>546</v>
      </c>
    </row>
    <row r="21" spans="1:50">
      <c r="A21" s="63" t="s">
        <v>219</v>
      </c>
      <c r="B21" s="7">
        <v>0.3</v>
      </c>
      <c r="C21" s="148" t="s">
        <v>156</v>
      </c>
      <c r="D21" s="38">
        <v>2</v>
      </c>
      <c r="E21" s="65">
        <v>1</v>
      </c>
      <c r="F21" s="68">
        <f t="shared" si="10"/>
        <v>15</v>
      </c>
      <c r="G21" s="79">
        <f t="shared" si="18"/>
        <v>4.6049797583142569</v>
      </c>
      <c r="H21" s="72">
        <f t="shared" si="17"/>
        <v>19.419989701336096</v>
      </c>
      <c r="I21" s="10">
        <f t="shared" si="11"/>
        <v>5.394441583704471</v>
      </c>
      <c r="J21" s="70">
        <v>0.8</v>
      </c>
      <c r="K21" s="7">
        <f t="shared" si="0"/>
        <v>18.566616982499998</v>
      </c>
      <c r="L21" s="7">
        <v>103</v>
      </c>
      <c r="M21" s="7">
        <f t="shared" si="12"/>
        <v>420</v>
      </c>
      <c r="N21" s="7">
        <v>0</v>
      </c>
      <c r="O21" s="7">
        <f t="shared" si="4"/>
        <v>541.56661698250002</v>
      </c>
      <c r="P21" s="7">
        <f t="shared" si="5"/>
        <v>2.9214494789965504</v>
      </c>
      <c r="Q21" s="7">
        <f t="shared" si="19"/>
        <v>3400</v>
      </c>
      <c r="R21" s="7">
        <f t="shared" si="2"/>
        <v>8.9580000000000002</v>
      </c>
      <c r="S21" s="21">
        <f t="shared" si="6"/>
        <v>18.777548823529415</v>
      </c>
      <c r="T21" s="21">
        <f t="shared" si="13"/>
        <v>19</v>
      </c>
      <c r="U21" s="7">
        <f t="shared" si="14"/>
        <v>3500</v>
      </c>
      <c r="V21" s="7">
        <f t="shared" si="7"/>
        <v>4</v>
      </c>
      <c r="W21" s="7">
        <f t="shared" si="8"/>
        <v>7</v>
      </c>
      <c r="X21" s="7">
        <f t="shared" si="15"/>
        <v>462</v>
      </c>
      <c r="Y21" s="7">
        <f t="shared" si="9"/>
        <v>6.6799806000000004</v>
      </c>
      <c r="AA21" s="7">
        <f>((AB21*PI()*0.23084)/(30*'Specifications (CW1)'!$G$6*'Specifications (CW1)'!$G$9)*1.6)</f>
        <v>9.9243774324884892</v>
      </c>
      <c r="AB21" s="7">
        <v>2300</v>
      </c>
      <c r="AC21" s="7">
        <f>((AD21*PI()*0.22254)/(30*'Specifications (CW1)'!$G$7*'Specifications (CW1)'!$G$9)*1.6)</f>
        <v>13.046645574026019</v>
      </c>
      <c r="AD21" s="7">
        <v>2300</v>
      </c>
      <c r="AE21" s="7">
        <f>((AF21*PI()*0.2184)/(30*'Specifications (CW1)'!$G$8*'Specifications (CW1)'!$G$9)*1.6)</f>
        <v>16.769022773827057</v>
      </c>
      <c r="AF21" s="7">
        <v>2300</v>
      </c>
      <c r="AG21" s="7">
        <v>2300</v>
      </c>
      <c r="AH21" s="21">
        <v>4.24</v>
      </c>
      <c r="AI21" s="21">
        <f t="shared" si="16"/>
        <v>13.138469565217394</v>
      </c>
      <c r="AJ21" s="127">
        <v>8</v>
      </c>
      <c r="AK21" s="88">
        <v>531</v>
      </c>
      <c r="AL21" s="83">
        <v>507</v>
      </c>
      <c r="AM21" s="83">
        <v>506</v>
      </c>
      <c r="AN21" s="83">
        <v>534</v>
      </c>
      <c r="AO21" s="83">
        <v>479</v>
      </c>
      <c r="AP21" s="83">
        <v>511</v>
      </c>
      <c r="AQ21" s="83">
        <v>480</v>
      </c>
      <c r="AR21" s="83">
        <v>504</v>
      </c>
      <c r="AS21" s="83">
        <v>516</v>
      </c>
      <c r="AT21" s="83">
        <v>533</v>
      </c>
      <c r="AU21" s="83">
        <v>565</v>
      </c>
      <c r="AV21" s="83">
        <v>574</v>
      </c>
      <c r="AW21" s="83">
        <v>583</v>
      </c>
      <c r="AX21" s="83">
        <v>591</v>
      </c>
    </row>
    <row r="22" spans="1:50">
      <c r="A22" s="64" t="s">
        <v>220</v>
      </c>
      <c r="B22" s="7">
        <v>0.1</v>
      </c>
      <c r="C22" s="148" t="s">
        <v>156</v>
      </c>
      <c r="D22" s="38">
        <v>2</v>
      </c>
      <c r="E22" s="65">
        <v>1</v>
      </c>
      <c r="F22" s="68">
        <f t="shared" si="10"/>
        <v>16</v>
      </c>
      <c r="G22" s="79">
        <f t="shared" si="18"/>
        <v>4.7854604772353655</v>
      </c>
      <c r="H22" s="72">
        <f t="shared" si="17"/>
        <v>19.946729055160898</v>
      </c>
      <c r="I22" s="10">
        <f t="shared" si="11"/>
        <v>5.5407580708780273</v>
      </c>
      <c r="J22" s="70">
        <v>0.8</v>
      </c>
      <c r="K22" s="7">
        <f t="shared" si="0"/>
        <v>19.587461902499996</v>
      </c>
      <c r="L22" s="7">
        <v>103</v>
      </c>
      <c r="M22" s="7">
        <f t="shared" si="12"/>
        <v>420</v>
      </c>
      <c r="N22" s="7">
        <v>0</v>
      </c>
      <c r="O22" s="7">
        <f t="shared" si="4"/>
        <v>542.58746190249997</v>
      </c>
      <c r="P22" s="7">
        <f t="shared" si="5"/>
        <v>3.0063458586935008</v>
      </c>
      <c r="Q22" s="7">
        <f t="shared" si="19"/>
        <v>3500</v>
      </c>
      <c r="R22" s="7">
        <f t="shared" si="2"/>
        <v>9.2200000000000006</v>
      </c>
      <c r="S22" s="21">
        <f t="shared" si="6"/>
        <v>18.774554285714288</v>
      </c>
      <c r="T22" s="21">
        <f t="shared" si="13"/>
        <v>19</v>
      </c>
      <c r="U22" s="7">
        <f t="shared" si="14"/>
        <v>3500</v>
      </c>
      <c r="V22" s="7">
        <f t="shared" si="7"/>
        <v>4</v>
      </c>
      <c r="W22" s="7">
        <f t="shared" si="8"/>
        <v>7</v>
      </c>
      <c r="X22" s="7">
        <f t="shared" si="15"/>
        <v>462</v>
      </c>
      <c r="Y22" s="7">
        <f t="shared" si="9"/>
        <v>6.8753540000000006</v>
      </c>
      <c r="AA22" s="7">
        <f>((AB22*PI()*0.23084)/(30*'Specifications (CW1)'!$G$6*'Specifications (CW1)'!$G$9)*1.6)</f>
        <v>10.355872103466249</v>
      </c>
      <c r="AB22" s="7">
        <v>2400</v>
      </c>
      <c r="AC22" s="7">
        <f>((AD22*PI()*0.22254)/(30*'Specifications (CW1)'!$G$7*'Specifications (CW1)'!$G$9)*1.6)</f>
        <v>13.613891033766283</v>
      </c>
      <c r="AD22" s="7">
        <v>2400</v>
      </c>
      <c r="AE22" s="7">
        <f>((AF22*PI()*0.2184)/(30*'Specifications (CW1)'!$G$8*'Specifications (CW1)'!$G$9)*1.6)</f>
        <v>17.498110720515193</v>
      </c>
      <c r="AF22" s="7">
        <v>2400</v>
      </c>
      <c r="AG22" s="7">
        <v>2400</v>
      </c>
      <c r="AH22" s="21">
        <v>4.45</v>
      </c>
      <c r="AI22" s="21">
        <f t="shared" si="16"/>
        <v>13.214645833333334</v>
      </c>
      <c r="AJ22" s="127">
        <v>7</v>
      </c>
      <c r="AK22" s="88">
        <v>531</v>
      </c>
      <c r="AL22" s="83">
        <v>507</v>
      </c>
      <c r="AM22" s="83">
        <v>506</v>
      </c>
      <c r="AN22" s="83">
        <v>534</v>
      </c>
      <c r="AO22" s="83">
        <v>479</v>
      </c>
      <c r="AP22" s="83">
        <v>511</v>
      </c>
      <c r="AQ22" s="83">
        <v>480</v>
      </c>
      <c r="AR22" s="83">
        <v>504</v>
      </c>
      <c r="AS22" s="83">
        <v>516</v>
      </c>
      <c r="AT22" s="83">
        <v>533</v>
      </c>
      <c r="AU22" s="83">
        <v>565</v>
      </c>
      <c r="AV22" s="83">
        <v>574</v>
      </c>
      <c r="AW22" s="83">
        <v>583</v>
      </c>
      <c r="AX22" s="83">
        <v>591</v>
      </c>
    </row>
    <row r="23" spans="1:50">
      <c r="C23" s="148" t="s">
        <v>156</v>
      </c>
      <c r="D23" s="38">
        <v>2</v>
      </c>
      <c r="E23" s="65">
        <v>1</v>
      </c>
      <c r="F23" s="68">
        <f t="shared" si="10"/>
        <v>17</v>
      </c>
      <c r="G23" s="79">
        <f t="shared" si="18"/>
        <v>4.9614143130048118</v>
      </c>
      <c r="H23" s="72">
        <f t="shared" si="17"/>
        <v>20.459912023271265</v>
      </c>
      <c r="I23" s="10">
        <f t="shared" si="11"/>
        <v>5.6833088953531288</v>
      </c>
      <c r="J23" s="70">
        <v>0.8</v>
      </c>
      <c r="K23" s="7">
        <f t="shared" si="0"/>
        <v>20.608306822500001</v>
      </c>
      <c r="L23" s="7">
        <v>103</v>
      </c>
      <c r="M23" s="7">
        <f t="shared" si="12"/>
        <v>420</v>
      </c>
      <c r="N23" s="7">
        <v>0</v>
      </c>
      <c r="O23" s="7">
        <f t="shared" si="4"/>
        <v>543.60830682250003</v>
      </c>
      <c r="P23" s="7">
        <f t="shared" si="5"/>
        <v>3.0894939257521674</v>
      </c>
      <c r="Q23" s="7">
        <f t="shared" si="19"/>
        <v>3600</v>
      </c>
      <c r="R23" s="7">
        <f t="shared" si="2"/>
        <v>9.6359999999999992</v>
      </c>
      <c r="S23" s="21">
        <f t="shared" si="6"/>
        <v>19.076603333333331</v>
      </c>
      <c r="T23" s="21">
        <f t="shared" si="13"/>
        <v>20</v>
      </c>
      <c r="U23" s="7">
        <f t="shared" si="14"/>
        <v>3500</v>
      </c>
      <c r="V23" s="7">
        <f t="shared" si="7"/>
        <v>3</v>
      </c>
      <c r="W23" s="7">
        <f t="shared" si="8"/>
        <v>7</v>
      </c>
      <c r="X23" s="7">
        <f t="shared" si="15"/>
        <v>462</v>
      </c>
      <c r="Y23" s="7">
        <f t="shared" si="9"/>
        <v>7.1855652000000001</v>
      </c>
      <c r="AA23" s="7">
        <f>((AB23*PI()*0.23084)/(30*'Specifications (CW1)'!$G$6*'Specifications (CW1)'!$G$9)*1.6)</f>
        <v>10.78736677444401</v>
      </c>
      <c r="AB23" s="7">
        <v>2500</v>
      </c>
      <c r="AC23" s="7">
        <f>((AD23*PI()*0.22254)/(30*'Specifications (CW1)'!$G$7*'Specifications (CW1)'!$G$9)*1.6)</f>
        <v>14.181136493506543</v>
      </c>
      <c r="AD23" s="7">
        <v>2500</v>
      </c>
      <c r="AE23" s="7">
        <f>((AF23*PI()*0.2184)/(30*'Specifications (CW1)'!$G$8*'Specifications (CW1)'!$G$9)*1.6)</f>
        <v>18.227198667203321</v>
      </c>
      <c r="AF23" s="7">
        <v>2500</v>
      </c>
      <c r="AG23" s="7">
        <v>2500</v>
      </c>
      <c r="AH23" s="21">
        <v>5.24</v>
      </c>
      <c r="AI23" s="21">
        <f t="shared" si="16"/>
        <v>14.938192000000001</v>
      </c>
      <c r="AJ23" s="127">
        <v>6</v>
      </c>
      <c r="AK23" s="90">
        <v>570</v>
      </c>
      <c r="AL23" s="83">
        <v>546</v>
      </c>
      <c r="AM23" s="83">
        <v>545</v>
      </c>
      <c r="AN23" s="84">
        <v>590</v>
      </c>
      <c r="AO23" s="83">
        <v>511</v>
      </c>
      <c r="AP23" s="83">
        <v>565</v>
      </c>
      <c r="AQ23" s="83">
        <v>588</v>
      </c>
      <c r="AR23" s="83">
        <v>517</v>
      </c>
      <c r="AS23" s="83">
        <v>551</v>
      </c>
      <c r="AT23" s="83">
        <v>578</v>
      </c>
      <c r="AU23" s="83">
        <v>621</v>
      </c>
      <c r="AV23" s="83">
        <v>632</v>
      </c>
      <c r="AW23" s="83">
        <v>644</v>
      </c>
      <c r="AX23" s="83">
        <v>651</v>
      </c>
    </row>
    <row r="24" spans="1:50">
      <c r="C24" s="148" t="s">
        <v>156</v>
      </c>
      <c r="D24" s="38">
        <v>2</v>
      </c>
      <c r="E24" s="65">
        <v>1</v>
      </c>
      <c r="F24" s="68">
        <f t="shared" si="10"/>
        <v>18</v>
      </c>
      <c r="G24" s="79">
        <f t="shared" si="18"/>
        <v>5.1331656596479931</v>
      </c>
      <c r="H24" s="72">
        <f t="shared" si="17"/>
        <v>20.96053434433388</v>
      </c>
      <c r="I24" s="10">
        <f t="shared" si="11"/>
        <v>5.8223706512038556</v>
      </c>
      <c r="J24" s="70">
        <v>0.8</v>
      </c>
      <c r="K24" s="7">
        <f t="shared" si="0"/>
        <v>21.6291517425</v>
      </c>
      <c r="L24" s="7">
        <v>103</v>
      </c>
      <c r="M24" s="7">
        <f t="shared" si="12"/>
        <v>420</v>
      </c>
      <c r="N24" s="7">
        <v>0</v>
      </c>
      <c r="O24" s="7">
        <f t="shared" si="4"/>
        <v>544.62915174249997</v>
      </c>
      <c r="P24" s="7">
        <f t="shared" si="5"/>
        <v>3.1710327888955829</v>
      </c>
      <c r="Q24" s="7">
        <f t="shared" si="19"/>
        <v>3600</v>
      </c>
      <c r="R24" s="7">
        <f t="shared" si="2"/>
        <v>9.6359999999999992</v>
      </c>
      <c r="S24" s="21">
        <f t="shared" si="6"/>
        <v>19.076603333333331</v>
      </c>
      <c r="T24" s="21">
        <f t="shared" si="13"/>
        <v>20</v>
      </c>
      <c r="U24" s="7">
        <f t="shared" si="14"/>
        <v>3500</v>
      </c>
      <c r="V24" s="7">
        <f t="shared" si="7"/>
        <v>3</v>
      </c>
      <c r="W24" s="7">
        <f t="shared" si="8"/>
        <v>7</v>
      </c>
      <c r="X24" s="7">
        <f t="shared" si="15"/>
        <v>462</v>
      </c>
      <c r="Y24" s="7">
        <f t="shared" si="9"/>
        <v>7.1855652000000001</v>
      </c>
      <c r="AA24" s="7">
        <f>((AB24*PI()*0.23084)/(30*'Specifications (CW1)'!$G$6*'Specifications (CW1)'!$G$9)*1.6)</f>
        <v>11.218861445421771</v>
      </c>
      <c r="AB24" s="7">
        <v>2600</v>
      </c>
      <c r="AC24" s="7">
        <f>((AD24*PI()*0.22254)/(30*'Specifications (CW1)'!$G$7*'Specifications (CW1)'!$G$9)*1.6)</f>
        <v>14.748381953246804</v>
      </c>
      <c r="AD24" s="7">
        <v>2600</v>
      </c>
      <c r="AE24" s="7">
        <f>((AF24*PI()*0.2184)/(30*'Specifications (CW1)'!$G$8*'Specifications (CW1)'!$G$9)*1.6)</f>
        <v>18.956286613891457</v>
      </c>
      <c r="AF24" s="7">
        <v>2600</v>
      </c>
      <c r="AG24" s="7">
        <v>2600</v>
      </c>
      <c r="AH24" s="21">
        <v>5.5419999999999998</v>
      </c>
      <c r="AI24" s="21">
        <f t="shared" si="16"/>
        <v>15.191474615384614</v>
      </c>
      <c r="AJ24" s="127">
        <v>5</v>
      </c>
      <c r="AK24" s="90">
        <v>570</v>
      </c>
      <c r="AL24" s="83">
        <v>546</v>
      </c>
      <c r="AM24" s="83">
        <v>545</v>
      </c>
      <c r="AN24" s="84">
        <v>590</v>
      </c>
      <c r="AO24" s="84">
        <v>571</v>
      </c>
      <c r="AP24" s="83">
        <v>565</v>
      </c>
      <c r="AQ24" s="83">
        <v>588</v>
      </c>
      <c r="AR24" s="83">
        <v>517</v>
      </c>
      <c r="AS24" s="83">
        <v>551</v>
      </c>
      <c r="AT24" s="83">
        <v>578</v>
      </c>
      <c r="AU24" s="83">
        <v>621</v>
      </c>
      <c r="AV24" s="83">
        <v>632</v>
      </c>
      <c r="AW24" s="83">
        <v>644</v>
      </c>
      <c r="AX24" s="83">
        <v>651</v>
      </c>
    </row>
    <row r="25" spans="1:50">
      <c r="C25" s="148" t="s">
        <v>156</v>
      </c>
      <c r="D25" s="38">
        <v>2</v>
      </c>
      <c r="E25" s="65">
        <v>1</v>
      </c>
      <c r="F25" s="68">
        <f t="shared" si="10"/>
        <v>19</v>
      </c>
      <c r="G25" s="79">
        <f t="shared" si="18"/>
        <v>5.3010019313073311</v>
      </c>
      <c r="H25" s="72">
        <f t="shared" si="17"/>
        <v>21.449475518063377</v>
      </c>
      <c r="I25" s="10">
        <f t="shared" si="11"/>
        <v>5.9581876439064931</v>
      </c>
      <c r="J25" s="70">
        <v>0.8</v>
      </c>
      <c r="K25" s="7">
        <f t="shared" si="0"/>
        <v>22.649996662500001</v>
      </c>
      <c r="L25" s="7">
        <v>103</v>
      </c>
      <c r="M25" s="7">
        <f t="shared" si="12"/>
        <v>420</v>
      </c>
      <c r="N25" s="7">
        <v>0</v>
      </c>
      <c r="O25" s="7">
        <f t="shared" si="4"/>
        <v>545.64999666250003</v>
      </c>
      <c r="P25" s="7">
        <f t="shared" si="5"/>
        <v>3.2510850680121273</v>
      </c>
      <c r="Q25" s="7">
        <f t="shared" si="19"/>
        <v>3700</v>
      </c>
      <c r="R25" s="7">
        <f t="shared" si="2"/>
        <v>9.8520000000000003</v>
      </c>
      <c r="S25" s="21">
        <f t="shared" si="6"/>
        <v>18.977082162162162</v>
      </c>
      <c r="T25" s="21">
        <f t="shared" si="13"/>
        <v>19</v>
      </c>
      <c r="U25" s="7">
        <f t="shared" si="14"/>
        <v>3500</v>
      </c>
      <c r="V25" s="7">
        <f t="shared" si="7"/>
        <v>4</v>
      </c>
      <c r="W25" s="7">
        <f t="shared" si="8"/>
        <v>7</v>
      </c>
      <c r="X25" s="7">
        <f t="shared" si="15"/>
        <v>462</v>
      </c>
      <c r="Y25" s="7">
        <f t="shared" si="9"/>
        <v>7.3466364000000004</v>
      </c>
      <c r="AA25" s="7">
        <f>((AB25*PI()*0.23084)/(30*'Specifications (CW1)'!$G$6*'Specifications (CW1)'!$G$9)*1.6)</f>
        <v>11.650356116399532</v>
      </c>
      <c r="AB25" s="7">
        <v>2700</v>
      </c>
      <c r="AC25" s="7">
        <f>((AD25*PI()*0.22254)/(30*'Specifications (CW1)'!$G$7*'Specifications (CW1)'!$G$9)*1.6)</f>
        <v>15.315627412987068</v>
      </c>
      <c r="AD25" s="7">
        <v>2700</v>
      </c>
      <c r="AE25" s="7">
        <f>((AF25*PI()*0.2184)/(30*'Specifications (CW1)'!$G$8*'Specifications (CW1)'!$G$9)*1.6)</f>
        <v>19.685374560579589</v>
      </c>
      <c r="AF25" s="7">
        <v>2700</v>
      </c>
      <c r="AG25" s="7">
        <v>2700</v>
      </c>
      <c r="AH25" s="21">
        <v>5.9340000000000002</v>
      </c>
      <c r="AI25" s="21">
        <f t="shared" si="16"/>
        <v>15.663562222222223</v>
      </c>
      <c r="AJ25" s="127">
        <v>4</v>
      </c>
      <c r="AK25" s="89">
        <v>642</v>
      </c>
      <c r="AL25" s="84">
        <v>603</v>
      </c>
      <c r="AM25" s="84">
        <v>606</v>
      </c>
      <c r="AN25" s="84">
        <v>590</v>
      </c>
      <c r="AO25" s="84">
        <v>565</v>
      </c>
      <c r="AP25" s="83">
        <v>565</v>
      </c>
      <c r="AQ25" s="84">
        <v>540</v>
      </c>
      <c r="AR25" s="84">
        <v>556</v>
      </c>
      <c r="AS25" s="84">
        <v>592</v>
      </c>
      <c r="AT25" s="84">
        <v>660</v>
      </c>
      <c r="AU25" s="84">
        <v>711</v>
      </c>
      <c r="AV25" s="84">
        <v>729</v>
      </c>
      <c r="AW25" s="84">
        <v>733</v>
      </c>
      <c r="AX25" s="84">
        <v>747</v>
      </c>
    </row>
    <row r="26" spans="1:50">
      <c r="C26" s="148" t="s">
        <v>156</v>
      </c>
      <c r="D26" s="38">
        <v>2</v>
      </c>
      <c r="E26" s="65">
        <v>1</v>
      </c>
      <c r="F26" s="68">
        <f t="shared" si="10"/>
        <v>20</v>
      </c>
      <c r="G26" s="79">
        <f t="shared" si="18"/>
        <v>5.4651792071331107</v>
      </c>
      <c r="H26" s="72">
        <f t="shared" si="17"/>
        <v>21.927516959291129</v>
      </c>
      <c r="I26" s="10">
        <f t="shared" si="11"/>
        <v>6.0909769331364245</v>
      </c>
      <c r="J26" s="70">
        <v>0.8</v>
      </c>
      <c r="K26" s="7">
        <f t="shared" si="0"/>
        <v>23.6708415825</v>
      </c>
      <c r="L26" s="7">
        <v>103</v>
      </c>
      <c r="M26" s="7">
        <f t="shared" si="12"/>
        <v>420</v>
      </c>
      <c r="N26" s="7">
        <v>0</v>
      </c>
      <c r="O26" s="7">
        <f t="shared" si="4"/>
        <v>546.67084158249997</v>
      </c>
      <c r="P26" s="7">
        <f t="shared" si="5"/>
        <v>3.3297594860972839</v>
      </c>
      <c r="Q26" s="7">
        <f t="shared" si="19"/>
        <v>3800</v>
      </c>
      <c r="R26" s="7">
        <f t="shared" si="2"/>
        <v>10.068</v>
      </c>
      <c r="S26" s="21">
        <f t="shared" si="6"/>
        <v>18.882798947368421</v>
      </c>
      <c r="T26" s="21">
        <f t="shared" si="13"/>
        <v>19</v>
      </c>
      <c r="U26" s="7">
        <f t="shared" si="14"/>
        <v>4000</v>
      </c>
      <c r="V26" s="7">
        <f t="shared" si="7"/>
        <v>4</v>
      </c>
      <c r="W26" s="7">
        <f t="shared" si="8"/>
        <v>8</v>
      </c>
      <c r="X26" s="7">
        <f t="shared" si="15"/>
        <v>466</v>
      </c>
      <c r="Y26" s="7">
        <f t="shared" si="9"/>
        <v>7.5077075999999998</v>
      </c>
      <c r="AA26" s="7">
        <f>((AB26*PI()*0.23084)/(30*'Specifications (CW1)'!$G$6*'Specifications (CW1)'!$G$9)*1.6)</f>
        <v>12.081850787377292</v>
      </c>
      <c r="AB26" s="7">
        <v>2800</v>
      </c>
      <c r="AC26" s="7">
        <f>((AD26*PI()*0.22254)/(30*'Specifications (CW1)'!$G$7*'Specifications (CW1)'!$G$9)*1.6)</f>
        <v>15.882872872727328</v>
      </c>
      <c r="AD26" s="7">
        <v>2800</v>
      </c>
      <c r="AE26" s="7">
        <f>((AF26*PI()*0.2184)/(30*'Specifications (CW1)'!$G$8*'Specifications (CW1)'!$G$9)*1.6)</f>
        <v>20.414462507267721</v>
      </c>
      <c r="AF26" s="7">
        <v>2800</v>
      </c>
      <c r="AG26" s="7">
        <v>2800</v>
      </c>
      <c r="AH26" s="21">
        <v>6.3259999999999996</v>
      </c>
      <c r="AI26" s="21">
        <f t="shared" si="16"/>
        <v>16.101929285714284</v>
      </c>
      <c r="AJ26" s="127">
        <v>3</v>
      </c>
      <c r="AK26" s="89">
        <v>642</v>
      </c>
      <c r="AL26" s="84">
        <v>603</v>
      </c>
      <c r="AM26" s="84">
        <v>606</v>
      </c>
      <c r="AN26" s="84">
        <v>590</v>
      </c>
      <c r="AO26" s="84">
        <v>565</v>
      </c>
      <c r="AP26" s="84">
        <v>590</v>
      </c>
      <c r="AQ26" s="84">
        <v>540</v>
      </c>
      <c r="AR26" s="84">
        <v>556</v>
      </c>
      <c r="AS26" s="84">
        <v>592</v>
      </c>
      <c r="AT26" s="84">
        <v>660</v>
      </c>
      <c r="AU26" s="84">
        <v>711</v>
      </c>
      <c r="AV26" s="84">
        <v>729</v>
      </c>
      <c r="AW26" s="84">
        <v>733</v>
      </c>
      <c r="AX26" s="84">
        <v>747</v>
      </c>
    </row>
    <row r="27" spans="1:50">
      <c r="C27" s="148" t="s">
        <v>156</v>
      </c>
      <c r="D27" s="38">
        <v>2</v>
      </c>
      <c r="E27" s="65">
        <v>1</v>
      </c>
      <c r="F27" s="68">
        <f t="shared" si="10"/>
        <v>21</v>
      </c>
      <c r="G27" s="79">
        <f t="shared" si="18"/>
        <v>5.6259268145232477</v>
      </c>
      <c r="H27" s="72">
        <f t="shared" si="17"/>
        <v>22.39535666159394</v>
      </c>
      <c r="I27" s="10">
        <f t="shared" si="11"/>
        <v>6.2209324059983162</v>
      </c>
      <c r="J27" s="70">
        <v>0.8</v>
      </c>
      <c r="K27" s="7">
        <f t="shared" si="0"/>
        <v>24.691686502499998</v>
      </c>
      <c r="L27" s="7">
        <v>103</v>
      </c>
      <c r="M27" s="7">
        <f t="shared" si="12"/>
        <v>420</v>
      </c>
      <c r="N27" s="7">
        <v>0</v>
      </c>
      <c r="O27" s="7">
        <f t="shared" si="4"/>
        <v>547.69168650250003</v>
      </c>
      <c r="P27" s="7">
        <f t="shared" si="5"/>
        <v>3.407152961059273</v>
      </c>
      <c r="Q27" s="7">
        <f t="shared" si="19"/>
        <v>3900</v>
      </c>
      <c r="R27" s="7">
        <f t="shared" si="2"/>
        <v>10.284000000000001</v>
      </c>
      <c r="S27" s="21">
        <f t="shared" si="6"/>
        <v>18.79335076923077</v>
      </c>
      <c r="T27" s="21">
        <f t="shared" si="13"/>
        <v>19</v>
      </c>
      <c r="U27" s="7">
        <f t="shared" si="14"/>
        <v>4000</v>
      </c>
      <c r="V27" s="7">
        <f t="shared" si="7"/>
        <v>4</v>
      </c>
      <c r="W27" s="7">
        <f t="shared" si="8"/>
        <v>8</v>
      </c>
      <c r="X27" s="7">
        <f t="shared" si="15"/>
        <v>466</v>
      </c>
      <c r="Y27" s="7">
        <f t="shared" si="9"/>
        <v>7.668778800000001</v>
      </c>
      <c r="AA27" s="7">
        <f>((AB27*PI()*0.23084)/(30*'Specifications (CW1)'!$G$6*'Specifications (CW1)'!$G$9)*1.6)</f>
        <v>12.513345458355051</v>
      </c>
      <c r="AB27" s="7">
        <v>2900</v>
      </c>
      <c r="AC27" s="7">
        <f>((AD27*PI()*0.22254)/(30*'Specifications (CW1)'!$G$7*'Specifications (CW1)'!$G$9)*1.6)</f>
        <v>16.450118332467589</v>
      </c>
      <c r="AD27" s="7">
        <v>2900</v>
      </c>
      <c r="AE27" s="7">
        <f>((AF27*PI()*0.2184)/(30*'Specifications (CW1)'!$G$8*'Specifications (CW1)'!$G$9)*1.6)</f>
        <v>21.143550453955854</v>
      </c>
      <c r="AF27" s="7">
        <v>2900</v>
      </c>
      <c r="AG27" s="7">
        <v>2900</v>
      </c>
      <c r="AH27" s="21">
        <v>6.718</v>
      </c>
      <c r="AI27" s="21">
        <f t="shared" si="16"/>
        <v>16.510064137931035</v>
      </c>
      <c r="AJ27" s="127">
        <v>2</v>
      </c>
      <c r="AK27" s="89">
        <v>712</v>
      </c>
      <c r="AL27" s="89">
        <v>712</v>
      </c>
      <c r="AM27" s="89">
        <v>712</v>
      </c>
      <c r="AN27" s="84">
        <v>694</v>
      </c>
      <c r="AO27" s="84">
        <v>622</v>
      </c>
      <c r="AP27" s="84">
        <v>622</v>
      </c>
      <c r="AQ27" s="84">
        <v>658</v>
      </c>
      <c r="AR27" s="84">
        <v>622</v>
      </c>
      <c r="AS27" s="84">
        <v>640</v>
      </c>
      <c r="AT27" s="84">
        <v>684</v>
      </c>
      <c r="AU27" s="84">
        <v>756</v>
      </c>
      <c r="AV27" s="84">
        <v>756</v>
      </c>
      <c r="AW27" s="84">
        <v>756</v>
      </c>
      <c r="AX27" s="84">
        <v>756</v>
      </c>
    </row>
    <row r="28" spans="1:50">
      <c r="C28" s="148" t="s">
        <v>156</v>
      </c>
      <c r="D28" s="38">
        <v>2</v>
      </c>
      <c r="E28" s="65">
        <v>1</v>
      </c>
      <c r="F28" s="68">
        <f t="shared" si="10"/>
        <v>22</v>
      </c>
      <c r="G28" s="79">
        <f t="shared" si="18"/>
        <v>5.7834510849758916</v>
      </c>
      <c r="H28" s="72">
        <f t="shared" si="17"/>
        <v>22.853621157269586</v>
      </c>
      <c r="I28" s="10">
        <f t="shared" si="11"/>
        <v>6.3482280992415516</v>
      </c>
      <c r="J28" s="70">
        <v>0.8</v>
      </c>
      <c r="K28" s="7">
        <f t="shared" si="0"/>
        <v>25.7125314225</v>
      </c>
      <c r="L28" s="7">
        <v>103</v>
      </c>
      <c r="M28" s="7">
        <f t="shared" si="12"/>
        <v>420</v>
      </c>
      <c r="N28" s="7">
        <v>0</v>
      </c>
      <c r="O28" s="7">
        <f t="shared" si="4"/>
        <v>548.71253142249998</v>
      </c>
      <c r="P28" s="7">
        <f t="shared" si="5"/>
        <v>3.4833523103822772</v>
      </c>
      <c r="Q28" s="7">
        <f t="shared" si="19"/>
        <v>4000</v>
      </c>
      <c r="R28" s="7">
        <f t="shared" si="2"/>
        <v>10.86</v>
      </c>
      <c r="S28" s="21">
        <f t="shared" si="6"/>
        <v>19.349805</v>
      </c>
      <c r="T28" s="21">
        <f t="shared" si="13"/>
        <v>20</v>
      </c>
      <c r="U28" s="7">
        <f t="shared" si="14"/>
        <v>4000</v>
      </c>
      <c r="V28" s="7">
        <f t="shared" si="7"/>
        <v>3</v>
      </c>
      <c r="W28" s="7">
        <f t="shared" si="8"/>
        <v>8</v>
      </c>
      <c r="X28" s="7">
        <f t="shared" si="15"/>
        <v>466</v>
      </c>
      <c r="Y28" s="7">
        <f t="shared" si="9"/>
        <v>8.0983020000000003</v>
      </c>
      <c r="AA28" s="7">
        <f>((AB28*PI()*0.23084)/(30*'Specifications (CW1)'!$G$6*'Specifications (CW1)'!$G$9)*1.6)</f>
        <v>12.944840129332812</v>
      </c>
      <c r="AB28" s="7">
        <v>3000</v>
      </c>
      <c r="AC28" s="7">
        <f>((AD28*PI()*0.22254)/(30*'Specifications (CW1)'!$G$7*'Specifications (CW1)'!$G$9)*1.6)</f>
        <v>17.017363792207856</v>
      </c>
      <c r="AD28" s="7">
        <v>3000</v>
      </c>
      <c r="AE28" s="7">
        <f>((AF28*PI()*0.2184)/(30*'Specifications (CW1)'!$G$8*'Specifications (CW1)'!$G$9)*1.6)</f>
        <v>21.872638400643986</v>
      </c>
      <c r="AF28" s="7">
        <v>3000</v>
      </c>
      <c r="AG28" s="7">
        <v>3000</v>
      </c>
      <c r="AH28" s="21">
        <v>7.17</v>
      </c>
      <c r="AI28" s="21">
        <f t="shared" si="16"/>
        <v>17.033529999999999</v>
      </c>
      <c r="AJ28" s="127">
        <v>1</v>
      </c>
      <c r="AK28" s="89">
        <v>812</v>
      </c>
      <c r="AL28" s="89">
        <v>812</v>
      </c>
      <c r="AM28" s="89">
        <v>812</v>
      </c>
      <c r="AN28" s="84">
        <v>694</v>
      </c>
      <c r="AO28" s="84">
        <v>622</v>
      </c>
      <c r="AP28" s="84">
        <v>622</v>
      </c>
      <c r="AQ28" s="84">
        <v>658</v>
      </c>
      <c r="AR28" s="84">
        <v>622</v>
      </c>
      <c r="AS28" s="84">
        <v>640</v>
      </c>
      <c r="AT28" s="84">
        <v>684</v>
      </c>
      <c r="AU28" s="84">
        <v>756</v>
      </c>
      <c r="AV28" s="84">
        <v>756</v>
      </c>
      <c r="AW28" s="84">
        <v>851.8755472500003</v>
      </c>
      <c r="AX28" s="87">
        <v>846.90455850000001</v>
      </c>
    </row>
    <row r="29" spans="1:50">
      <c r="C29" s="148" t="s">
        <v>156</v>
      </c>
      <c r="D29" s="38">
        <v>2</v>
      </c>
      <c r="E29" s="65">
        <v>1</v>
      </c>
      <c r="F29" s="68">
        <f t="shared" si="10"/>
        <v>23</v>
      </c>
      <c r="G29" s="79">
        <f t="shared" si="18"/>
        <v>5.9379384580802572</v>
      </c>
      <c r="H29" s="72">
        <f t="shared" si="17"/>
        <v>23.302875359062451</v>
      </c>
      <c r="I29" s="10">
        <f t="shared" si="11"/>
        <v>6.4730209330729034</v>
      </c>
      <c r="J29" s="70">
        <v>0.8</v>
      </c>
      <c r="K29" s="7">
        <f t="shared" si="0"/>
        <v>26.733376342499994</v>
      </c>
      <c r="L29" s="7">
        <v>103</v>
      </c>
      <c r="M29" s="7">
        <f t="shared" si="12"/>
        <v>420</v>
      </c>
      <c r="N29" s="7">
        <v>0</v>
      </c>
      <c r="O29" s="7">
        <f t="shared" si="4"/>
        <v>549.73337634249992</v>
      </c>
      <c r="P29" s="7">
        <f t="shared" si="5"/>
        <v>3.5584356526738468</v>
      </c>
      <c r="Q29" s="7">
        <f t="shared" si="19"/>
        <v>4100</v>
      </c>
      <c r="R29" s="7">
        <f t="shared" si="2"/>
        <v>11.45</v>
      </c>
      <c r="S29" s="21">
        <f t="shared" si="6"/>
        <v>19.903451219512192</v>
      </c>
      <c r="T29" s="21">
        <f t="shared" si="13"/>
        <v>20</v>
      </c>
      <c r="U29" s="7">
        <f t="shared" si="14"/>
        <v>4000</v>
      </c>
      <c r="V29" s="7">
        <f t="shared" si="7"/>
        <v>3</v>
      </c>
      <c r="W29" s="7">
        <f t="shared" si="8"/>
        <v>8</v>
      </c>
      <c r="X29" s="7">
        <f t="shared" si="15"/>
        <v>466</v>
      </c>
      <c r="Y29" s="7">
        <f t="shared" si="9"/>
        <v>8.5382649999999991</v>
      </c>
      <c r="AA29" s="7">
        <f>((AB29*PI()*0.23084)/(30*'Specifications (CW1)'!$G$6*'Specifications (CW1)'!$G$9)*1.6)</f>
        <v>13.376334800310572</v>
      </c>
      <c r="AB29" s="7">
        <v>3100</v>
      </c>
      <c r="AC29" s="7">
        <f>((AD29*PI()*0.22254)/(30*'Specifications (CW1)'!$G$7*'Specifications (CW1)'!$G$9)*1.6)</f>
        <v>17.584609251948113</v>
      </c>
      <c r="AD29" s="7">
        <v>3100</v>
      </c>
      <c r="AE29" s="7">
        <f>((AF29*PI()*0.2184)/(30*'Specifications (CW1)'!$G$8*'Specifications (CW1)'!$G$9)*1.6)</f>
        <v>22.601726347332121</v>
      </c>
      <c r="AF29" s="7">
        <v>3100</v>
      </c>
      <c r="AG29" s="7">
        <v>3100</v>
      </c>
      <c r="AH29" s="21">
        <v>7.5720000000000001</v>
      </c>
      <c r="AI29" s="21">
        <f t="shared" si="16"/>
        <v>17.408272258064518</v>
      </c>
      <c r="AJ29" s="127">
        <v>0</v>
      </c>
      <c r="AK29" s="89">
        <v>0</v>
      </c>
      <c r="AL29" s="89">
        <v>0</v>
      </c>
      <c r="AM29" s="89">
        <v>0</v>
      </c>
      <c r="AN29" s="89">
        <v>0</v>
      </c>
      <c r="AO29" s="89">
        <v>0</v>
      </c>
      <c r="AP29" s="89">
        <v>0</v>
      </c>
      <c r="AQ29" s="89">
        <v>0</v>
      </c>
      <c r="AR29" s="89">
        <v>0</v>
      </c>
      <c r="AS29" s="89">
        <v>0</v>
      </c>
      <c r="AT29" s="89">
        <v>0</v>
      </c>
      <c r="AU29" s="89">
        <v>0</v>
      </c>
      <c r="AV29" s="89">
        <v>0</v>
      </c>
      <c r="AW29" s="89">
        <v>0</v>
      </c>
      <c r="AX29" s="89">
        <v>0</v>
      </c>
    </row>
    <row r="30" spans="1:50" ht="15" thickBot="1">
      <c r="C30" s="148" t="s">
        <v>156</v>
      </c>
      <c r="D30" s="38">
        <v>2</v>
      </c>
      <c r="E30" s="65">
        <v>1</v>
      </c>
      <c r="F30" s="68">
        <f t="shared" si="10"/>
        <v>24</v>
      </c>
      <c r="G30" s="79">
        <f t="shared" si="18"/>
        <v>6.0895580667960383</v>
      </c>
      <c r="H30" s="72">
        <f t="shared" si="17"/>
        <v>23.743630724891254</v>
      </c>
      <c r="I30" s="10">
        <f t="shared" si="11"/>
        <v>6.5954529791364598</v>
      </c>
      <c r="J30" s="70">
        <v>0.8</v>
      </c>
      <c r="K30" s="7">
        <f t="shared" si="0"/>
        <v>27.754221262499996</v>
      </c>
      <c r="L30" s="7">
        <v>103</v>
      </c>
      <c r="M30" s="7">
        <f t="shared" si="12"/>
        <v>420</v>
      </c>
      <c r="N30" s="7">
        <v>0</v>
      </c>
      <c r="O30" s="7">
        <f t="shared" si="4"/>
        <v>550.75422126249998</v>
      </c>
      <c r="P30" s="7">
        <f t="shared" si="5"/>
        <v>3.6324735693977361</v>
      </c>
      <c r="Q30" s="7">
        <f t="shared" si="19"/>
        <v>4100</v>
      </c>
      <c r="R30" s="7">
        <f t="shared" si="2"/>
        <v>11.45</v>
      </c>
      <c r="S30" s="21">
        <f t="shared" si="6"/>
        <v>19.903451219512192</v>
      </c>
      <c r="T30" s="21">
        <f t="shared" si="13"/>
        <v>20</v>
      </c>
      <c r="U30" s="7">
        <f t="shared" si="14"/>
        <v>4000</v>
      </c>
      <c r="V30" s="7">
        <f t="shared" si="7"/>
        <v>3</v>
      </c>
      <c r="W30" s="7">
        <f t="shared" si="8"/>
        <v>8</v>
      </c>
      <c r="X30" s="7">
        <f t="shared" si="15"/>
        <v>466</v>
      </c>
      <c r="Y30" s="7">
        <f t="shared" si="9"/>
        <v>8.5382649999999991</v>
      </c>
      <c r="AA30" s="7">
        <f>((AB30*PI()*0.23084)/(30*'Specifications (CW1)'!$G$6*'Specifications (CW1)'!$G$9)*1.6)</f>
        <v>13.807829471288333</v>
      </c>
      <c r="AB30" s="7">
        <v>3200</v>
      </c>
      <c r="AC30" s="7">
        <f>((AD30*PI()*0.22254)/(30*'Specifications (CW1)'!$G$7*'Specifications (CW1)'!$G$9)*1.6)</f>
        <v>18.151854711688376</v>
      </c>
      <c r="AD30" s="7">
        <v>3200</v>
      </c>
      <c r="AE30" s="7">
        <f>((AF30*PI()*0.2184)/(30*'Specifications (CW1)'!$G$8*'Specifications (CW1)'!$G$9)*1.6)</f>
        <v>23.330814294020257</v>
      </c>
      <c r="AF30" s="7">
        <v>3200</v>
      </c>
      <c r="AG30" s="7">
        <v>3200</v>
      </c>
      <c r="AH30" s="21">
        <v>8.0340000000000007</v>
      </c>
      <c r="AI30" s="21">
        <f t="shared" si="16"/>
        <v>17.893224375000003</v>
      </c>
      <c r="AJ30" s="128"/>
      <c r="AK30" s="78"/>
      <c r="AL30" s="73"/>
      <c r="AM30" s="73"/>
      <c r="AN30" s="156"/>
      <c r="AO30" s="156"/>
      <c r="AP30" s="156"/>
      <c r="AQ30" s="156"/>
      <c r="AR30" s="73"/>
      <c r="AS30" s="73"/>
      <c r="AT30" s="73"/>
      <c r="AU30" s="73"/>
      <c r="AV30" s="73"/>
      <c r="AW30" s="73"/>
      <c r="AX30" s="74"/>
    </row>
    <row r="31" spans="1:50">
      <c r="C31" s="148" t="s">
        <v>156</v>
      </c>
      <c r="D31" s="38">
        <v>2</v>
      </c>
      <c r="E31" s="65">
        <v>1</v>
      </c>
      <c r="F31" s="68">
        <f t="shared" si="10"/>
        <v>25</v>
      </c>
      <c r="G31" s="79">
        <f t="shared" si="18"/>
        <v>6.2384639061785734</v>
      </c>
      <c r="H31" s="72">
        <f t="shared" si="17"/>
        <v>24.176352082148373</v>
      </c>
      <c r="I31" s="10">
        <f t="shared" si="11"/>
        <v>6.7156533561523259</v>
      </c>
      <c r="J31" s="70">
        <v>0.8</v>
      </c>
      <c r="K31" s="7">
        <f t="shared" si="0"/>
        <v>28.775066182499998</v>
      </c>
      <c r="L31" s="7">
        <v>103</v>
      </c>
      <c r="M31" s="7">
        <f t="shared" si="12"/>
        <v>420</v>
      </c>
      <c r="N31" s="7">
        <v>0</v>
      </c>
      <c r="O31" s="7">
        <f t="shared" si="4"/>
        <v>551.77506618250004</v>
      </c>
      <c r="P31" s="7">
        <f t="shared" si="5"/>
        <v>3.705530075049678</v>
      </c>
      <c r="Q31" s="7">
        <f t="shared" si="19"/>
        <v>4200</v>
      </c>
      <c r="R31" s="7">
        <f t="shared" si="2"/>
        <v>12.04</v>
      </c>
      <c r="S31" s="21">
        <f t="shared" si="6"/>
        <v>20.430733333333329</v>
      </c>
      <c r="T31" s="21">
        <f t="shared" si="13"/>
        <v>21</v>
      </c>
      <c r="U31" s="7">
        <f t="shared" si="14"/>
        <v>4000</v>
      </c>
      <c r="V31" s="7">
        <f t="shared" si="7"/>
        <v>2</v>
      </c>
      <c r="W31" s="7">
        <f t="shared" si="8"/>
        <v>8</v>
      </c>
      <c r="X31" s="7">
        <f t="shared" si="15"/>
        <v>488</v>
      </c>
      <c r="Y31" s="7">
        <f t="shared" si="9"/>
        <v>8.9782279999999997</v>
      </c>
      <c r="AA31" s="7">
        <f>((AB31*PI()*0.23084)/(30*'Specifications (CW1)'!$G$6*'Specifications (CW1)'!$G$9)*1.6)</f>
        <v>14.239324142266094</v>
      </c>
      <c r="AB31" s="7">
        <v>3300</v>
      </c>
      <c r="AC31" s="7">
        <f>((AD31*PI()*0.22254)/(30*'Specifications (CW1)'!$G$7*'Specifications (CW1)'!$G$9)*1.6)</f>
        <v>18.719100171428639</v>
      </c>
      <c r="AD31" s="7">
        <v>3300</v>
      </c>
      <c r="AE31" s="7">
        <f>((AF31*PI()*0.2184)/(30*'Specifications (CW1)'!$G$8*'Specifications (CW1)'!$G$9)*1.6)</f>
        <v>24.059902240708386</v>
      </c>
      <c r="AF31" s="7">
        <v>3300</v>
      </c>
      <c r="AG31" s="7">
        <v>3300</v>
      </c>
      <c r="AH31" s="21">
        <v>8.4960000000000004</v>
      </c>
      <c r="AI31" s="21">
        <f t="shared" si="16"/>
        <v>18.348785454545457</v>
      </c>
    </row>
    <row r="32" spans="1:50">
      <c r="C32" s="148" t="s">
        <v>156</v>
      </c>
      <c r="D32" s="38">
        <v>2</v>
      </c>
      <c r="E32" s="65">
        <v>1</v>
      </c>
      <c r="F32" s="68">
        <f t="shared" si="10"/>
        <v>26</v>
      </c>
      <c r="G32" s="79">
        <f t="shared" si="18"/>
        <v>6.3847966647504784</v>
      </c>
      <c r="H32" s="72">
        <f t="shared" si="17"/>
        <v>24.60146337110864</v>
      </c>
      <c r="I32" s="10">
        <f t="shared" si="11"/>
        <v>6.8337398253079549</v>
      </c>
      <c r="J32" s="70">
        <v>0.8</v>
      </c>
      <c r="K32" s="7">
        <f t="shared" si="0"/>
        <v>29.795911102499993</v>
      </c>
      <c r="L32" s="7">
        <v>103</v>
      </c>
      <c r="M32" s="7">
        <f t="shared" si="12"/>
        <v>420</v>
      </c>
      <c r="N32" s="7">
        <v>0</v>
      </c>
      <c r="O32" s="7">
        <f t="shared" si="4"/>
        <v>552.79591110249999</v>
      </c>
      <c r="P32" s="7">
        <f t="shared" si="5"/>
        <v>3.7776634329685499</v>
      </c>
      <c r="Q32" s="7">
        <f t="shared" si="19"/>
        <v>4300</v>
      </c>
      <c r="R32" s="7">
        <f t="shared" si="2"/>
        <v>12.63</v>
      </c>
      <c r="S32" s="21">
        <f t="shared" si="6"/>
        <v>20.933490697674422</v>
      </c>
      <c r="T32" s="21">
        <f t="shared" si="13"/>
        <v>21</v>
      </c>
      <c r="U32" s="7">
        <f t="shared" si="14"/>
        <v>4500</v>
      </c>
      <c r="V32" s="7">
        <f t="shared" si="7"/>
        <v>2</v>
      </c>
      <c r="W32" s="7">
        <f t="shared" si="8"/>
        <v>9</v>
      </c>
      <c r="X32" s="7">
        <f t="shared" si="15"/>
        <v>488</v>
      </c>
      <c r="Y32" s="7">
        <f t="shared" si="9"/>
        <v>9.4181910000000002</v>
      </c>
      <c r="AA32" s="7">
        <f>((AB32*PI()*0.23084)/(30*'Specifications (CW1)'!$G$6*'Specifications (CW1)'!$G$9)*1.6)</f>
        <v>14.670818813243853</v>
      </c>
      <c r="AB32" s="7">
        <v>3400</v>
      </c>
      <c r="AC32" s="7">
        <f>((AD32*PI()*0.22254)/(30*'Specifications (CW1)'!$G$7*'Specifications (CW1)'!$G$9)*1.6)</f>
        <v>19.286345631168899</v>
      </c>
      <c r="AD32" s="7">
        <v>3400</v>
      </c>
      <c r="AE32" s="7">
        <f>((AF32*PI()*0.2184)/(30*'Specifications (CW1)'!$G$8*'Specifications (CW1)'!$G$9)*1.6)</f>
        <v>24.788990187396518</v>
      </c>
      <c r="AF32" s="7">
        <v>3400</v>
      </c>
      <c r="AG32" s="7">
        <v>3400</v>
      </c>
      <c r="AH32" s="21">
        <v>8.9580000000000002</v>
      </c>
      <c r="AI32" s="21">
        <f t="shared" si="16"/>
        <v>18.777548823529415</v>
      </c>
    </row>
    <row r="33" spans="3:35">
      <c r="C33" s="148" t="s">
        <v>156</v>
      </c>
      <c r="D33" s="38">
        <v>2</v>
      </c>
      <c r="E33" s="65">
        <v>1</v>
      </c>
      <c r="F33" s="68">
        <f t="shared" si="10"/>
        <v>27</v>
      </c>
      <c r="G33" s="79">
        <f t="shared" si="18"/>
        <v>6.5286852805177169</v>
      </c>
      <c r="H33" s="72">
        <f t="shared" si="17"/>
        <v>25.019352509607437</v>
      </c>
      <c r="I33" s="10">
        <f t="shared" si="11"/>
        <v>6.9498201415576215</v>
      </c>
      <c r="J33" s="70">
        <v>0</v>
      </c>
      <c r="K33" s="7">
        <f t="shared" si="0"/>
        <v>30.816756022499995</v>
      </c>
      <c r="L33" s="7">
        <v>103</v>
      </c>
      <c r="M33" s="7">
        <f t="shared" si="12"/>
        <v>0</v>
      </c>
      <c r="N33" s="7">
        <v>0</v>
      </c>
      <c r="O33" s="7">
        <f t="shared" si="4"/>
        <v>133.81675602249999</v>
      </c>
      <c r="P33" s="7">
        <f t="shared" si="5"/>
        <v>0.93000238628307264</v>
      </c>
      <c r="Q33" s="7">
        <f t="shared" si="19"/>
        <v>4400</v>
      </c>
      <c r="R33" s="7">
        <f t="shared" si="2"/>
        <v>13.22</v>
      </c>
      <c r="S33" s="21">
        <f t="shared" si="6"/>
        <v>21.413395454545455</v>
      </c>
      <c r="T33" s="21">
        <f t="shared" si="13"/>
        <v>22</v>
      </c>
      <c r="U33" s="7">
        <f t="shared" si="14"/>
        <v>4500</v>
      </c>
      <c r="V33" s="7">
        <f t="shared" si="7"/>
        <v>1</v>
      </c>
      <c r="W33" s="7">
        <f t="shared" si="8"/>
        <v>9</v>
      </c>
      <c r="X33" s="7">
        <f t="shared" si="15"/>
        <v>488</v>
      </c>
      <c r="Y33" s="7">
        <f t="shared" si="9"/>
        <v>9.8581540000000007</v>
      </c>
      <c r="AA33" s="7">
        <f>((AB33*PI()*0.23084)/(30*'Specifications (CW1)'!$G$6*'Specifications (CW1)'!$G$9)*1.6)</f>
        <v>15.102313484221614</v>
      </c>
      <c r="AB33" s="7">
        <v>3500</v>
      </c>
      <c r="AC33" s="7">
        <f>((AD33*PI()*0.22254)/(30*'Specifications (CW1)'!$G$7*'Specifications (CW1)'!$G$9)*1.6)</f>
        <v>19.853591090909163</v>
      </c>
      <c r="AD33" s="7">
        <v>3500</v>
      </c>
      <c r="AE33" s="7">
        <f>((AF33*PI()*0.2184)/(30*'Specifications (CW1)'!$G$8*'Specifications (CW1)'!$G$9)*1.6)</f>
        <v>25.51807813408465</v>
      </c>
      <c r="AF33" s="7">
        <v>3500</v>
      </c>
      <c r="AG33" s="7">
        <v>3500</v>
      </c>
      <c r="AH33" s="21">
        <v>9.2200000000000006</v>
      </c>
      <c r="AI33" s="21">
        <f t="shared" si="16"/>
        <v>18.774554285714288</v>
      </c>
    </row>
    <row r="34" spans="3:35">
      <c r="C34" s="148" t="s">
        <v>156</v>
      </c>
      <c r="D34" s="38">
        <v>2</v>
      </c>
      <c r="E34" s="65">
        <v>1</v>
      </c>
      <c r="F34" s="68">
        <f t="shared" si="10"/>
        <v>28</v>
      </c>
      <c r="G34" s="79">
        <f t="shared" si="18"/>
        <v>6.6725738962849555</v>
      </c>
      <c r="H34" s="72">
        <f t="shared" si="17"/>
        <v>25.019352509607437</v>
      </c>
      <c r="I34" s="10">
        <f t="shared" si="11"/>
        <v>6.9498201415576215</v>
      </c>
      <c r="J34" s="70">
        <v>0</v>
      </c>
      <c r="K34" s="7">
        <f t="shared" si="0"/>
        <v>30.816756022499995</v>
      </c>
      <c r="L34" s="7">
        <v>103</v>
      </c>
      <c r="M34" s="7">
        <f t="shared" si="12"/>
        <v>0</v>
      </c>
      <c r="N34" s="7">
        <v>0</v>
      </c>
      <c r="O34" s="7">
        <f t="shared" si="4"/>
        <v>133.81675602249999</v>
      </c>
      <c r="P34" s="7">
        <f t="shared" si="5"/>
        <v>0.93000238628307264</v>
      </c>
      <c r="Q34" s="7">
        <f t="shared" si="19"/>
        <v>4400</v>
      </c>
      <c r="R34" s="7">
        <f t="shared" si="2"/>
        <v>13.22</v>
      </c>
      <c r="S34" s="21">
        <f t="shared" si="6"/>
        <v>21.413395454545455</v>
      </c>
      <c r="T34" s="21">
        <f t="shared" si="13"/>
        <v>22</v>
      </c>
      <c r="U34" s="7">
        <f t="shared" si="14"/>
        <v>4500</v>
      </c>
      <c r="V34" s="7">
        <f t="shared" si="7"/>
        <v>1</v>
      </c>
      <c r="W34" s="7">
        <f t="shared" si="8"/>
        <v>9</v>
      </c>
      <c r="X34" s="7">
        <f t="shared" si="15"/>
        <v>488</v>
      </c>
      <c r="Y34" s="7">
        <f t="shared" si="9"/>
        <v>9.8581540000000007</v>
      </c>
      <c r="AA34" s="7">
        <f>((AB34*PI()*0.23084)/(30*'Specifications (CW1)'!$G$6*'Specifications (CW1)'!$G$9)*1.6)</f>
        <v>15.533808155199374</v>
      </c>
      <c r="AB34" s="7">
        <v>3600</v>
      </c>
      <c r="AC34" s="7">
        <f>((AD34*PI()*0.22254)/(30*'Specifications (CW1)'!$G$7*'Specifications (CW1)'!$G$9)*1.6)</f>
        <v>20.420836550649426</v>
      </c>
      <c r="AD34" s="7">
        <v>3600</v>
      </c>
      <c r="AE34" s="7">
        <f>((AF34*PI()*0.2184)/(30*'Specifications (CW1)'!$G$8*'Specifications (CW1)'!$G$9)*1.6)</f>
        <v>26.247166080772786</v>
      </c>
      <c r="AF34" s="7">
        <v>3600</v>
      </c>
      <c r="AG34" s="7">
        <v>3600</v>
      </c>
      <c r="AH34" s="21">
        <v>9.6359999999999992</v>
      </c>
      <c r="AI34" s="21">
        <f t="shared" si="16"/>
        <v>19.076603333333331</v>
      </c>
    </row>
    <row r="35" spans="3:35">
      <c r="C35" s="148" t="s">
        <v>156</v>
      </c>
      <c r="D35" s="38">
        <v>2</v>
      </c>
      <c r="E35" s="65">
        <v>1</v>
      </c>
      <c r="F35" s="68">
        <f t="shared" si="10"/>
        <v>29</v>
      </c>
      <c r="G35" s="79">
        <f t="shared" si="18"/>
        <v>6.816462512052194</v>
      </c>
      <c r="H35" s="72">
        <f t="shared" si="17"/>
        <v>25.019352509607437</v>
      </c>
      <c r="I35" s="10">
        <f t="shared" si="11"/>
        <v>6.9498201415576215</v>
      </c>
      <c r="J35" s="70">
        <v>0</v>
      </c>
      <c r="K35" s="7">
        <f t="shared" si="0"/>
        <v>30.816756022499995</v>
      </c>
      <c r="L35" s="7">
        <v>103</v>
      </c>
      <c r="M35" s="7">
        <f t="shared" si="12"/>
        <v>0</v>
      </c>
      <c r="N35" s="7">
        <v>0</v>
      </c>
      <c r="O35" s="7">
        <f t="shared" si="4"/>
        <v>133.81675602249999</v>
      </c>
      <c r="P35" s="7">
        <f t="shared" si="5"/>
        <v>0.93000238628307264</v>
      </c>
      <c r="Q35" s="7">
        <f t="shared" si="19"/>
        <v>4400</v>
      </c>
      <c r="R35" s="7">
        <f t="shared" si="2"/>
        <v>13.22</v>
      </c>
      <c r="S35" s="21">
        <f t="shared" si="6"/>
        <v>21.413395454545455</v>
      </c>
      <c r="T35" s="21">
        <f t="shared" si="13"/>
        <v>22</v>
      </c>
      <c r="U35" s="7">
        <f t="shared" si="14"/>
        <v>4500</v>
      </c>
      <c r="V35" s="7">
        <f t="shared" si="7"/>
        <v>1</v>
      </c>
      <c r="W35" s="7">
        <f t="shared" si="8"/>
        <v>9</v>
      </c>
      <c r="X35" s="7">
        <f t="shared" si="15"/>
        <v>488</v>
      </c>
      <c r="Y35" s="7">
        <f t="shared" si="9"/>
        <v>9.8581540000000007</v>
      </c>
      <c r="AA35" s="7">
        <f>((AB35*PI()*0.23084)/(30*'Specifications (CW1)'!$G$6*'Specifications (CW1)'!$G$9)*1.6)</f>
        <v>15.965302826177137</v>
      </c>
      <c r="AB35" s="7">
        <v>3700</v>
      </c>
      <c r="AC35" s="7">
        <f>((AD35*PI()*0.22254)/(30*'Specifications (CW1)'!$G$7*'Specifications (CW1)'!$G$9)*1.6)</f>
        <v>20.988082010389682</v>
      </c>
      <c r="AD35" s="7">
        <v>3700</v>
      </c>
      <c r="AE35" s="7">
        <f>((AF35*PI()*0.2184)/(30*'Specifications (CW1)'!$G$8*'Specifications (CW1)'!$G$9)*1.6)</f>
        <v>26.976254027460914</v>
      </c>
      <c r="AF35" s="7">
        <v>3700</v>
      </c>
      <c r="AG35" s="7">
        <v>3700</v>
      </c>
      <c r="AH35" s="21">
        <v>9.8520000000000003</v>
      </c>
      <c r="AI35" s="21">
        <f t="shared" si="16"/>
        <v>18.977082162162162</v>
      </c>
    </row>
    <row r="36" spans="3:35">
      <c r="C36" s="148" t="s">
        <v>156</v>
      </c>
      <c r="D36" s="38">
        <v>2</v>
      </c>
      <c r="E36" s="65">
        <v>1</v>
      </c>
      <c r="F36" s="68">
        <f t="shared" si="10"/>
        <v>30</v>
      </c>
      <c r="G36" s="79">
        <f t="shared" si="18"/>
        <v>6.9603511278194325</v>
      </c>
      <c r="H36" s="72">
        <f t="shared" si="17"/>
        <v>25.019352509607437</v>
      </c>
      <c r="I36" s="10">
        <f t="shared" si="11"/>
        <v>6.9498201415576215</v>
      </c>
      <c r="J36" s="70">
        <v>0</v>
      </c>
      <c r="K36" s="7">
        <f t="shared" si="0"/>
        <v>30.816756022499995</v>
      </c>
      <c r="L36" s="7">
        <v>103</v>
      </c>
      <c r="M36" s="7">
        <f t="shared" si="12"/>
        <v>0</v>
      </c>
      <c r="N36" s="7">
        <v>0</v>
      </c>
      <c r="O36" s="7">
        <f t="shared" si="4"/>
        <v>133.81675602249999</v>
      </c>
      <c r="P36" s="7">
        <f t="shared" si="5"/>
        <v>0.93000238628307264</v>
      </c>
      <c r="Q36" s="7">
        <f t="shared" si="19"/>
        <v>4400</v>
      </c>
      <c r="R36" s="7">
        <f t="shared" si="2"/>
        <v>13.22</v>
      </c>
      <c r="S36" s="21">
        <f t="shared" si="6"/>
        <v>21.413395454545455</v>
      </c>
      <c r="T36" s="21">
        <f t="shared" si="13"/>
        <v>22</v>
      </c>
      <c r="U36" s="7">
        <f t="shared" si="14"/>
        <v>4500</v>
      </c>
      <c r="V36" s="7">
        <f t="shared" si="7"/>
        <v>1</v>
      </c>
      <c r="W36" s="7">
        <f t="shared" si="8"/>
        <v>9</v>
      </c>
      <c r="X36" s="7">
        <f t="shared" si="15"/>
        <v>488</v>
      </c>
      <c r="Y36" s="7">
        <f t="shared" si="9"/>
        <v>9.8581540000000007</v>
      </c>
      <c r="AA36" s="7">
        <f>((AB36*PI()*0.23084)/(30*'Specifications (CW1)'!$G$6*'Specifications (CW1)'!$G$9)*1.6)</f>
        <v>16.396797497154896</v>
      </c>
      <c r="AB36" s="7">
        <v>3800</v>
      </c>
      <c r="AC36" s="7">
        <f>((AD36*PI()*0.22254)/(30*'Specifications (CW1)'!$G$7*'Specifications (CW1)'!$G$9)*1.6)</f>
        <v>21.555327470129946</v>
      </c>
      <c r="AD36" s="7">
        <v>3800</v>
      </c>
      <c r="AE36" s="7">
        <f>((AF36*PI()*0.2184)/(30*'Specifications (CW1)'!$G$8*'Specifications (CW1)'!$G$9)*1.6)</f>
        <v>27.705341974149054</v>
      </c>
      <c r="AF36" s="7">
        <v>3800</v>
      </c>
      <c r="AG36" s="7">
        <v>3800</v>
      </c>
      <c r="AH36" s="21">
        <v>10.068</v>
      </c>
      <c r="AI36" s="21">
        <f t="shared" si="16"/>
        <v>18.882798947368421</v>
      </c>
    </row>
    <row r="37" spans="3:35">
      <c r="C37" s="148" t="s">
        <v>156</v>
      </c>
      <c r="D37" s="38">
        <v>2</v>
      </c>
      <c r="E37" s="65">
        <v>1</v>
      </c>
      <c r="F37" s="68">
        <f t="shared" si="10"/>
        <v>31</v>
      </c>
      <c r="G37" s="79">
        <f t="shared" si="18"/>
        <v>7.1042397435866711</v>
      </c>
      <c r="H37" s="72">
        <f t="shared" si="17"/>
        <v>25.019352509607437</v>
      </c>
      <c r="I37" s="10">
        <f t="shared" si="11"/>
        <v>6.9498201415576215</v>
      </c>
      <c r="J37" s="70">
        <v>0</v>
      </c>
      <c r="K37" s="7">
        <f t="shared" si="0"/>
        <v>30.816756022499995</v>
      </c>
      <c r="L37" s="7">
        <v>103</v>
      </c>
      <c r="M37" s="7">
        <f t="shared" si="12"/>
        <v>0</v>
      </c>
      <c r="N37" s="7">
        <v>0</v>
      </c>
      <c r="O37" s="7">
        <f t="shared" si="4"/>
        <v>133.81675602249999</v>
      </c>
      <c r="P37" s="7">
        <f t="shared" si="5"/>
        <v>0.93000238628307264</v>
      </c>
      <c r="Q37" s="7">
        <f t="shared" si="19"/>
        <v>4400</v>
      </c>
      <c r="R37" s="7">
        <f t="shared" si="2"/>
        <v>13.22</v>
      </c>
      <c r="S37" s="21">
        <f t="shared" si="6"/>
        <v>21.413395454545455</v>
      </c>
      <c r="T37" s="21">
        <f t="shared" si="13"/>
        <v>22</v>
      </c>
      <c r="U37" s="7">
        <f t="shared" si="14"/>
        <v>4500</v>
      </c>
      <c r="V37" s="7">
        <f t="shared" si="7"/>
        <v>1</v>
      </c>
      <c r="W37" s="7">
        <f t="shared" si="8"/>
        <v>9</v>
      </c>
      <c r="X37" s="7">
        <f t="shared" si="15"/>
        <v>488</v>
      </c>
      <c r="Y37" s="7">
        <f t="shared" si="9"/>
        <v>9.8581540000000007</v>
      </c>
      <c r="AA37" s="7">
        <f>((AB37*PI()*0.23084)/(30*'Specifications (CW1)'!$G$6*'Specifications (CW1)'!$G$9)*1.6)</f>
        <v>16.828292168132659</v>
      </c>
      <c r="AB37" s="7">
        <v>3900</v>
      </c>
      <c r="AC37" s="7">
        <f>((AD37*PI()*0.22254)/(30*'Specifications (CW1)'!$G$7*'Specifications (CW1)'!$G$9)*1.6)</f>
        <v>22.122572929870209</v>
      </c>
      <c r="AD37" s="7">
        <v>3900</v>
      </c>
      <c r="AE37" s="7">
        <f>((AF37*PI()*0.2184)/(30*'Specifications (CW1)'!$G$8*'Specifications (CW1)'!$G$9)*1.6)</f>
        <v>28.434429920837189</v>
      </c>
      <c r="AF37" s="7">
        <v>3900</v>
      </c>
      <c r="AG37" s="7">
        <v>3900</v>
      </c>
      <c r="AH37" s="21">
        <v>10.284000000000001</v>
      </c>
      <c r="AI37" s="21">
        <f t="shared" si="16"/>
        <v>18.79335076923077</v>
      </c>
    </row>
    <row r="38" spans="3:35">
      <c r="C38" s="148" t="s">
        <v>156</v>
      </c>
      <c r="D38" s="38">
        <v>2</v>
      </c>
      <c r="E38" s="65">
        <v>1</v>
      </c>
      <c r="F38" s="68">
        <f t="shared" si="10"/>
        <v>32</v>
      </c>
      <c r="G38" s="79">
        <f t="shared" si="18"/>
        <v>7.2481283593539096</v>
      </c>
      <c r="H38" s="72">
        <f t="shared" si="17"/>
        <v>25.019352509607437</v>
      </c>
      <c r="I38" s="10">
        <f t="shared" si="11"/>
        <v>6.9498201415576215</v>
      </c>
      <c r="J38" s="70">
        <v>0</v>
      </c>
      <c r="K38" s="7">
        <f t="shared" si="0"/>
        <v>30.816756022499995</v>
      </c>
      <c r="L38" s="7">
        <v>103</v>
      </c>
      <c r="M38" s="7">
        <f t="shared" si="12"/>
        <v>0</v>
      </c>
      <c r="N38" s="7">
        <v>0</v>
      </c>
      <c r="O38" s="7">
        <f t="shared" si="4"/>
        <v>133.81675602249999</v>
      </c>
      <c r="P38" s="7">
        <f t="shared" si="5"/>
        <v>0.93000238628307264</v>
      </c>
      <c r="Q38" s="7">
        <f t="shared" si="19"/>
        <v>4400</v>
      </c>
      <c r="R38" s="7">
        <f t="shared" ref="R38:R69" si="20">VLOOKUP(Q38,$AG$7:$AH$68,2,FALSE)</f>
        <v>13.22</v>
      </c>
      <c r="S38" s="21">
        <f t="shared" si="6"/>
        <v>21.413395454545455</v>
      </c>
      <c r="T38" s="21">
        <f t="shared" si="13"/>
        <v>22</v>
      </c>
      <c r="U38" s="7">
        <f t="shared" si="14"/>
        <v>4500</v>
      </c>
      <c r="V38" s="7">
        <f t="shared" si="7"/>
        <v>1</v>
      </c>
      <c r="W38" s="7">
        <f t="shared" si="8"/>
        <v>9</v>
      </c>
      <c r="X38" s="7">
        <f t="shared" si="15"/>
        <v>488</v>
      </c>
      <c r="Y38" s="7">
        <f t="shared" si="9"/>
        <v>9.8581540000000007</v>
      </c>
      <c r="AA38" s="7">
        <f>((AB38*PI()*0.23084)/(30*'Specifications (CW1)'!$G$6*'Specifications (CW1)'!$G$9)*1.6)</f>
        <v>17.259786839110415</v>
      </c>
      <c r="AB38" s="7">
        <v>4000</v>
      </c>
      <c r="AC38" s="7">
        <f>((AD38*PI()*0.22254)/(30*'Specifications (CW1)'!$G$7*'Specifications (CW1)'!$G$9)*1.6)</f>
        <v>22.689818389610465</v>
      </c>
      <c r="AD38" s="7">
        <v>4000</v>
      </c>
      <c r="AE38" s="7">
        <f>((AF38*PI()*0.2184)/(30*'Specifications (CW1)'!$G$8*'Specifications (CW1)'!$G$9)*1.6)</f>
        <v>29.163517867525314</v>
      </c>
      <c r="AF38" s="7">
        <v>4000</v>
      </c>
      <c r="AG38" s="7">
        <v>4000</v>
      </c>
      <c r="AH38" s="21">
        <v>10.86</v>
      </c>
      <c r="AI38" s="21">
        <f t="shared" si="16"/>
        <v>19.349805</v>
      </c>
    </row>
    <row r="39" spans="3:35">
      <c r="C39" s="148" t="s">
        <v>156</v>
      </c>
      <c r="D39" s="38">
        <v>2</v>
      </c>
      <c r="E39" s="65">
        <v>1</v>
      </c>
      <c r="F39" s="68">
        <f t="shared" si="10"/>
        <v>33</v>
      </c>
      <c r="G39" s="79">
        <f t="shared" si="18"/>
        <v>7.3920169751211482</v>
      </c>
      <c r="H39" s="72">
        <f t="shared" si="17"/>
        <v>25.019352509607437</v>
      </c>
      <c r="I39" s="10">
        <f t="shared" si="11"/>
        <v>6.9498201415576215</v>
      </c>
      <c r="J39" s="70">
        <v>0</v>
      </c>
      <c r="K39" s="7">
        <f t="shared" si="0"/>
        <v>30.816756022499995</v>
      </c>
      <c r="L39" s="7">
        <v>103</v>
      </c>
      <c r="M39" s="7">
        <f t="shared" si="12"/>
        <v>0</v>
      </c>
      <c r="N39" s="7">
        <v>0</v>
      </c>
      <c r="O39" s="7">
        <f t="shared" si="4"/>
        <v>133.81675602249999</v>
      </c>
      <c r="P39" s="7">
        <f t="shared" si="5"/>
        <v>0.93000238628307264</v>
      </c>
      <c r="Q39" s="7">
        <f t="shared" si="19"/>
        <v>4400</v>
      </c>
      <c r="R39" s="7">
        <f t="shared" si="20"/>
        <v>13.22</v>
      </c>
      <c r="S39" s="21">
        <f t="shared" ref="S39:S70" si="21">VLOOKUP(Q39,$AG$7:$AI$68,3,TRUE)</f>
        <v>21.413395454545455</v>
      </c>
      <c r="T39" s="21">
        <f t="shared" si="13"/>
        <v>22</v>
      </c>
      <c r="U39" s="7">
        <f t="shared" si="14"/>
        <v>4500</v>
      </c>
      <c r="V39" s="7">
        <f t="shared" si="7"/>
        <v>1</v>
      </c>
      <c r="W39" s="7">
        <f t="shared" si="8"/>
        <v>9</v>
      </c>
      <c r="X39" s="7">
        <f t="shared" si="15"/>
        <v>488</v>
      </c>
      <c r="Y39" s="7">
        <f t="shared" si="9"/>
        <v>9.8581540000000007</v>
      </c>
      <c r="AA39" s="7">
        <f>((AB39*PI()*0.23084)/(30*'Specifications (CW1)'!$G$6*'Specifications (CW1)'!$G$9)*1.6)</f>
        <v>17.691281510088178</v>
      </c>
      <c r="AB39" s="7">
        <v>4100</v>
      </c>
      <c r="AC39" s="7">
        <f>((AD39*PI()*0.22254)/(30*'Specifications (CW1)'!$G$7*'Specifications (CW1)'!$G$9)*1.6)</f>
        <v>23.257063849350729</v>
      </c>
      <c r="AD39" s="7">
        <v>4100</v>
      </c>
      <c r="AE39" s="7">
        <f>((AF39*PI()*0.2184)/(30*'Specifications (CW1)'!$G$8*'Specifications (CW1)'!$G$9)*1.6)</f>
        <v>29.89260581421345</v>
      </c>
      <c r="AF39" s="7">
        <v>4100</v>
      </c>
      <c r="AG39" s="7">
        <v>4100</v>
      </c>
      <c r="AH39" s="21">
        <v>11.45</v>
      </c>
      <c r="AI39" s="21">
        <f t="shared" si="16"/>
        <v>19.903451219512192</v>
      </c>
    </row>
    <row r="40" spans="3:35">
      <c r="C40" s="148" t="s">
        <v>156</v>
      </c>
      <c r="D40" s="38">
        <v>2</v>
      </c>
      <c r="E40" s="65">
        <v>1</v>
      </c>
      <c r="F40" s="68">
        <f t="shared" si="10"/>
        <v>34</v>
      </c>
      <c r="G40" s="79">
        <f t="shared" si="18"/>
        <v>7.5359055908883867</v>
      </c>
      <c r="H40" s="72">
        <f t="shared" si="17"/>
        <v>25.019352509607437</v>
      </c>
      <c r="I40" s="10">
        <f t="shared" si="11"/>
        <v>6.9498201415576215</v>
      </c>
      <c r="J40" s="70">
        <v>0</v>
      </c>
      <c r="K40" s="7">
        <f t="shared" si="0"/>
        <v>30.816756022499995</v>
      </c>
      <c r="L40" s="7">
        <v>103</v>
      </c>
      <c r="M40" s="7">
        <f t="shared" si="12"/>
        <v>0</v>
      </c>
      <c r="N40" s="7">
        <v>0</v>
      </c>
      <c r="O40" s="7">
        <f t="shared" si="4"/>
        <v>133.81675602249999</v>
      </c>
      <c r="P40" s="7">
        <f t="shared" si="5"/>
        <v>0.93000238628307264</v>
      </c>
      <c r="Q40" s="7">
        <f t="shared" si="19"/>
        <v>4400</v>
      </c>
      <c r="R40" s="7">
        <f t="shared" si="20"/>
        <v>13.22</v>
      </c>
      <c r="S40" s="21">
        <f t="shared" si="21"/>
        <v>21.413395454545455</v>
      </c>
      <c r="T40" s="21">
        <f t="shared" si="13"/>
        <v>22</v>
      </c>
      <c r="U40" s="7">
        <f t="shared" si="14"/>
        <v>4500</v>
      </c>
      <c r="V40" s="7">
        <f t="shared" si="7"/>
        <v>1</v>
      </c>
      <c r="W40" s="7">
        <f t="shared" si="8"/>
        <v>9</v>
      </c>
      <c r="X40" s="7">
        <f t="shared" si="15"/>
        <v>488</v>
      </c>
      <c r="Y40" s="7">
        <f t="shared" si="9"/>
        <v>9.8581540000000007</v>
      </c>
      <c r="AA40" s="7">
        <f>((AB40*PI()*0.23084)/(30*'Specifications (CW1)'!$G$6*'Specifications (CW1)'!$G$9)*1.6)</f>
        <v>18.122776181065937</v>
      </c>
      <c r="AB40" s="7">
        <v>4200</v>
      </c>
      <c r="AC40" s="7">
        <f>((AD40*PI()*0.22254)/(30*'Specifications (CW1)'!$G$7*'Specifications (CW1)'!$G$9)*1.6)</f>
        <v>23.824309309090992</v>
      </c>
      <c r="AD40" s="7">
        <v>4200</v>
      </c>
      <c r="AE40" s="7">
        <f>((AF40*PI()*0.2184)/(30*'Specifications (CW1)'!$G$8*'Specifications (CW1)'!$G$9)*1.6)</f>
        <v>30.621693760901582</v>
      </c>
      <c r="AF40" s="7">
        <v>4200</v>
      </c>
      <c r="AG40" s="7">
        <v>4200</v>
      </c>
      <c r="AH40" s="21">
        <v>12.04</v>
      </c>
      <c r="AI40" s="21">
        <f t="shared" si="16"/>
        <v>20.430733333333329</v>
      </c>
    </row>
    <row r="41" spans="3:35">
      <c r="C41" s="148" t="s">
        <v>156</v>
      </c>
      <c r="D41" s="38">
        <v>3</v>
      </c>
      <c r="E41" s="65">
        <v>1</v>
      </c>
      <c r="F41" s="68">
        <f t="shared" si="10"/>
        <v>35</v>
      </c>
      <c r="G41" s="79">
        <f t="shared" si="18"/>
        <v>7.6797942066556253</v>
      </c>
      <c r="H41" s="72">
        <f t="shared" si="17"/>
        <v>25.019352509607437</v>
      </c>
      <c r="I41" s="10">
        <f t="shared" si="11"/>
        <v>6.9498201415576215</v>
      </c>
      <c r="J41" s="70">
        <v>0.7</v>
      </c>
      <c r="K41" s="7">
        <f t="shared" si="0"/>
        <v>30.816756022499995</v>
      </c>
      <c r="L41" s="7">
        <v>103</v>
      </c>
      <c r="M41" s="43">
        <f t="shared" si="12"/>
        <v>367.5</v>
      </c>
      <c r="N41" s="7">
        <v>0</v>
      </c>
      <c r="O41" s="7">
        <f t="shared" si="4"/>
        <v>501.31675602249999</v>
      </c>
      <c r="P41" s="7">
        <f t="shared" si="5"/>
        <v>3.4840612883054987</v>
      </c>
      <c r="Q41" s="7">
        <f t="shared" ref="Q41:Q90" si="22">VLOOKUP(H41,$AE$7:$AF$68,2,TRUE)</f>
        <v>3400</v>
      </c>
      <c r="R41" s="7">
        <f t="shared" si="20"/>
        <v>8.9580000000000002</v>
      </c>
      <c r="S41" s="21">
        <f t="shared" si="21"/>
        <v>18.777548823529415</v>
      </c>
      <c r="T41" s="21">
        <f t="shared" si="13"/>
        <v>19</v>
      </c>
      <c r="U41" s="7">
        <f t="shared" si="14"/>
        <v>3500</v>
      </c>
      <c r="V41" s="7">
        <f t="shared" si="7"/>
        <v>4</v>
      </c>
      <c r="W41" s="7">
        <f t="shared" si="8"/>
        <v>7</v>
      </c>
      <c r="X41" s="7">
        <f t="shared" si="15"/>
        <v>462</v>
      </c>
      <c r="Y41" s="7">
        <f t="shared" si="9"/>
        <v>6.6799806000000004</v>
      </c>
      <c r="AA41" s="7">
        <f>((AB41*PI()*0.23084)/(30*'Specifications (CW1)'!$G$6*'Specifications (CW1)'!$G$9)*1.6)</f>
        <v>18.554270852043697</v>
      </c>
      <c r="AB41" s="7">
        <v>4300</v>
      </c>
      <c r="AC41" s="7">
        <f>((AD41*PI()*0.22254)/(30*'Specifications (CW1)'!$G$7*'Specifications (CW1)'!$G$9)*1.6)</f>
        <v>24.391554768831256</v>
      </c>
      <c r="AD41" s="7">
        <v>4300</v>
      </c>
      <c r="AE41" s="7">
        <f>((AF41*PI()*0.2184)/(30*'Specifications (CW1)'!$G$8*'Specifications (CW1)'!$G$9)*1.6)</f>
        <v>31.350781707589718</v>
      </c>
      <c r="AF41" s="7">
        <v>4300</v>
      </c>
      <c r="AG41" s="7">
        <v>4300</v>
      </c>
      <c r="AH41" s="21">
        <v>12.63</v>
      </c>
      <c r="AI41" s="21">
        <f t="shared" si="16"/>
        <v>20.933490697674422</v>
      </c>
    </row>
    <row r="42" spans="3:35">
      <c r="C42" s="148" t="s">
        <v>156</v>
      </c>
      <c r="D42" s="38">
        <v>3</v>
      </c>
      <c r="E42" s="65">
        <v>1</v>
      </c>
      <c r="F42" s="68">
        <f t="shared" si="10"/>
        <v>36</v>
      </c>
      <c r="G42" s="79">
        <f t="shared" si="18"/>
        <v>7.8216417457462857</v>
      </c>
      <c r="H42" s="72">
        <f t="shared" si="17"/>
        <v>25.379361694100975</v>
      </c>
      <c r="I42" s="10">
        <f t="shared" si="11"/>
        <v>7.0498226928058267</v>
      </c>
      <c r="J42" s="70">
        <v>0.7</v>
      </c>
      <c r="K42" s="7">
        <f t="shared" si="0"/>
        <v>31.709995327499993</v>
      </c>
      <c r="L42" s="7">
        <v>103</v>
      </c>
      <c r="M42" s="43">
        <f t="shared" si="12"/>
        <v>367.5</v>
      </c>
      <c r="N42" s="7">
        <v>0</v>
      </c>
      <c r="O42" s="7">
        <f t="shared" si="4"/>
        <v>502.2099953275</v>
      </c>
      <c r="P42" s="7">
        <f t="shared" si="5"/>
        <v>3.5404914216137175</v>
      </c>
      <c r="Q42" s="7">
        <f t="shared" si="22"/>
        <v>3400</v>
      </c>
      <c r="R42" s="7">
        <f t="shared" si="20"/>
        <v>8.9580000000000002</v>
      </c>
      <c r="S42" s="21">
        <f t="shared" si="21"/>
        <v>18.777548823529415</v>
      </c>
      <c r="T42" s="21">
        <f t="shared" si="13"/>
        <v>19</v>
      </c>
      <c r="U42" s="7">
        <f t="shared" si="14"/>
        <v>3500</v>
      </c>
      <c r="V42" s="7">
        <f t="shared" si="7"/>
        <v>4</v>
      </c>
      <c r="W42" s="7">
        <f t="shared" si="8"/>
        <v>7</v>
      </c>
      <c r="X42" s="7">
        <f t="shared" si="15"/>
        <v>462</v>
      </c>
      <c r="Y42" s="7">
        <f t="shared" si="9"/>
        <v>6.6799806000000004</v>
      </c>
      <c r="AA42" s="7">
        <f>((AB42*PI()*0.23084)/(30*'Specifications (CW1)'!$G$6*'Specifications (CW1)'!$G$9)*1.6)</f>
        <v>18.985765523021456</v>
      </c>
      <c r="AB42" s="7">
        <v>4400</v>
      </c>
      <c r="AC42" s="7">
        <f>((AD42*PI()*0.22254)/(30*'Specifications (CW1)'!$G$7*'Specifications (CW1)'!$G$9)*1.6)</f>
        <v>24.958800228571516</v>
      </c>
      <c r="AD42" s="7">
        <v>4400</v>
      </c>
      <c r="AE42" s="7">
        <f>((AF42*PI()*0.2184)/(30*'Specifications (CW1)'!$G$8*'Specifications (CW1)'!$G$9)*1.6)</f>
        <v>32.07986965427785</v>
      </c>
      <c r="AF42" s="7">
        <v>4400</v>
      </c>
      <c r="AG42" s="7">
        <v>4400</v>
      </c>
      <c r="AH42" s="21">
        <v>13.22</v>
      </c>
      <c r="AI42" s="21">
        <f t="shared" si="16"/>
        <v>21.413395454545455</v>
      </c>
    </row>
    <row r="43" spans="3:35">
      <c r="C43" s="148" t="s">
        <v>156</v>
      </c>
      <c r="D43" s="38">
        <v>3</v>
      </c>
      <c r="E43" s="65">
        <v>1</v>
      </c>
      <c r="F43" s="68">
        <f t="shared" si="10"/>
        <v>37</v>
      </c>
      <c r="G43" s="79">
        <f t="shared" si="18"/>
        <v>7.9615326733444185</v>
      </c>
      <c r="H43" s="72">
        <f t="shared" si="17"/>
        <v>25.734335040952583</v>
      </c>
      <c r="I43" s="10">
        <f t="shared" si="11"/>
        <v>7.1484264002646061</v>
      </c>
      <c r="J43" s="70">
        <v>0.7</v>
      </c>
      <c r="K43" s="7">
        <f t="shared" si="0"/>
        <v>32.603234632499991</v>
      </c>
      <c r="L43" s="7">
        <v>103</v>
      </c>
      <c r="M43" s="43">
        <f t="shared" si="12"/>
        <v>367.5</v>
      </c>
      <c r="N43" s="7">
        <v>0</v>
      </c>
      <c r="O43" s="7">
        <f t="shared" si="4"/>
        <v>503.1032346325</v>
      </c>
      <c r="P43" s="7">
        <f t="shared" si="5"/>
        <v>3.5963964445054817</v>
      </c>
      <c r="Q43" s="7">
        <f t="shared" si="22"/>
        <v>3500</v>
      </c>
      <c r="R43" s="7">
        <f t="shared" si="20"/>
        <v>9.2200000000000006</v>
      </c>
      <c r="S43" s="21">
        <f t="shared" si="21"/>
        <v>18.774554285714288</v>
      </c>
      <c r="T43" s="21">
        <f t="shared" si="13"/>
        <v>19</v>
      </c>
      <c r="U43" s="7">
        <f t="shared" si="14"/>
        <v>3500</v>
      </c>
      <c r="V43" s="7">
        <f t="shared" si="7"/>
        <v>4</v>
      </c>
      <c r="W43" s="7">
        <f t="shared" si="8"/>
        <v>7</v>
      </c>
      <c r="X43" s="7">
        <f t="shared" si="15"/>
        <v>462</v>
      </c>
      <c r="Y43" s="7">
        <f t="shared" si="9"/>
        <v>6.8753540000000006</v>
      </c>
      <c r="AA43" s="7">
        <f>((AB43*PI()*0.23084)/(30*'Specifications (CW1)'!$G$6*'Specifications (CW1)'!$G$9)*1.6)</f>
        <v>19.417260193999219</v>
      </c>
      <c r="AB43" s="7">
        <v>4500</v>
      </c>
      <c r="AC43" s="7">
        <f>((AD43*PI()*0.22254)/(30*'Specifications (CW1)'!$G$7*'Specifications (CW1)'!$G$9)*1.6)</f>
        <v>25.526045688311779</v>
      </c>
      <c r="AD43" s="7">
        <v>4500</v>
      </c>
      <c r="AE43" s="7">
        <f>((AF43*PI()*0.2184)/(30*'Specifications (CW1)'!$G$8*'Specifications (CW1)'!$G$9)*1.6)</f>
        <v>32.808957600965982</v>
      </c>
      <c r="AF43" s="7">
        <v>4500</v>
      </c>
      <c r="AG43" s="7">
        <v>4500</v>
      </c>
      <c r="AH43" s="21">
        <v>13.81</v>
      </c>
      <c r="AI43" s="21">
        <f t="shared" si="16"/>
        <v>21.871971111111112</v>
      </c>
    </row>
    <row r="44" spans="3:35">
      <c r="C44" s="148" t="s">
        <v>156</v>
      </c>
      <c r="D44" s="38">
        <v>3</v>
      </c>
      <c r="E44" s="65">
        <v>1</v>
      </c>
      <c r="F44" s="68">
        <f t="shared" si="10"/>
        <v>38</v>
      </c>
      <c r="G44" s="79">
        <f t="shared" si="18"/>
        <v>8.0995457852128894</v>
      </c>
      <c r="H44" s="72">
        <f t="shared" si="17"/>
        <v>26.084478143140988</v>
      </c>
      <c r="I44" s="10">
        <f t="shared" si="11"/>
        <v>7.245688373094719</v>
      </c>
      <c r="J44" s="70">
        <v>0.7</v>
      </c>
      <c r="K44" s="7">
        <f t="shared" si="0"/>
        <v>33.496473937499992</v>
      </c>
      <c r="L44" s="7">
        <v>103</v>
      </c>
      <c r="M44" s="43">
        <f t="shared" si="12"/>
        <v>367.5</v>
      </c>
      <c r="N44" s="7">
        <v>0</v>
      </c>
      <c r="O44" s="7">
        <f t="shared" si="4"/>
        <v>503.99647393750001</v>
      </c>
      <c r="P44" s="7">
        <f t="shared" si="5"/>
        <v>3.6518013912896796</v>
      </c>
      <c r="Q44" s="7">
        <f t="shared" si="22"/>
        <v>3500</v>
      </c>
      <c r="R44" s="7">
        <f t="shared" si="20"/>
        <v>9.2200000000000006</v>
      </c>
      <c r="S44" s="21">
        <f t="shared" si="21"/>
        <v>18.774554285714288</v>
      </c>
      <c r="T44" s="21">
        <f t="shared" si="13"/>
        <v>19</v>
      </c>
      <c r="U44" s="7">
        <f t="shared" si="14"/>
        <v>3500</v>
      </c>
      <c r="V44" s="7">
        <f t="shared" si="7"/>
        <v>4</v>
      </c>
      <c r="W44" s="7">
        <f t="shared" si="8"/>
        <v>7</v>
      </c>
      <c r="X44" s="7">
        <f t="shared" si="15"/>
        <v>462</v>
      </c>
      <c r="Y44" s="7">
        <f t="shared" si="9"/>
        <v>6.8753540000000006</v>
      </c>
      <c r="AA44" s="7">
        <f>((AB44*PI()*0.23084)/(30*'Specifications (CW1)'!$G$6*'Specifications (CW1)'!$G$9)*1.6)</f>
        <v>19.848754864976978</v>
      </c>
      <c r="AB44" s="7">
        <v>4600</v>
      </c>
      <c r="AC44" s="7">
        <f>((AD44*PI()*0.22254)/(30*'Specifications (CW1)'!$G$7*'Specifications (CW1)'!$G$9)*1.6)</f>
        <v>26.093291148052039</v>
      </c>
      <c r="AD44" s="7">
        <v>4600</v>
      </c>
      <c r="AE44" s="7">
        <f>((AF44*PI()*0.2184)/(30*'Specifications (CW1)'!$G$8*'Specifications (CW1)'!$G$9)*1.6)</f>
        <v>33.538045547654114</v>
      </c>
      <c r="AF44" s="7">
        <v>4600</v>
      </c>
      <c r="AG44" s="7">
        <v>4600</v>
      </c>
      <c r="AH44" s="21">
        <v>14.1</v>
      </c>
      <c r="AI44" s="21">
        <f t="shared" si="16"/>
        <v>21.845804347826085</v>
      </c>
    </row>
    <row r="45" spans="3:35">
      <c r="C45" s="148" t="s">
        <v>156</v>
      </c>
      <c r="D45" s="38">
        <v>3</v>
      </c>
      <c r="E45" s="65">
        <v>1</v>
      </c>
      <c r="F45" s="68">
        <f t="shared" si="10"/>
        <v>39</v>
      </c>
      <c r="G45" s="79">
        <f t="shared" si="18"/>
        <v>8.2357547265336883</v>
      </c>
      <c r="H45" s="72">
        <f t="shared" si="17"/>
        <v>26.429982973887817</v>
      </c>
      <c r="I45" s="10">
        <f t="shared" si="11"/>
        <v>7.3416619371910601</v>
      </c>
      <c r="J45" s="70">
        <v>0.7</v>
      </c>
      <c r="K45" s="7">
        <f t="shared" si="0"/>
        <v>34.389713242499987</v>
      </c>
      <c r="L45" s="7">
        <v>103</v>
      </c>
      <c r="M45" s="43">
        <f t="shared" si="12"/>
        <v>367.5</v>
      </c>
      <c r="N45" s="7">
        <v>0</v>
      </c>
      <c r="O45" s="7">
        <f t="shared" si="4"/>
        <v>504.88971324249997</v>
      </c>
      <c r="P45" s="7">
        <f t="shared" si="5"/>
        <v>3.7067295901917712</v>
      </c>
      <c r="Q45" s="7">
        <f t="shared" si="22"/>
        <v>3600</v>
      </c>
      <c r="R45" s="7">
        <f t="shared" si="20"/>
        <v>9.6359999999999992</v>
      </c>
      <c r="S45" s="21">
        <f t="shared" si="21"/>
        <v>19.076603333333331</v>
      </c>
      <c r="T45" s="21">
        <f t="shared" si="13"/>
        <v>20</v>
      </c>
      <c r="U45" s="7">
        <f t="shared" si="14"/>
        <v>3500</v>
      </c>
      <c r="V45" s="7">
        <f t="shared" si="7"/>
        <v>3</v>
      </c>
      <c r="W45" s="7">
        <f t="shared" si="8"/>
        <v>7</v>
      </c>
      <c r="X45" s="7">
        <f t="shared" si="15"/>
        <v>462</v>
      </c>
      <c r="Y45" s="7">
        <f t="shared" si="9"/>
        <v>7.1855652000000001</v>
      </c>
      <c r="AA45" s="7">
        <f>((AB45*PI()*0.23084)/(30*'Specifications (CW1)'!$G$6*'Specifications (CW1)'!$G$9)*1.6)</f>
        <v>20.280249535954738</v>
      </c>
      <c r="AB45" s="7">
        <v>4700</v>
      </c>
      <c r="AC45" s="7">
        <f>((AD45*PI()*0.22254)/(30*'Specifications (CW1)'!$G$7*'Specifications (CW1)'!$G$9)*1.6)</f>
        <v>26.660536607792302</v>
      </c>
      <c r="AD45" s="7">
        <v>4700</v>
      </c>
      <c r="AE45" s="7">
        <f>((AF45*PI()*0.2184)/(30*'Specifications (CW1)'!$G$8*'Specifications (CW1)'!$G$9)*1.6)</f>
        <v>34.267133494342247</v>
      </c>
      <c r="AF45" s="7">
        <v>4700</v>
      </c>
      <c r="AG45" s="7">
        <v>4700</v>
      </c>
      <c r="AH45" s="21">
        <v>14.39</v>
      </c>
      <c r="AI45" s="21">
        <f t="shared" si="16"/>
        <v>21.820751063829785</v>
      </c>
    </row>
    <row r="46" spans="3:35">
      <c r="C46" s="148" t="s">
        <v>156</v>
      </c>
      <c r="D46" s="38">
        <v>3</v>
      </c>
      <c r="E46" s="65">
        <v>1</v>
      </c>
      <c r="F46" s="68">
        <f t="shared" si="10"/>
        <v>40</v>
      </c>
      <c r="G46" s="79">
        <f t="shared" si="18"/>
        <v>8.3702284512539649</v>
      </c>
      <c r="H46" s="72">
        <f t="shared" si="17"/>
        <v>26.771029117312615</v>
      </c>
      <c r="I46" s="10">
        <f t="shared" si="11"/>
        <v>7.4363969770312819</v>
      </c>
      <c r="J46" s="70">
        <v>0.7</v>
      </c>
      <c r="K46" s="7">
        <f t="shared" si="0"/>
        <v>35.282952547499988</v>
      </c>
      <c r="L46" s="7">
        <v>103</v>
      </c>
      <c r="M46" s="43">
        <f t="shared" si="12"/>
        <v>367.5</v>
      </c>
      <c r="N46" s="7">
        <v>0</v>
      </c>
      <c r="O46" s="7">
        <f t="shared" si="4"/>
        <v>505.78295254749997</v>
      </c>
      <c r="P46" s="7">
        <f t="shared" si="5"/>
        <v>3.7612028193581852</v>
      </c>
      <c r="Q46" s="7">
        <f t="shared" si="22"/>
        <v>3600</v>
      </c>
      <c r="R46" s="7">
        <f t="shared" si="20"/>
        <v>9.6359999999999992</v>
      </c>
      <c r="S46" s="21">
        <f t="shared" si="21"/>
        <v>19.076603333333331</v>
      </c>
      <c r="T46" s="21">
        <f t="shared" si="13"/>
        <v>20</v>
      </c>
      <c r="U46" s="7">
        <f t="shared" si="14"/>
        <v>3500</v>
      </c>
      <c r="V46" s="7">
        <f t="shared" si="7"/>
        <v>3</v>
      </c>
      <c r="W46" s="7">
        <f t="shared" si="8"/>
        <v>7</v>
      </c>
      <c r="X46" s="7">
        <f t="shared" si="15"/>
        <v>462</v>
      </c>
      <c r="Y46" s="7">
        <f t="shared" si="9"/>
        <v>7.1855652000000001</v>
      </c>
      <c r="AA46" s="7">
        <f>((AB46*PI()*0.23084)/(30*'Specifications (CW1)'!$G$6*'Specifications (CW1)'!$G$9)*1.6)</f>
        <v>20.711744206932497</v>
      </c>
      <c r="AB46" s="7">
        <v>4800</v>
      </c>
      <c r="AC46" s="7">
        <f>((AD46*PI()*0.22254)/(30*'Specifications (CW1)'!$G$7*'Specifications (CW1)'!$G$9)*1.6)</f>
        <v>27.227782067532566</v>
      </c>
      <c r="AD46" s="7">
        <v>4800</v>
      </c>
      <c r="AE46" s="7">
        <f>((AF46*PI()*0.2184)/(30*'Specifications (CW1)'!$G$8*'Specifications (CW1)'!$G$9)*1.6)</f>
        <v>34.996221441030386</v>
      </c>
      <c r="AF46" s="7">
        <v>4800</v>
      </c>
      <c r="AG46" s="7">
        <v>4800</v>
      </c>
      <c r="AH46" s="21">
        <v>14.68</v>
      </c>
      <c r="AI46" s="21">
        <f t="shared" si="16"/>
        <v>21.796741666666666</v>
      </c>
    </row>
    <row r="47" spans="3:35">
      <c r="C47" s="148" t="s">
        <v>156</v>
      </c>
      <c r="D47" s="38">
        <v>3</v>
      </c>
      <c r="E47" s="65">
        <v>1</v>
      </c>
      <c r="F47" s="68">
        <f t="shared" si="10"/>
        <v>41</v>
      </c>
      <c r="G47" s="79">
        <f t="shared" si="18"/>
        <v>8.5030316300688966</v>
      </c>
      <c r="H47" s="72">
        <f t="shared" si="17"/>
        <v>27.107784859704047</v>
      </c>
      <c r="I47" s="10">
        <f t="shared" si="11"/>
        <v>7.5299402388066792</v>
      </c>
      <c r="J47" s="70">
        <v>0.7</v>
      </c>
      <c r="K47" s="7">
        <f t="shared" si="0"/>
        <v>36.17619185249999</v>
      </c>
      <c r="L47" s="7">
        <v>103</v>
      </c>
      <c r="M47" s="43">
        <f t="shared" si="12"/>
        <v>367.5</v>
      </c>
      <c r="N47" s="7">
        <v>0</v>
      </c>
      <c r="O47" s="7">
        <f t="shared" si="4"/>
        <v>506.67619185249998</v>
      </c>
      <c r="P47" s="7">
        <f t="shared" si="5"/>
        <v>3.8152414450754728</v>
      </c>
      <c r="Q47" s="7">
        <f t="shared" si="22"/>
        <v>3700</v>
      </c>
      <c r="R47" s="7">
        <f t="shared" si="20"/>
        <v>9.8520000000000003</v>
      </c>
      <c r="S47" s="21">
        <f t="shared" si="21"/>
        <v>18.977082162162162</v>
      </c>
      <c r="T47" s="21">
        <f t="shared" si="13"/>
        <v>19</v>
      </c>
      <c r="U47" s="7">
        <f t="shared" si="14"/>
        <v>3500</v>
      </c>
      <c r="V47" s="7">
        <f t="shared" si="7"/>
        <v>4</v>
      </c>
      <c r="W47" s="7">
        <f t="shared" si="8"/>
        <v>7</v>
      </c>
      <c r="X47" s="7">
        <f t="shared" si="15"/>
        <v>462</v>
      </c>
      <c r="Y47" s="7">
        <f t="shared" si="9"/>
        <v>7.3466364000000004</v>
      </c>
      <c r="AA47" s="7">
        <f>((AB47*PI()*0.23084)/(30*'Specifications (CW1)'!$G$6*'Specifications (CW1)'!$G$9)*1.6)</f>
        <v>21.14323887791026</v>
      </c>
      <c r="AB47" s="7">
        <v>4900</v>
      </c>
      <c r="AC47" s="7">
        <f>((AD47*PI()*0.22254)/(30*'Specifications (CW1)'!$G$7*'Specifications (CW1)'!$G$9)*1.6)</f>
        <v>27.795027527272829</v>
      </c>
      <c r="AD47" s="7">
        <v>4900</v>
      </c>
      <c r="AE47" s="7">
        <f>((AF47*PI()*0.2184)/(30*'Specifications (CW1)'!$G$8*'Specifications (CW1)'!$G$9)*1.6)</f>
        <v>35.725309387718511</v>
      </c>
      <c r="AF47" s="7">
        <v>4900</v>
      </c>
      <c r="AG47" s="7">
        <v>4900</v>
      </c>
      <c r="AH47" s="21">
        <v>14.97</v>
      </c>
      <c r="AI47" s="21">
        <f t="shared" si="16"/>
        <v>21.773712244897961</v>
      </c>
    </row>
    <row r="48" spans="3:35">
      <c r="C48" s="148" t="s">
        <v>156</v>
      </c>
      <c r="D48" s="38">
        <v>3</v>
      </c>
      <c r="E48" s="65">
        <v>1</v>
      </c>
      <c r="F48" s="68">
        <f t="shared" si="10"/>
        <v>42</v>
      </c>
      <c r="G48" s="79">
        <f t="shared" si="18"/>
        <v>8.6342250138909939</v>
      </c>
      <c r="H48" s="72">
        <f t="shared" si="17"/>
        <v>27.440408160229683</v>
      </c>
      <c r="I48" s="10">
        <f t="shared" si="11"/>
        <v>7.622335600063801</v>
      </c>
      <c r="J48" s="70">
        <v>0.7</v>
      </c>
      <c r="K48" s="7">
        <f t="shared" si="0"/>
        <v>37.069431157499984</v>
      </c>
      <c r="L48" s="7">
        <v>103</v>
      </c>
      <c r="M48" s="43">
        <f t="shared" si="12"/>
        <v>367.5</v>
      </c>
      <c r="N48" s="7">
        <v>0</v>
      </c>
      <c r="O48" s="7">
        <f t="shared" si="4"/>
        <v>507.56943115749999</v>
      </c>
      <c r="P48" s="7">
        <f t="shared" si="5"/>
        <v>3.8688645446159446</v>
      </c>
      <c r="Q48" s="7">
        <f t="shared" si="22"/>
        <v>3700</v>
      </c>
      <c r="R48" s="7">
        <f t="shared" si="20"/>
        <v>9.8520000000000003</v>
      </c>
      <c r="S48" s="21">
        <f t="shared" si="21"/>
        <v>18.977082162162162</v>
      </c>
      <c r="T48" s="21">
        <f t="shared" si="13"/>
        <v>19</v>
      </c>
      <c r="U48" s="7">
        <f t="shared" si="14"/>
        <v>3500</v>
      </c>
      <c r="V48" s="7">
        <f t="shared" si="7"/>
        <v>4</v>
      </c>
      <c r="W48" s="7">
        <f t="shared" si="8"/>
        <v>7</v>
      </c>
      <c r="X48" s="7">
        <f t="shared" si="15"/>
        <v>462</v>
      </c>
      <c r="Y48" s="7">
        <f t="shared" si="9"/>
        <v>7.3466364000000004</v>
      </c>
      <c r="AA48" s="7">
        <f>((AB48*PI()*0.23084)/(30*'Specifications (CW1)'!$G$6*'Specifications (CW1)'!$G$9)*1.6)</f>
        <v>21.57473354888802</v>
      </c>
      <c r="AB48" s="7">
        <v>5000</v>
      </c>
      <c r="AC48" s="7">
        <f>((AD48*PI()*0.22254)/(30*'Specifications (CW1)'!$G$7*'Specifications (CW1)'!$G$9)*1.6)</f>
        <v>28.362272987013085</v>
      </c>
      <c r="AD48" s="7">
        <v>5000</v>
      </c>
      <c r="AE48" s="7">
        <f>((AF48*PI()*0.2184)/(30*'Specifications (CW1)'!$G$8*'Specifications (CW1)'!$G$9)*1.6)</f>
        <v>36.454397334406643</v>
      </c>
      <c r="AF48" s="7">
        <v>5000</v>
      </c>
      <c r="AG48" s="7">
        <v>5000</v>
      </c>
      <c r="AH48" s="21">
        <v>15.26</v>
      </c>
      <c r="AI48" s="21">
        <f t="shared" si="16"/>
        <v>21.751604</v>
      </c>
    </row>
    <row r="49" spans="3:35">
      <c r="C49" s="148" t="s">
        <v>156</v>
      </c>
      <c r="D49" s="38">
        <v>3</v>
      </c>
      <c r="E49" s="65">
        <v>1</v>
      </c>
      <c r="F49" s="68">
        <f t="shared" si="10"/>
        <v>43</v>
      </c>
      <c r="G49" s="79">
        <f t="shared" si="18"/>
        <v>8.7638657586014261</v>
      </c>
      <c r="H49" s="72">
        <f t="shared" si="17"/>
        <v>27.76904751697472</v>
      </c>
      <c r="I49" s="10">
        <f t="shared" si="11"/>
        <v>7.7136243102707551</v>
      </c>
      <c r="J49" s="70">
        <v>0.7</v>
      </c>
      <c r="K49" s="7">
        <f t="shared" si="0"/>
        <v>37.962670462499986</v>
      </c>
      <c r="L49" s="7">
        <v>103</v>
      </c>
      <c r="M49" s="43">
        <f t="shared" si="12"/>
        <v>367.5</v>
      </c>
      <c r="N49" s="7">
        <v>0</v>
      </c>
      <c r="O49" s="7">
        <f t="shared" si="4"/>
        <v>508.4626704625</v>
      </c>
      <c r="P49" s="7">
        <f t="shared" si="5"/>
        <v>3.9220900157447276</v>
      </c>
      <c r="Q49" s="7">
        <f t="shared" si="22"/>
        <v>3800</v>
      </c>
      <c r="R49" s="7">
        <f t="shared" si="20"/>
        <v>10.068</v>
      </c>
      <c r="S49" s="21">
        <f t="shared" si="21"/>
        <v>18.882798947368421</v>
      </c>
      <c r="T49" s="21">
        <f t="shared" si="13"/>
        <v>19</v>
      </c>
      <c r="U49" s="7">
        <f t="shared" si="14"/>
        <v>4000</v>
      </c>
      <c r="V49" s="7">
        <f t="shared" si="7"/>
        <v>4</v>
      </c>
      <c r="W49" s="7">
        <f t="shared" si="8"/>
        <v>8</v>
      </c>
      <c r="X49" s="7">
        <f t="shared" si="15"/>
        <v>466</v>
      </c>
      <c r="Y49" s="7">
        <f t="shared" si="9"/>
        <v>7.5077075999999998</v>
      </c>
      <c r="AA49" s="7">
        <f>((AB49*PI()*0.23084)/(30*'Specifications (CW1)'!$G$6*'Specifications (CW1)'!$G$9)*1.6)</f>
        <v>22.006228219865783</v>
      </c>
      <c r="AB49" s="7">
        <v>5100</v>
      </c>
      <c r="AC49" s="7">
        <f>((AD49*PI()*0.22254)/(30*'Specifications (CW1)'!$G$7*'Specifications (CW1)'!$G$9)*1.6)</f>
        <v>28.929518446753349</v>
      </c>
      <c r="AD49" s="7">
        <v>5100</v>
      </c>
      <c r="AE49" s="7">
        <f>((AF49*PI()*0.2184)/(30*'Specifications (CW1)'!$G$8*'Specifications (CW1)'!$G$9)*1.6)</f>
        <v>37.183485281094782</v>
      </c>
      <c r="AF49" s="7">
        <v>5100</v>
      </c>
      <c r="AG49" s="7">
        <v>5100</v>
      </c>
      <c r="AH49" s="21">
        <v>15.59</v>
      </c>
      <c r="AI49" s="21">
        <f t="shared" si="16"/>
        <v>21.786260784313725</v>
      </c>
    </row>
    <row r="50" spans="3:35">
      <c r="C50" s="148" t="s">
        <v>156</v>
      </c>
      <c r="D50" s="38">
        <v>3</v>
      </c>
      <c r="E50" s="65">
        <v>1</v>
      </c>
      <c r="F50" s="68">
        <f t="shared" si="10"/>
        <v>44</v>
      </c>
      <c r="G50" s="79">
        <f t="shared" si="18"/>
        <v>8.892007716007841</v>
      </c>
      <c r="H50" s="72">
        <f t="shared" si="17"/>
        <v>28.093842741782403</v>
      </c>
      <c r="I50" s="10">
        <f t="shared" si="11"/>
        <v>7.8038452060506671</v>
      </c>
      <c r="J50" s="70">
        <v>0.7</v>
      </c>
      <c r="K50" s="7">
        <f t="shared" si="0"/>
        <v>38.85590976749998</v>
      </c>
      <c r="L50" s="7">
        <v>103</v>
      </c>
      <c r="M50" s="43">
        <f t="shared" si="12"/>
        <v>367.5</v>
      </c>
      <c r="N50" s="7">
        <v>0</v>
      </c>
      <c r="O50" s="7">
        <f t="shared" si="4"/>
        <v>509.35590976749995</v>
      </c>
      <c r="P50" s="7">
        <f t="shared" si="5"/>
        <v>3.9749346746126806</v>
      </c>
      <c r="Q50" s="7">
        <f t="shared" si="22"/>
        <v>3800</v>
      </c>
      <c r="R50" s="7">
        <f t="shared" si="20"/>
        <v>10.068</v>
      </c>
      <c r="S50" s="21">
        <f t="shared" si="21"/>
        <v>18.882798947368421</v>
      </c>
      <c r="T50" s="21">
        <f t="shared" si="13"/>
        <v>19</v>
      </c>
      <c r="U50" s="7">
        <f t="shared" si="14"/>
        <v>4000</v>
      </c>
      <c r="V50" s="7">
        <f t="shared" si="7"/>
        <v>4</v>
      </c>
      <c r="W50" s="7">
        <f t="shared" si="8"/>
        <v>8</v>
      </c>
      <c r="X50" s="7">
        <f t="shared" si="15"/>
        <v>466</v>
      </c>
      <c r="Y50" s="7">
        <f t="shared" si="9"/>
        <v>7.5077075999999998</v>
      </c>
      <c r="AA50" s="7">
        <f>((AB50*PI()*0.23084)/(30*'Specifications (CW1)'!$G$6*'Specifications (CW1)'!$G$9)*1.6)</f>
        <v>22.437722890843542</v>
      </c>
      <c r="AB50" s="7">
        <v>5200</v>
      </c>
      <c r="AC50" s="7">
        <f>((AD50*PI()*0.22254)/(30*'Specifications (CW1)'!$G$7*'Specifications (CW1)'!$G$9)*1.6)</f>
        <v>29.496763906493609</v>
      </c>
      <c r="AD50" s="7">
        <v>5200</v>
      </c>
      <c r="AE50" s="7">
        <f>((AF50*PI()*0.2184)/(30*'Specifications (CW1)'!$G$8*'Specifications (CW1)'!$G$9)*1.6)</f>
        <v>37.912573227782914</v>
      </c>
      <c r="AF50" s="7">
        <v>5200</v>
      </c>
      <c r="AG50" s="7">
        <v>5200</v>
      </c>
      <c r="AH50" s="21">
        <v>15.92</v>
      </c>
      <c r="AI50" s="21">
        <f t="shared" si="16"/>
        <v>21.819584615384613</v>
      </c>
    </row>
    <row r="51" spans="3:35">
      <c r="C51" s="148" t="s">
        <v>156</v>
      </c>
      <c r="D51" s="38">
        <v>3</v>
      </c>
      <c r="E51" s="65">
        <v>1</v>
      </c>
      <c r="F51" s="68">
        <f t="shared" si="10"/>
        <v>45</v>
      </c>
      <c r="G51" s="79">
        <f t="shared" si="18"/>
        <v>9.0187016952095824</v>
      </c>
      <c r="H51" s="72">
        <f t="shared" si="17"/>
        <v>28.414925655366403</v>
      </c>
      <c r="I51" s="10">
        <f t="shared" si="11"/>
        <v>7.8930349042684451</v>
      </c>
      <c r="J51" s="70">
        <v>0.7</v>
      </c>
      <c r="K51" s="7">
        <f t="shared" si="0"/>
        <v>39.749149072499982</v>
      </c>
      <c r="L51" s="7">
        <v>103</v>
      </c>
      <c r="M51" s="43">
        <f t="shared" si="12"/>
        <v>367.5</v>
      </c>
      <c r="N51" s="7">
        <v>0</v>
      </c>
      <c r="O51" s="7">
        <f t="shared" si="4"/>
        <v>510.24914907250002</v>
      </c>
      <c r="P51" s="7">
        <f t="shared" si="5"/>
        <v>4.0274143435025156</v>
      </c>
      <c r="Q51" s="7">
        <f t="shared" si="22"/>
        <v>3800</v>
      </c>
      <c r="R51" s="7">
        <f t="shared" si="20"/>
        <v>10.068</v>
      </c>
      <c r="S51" s="21">
        <f t="shared" si="21"/>
        <v>18.882798947368421</v>
      </c>
      <c r="T51" s="21">
        <f t="shared" si="13"/>
        <v>19</v>
      </c>
      <c r="U51" s="7">
        <f t="shared" si="14"/>
        <v>4000</v>
      </c>
      <c r="V51" s="7">
        <f t="shared" si="7"/>
        <v>4</v>
      </c>
      <c r="W51" s="7">
        <f t="shared" si="8"/>
        <v>8</v>
      </c>
      <c r="X51" s="7">
        <f t="shared" si="15"/>
        <v>466</v>
      </c>
      <c r="Y51" s="7">
        <f t="shared" si="9"/>
        <v>7.5077075999999998</v>
      </c>
      <c r="AA51" s="7">
        <f>((AB51*PI()*0.23084)/(30*'Specifications (CW1)'!$G$6*'Specifications (CW1)'!$G$9)*1.6)</f>
        <v>22.869217561821301</v>
      </c>
      <c r="AB51" s="7">
        <v>5300</v>
      </c>
      <c r="AC51" s="7">
        <f>((AD51*PI()*0.22254)/(30*'Specifications (CW1)'!$G$7*'Specifications (CW1)'!$G$9)*1.6)</f>
        <v>30.064009366233876</v>
      </c>
      <c r="AD51" s="7">
        <v>5300</v>
      </c>
      <c r="AE51" s="7">
        <f>((AF51*PI()*0.2184)/(30*'Specifications (CW1)'!$G$8*'Specifications (CW1)'!$G$9)*1.6)</f>
        <v>38.641661174471047</v>
      </c>
      <c r="AF51" s="7">
        <v>5300</v>
      </c>
      <c r="AG51" s="7">
        <v>5300</v>
      </c>
      <c r="AH51" s="21">
        <v>16.25</v>
      </c>
      <c r="AI51" s="21">
        <f t="shared" si="16"/>
        <v>21.851650943396226</v>
      </c>
    </row>
    <row r="52" spans="3:35">
      <c r="C52" s="148" t="s">
        <v>156</v>
      </c>
      <c r="D52" s="38">
        <v>3</v>
      </c>
      <c r="E52" s="65">
        <v>1</v>
      </c>
      <c r="F52" s="68">
        <f t="shared" si="10"/>
        <v>46</v>
      </c>
      <c r="G52" s="79">
        <f t="shared" si="18"/>
        <v>9.1439956979677302</v>
      </c>
      <c r="H52" s="72">
        <f t="shared" si="17"/>
        <v>28.732420712498271</v>
      </c>
      <c r="I52" s="10">
        <f t="shared" si="11"/>
        <v>7.9812279756939644</v>
      </c>
      <c r="J52" s="70">
        <v>0.7</v>
      </c>
      <c r="K52" s="7">
        <f t="shared" si="0"/>
        <v>40.642388377499977</v>
      </c>
      <c r="L52" s="7">
        <v>103</v>
      </c>
      <c r="M52" s="43">
        <f t="shared" si="12"/>
        <v>367.5</v>
      </c>
      <c r="N52" s="7">
        <v>0</v>
      </c>
      <c r="O52" s="7">
        <f t="shared" si="4"/>
        <v>511.14238837749997</v>
      </c>
      <c r="P52" s="7">
        <f t="shared" si="5"/>
        <v>4.0795439296815319</v>
      </c>
      <c r="Q52" s="7">
        <f t="shared" si="22"/>
        <v>3900</v>
      </c>
      <c r="R52" s="7">
        <f t="shared" si="20"/>
        <v>10.284000000000001</v>
      </c>
      <c r="S52" s="21">
        <f t="shared" si="21"/>
        <v>18.79335076923077</v>
      </c>
      <c r="T52" s="21">
        <f t="shared" si="13"/>
        <v>19</v>
      </c>
      <c r="U52" s="7">
        <f t="shared" si="14"/>
        <v>4000</v>
      </c>
      <c r="V52" s="7">
        <f t="shared" si="7"/>
        <v>4</v>
      </c>
      <c r="W52" s="7">
        <f t="shared" si="8"/>
        <v>8</v>
      </c>
      <c r="X52" s="7">
        <f t="shared" si="15"/>
        <v>466</v>
      </c>
      <c r="Y52" s="7">
        <f t="shared" si="9"/>
        <v>7.668778800000001</v>
      </c>
      <c r="AA52" s="7">
        <f>((AB52*PI()*0.23084)/(30*'Specifications (CW1)'!$G$6*'Specifications (CW1)'!$G$9)*1.6)</f>
        <v>23.300712232799064</v>
      </c>
      <c r="AB52" s="7">
        <v>5400</v>
      </c>
      <c r="AC52" s="7">
        <f>((AD52*PI()*0.22254)/(30*'Specifications (CW1)'!$G$7*'Specifications (CW1)'!$G$9)*1.6)</f>
        <v>30.631254825974136</v>
      </c>
      <c r="AD52" s="7">
        <v>5400</v>
      </c>
      <c r="AE52" s="7">
        <f>((AF52*PI()*0.2184)/(30*'Specifications (CW1)'!$G$8*'Specifications (CW1)'!$G$9)*1.6)</f>
        <v>39.370749121159179</v>
      </c>
      <c r="AF52" s="7">
        <v>5400</v>
      </c>
      <c r="AG52" s="7">
        <v>5400</v>
      </c>
      <c r="AH52" s="21">
        <v>16.579999999999998</v>
      </c>
      <c r="AI52" s="21">
        <f t="shared" si="16"/>
        <v>21.882529629629627</v>
      </c>
    </row>
    <row r="53" spans="3:35">
      <c r="C53" s="148" t="s">
        <v>156</v>
      </c>
      <c r="D53" s="38">
        <v>3</v>
      </c>
      <c r="E53" s="65">
        <v>1</v>
      </c>
      <c r="F53" s="68">
        <f t="shared" si="10"/>
        <v>47</v>
      </c>
      <c r="G53" s="79">
        <f t="shared" si="18"/>
        <v>9.2679351311716882</v>
      </c>
      <c r="H53" s="72">
        <f t="shared" si="17"/>
        <v>29.046445565679804</v>
      </c>
      <c r="I53" s="10">
        <f t="shared" si="11"/>
        <v>8.0684571015777227</v>
      </c>
      <c r="J53" s="70">
        <v>0.7</v>
      </c>
      <c r="K53" s="7">
        <f t="shared" si="0"/>
        <v>41.535627682499985</v>
      </c>
      <c r="L53" s="7">
        <v>103</v>
      </c>
      <c r="M53" s="43">
        <f t="shared" si="12"/>
        <v>367.5</v>
      </c>
      <c r="N53" s="7">
        <v>0</v>
      </c>
      <c r="O53" s="7">
        <f t="shared" si="4"/>
        <v>512.03562768250004</v>
      </c>
      <c r="P53" s="7">
        <f t="shared" si="5"/>
        <v>4.1313374964356742</v>
      </c>
      <c r="Q53" s="7">
        <f t="shared" si="22"/>
        <v>3900</v>
      </c>
      <c r="R53" s="7">
        <f t="shared" si="20"/>
        <v>10.284000000000001</v>
      </c>
      <c r="S53" s="21">
        <f t="shared" si="21"/>
        <v>18.79335076923077</v>
      </c>
      <c r="T53" s="21">
        <f t="shared" si="13"/>
        <v>19</v>
      </c>
      <c r="U53" s="7">
        <f t="shared" si="14"/>
        <v>4000</v>
      </c>
      <c r="V53" s="7">
        <f t="shared" si="7"/>
        <v>4</v>
      </c>
      <c r="W53" s="7">
        <f t="shared" si="8"/>
        <v>8</v>
      </c>
      <c r="X53" s="7">
        <f t="shared" si="15"/>
        <v>466</v>
      </c>
      <c r="Y53" s="7">
        <f t="shared" si="9"/>
        <v>7.668778800000001</v>
      </c>
      <c r="AA53" s="7">
        <f>((AB53*PI()*0.23084)/(30*'Specifications (CW1)'!$G$6*'Specifications (CW1)'!$G$9)*1.6)</f>
        <v>23.73220690377682</v>
      </c>
      <c r="AB53" s="7">
        <v>5500</v>
      </c>
      <c r="AC53" s="7">
        <f>((AD53*PI()*0.22254)/(30*'Specifications (CW1)'!$G$7*'Specifications (CW1)'!$G$9)*1.6)</f>
        <v>31.198500285714392</v>
      </c>
      <c r="AD53" s="7">
        <v>5500</v>
      </c>
      <c r="AE53" s="7">
        <f>((AF53*PI()*0.2184)/(30*'Specifications (CW1)'!$G$8*'Specifications (CW1)'!$G$9)*1.6)</f>
        <v>40.099837067847311</v>
      </c>
      <c r="AF53" s="7">
        <v>5500</v>
      </c>
      <c r="AG53" s="7">
        <v>5500</v>
      </c>
      <c r="AH53" s="21">
        <v>16.940000000000001</v>
      </c>
      <c r="AI53" s="21">
        <f t="shared" si="16"/>
        <v>21.951160000000002</v>
      </c>
    </row>
    <row r="54" spans="3:35">
      <c r="C54" s="148" t="s">
        <v>156</v>
      </c>
      <c r="D54" s="38">
        <v>3</v>
      </c>
      <c r="E54" s="65">
        <v>1</v>
      </c>
      <c r="F54" s="68">
        <f t="shared" si="10"/>
        <v>48</v>
      </c>
      <c r="G54" s="79">
        <f t="shared" si="18"/>
        <v>9.3905629990686812</v>
      </c>
      <c r="H54" s="72">
        <f t="shared" si="17"/>
        <v>29.357111574540163</v>
      </c>
      <c r="I54" s="10">
        <f t="shared" si="11"/>
        <v>8.1547532151500448</v>
      </c>
      <c r="J54" s="70">
        <v>0.7</v>
      </c>
      <c r="K54" s="7">
        <f t="shared" si="0"/>
        <v>42.428866987499994</v>
      </c>
      <c r="L54" s="7">
        <v>103</v>
      </c>
      <c r="M54" s="43">
        <f t="shared" si="12"/>
        <v>367.5</v>
      </c>
      <c r="N54" s="7">
        <v>0</v>
      </c>
      <c r="O54" s="7">
        <f t="shared" si="4"/>
        <v>512.92886698749999</v>
      </c>
      <c r="P54" s="7">
        <f t="shared" si="5"/>
        <v>4.1828083272095853</v>
      </c>
      <c r="Q54" s="7">
        <f t="shared" si="22"/>
        <v>4000</v>
      </c>
      <c r="R54" s="7">
        <f t="shared" si="20"/>
        <v>10.86</v>
      </c>
      <c r="S54" s="21">
        <f t="shared" si="21"/>
        <v>19.349805</v>
      </c>
      <c r="T54" s="21">
        <f t="shared" si="13"/>
        <v>20</v>
      </c>
      <c r="U54" s="7">
        <f t="shared" si="14"/>
        <v>4000</v>
      </c>
      <c r="V54" s="7">
        <f t="shared" si="7"/>
        <v>3</v>
      </c>
      <c r="W54" s="7">
        <f t="shared" si="8"/>
        <v>8</v>
      </c>
      <c r="X54" s="7">
        <f t="shared" si="15"/>
        <v>466</v>
      </c>
      <c r="Y54" s="7">
        <f t="shared" si="9"/>
        <v>8.0983020000000003</v>
      </c>
      <c r="AA54" s="7">
        <f>((AB54*PI()*0.23084)/(30*'Specifications (CW1)'!$G$6*'Specifications (CW1)'!$G$9)*1.6)</f>
        <v>24.163701574754583</v>
      </c>
      <c r="AB54" s="7">
        <v>5600</v>
      </c>
      <c r="AC54" s="7">
        <f>((AD54*PI()*0.22254)/(30*'Specifications (CW1)'!$G$7*'Specifications (CW1)'!$G$9)*1.6)</f>
        <v>31.765745745454655</v>
      </c>
      <c r="AD54" s="7">
        <v>5600</v>
      </c>
      <c r="AE54" s="7">
        <f>((AF54*PI()*0.2184)/(30*'Specifications (CW1)'!$G$8*'Specifications (CW1)'!$G$9)*1.6)</f>
        <v>40.828925014535443</v>
      </c>
      <c r="AF54" s="7">
        <v>5600</v>
      </c>
      <c r="AG54" s="7">
        <v>5600</v>
      </c>
      <c r="AH54" s="21">
        <v>17.045000000000002</v>
      </c>
      <c r="AI54" s="21">
        <f t="shared" si="16"/>
        <v>21.69280625</v>
      </c>
    </row>
    <row r="55" spans="3:35">
      <c r="C55" s="148" t="s">
        <v>156</v>
      </c>
      <c r="D55" s="38">
        <v>3</v>
      </c>
      <c r="E55" s="65">
        <v>1</v>
      </c>
      <c r="F55" s="68">
        <f t="shared" si="10"/>
        <v>49</v>
      </c>
      <c r="G55" s="79">
        <f t="shared" si="18"/>
        <v>9.5119200775632482</v>
      </c>
      <c r="H55" s="72">
        <f t="shared" si="17"/>
        <v>29.664524267211839</v>
      </c>
      <c r="I55" s="10">
        <f t="shared" si="11"/>
        <v>8.2401456297810665</v>
      </c>
      <c r="J55" s="70">
        <v>0.7</v>
      </c>
      <c r="K55" s="7">
        <f t="shared" si="0"/>
        <v>43.322106292499996</v>
      </c>
      <c r="L55" s="7">
        <v>103</v>
      </c>
      <c r="M55" s="43">
        <f t="shared" si="12"/>
        <v>367.5</v>
      </c>
      <c r="N55" s="7">
        <v>0</v>
      </c>
      <c r="O55" s="7">
        <f t="shared" si="4"/>
        <v>513.82210629249994</v>
      </c>
      <c r="P55" s="7">
        <f t="shared" si="5"/>
        <v>4.2339689836510459</v>
      </c>
      <c r="Q55" s="7">
        <f t="shared" si="22"/>
        <v>4000</v>
      </c>
      <c r="R55" s="7">
        <f t="shared" si="20"/>
        <v>10.86</v>
      </c>
      <c r="S55" s="21">
        <f t="shared" si="21"/>
        <v>19.349805</v>
      </c>
      <c r="T55" s="21">
        <f t="shared" si="13"/>
        <v>20</v>
      </c>
      <c r="U55" s="7">
        <f t="shared" si="14"/>
        <v>4000</v>
      </c>
      <c r="V55" s="7">
        <f t="shared" si="7"/>
        <v>3</v>
      </c>
      <c r="W55" s="7">
        <f t="shared" si="8"/>
        <v>8</v>
      </c>
      <c r="X55" s="7">
        <f t="shared" si="15"/>
        <v>466</v>
      </c>
      <c r="Y55" s="7">
        <f t="shared" si="9"/>
        <v>8.0983020000000003</v>
      </c>
      <c r="AA55" s="7">
        <f>((AB55*PI()*0.23084)/(30*'Specifications (CW1)'!$G$6*'Specifications (CW1)'!$G$9)*1.6)</f>
        <v>24.595196245732343</v>
      </c>
      <c r="AB55" s="7">
        <v>5700</v>
      </c>
      <c r="AC55" s="7">
        <f>((AD55*PI()*0.22254)/(30*'Specifications (CW1)'!$G$7*'Specifications (CW1)'!$G$9)*1.6)</f>
        <v>32.332991205194922</v>
      </c>
      <c r="AD55" s="7">
        <v>5700</v>
      </c>
      <c r="AE55" s="7">
        <f>((AF55*PI()*0.2184)/(30*'Specifications (CW1)'!$G$8*'Specifications (CW1)'!$G$9)*1.6)</f>
        <v>41.558012961223575</v>
      </c>
      <c r="AF55" s="7">
        <v>5700</v>
      </c>
      <c r="AG55" s="7">
        <v>5700</v>
      </c>
      <c r="AH55" s="21">
        <v>17.11</v>
      </c>
      <c r="AI55" s="21">
        <f t="shared" si="16"/>
        <v>21.393503508771929</v>
      </c>
    </row>
    <row r="56" spans="3:35">
      <c r="C56" s="148" t="s">
        <v>156</v>
      </c>
      <c r="D56" s="38">
        <v>3</v>
      </c>
      <c r="E56" s="65">
        <v>1</v>
      </c>
      <c r="F56" s="68">
        <f t="shared" si="10"/>
        <v>50</v>
      </c>
      <c r="G56" s="79">
        <f t="shared" si="18"/>
        <v>9.6320450725893227</v>
      </c>
      <c r="H56" s="72">
        <f t="shared" si="17"/>
        <v>29.968783759105076</v>
      </c>
      <c r="I56" s="10">
        <f t="shared" si="11"/>
        <v>8.3246621553069655</v>
      </c>
      <c r="J56" s="70">
        <v>0.7</v>
      </c>
      <c r="K56" s="7">
        <f t="shared" si="0"/>
        <v>44.215345597500004</v>
      </c>
      <c r="L56" s="7">
        <v>103</v>
      </c>
      <c r="M56" s="43">
        <f t="shared" si="12"/>
        <v>367.5</v>
      </c>
      <c r="N56" s="7">
        <v>0</v>
      </c>
      <c r="O56" s="7">
        <f t="shared" si="4"/>
        <v>514.7153455975</v>
      </c>
      <c r="P56" s="7">
        <f t="shared" si="5"/>
        <v>4.2848313582512541</v>
      </c>
      <c r="Q56" s="7">
        <f t="shared" si="22"/>
        <v>4100</v>
      </c>
      <c r="R56" s="7">
        <f t="shared" si="20"/>
        <v>11.45</v>
      </c>
      <c r="S56" s="21">
        <f t="shared" si="21"/>
        <v>19.903451219512192</v>
      </c>
      <c r="T56" s="21">
        <f t="shared" si="13"/>
        <v>20</v>
      </c>
      <c r="U56" s="7">
        <f t="shared" si="14"/>
        <v>4000</v>
      </c>
      <c r="V56" s="7">
        <f t="shared" si="7"/>
        <v>3</v>
      </c>
      <c r="W56" s="7">
        <f t="shared" si="8"/>
        <v>8</v>
      </c>
      <c r="X56" s="7">
        <f t="shared" si="15"/>
        <v>466</v>
      </c>
      <c r="Y56" s="7">
        <f t="shared" si="9"/>
        <v>8.5382649999999991</v>
      </c>
      <c r="AA56" s="7">
        <f>((AB56*PI()*0.23084)/(30*'Specifications (CW1)'!$G$6*'Specifications (CW1)'!$G$9)*1.6)</f>
        <v>25.026690916710102</v>
      </c>
      <c r="AB56" s="7">
        <v>5800</v>
      </c>
      <c r="AC56" s="7">
        <f>((AD56*PI()*0.22254)/(30*'Specifications (CW1)'!$G$7*'Specifications (CW1)'!$G$9)*1.6)</f>
        <v>32.900236664935179</v>
      </c>
      <c r="AD56" s="7">
        <v>5800</v>
      </c>
      <c r="AE56" s="7">
        <f>((AF56*PI()*0.2184)/(30*'Specifications (CW1)'!$G$8*'Specifications (CW1)'!$G$9)*1.6)</f>
        <v>42.287100907911707</v>
      </c>
      <c r="AF56" s="7">
        <v>5800</v>
      </c>
      <c r="AG56" s="7">
        <v>5800</v>
      </c>
      <c r="AH56" s="21">
        <v>17.175000000000001</v>
      </c>
      <c r="AI56" s="21">
        <f t="shared" si="16"/>
        <v>21.10452155172414</v>
      </c>
    </row>
    <row r="57" spans="3:35">
      <c r="C57" s="148" t="s">
        <v>156</v>
      </c>
      <c r="D57" s="38">
        <v>3</v>
      </c>
      <c r="E57" s="65">
        <v>1</v>
      </c>
      <c r="F57" s="68">
        <f t="shared" si="10"/>
        <v>51</v>
      </c>
      <c r="G57" s="79">
        <f t="shared" si="18"/>
        <v>9.7509747642983911</v>
      </c>
      <c r="H57" s="72">
        <f t="shared" si="17"/>
        <v>30.26998513379219</v>
      </c>
      <c r="I57" s="10">
        <f t="shared" si="11"/>
        <v>8.4083292038311637</v>
      </c>
      <c r="J57" s="70">
        <v>0.7</v>
      </c>
      <c r="K57" s="7">
        <f t="shared" si="0"/>
        <v>45.108584902500006</v>
      </c>
      <c r="L57" s="7">
        <v>103</v>
      </c>
      <c r="M57" s="43">
        <f t="shared" si="12"/>
        <v>367.5</v>
      </c>
      <c r="N57" s="7">
        <v>0</v>
      </c>
      <c r="O57" s="7">
        <f t="shared" si="4"/>
        <v>515.60858490250007</v>
      </c>
      <c r="P57" s="7">
        <f t="shared" si="5"/>
        <v>4.3354067221817516</v>
      </c>
      <c r="Q57" s="7">
        <f t="shared" si="22"/>
        <v>4100</v>
      </c>
      <c r="R57" s="7">
        <f t="shared" si="20"/>
        <v>11.45</v>
      </c>
      <c r="S57" s="21">
        <f t="shared" si="21"/>
        <v>19.903451219512192</v>
      </c>
      <c r="T57" s="21">
        <f t="shared" si="13"/>
        <v>20</v>
      </c>
      <c r="U57" s="7">
        <f t="shared" si="14"/>
        <v>4000</v>
      </c>
      <c r="V57" s="7">
        <f t="shared" si="7"/>
        <v>3</v>
      </c>
      <c r="W57" s="7">
        <f t="shared" si="8"/>
        <v>8</v>
      </c>
      <c r="X57" s="7">
        <f t="shared" si="15"/>
        <v>466</v>
      </c>
      <c r="Y57" s="7">
        <f t="shared" si="9"/>
        <v>8.5382649999999991</v>
      </c>
      <c r="AA57" s="7">
        <f>((AB57*PI()*0.23084)/(30*'Specifications (CW1)'!$G$6*'Specifications (CW1)'!$G$9)*1.6)</f>
        <v>25.458185587687865</v>
      </c>
      <c r="AB57" s="7">
        <v>5900</v>
      </c>
      <c r="AC57" s="7">
        <f>((AD57*PI()*0.22254)/(30*'Specifications (CW1)'!$G$7*'Specifications (CW1)'!$G$9)*1.6)</f>
        <v>33.467482124675449</v>
      </c>
      <c r="AD57" s="7">
        <v>5900</v>
      </c>
      <c r="AE57" s="7">
        <f>((AF57*PI()*0.2184)/(30*'Specifications (CW1)'!$G$8*'Specifications (CW1)'!$G$9)*1.6)</f>
        <v>43.016188854599847</v>
      </c>
      <c r="AF57" s="7">
        <v>5900</v>
      </c>
      <c r="AG57" s="7">
        <v>5900</v>
      </c>
      <c r="AH57" s="21">
        <v>17.239999999999998</v>
      </c>
      <c r="AI57" s="21">
        <f t="shared" si="16"/>
        <v>20.825335593220338</v>
      </c>
    </row>
    <row r="58" spans="3:35">
      <c r="C58" s="148" t="s">
        <v>156</v>
      </c>
      <c r="D58" s="38">
        <v>3</v>
      </c>
      <c r="E58" s="65">
        <v>1</v>
      </c>
      <c r="F58" s="68">
        <f t="shared" si="10"/>
        <v>52</v>
      </c>
      <c r="G58" s="79">
        <f t="shared" si="18"/>
        <v>9.8687441385860684</v>
      </c>
      <c r="H58" s="72">
        <f t="shared" si="17"/>
        <v>30.568218790109448</v>
      </c>
      <c r="I58" s="10">
        <f t="shared" si="11"/>
        <v>8.4911718861415135</v>
      </c>
      <c r="J58" s="70">
        <v>0.7</v>
      </c>
      <c r="K58" s="7">
        <f t="shared" si="0"/>
        <v>46.001824207500007</v>
      </c>
      <c r="L58" s="7">
        <v>103</v>
      </c>
      <c r="M58" s="43">
        <f t="shared" si="12"/>
        <v>367.5</v>
      </c>
      <c r="N58" s="7">
        <v>0</v>
      </c>
      <c r="O58" s="7">
        <f t="shared" si="4"/>
        <v>516.50182420750002</v>
      </c>
      <c r="P58" s="7">
        <f t="shared" si="5"/>
        <v>4.3857057688515306</v>
      </c>
      <c r="Q58" s="7">
        <f t="shared" si="22"/>
        <v>4100</v>
      </c>
      <c r="R58" s="7">
        <f t="shared" si="20"/>
        <v>11.45</v>
      </c>
      <c r="S58" s="21">
        <f t="shared" si="21"/>
        <v>19.903451219512192</v>
      </c>
      <c r="T58" s="21">
        <f t="shared" si="13"/>
        <v>20</v>
      </c>
      <c r="U58" s="7">
        <f t="shared" si="14"/>
        <v>4000</v>
      </c>
      <c r="V58" s="7">
        <f t="shared" si="7"/>
        <v>3</v>
      </c>
      <c r="W58" s="7">
        <f t="shared" si="8"/>
        <v>8</v>
      </c>
      <c r="X58" s="7">
        <f t="shared" si="15"/>
        <v>466</v>
      </c>
      <c r="Y58" s="7">
        <f t="shared" si="9"/>
        <v>8.5382649999999991</v>
      </c>
      <c r="AA58" s="7">
        <f>((AB58*PI()*0.23084)/(30*'Specifications (CW1)'!$G$6*'Specifications (CW1)'!$G$9)*1.6)</f>
        <v>25.889680258665624</v>
      </c>
      <c r="AB58" s="7">
        <v>6000</v>
      </c>
      <c r="AC58" s="7">
        <f>((AD58*PI()*0.22254)/(30*'Specifications (CW1)'!$G$7*'Specifications (CW1)'!$G$9)*1.6)</f>
        <v>34.034727584415712</v>
      </c>
      <c r="AD58" s="7">
        <v>6000</v>
      </c>
      <c r="AE58" s="7">
        <f>((AF58*PI()*0.2184)/(30*'Specifications (CW1)'!$G$8*'Specifications (CW1)'!$G$9)*1.6)</f>
        <v>43.745276801287972</v>
      </c>
      <c r="AF58" s="7">
        <v>6000</v>
      </c>
      <c r="AG58" s="7">
        <v>6000</v>
      </c>
      <c r="AH58" s="21">
        <v>17.32</v>
      </c>
      <c r="AI58" s="21">
        <f t="shared" si="16"/>
        <v>20.573273333333333</v>
      </c>
    </row>
    <row r="59" spans="3:35">
      <c r="C59" s="148" t="s">
        <v>156</v>
      </c>
      <c r="D59" s="38">
        <v>3</v>
      </c>
      <c r="E59" s="65">
        <v>1</v>
      </c>
      <c r="F59" s="68">
        <f t="shared" si="10"/>
        <v>53</v>
      </c>
      <c r="G59" s="79">
        <f t="shared" si="18"/>
        <v>9.9853865072900287</v>
      </c>
      <c r="H59" s="72">
        <f t="shared" si="17"/>
        <v>30.863570759068054</v>
      </c>
      <c r="I59" s="10">
        <f t="shared" si="11"/>
        <v>8.5732140997411257</v>
      </c>
      <c r="J59" s="70">
        <v>0.7</v>
      </c>
      <c r="K59" s="7">
        <f t="shared" si="0"/>
        <v>46.895063512500023</v>
      </c>
      <c r="L59" s="7">
        <v>103</v>
      </c>
      <c r="M59" s="43">
        <f t="shared" si="12"/>
        <v>367.5</v>
      </c>
      <c r="N59" s="7">
        <v>0</v>
      </c>
      <c r="O59" s="7">
        <f t="shared" si="4"/>
        <v>517.39506351249997</v>
      </c>
      <c r="P59" s="7">
        <f t="shared" si="5"/>
        <v>4.4357386536418195</v>
      </c>
      <c r="Q59" s="7">
        <f t="shared" si="22"/>
        <v>4200</v>
      </c>
      <c r="R59" s="7">
        <f t="shared" si="20"/>
        <v>12.04</v>
      </c>
      <c r="S59" s="21">
        <f t="shared" si="21"/>
        <v>20.430733333333329</v>
      </c>
      <c r="T59" s="21">
        <f t="shared" si="13"/>
        <v>21</v>
      </c>
      <c r="U59" s="7">
        <f t="shared" si="14"/>
        <v>4000</v>
      </c>
      <c r="V59" s="7">
        <f t="shared" si="7"/>
        <v>2</v>
      </c>
      <c r="W59" s="7">
        <f t="shared" si="8"/>
        <v>8</v>
      </c>
      <c r="X59" s="7">
        <f t="shared" si="15"/>
        <v>488</v>
      </c>
      <c r="Y59" s="7">
        <f t="shared" si="9"/>
        <v>8.9782279999999997</v>
      </c>
      <c r="AA59" s="7">
        <f>((AB59*PI()*0.23084)/(30*'Specifications (CW1)'!$G$6*'Specifications (CW1)'!$G$9)*1.6)</f>
        <v>26.321174929643391</v>
      </c>
      <c r="AB59" s="7">
        <v>6100</v>
      </c>
      <c r="AC59" s="7">
        <f>((AD59*PI()*0.22254)/(30*'Specifications (CW1)'!$G$7*'Specifications (CW1)'!$G$9)*1.6)</f>
        <v>34.601973044155962</v>
      </c>
      <c r="AD59" s="7">
        <v>6100</v>
      </c>
      <c r="AE59" s="7">
        <f>((AF59*PI()*0.2184)/(30*'Specifications (CW1)'!$G$8*'Specifications (CW1)'!$G$9)*1.6)</f>
        <v>44.474364747976111</v>
      </c>
      <c r="AF59" s="7">
        <v>6100</v>
      </c>
      <c r="AG59" s="7">
        <v>6100</v>
      </c>
      <c r="AH59" s="21">
        <v>17.37</v>
      </c>
      <c r="AI59" s="21">
        <f t="shared" si="16"/>
        <v>20.294424590163935</v>
      </c>
    </row>
    <row r="60" spans="3:35">
      <c r="C60" s="148" t="s">
        <v>156</v>
      </c>
      <c r="D60" s="38">
        <v>3</v>
      </c>
      <c r="E60" s="65">
        <v>1</v>
      </c>
      <c r="F60" s="68">
        <f t="shared" si="10"/>
        <v>54</v>
      </c>
      <c r="G60" s="79">
        <f t="shared" si="18"/>
        <v>10.100933618229515</v>
      </c>
      <c r="H60" s="72">
        <f t="shared" si="17"/>
        <v>31.156122993723088</v>
      </c>
      <c r="I60" s="10">
        <f t="shared" si="11"/>
        <v>8.6544786093675246</v>
      </c>
      <c r="J60" s="70">
        <v>0.7</v>
      </c>
      <c r="K60" s="7">
        <f t="shared" si="0"/>
        <v>47.788302817500025</v>
      </c>
      <c r="L60" s="7">
        <v>103</v>
      </c>
      <c r="M60" s="43">
        <f t="shared" si="12"/>
        <v>367.5</v>
      </c>
      <c r="N60" s="7">
        <v>0</v>
      </c>
      <c r="O60" s="7">
        <f t="shared" si="4"/>
        <v>518.28830281750004</v>
      </c>
      <c r="P60" s="7">
        <f t="shared" si="5"/>
        <v>4.4855150302194522</v>
      </c>
      <c r="Q60" s="7">
        <f t="shared" si="22"/>
        <v>4200</v>
      </c>
      <c r="R60" s="7">
        <f t="shared" si="20"/>
        <v>12.04</v>
      </c>
      <c r="S60" s="21">
        <f t="shared" si="21"/>
        <v>20.430733333333329</v>
      </c>
      <c r="T60" s="21">
        <f t="shared" si="13"/>
        <v>21</v>
      </c>
      <c r="U60" s="7">
        <f t="shared" si="14"/>
        <v>4000</v>
      </c>
      <c r="V60" s="7">
        <f t="shared" si="7"/>
        <v>2</v>
      </c>
      <c r="W60" s="7">
        <f t="shared" si="8"/>
        <v>8</v>
      </c>
      <c r="X60" s="7">
        <f t="shared" si="15"/>
        <v>488</v>
      </c>
      <c r="Y60" s="7">
        <f t="shared" si="9"/>
        <v>8.9782279999999997</v>
      </c>
      <c r="AA60" s="7">
        <f>((AB60*PI()*0.23084)/(30*'Specifications (CW1)'!$G$6*'Specifications (CW1)'!$G$9)*1.6)</f>
        <v>26.752669600621143</v>
      </c>
      <c r="AB60" s="7">
        <v>6200</v>
      </c>
      <c r="AC60" s="7">
        <f>((AD60*PI()*0.22254)/(30*'Specifications (CW1)'!$G$7*'Specifications (CW1)'!$G$9)*1.6)</f>
        <v>35.169218503896225</v>
      </c>
      <c r="AD60" s="7">
        <v>6200</v>
      </c>
      <c r="AE60" s="7">
        <f>((AF60*PI()*0.2184)/(30*'Specifications (CW1)'!$G$8*'Specifications (CW1)'!$G$9)*1.6)</f>
        <v>45.203452694664243</v>
      </c>
      <c r="AF60" s="7">
        <v>6200</v>
      </c>
      <c r="AG60" s="7">
        <v>6200</v>
      </c>
      <c r="AH60" s="21">
        <v>17.434999999999999</v>
      </c>
      <c r="AI60" s="21">
        <f t="shared" si="16"/>
        <v>20.04181370967742</v>
      </c>
    </row>
    <row r="61" spans="3:35">
      <c r="C61" s="148" t="s">
        <v>156</v>
      </c>
      <c r="D61" s="38">
        <v>3</v>
      </c>
      <c r="E61" s="65">
        <v>1</v>
      </c>
      <c r="F61" s="68">
        <f t="shared" si="10"/>
        <v>55</v>
      </c>
      <c r="G61" s="79">
        <f t="shared" si="18"/>
        <v>10.215415756116396</v>
      </c>
      <c r="H61" s="72">
        <f t="shared" si="17"/>
        <v>31.445953634768351</v>
      </c>
      <c r="I61" s="10">
        <f t="shared" si="11"/>
        <v>8.7349871207689862</v>
      </c>
      <c r="J61" s="70">
        <v>0.7</v>
      </c>
      <c r="K61" s="7">
        <f t="shared" si="0"/>
        <v>48.681542122500041</v>
      </c>
      <c r="L61" s="7">
        <v>103</v>
      </c>
      <c r="M61" s="43">
        <f t="shared" si="12"/>
        <v>367.5</v>
      </c>
      <c r="N61" s="7">
        <v>0</v>
      </c>
      <c r="O61" s="7">
        <f t="shared" si="4"/>
        <v>519.1815421225001</v>
      </c>
      <c r="P61" s="7">
        <f t="shared" si="5"/>
        <v>4.5350440837810195</v>
      </c>
      <c r="Q61" s="7">
        <f t="shared" si="22"/>
        <v>4300</v>
      </c>
      <c r="R61" s="7">
        <f t="shared" si="20"/>
        <v>12.63</v>
      </c>
      <c r="S61" s="21">
        <f t="shared" si="21"/>
        <v>20.933490697674422</v>
      </c>
      <c r="T61" s="21">
        <f t="shared" si="13"/>
        <v>21</v>
      </c>
      <c r="U61" s="7">
        <f t="shared" si="14"/>
        <v>4500</v>
      </c>
      <c r="V61" s="7">
        <f t="shared" si="7"/>
        <v>2</v>
      </c>
      <c r="W61" s="7">
        <f t="shared" si="8"/>
        <v>9</v>
      </c>
      <c r="X61" s="7">
        <f t="shared" si="15"/>
        <v>488</v>
      </c>
      <c r="Y61" s="7">
        <f t="shared" si="9"/>
        <v>9.4181910000000002</v>
      </c>
      <c r="AA61" s="7">
        <f>((AB61*PI()*0.23084)/(30*'Specifications (CW1)'!$G$6*'Specifications (CW1)'!$G$9)*1.6)</f>
        <v>27.184164271598906</v>
      </c>
      <c r="AB61" s="7">
        <v>6300</v>
      </c>
      <c r="AC61" s="7">
        <f>((AD61*PI()*0.22254)/(30*'Specifications (CW1)'!$G$7*'Specifications (CW1)'!$G$9)*1.6)</f>
        <v>35.736463963636488</v>
      </c>
      <c r="AD61" s="7">
        <v>6300</v>
      </c>
      <c r="AE61" s="7">
        <f>((AF61*PI()*0.2184)/(30*'Specifications (CW1)'!$G$8*'Specifications (CW1)'!$G$9)*1.6)</f>
        <v>45.932540641352375</v>
      </c>
      <c r="AF61" s="7">
        <v>6300</v>
      </c>
      <c r="AG61" s="7">
        <v>6300</v>
      </c>
      <c r="AH61" s="21">
        <v>17.5</v>
      </c>
      <c r="AI61" s="21">
        <f t="shared" si="16"/>
        <v>19.797222222222221</v>
      </c>
    </row>
    <row r="62" spans="3:35">
      <c r="C62" s="148" t="s">
        <v>156</v>
      </c>
      <c r="D62" s="38">
        <v>3</v>
      </c>
      <c r="E62" s="65">
        <v>1</v>
      </c>
      <c r="F62" s="68">
        <f t="shared" si="10"/>
        <v>56</v>
      </c>
      <c r="G62" s="79">
        <f t="shared" si="18"/>
        <v>10.328861835246585</v>
      </c>
      <c r="H62" s="72">
        <f t="shared" si="17"/>
        <v>31.733137254296192</v>
      </c>
      <c r="I62" s="10">
        <f t="shared" si="11"/>
        <v>8.814760348415609</v>
      </c>
      <c r="J62" s="70">
        <v>0.7</v>
      </c>
      <c r="K62" s="7">
        <f t="shared" si="0"/>
        <v>49.574781427500042</v>
      </c>
      <c r="L62" s="7">
        <v>103</v>
      </c>
      <c r="M62" s="43">
        <f t="shared" si="12"/>
        <v>367.5</v>
      </c>
      <c r="N62" s="7">
        <v>0</v>
      </c>
      <c r="O62" s="7">
        <f t="shared" si="4"/>
        <v>520.07478142750006</v>
      </c>
      <c r="P62" s="7">
        <f t="shared" si="5"/>
        <v>4.584334561538042</v>
      </c>
      <c r="Q62" s="7">
        <f t="shared" si="22"/>
        <v>4300</v>
      </c>
      <c r="R62" s="7">
        <f t="shared" si="20"/>
        <v>12.63</v>
      </c>
      <c r="S62" s="21">
        <f t="shared" si="21"/>
        <v>20.933490697674422</v>
      </c>
      <c r="T62" s="21">
        <f t="shared" si="13"/>
        <v>21</v>
      </c>
      <c r="U62" s="7">
        <f t="shared" si="14"/>
        <v>4500</v>
      </c>
      <c r="V62" s="7">
        <f t="shared" si="7"/>
        <v>2</v>
      </c>
      <c r="W62" s="7">
        <f t="shared" si="8"/>
        <v>9</v>
      </c>
      <c r="X62" s="7">
        <f t="shared" si="15"/>
        <v>488</v>
      </c>
      <c r="Y62" s="7">
        <f t="shared" si="9"/>
        <v>9.4181910000000002</v>
      </c>
      <c r="AA62" s="7">
        <f>((AB62*PI()*0.23084)/(30*'Specifications (CW1)'!$G$6*'Specifications (CW1)'!$G$9)*1.6)</f>
        <v>27.615658942576665</v>
      </c>
      <c r="AB62" s="7">
        <v>6400</v>
      </c>
      <c r="AC62" s="7">
        <f>((AD62*PI()*0.22254)/(30*'Specifications (CW1)'!$G$7*'Specifications (CW1)'!$G$9)*1.6)</f>
        <v>36.303709423376752</v>
      </c>
      <c r="AD62" s="7">
        <v>6400</v>
      </c>
      <c r="AE62" s="7">
        <f>((AF62*PI()*0.2184)/(30*'Specifications (CW1)'!$G$8*'Specifications (CW1)'!$G$9)*1.6)</f>
        <v>46.661628588040514</v>
      </c>
      <c r="AF62" s="7">
        <v>6400</v>
      </c>
      <c r="AG62" s="7">
        <v>6400</v>
      </c>
      <c r="AH62" s="21">
        <v>17.8</v>
      </c>
      <c r="AI62" s="21">
        <f t="shared" si="16"/>
        <v>19.82196875</v>
      </c>
    </row>
    <row r="63" spans="3:35">
      <c r="C63" s="148" t="s">
        <v>156</v>
      </c>
      <c r="D63" s="38">
        <v>3</v>
      </c>
      <c r="E63" s="65">
        <v>1</v>
      </c>
      <c r="F63" s="68">
        <f t="shared" si="10"/>
        <v>57</v>
      </c>
      <c r="G63" s="79">
        <f t="shared" si="18"/>
        <v>10.441299484775582</v>
      </c>
      <c r="H63" s="72">
        <f t="shared" si="17"/>
        <v>32.017745079877209</v>
      </c>
      <c r="I63" s="10">
        <f t="shared" si="11"/>
        <v>8.8938180777436688</v>
      </c>
      <c r="J63" s="70">
        <v>0.7</v>
      </c>
      <c r="K63" s="7">
        <f t="shared" si="0"/>
        <v>50.468020732500051</v>
      </c>
      <c r="L63" s="7">
        <v>103</v>
      </c>
      <c r="M63" s="43">
        <f t="shared" si="12"/>
        <v>367.5</v>
      </c>
      <c r="N63" s="7">
        <v>0</v>
      </c>
      <c r="O63" s="7">
        <f t="shared" si="4"/>
        <v>520.96802073250001</v>
      </c>
      <c r="P63" s="7">
        <f t="shared" si="5"/>
        <v>4.6333948007170473</v>
      </c>
      <c r="Q63" s="7">
        <f t="shared" si="22"/>
        <v>4300</v>
      </c>
      <c r="R63" s="7">
        <f t="shared" si="20"/>
        <v>12.63</v>
      </c>
      <c r="S63" s="21">
        <f t="shared" si="21"/>
        <v>20.933490697674422</v>
      </c>
      <c r="T63" s="21">
        <f t="shared" si="13"/>
        <v>21</v>
      </c>
      <c r="U63" s="7">
        <f t="shared" si="14"/>
        <v>4500</v>
      </c>
      <c r="V63" s="7">
        <f t="shared" si="7"/>
        <v>2</v>
      </c>
      <c r="W63" s="7">
        <f t="shared" si="8"/>
        <v>9</v>
      </c>
      <c r="X63" s="7">
        <f t="shared" si="15"/>
        <v>488</v>
      </c>
      <c r="Y63" s="7">
        <f t="shared" si="9"/>
        <v>9.4181910000000002</v>
      </c>
      <c r="AA63" s="7">
        <f>((AB63*PI()*0.23084)/(30*'Specifications (CW1)'!$G$6*'Specifications (CW1)'!$G$9)*1.6)</f>
        <v>28.047153613554428</v>
      </c>
      <c r="AB63" s="7">
        <v>6500</v>
      </c>
      <c r="AC63" s="7">
        <f>((AD63*PI()*0.22254)/(30*'Specifications (CW1)'!$G$7*'Specifications (CW1)'!$G$9)*1.6)</f>
        <v>36.870954883117015</v>
      </c>
      <c r="AD63" s="7">
        <v>6500</v>
      </c>
      <c r="AE63" s="7">
        <f>((AF63*PI()*0.2184)/(30*'Specifications (CW1)'!$G$8*'Specifications (CW1)'!$G$9)*1.6)</f>
        <v>47.390716534728654</v>
      </c>
      <c r="AF63" s="7">
        <v>6500</v>
      </c>
      <c r="AG63" s="7">
        <v>6500</v>
      </c>
      <c r="AH63" s="21">
        <v>18</v>
      </c>
      <c r="AI63" s="21">
        <f t="shared" si="16"/>
        <v>19.736307692307694</v>
      </c>
    </row>
    <row r="64" spans="3:35">
      <c r="C64" s="148" t="s">
        <v>156</v>
      </c>
      <c r="D64" s="38">
        <v>3</v>
      </c>
      <c r="E64" s="65">
        <v>1</v>
      </c>
      <c r="F64" s="68">
        <f t="shared" si="10"/>
        <v>58</v>
      </c>
      <c r="G64" s="79">
        <f t="shared" si="18"/>
        <v>10.552755127290652</v>
      </c>
      <c r="H64" s="72">
        <f t="shared" si="17"/>
        <v>32.299845200867473</v>
      </c>
      <c r="I64" s="10">
        <f t="shared" si="11"/>
        <v>8.9721792224631862</v>
      </c>
      <c r="J64" s="70">
        <v>0.7</v>
      </c>
      <c r="K64" s="7">
        <f t="shared" si="0"/>
        <v>51.36126003750006</v>
      </c>
      <c r="L64" s="7">
        <v>103</v>
      </c>
      <c r="M64" s="43">
        <f t="shared" si="12"/>
        <v>367.5</v>
      </c>
      <c r="N64" s="7">
        <v>0</v>
      </c>
      <c r="O64" s="7">
        <f t="shared" si="4"/>
        <v>521.86126003750007</v>
      </c>
      <c r="P64" s="7">
        <f t="shared" si="5"/>
        <v>4.6822327543169155</v>
      </c>
      <c r="Q64" s="7">
        <f t="shared" si="22"/>
        <v>4400</v>
      </c>
      <c r="R64" s="7">
        <f t="shared" si="20"/>
        <v>13.22</v>
      </c>
      <c r="S64" s="21">
        <f t="shared" si="21"/>
        <v>21.413395454545455</v>
      </c>
      <c r="T64" s="21">
        <f t="shared" si="13"/>
        <v>22</v>
      </c>
      <c r="U64" s="7">
        <f t="shared" si="14"/>
        <v>4500</v>
      </c>
      <c r="V64" s="7">
        <f t="shared" si="7"/>
        <v>1</v>
      </c>
      <c r="W64" s="7">
        <f t="shared" si="8"/>
        <v>9</v>
      </c>
      <c r="X64" s="7">
        <f t="shared" si="15"/>
        <v>488</v>
      </c>
      <c r="Y64" s="7">
        <f t="shared" si="9"/>
        <v>9.8581540000000007</v>
      </c>
      <c r="AA64" s="7">
        <f>((AB64*PI()*0.23084)/(30*'Specifications (CW1)'!$G$6*'Specifications (CW1)'!$G$9)*1.6)</f>
        <v>28.478648284532188</v>
      </c>
      <c r="AB64" s="7">
        <v>6600</v>
      </c>
      <c r="AC64" s="7">
        <f>((AD64*PI()*0.22254)/(30*'Specifications (CW1)'!$G$7*'Specifications (CW1)'!$G$9)*1.6)</f>
        <v>37.438200342857279</v>
      </c>
      <c r="AD64" s="7">
        <v>6600</v>
      </c>
      <c r="AE64" s="7">
        <f>((AF64*PI()*0.2184)/(30*'Specifications (CW1)'!$G$8*'Specifications (CW1)'!$G$9)*1.6)</f>
        <v>48.119804481416772</v>
      </c>
      <c r="AF64" s="7">
        <v>6600</v>
      </c>
      <c r="AG64" s="7">
        <v>6600</v>
      </c>
      <c r="AH64" s="21">
        <v>16.8</v>
      </c>
      <c r="AI64" s="21">
        <f t="shared" si="16"/>
        <v>18.141454545454547</v>
      </c>
    </row>
    <row r="65" spans="3:35">
      <c r="C65" s="148" t="s">
        <v>156</v>
      </c>
      <c r="D65" s="38">
        <v>3</v>
      </c>
      <c r="E65" s="65">
        <v>1</v>
      </c>
      <c r="F65" s="68">
        <f t="shared" si="10"/>
        <v>59</v>
      </c>
      <c r="G65" s="79">
        <f t="shared" si="18"/>
        <v>10.663254051312618</v>
      </c>
      <c r="H65" s="72">
        <f t="shared" si="17"/>
        <v>32.579502758636472</v>
      </c>
      <c r="I65" s="10">
        <f t="shared" si="11"/>
        <v>9.0498618773990191</v>
      </c>
      <c r="J65" s="70">
        <v>0.7</v>
      </c>
      <c r="K65" s="7">
        <f t="shared" si="0"/>
        <v>52.254499342500061</v>
      </c>
      <c r="L65" s="7">
        <v>103</v>
      </c>
      <c r="M65" s="43">
        <f t="shared" si="12"/>
        <v>367.5</v>
      </c>
      <c r="N65" s="7">
        <v>0</v>
      </c>
      <c r="O65" s="7">
        <f t="shared" si="4"/>
        <v>522.75449934250003</v>
      </c>
      <c r="P65" s="7">
        <f t="shared" si="5"/>
        <v>4.7308560148385013</v>
      </c>
      <c r="Q65" s="7">
        <f t="shared" si="22"/>
        <v>4400</v>
      </c>
      <c r="R65" s="7">
        <f t="shared" si="20"/>
        <v>13.22</v>
      </c>
      <c r="S65" s="21">
        <f t="shared" si="21"/>
        <v>21.413395454545455</v>
      </c>
      <c r="T65" s="21">
        <f t="shared" si="13"/>
        <v>22</v>
      </c>
      <c r="U65" s="7">
        <f t="shared" si="14"/>
        <v>4500</v>
      </c>
      <c r="V65" s="7">
        <f t="shared" si="7"/>
        <v>1</v>
      </c>
      <c r="W65" s="7">
        <f t="shared" si="8"/>
        <v>9</v>
      </c>
      <c r="X65" s="7">
        <f t="shared" si="15"/>
        <v>488</v>
      </c>
      <c r="Y65" s="7">
        <f t="shared" si="9"/>
        <v>9.8581540000000007</v>
      </c>
      <c r="AA65" s="7">
        <f>((AB65*PI()*0.23084)/(30*'Specifications (CW1)'!$G$6*'Specifications (CW1)'!$G$9)*1.6)</f>
        <v>28.910142955509947</v>
      </c>
      <c r="AB65" s="7">
        <v>6700</v>
      </c>
      <c r="AC65" s="7">
        <f>((AD65*PI()*0.22254)/(30*'Specifications (CW1)'!$G$7*'Specifications (CW1)'!$G$9)*1.6)</f>
        <v>38.005445802597542</v>
      </c>
      <c r="AD65" s="7">
        <v>6700</v>
      </c>
      <c r="AE65" s="7">
        <f>((AF65*PI()*0.2184)/(30*'Specifications (CW1)'!$G$8*'Specifications (CW1)'!$G$9)*1.6)</f>
        <v>48.848892428104904</v>
      </c>
      <c r="AF65" s="7">
        <v>6700</v>
      </c>
      <c r="AG65" s="7">
        <v>6700</v>
      </c>
      <c r="AH65" s="21">
        <v>14</v>
      </c>
      <c r="AI65" s="21">
        <f t="shared" si="16"/>
        <v>14.89223880597015</v>
      </c>
    </row>
    <row r="66" spans="3:35">
      <c r="C66" s="148" t="s">
        <v>156</v>
      </c>
      <c r="D66" s="38">
        <v>3</v>
      </c>
      <c r="E66" s="65">
        <v>1</v>
      </c>
      <c r="F66" s="68">
        <f t="shared" si="10"/>
        <v>60</v>
      </c>
      <c r="G66" s="79">
        <f t="shared" si="18"/>
        <v>10.772820478290814</v>
      </c>
      <c r="H66" s="72">
        <f t="shared" si="17"/>
        <v>32.856780122221373</v>
      </c>
      <c r="I66" s="10">
        <f t="shared" si="11"/>
        <v>9.126883367283714</v>
      </c>
      <c r="J66" s="70">
        <v>0.7</v>
      </c>
      <c r="K66" s="7">
        <f t="shared" si="0"/>
        <v>53.147738647500063</v>
      </c>
      <c r="L66" s="7">
        <v>103</v>
      </c>
      <c r="M66" s="43">
        <f t="shared" si="12"/>
        <v>367.5</v>
      </c>
      <c r="N66" s="7">
        <v>0</v>
      </c>
      <c r="O66" s="7">
        <f t="shared" si="4"/>
        <v>523.64773864750009</v>
      </c>
      <c r="P66" s="7">
        <f t="shared" si="5"/>
        <v>4.7792718361775979</v>
      </c>
      <c r="Q66" s="7">
        <f t="shared" si="22"/>
        <v>4500</v>
      </c>
      <c r="R66" s="7">
        <f t="shared" si="20"/>
        <v>13.81</v>
      </c>
      <c r="S66" s="21">
        <f t="shared" si="21"/>
        <v>21.871971111111112</v>
      </c>
      <c r="T66" s="21">
        <f t="shared" si="13"/>
        <v>22</v>
      </c>
      <c r="U66" s="7">
        <f t="shared" si="14"/>
        <v>4500</v>
      </c>
      <c r="V66" s="7">
        <f t="shared" si="7"/>
        <v>1</v>
      </c>
      <c r="W66" s="7">
        <f t="shared" si="8"/>
        <v>9</v>
      </c>
      <c r="X66" s="7">
        <f t="shared" si="15"/>
        <v>488</v>
      </c>
      <c r="Y66" s="7">
        <f t="shared" si="9"/>
        <v>10.298117000000001</v>
      </c>
      <c r="AA66" s="7">
        <f>((AB66*PI()*0.23084)/(30*'Specifications (CW1)'!$G$6*'Specifications (CW1)'!$G$9)*1.6)</f>
        <v>29.341637626487707</v>
      </c>
      <c r="AB66" s="7">
        <v>6800</v>
      </c>
      <c r="AC66" s="7">
        <f>((AD66*PI()*0.22254)/(30*'Specifications (CW1)'!$G$7*'Specifications (CW1)'!$G$9)*1.6)</f>
        <v>38.572691262337798</v>
      </c>
      <c r="AD66" s="7">
        <v>6800</v>
      </c>
      <c r="AE66" s="7">
        <f>((AF66*PI()*0.2184)/(30*'Specifications (CW1)'!$G$8*'Specifications (CW1)'!$G$9)*1.6)</f>
        <v>49.577980374793036</v>
      </c>
      <c r="AF66" s="7">
        <v>6800</v>
      </c>
      <c r="AG66" s="7">
        <v>6800</v>
      </c>
      <c r="AH66" s="21">
        <v>13.483333333333301</v>
      </c>
      <c r="AI66" s="21">
        <f t="shared" si="16"/>
        <v>14.13172303921565</v>
      </c>
    </row>
    <row r="67" spans="3:35">
      <c r="C67" s="148" t="s">
        <v>156</v>
      </c>
      <c r="D67" s="38">
        <v>3</v>
      </c>
      <c r="E67" s="65">
        <v>1</v>
      </c>
      <c r="F67" s="68">
        <f t="shared" si="10"/>
        <v>61</v>
      </c>
      <c r="G67" s="79">
        <f t="shared" si="18"/>
        <v>10.881477624593941</v>
      </c>
      <c r="H67" s="72">
        <f t="shared" si="17"/>
        <v>33.131737050749415</v>
      </c>
      <c r="I67" s="10">
        <f t="shared" si="11"/>
        <v>9.2032602918748374</v>
      </c>
      <c r="J67" s="70">
        <v>0.7</v>
      </c>
      <c r="K67" s="7">
        <f t="shared" si="0"/>
        <v>54.040977952500064</v>
      </c>
      <c r="L67" s="7">
        <v>103</v>
      </c>
      <c r="M67" s="43">
        <f t="shared" si="12"/>
        <v>367.5</v>
      </c>
      <c r="N67" s="7">
        <v>0</v>
      </c>
      <c r="O67" s="7">
        <f t="shared" si="4"/>
        <v>524.54097795250004</v>
      </c>
      <c r="P67" s="7">
        <f t="shared" si="5"/>
        <v>4.8274871538514379</v>
      </c>
      <c r="Q67" s="7">
        <f t="shared" si="22"/>
        <v>4500</v>
      </c>
      <c r="R67" s="7">
        <f t="shared" si="20"/>
        <v>13.81</v>
      </c>
      <c r="S67" s="21">
        <f t="shared" si="21"/>
        <v>21.871971111111112</v>
      </c>
      <c r="T67" s="21">
        <f t="shared" si="13"/>
        <v>22</v>
      </c>
      <c r="U67" s="7">
        <f t="shared" si="14"/>
        <v>4500</v>
      </c>
      <c r="V67" s="7">
        <f t="shared" si="7"/>
        <v>1</v>
      </c>
      <c r="W67" s="7">
        <f t="shared" si="8"/>
        <v>9</v>
      </c>
      <c r="X67" s="7">
        <f t="shared" si="15"/>
        <v>488</v>
      </c>
      <c r="Y67" s="7">
        <f t="shared" si="9"/>
        <v>10.298117000000001</v>
      </c>
      <c r="AA67" s="7">
        <f>((AB67*PI()*0.23084)/(30*'Specifications (CW1)'!$G$6*'Specifications (CW1)'!$G$9)*1.6)</f>
        <v>29.77313229746547</v>
      </c>
      <c r="AB67" s="7">
        <v>6900</v>
      </c>
      <c r="AC67" s="7">
        <f>((AD67*PI()*0.22254)/(30*'Specifications (CW1)'!$G$7*'Specifications (CW1)'!$G$9)*1.6)</f>
        <v>39.139936722078062</v>
      </c>
      <c r="AD67" s="7">
        <v>6900</v>
      </c>
      <c r="AE67" s="7">
        <f>((AF67*PI()*0.2184)/(30*'Specifications (CW1)'!$G$8*'Specifications (CW1)'!$G$9)*1.6)</f>
        <v>50.307068321481168</v>
      </c>
      <c r="AF67" s="7">
        <v>6900</v>
      </c>
      <c r="AG67" s="7">
        <v>6900</v>
      </c>
      <c r="AH67" s="21">
        <v>12.966666666666701</v>
      </c>
      <c r="AI67" s="21">
        <f t="shared" si="16"/>
        <v>13.393251207729504</v>
      </c>
    </row>
    <row r="68" spans="3:35">
      <c r="C68" s="148" t="s">
        <v>156</v>
      </c>
      <c r="D68" s="38">
        <v>3</v>
      </c>
      <c r="E68" s="65">
        <v>1</v>
      </c>
      <c r="F68" s="68">
        <f t="shared" si="10"/>
        <v>62</v>
      </c>
      <c r="G68" s="79">
        <f t="shared" si="18"/>
        <v>10.989247758946203</v>
      </c>
      <c r="H68" s="72">
        <f t="shared" si="17"/>
        <v>33.404430843826717</v>
      </c>
      <c r="I68" s="10">
        <f t="shared" si="11"/>
        <v>9.2790085677296439</v>
      </c>
      <c r="J68" s="70">
        <v>0.7</v>
      </c>
      <c r="K68" s="7">
        <f t="shared" si="0"/>
        <v>54.93421725750008</v>
      </c>
      <c r="L68" s="7">
        <v>103</v>
      </c>
      <c r="M68" s="43">
        <f t="shared" si="12"/>
        <v>367.5</v>
      </c>
      <c r="N68" s="7">
        <v>0</v>
      </c>
      <c r="O68" s="7">
        <f t="shared" si="4"/>
        <v>525.43421725750011</v>
      </c>
      <c r="P68" s="7">
        <f t="shared" si="5"/>
        <v>4.8755086037106627</v>
      </c>
      <c r="Q68" s="7">
        <f t="shared" si="22"/>
        <v>4500</v>
      </c>
      <c r="R68" s="7">
        <f t="shared" si="20"/>
        <v>13.81</v>
      </c>
      <c r="S68" s="21">
        <f t="shared" si="21"/>
        <v>21.871971111111112</v>
      </c>
      <c r="T68" s="21">
        <f t="shared" si="13"/>
        <v>22</v>
      </c>
      <c r="U68" s="7">
        <f t="shared" si="14"/>
        <v>4500</v>
      </c>
      <c r="V68" s="7">
        <f t="shared" si="7"/>
        <v>1</v>
      </c>
      <c r="W68" s="7">
        <f t="shared" si="8"/>
        <v>9</v>
      </c>
      <c r="X68" s="7">
        <f t="shared" si="15"/>
        <v>488</v>
      </c>
      <c r="Y68" s="7">
        <f t="shared" si="9"/>
        <v>10.298117000000001</v>
      </c>
      <c r="AA68" s="7">
        <f>((AB68*PI()*0.23084)/(30*'Specifications (CW1)'!$G$6*'Specifications (CW1)'!$G$9)*1.6)</f>
        <v>30.204626968443229</v>
      </c>
      <c r="AB68" s="7">
        <v>7000</v>
      </c>
      <c r="AC68" s="7">
        <f>((AD68*PI()*0.22254)/(30*'Specifications (CW1)'!$G$7*'Specifications (CW1)'!$G$9)*1.6)</f>
        <v>39.707182181818325</v>
      </c>
      <c r="AD68" s="7">
        <v>7000</v>
      </c>
      <c r="AE68" s="7">
        <f>((AF68*PI()*0.2184)/(30*'Specifications (CW1)'!$G$8*'Specifications (CW1)'!$G$9)*1.6)</f>
        <v>51.0361562681693</v>
      </c>
      <c r="AF68" s="7">
        <v>7000</v>
      </c>
      <c r="AG68" s="7">
        <v>7000</v>
      </c>
      <c r="AH68" s="21">
        <v>12.45</v>
      </c>
      <c r="AI68" s="21">
        <f t="shared" si="16"/>
        <v>12.675878571428571</v>
      </c>
    </row>
    <row r="69" spans="3:35">
      <c r="C69" s="148" t="s">
        <v>156</v>
      </c>
      <c r="D69" s="38">
        <v>3</v>
      </c>
      <c r="E69" s="65">
        <v>1</v>
      </c>
      <c r="F69" s="68">
        <f t="shared" si="10"/>
        <v>63</v>
      </c>
      <c r="G69" s="79">
        <f t="shared" si="18"/>
        <v>11.096152255711171</v>
      </c>
      <c r="H69" s="72">
        <f t="shared" si="17"/>
        <v>33.6749164809655</v>
      </c>
      <c r="I69" s="10">
        <f t="shared" si="11"/>
        <v>9.3541434669348611</v>
      </c>
      <c r="J69" s="70">
        <v>0.7</v>
      </c>
      <c r="K69" s="7">
        <f t="shared" si="0"/>
        <v>55.827456562500082</v>
      </c>
      <c r="L69" s="7">
        <v>103</v>
      </c>
      <c r="M69" s="43">
        <f t="shared" si="12"/>
        <v>367.5</v>
      </c>
      <c r="N69" s="7">
        <v>0</v>
      </c>
      <c r="O69" s="7">
        <f t="shared" si="4"/>
        <v>526.32745656250006</v>
      </c>
      <c r="P69" s="7">
        <f t="shared" si="5"/>
        <v>4.9233425392725518</v>
      </c>
      <c r="Q69" s="7">
        <f t="shared" si="22"/>
        <v>4600</v>
      </c>
      <c r="R69" s="7">
        <f t="shared" si="20"/>
        <v>14.1</v>
      </c>
      <c r="S69" s="21">
        <f t="shared" si="21"/>
        <v>21.845804347826085</v>
      </c>
      <c r="T69" s="21">
        <f t="shared" si="13"/>
        <v>22</v>
      </c>
      <c r="U69" s="7">
        <f t="shared" si="14"/>
        <v>4500</v>
      </c>
      <c r="V69" s="7">
        <f t="shared" si="7"/>
        <v>1</v>
      </c>
      <c r="W69" s="7">
        <f t="shared" si="8"/>
        <v>9</v>
      </c>
      <c r="X69" s="7">
        <f t="shared" si="15"/>
        <v>488</v>
      </c>
      <c r="Y69" s="7">
        <f t="shared" si="9"/>
        <v>10.51437</v>
      </c>
    </row>
    <row r="70" spans="3:35">
      <c r="C70" s="148" t="s">
        <v>156</v>
      </c>
      <c r="D70" s="38">
        <v>3</v>
      </c>
      <c r="E70" s="65">
        <v>1</v>
      </c>
      <c r="F70" s="68">
        <f t="shared" si="10"/>
        <v>64</v>
      </c>
      <c r="G70" s="79">
        <f t="shared" si="18"/>
        <v>11.202211644384496</v>
      </c>
      <c r="H70" s="72">
        <f t="shared" si="17"/>
        <v>33.943246751010747</v>
      </c>
      <c r="I70" s="10">
        <f t="shared" si="11"/>
        <v>9.4286796530585413</v>
      </c>
      <c r="J70" s="70">
        <v>0.7</v>
      </c>
      <c r="K70" s="7">
        <f t="shared" ref="K70:K133" si="23">0.5*1.167*0.95*1.151*I70^2</f>
        <v>56.720695867500076</v>
      </c>
      <c r="L70" s="7">
        <v>103</v>
      </c>
      <c r="M70" s="43">
        <f t="shared" si="12"/>
        <v>367.5</v>
      </c>
      <c r="N70" s="7">
        <v>0</v>
      </c>
      <c r="O70" s="7">
        <f t="shared" si="4"/>
        <v>527.22069586750013</v>
      </c>
      <c r="P70" s="7">
        <f t="shared" si="5"/>
        <v>4.9709950477972633</v>
      </c>
      <c r="Q70" s="7">
        <f t="shared" si="22"/>
        <v>4600</v>
      </c>
      <c r="R70" s="7">
        <f t="shared" ref="R70:R101" si="24">VLOOKUP(Q70,$AG$7:$AH$68,2,FALSE)</f>
        <v>14.1</v>
      </c>
      <c r="S70" s="21">
        <f t="shared" si="21"/>
        <v>21.845804347826085</v>
      </c>
      <c r="T70" s="21">
        <f t="shared" si="13"/>
        <v>22</v>
      </c>
      <c r="U70" s="7">
        <f t="shared" si="14"/>
        <v>4500</v>
      </c>
      <c r="V70" s="7">
        <f t="shared" si="7"/>
        <v>1</v>
      </c>
      <c r="W70" s="7">
        <f t="shared" si="8"/>
        <v>9</v>
      </c>
      <c r="X70" s="7">
        <f t="shared" si="15"/>
        <v>488</v>
      </c>
      <c r="Y70" s="7">
        <f t="shared" si="9"/>
        <v>10.51437</v>
      </c>
    </row>
    <row r="71" spans="3:35">
      <c r="C71" s="148" t="s">
        <v>156</v>
      </c>
      <c r="D71" s="38">
        <v>3</v>
      </c>
      <c r="E71" s="65">
        <v>1</v>
      </c>
      <c r="F71" s="68">
        <f t="shared" si="10"/>
        <v>65</v>
      </c>
      <c r="G71" s="79">
        <f t="shared" si="18"/>
        <v>11.307445655619974</v>
      </c>
      <c r="H71" s="72">
        <f t="shared" si="17"/>
        <v>34.209472372429275</v>
      </c>
      <c r="I71" s="10">
        <f t="shared" si="11"/>
        <v>9.5026312145636869</v>
      </c>
      <c r="J71" s="70">
        <v>0.7</v>
      </c>
      <c r="K71" s="7">
        <f t="shared" si="23"/>
        <v>57.613935172500071</v>
      </c>
      <c r="L71" s="7">
        <v>103</v>
      </c>
      <c r="M71" s="43">
        <f t="shared" si="12"/>
        <v>367.5</v>
      </c>
      <c r="N71" s="7">
        <v>0</v>
      </c>
      <c r="O71" s="7">
        <f t="shared" ref="O71:O134" si="25">K71+L71+M71+N71</f>
        <v>528.11393517250008</v>
      </c>
      <c r="P71" s="7">
        <f t="shared" ref="P71:P134" si="26">(O71*I71)/1000</f>
        <v>5.0184719652162633</v>
      </c>
      <c r="Q71" s="7">
        <f t="shared" si="22"/>
        <v>4600</v>
      </c>
      <c r="R71" s="7">
        <f t="shared" si="24"/>
        <v>14.1</v>
      </c>
      <c r="S71" s="21">
        <f t="shared" ref="S71:S102" si="27">VLOOKUP(Q71,$AG$7:$AI$68,3,TRUE)</f>
        <v>21.845804347826085</v>
      </c>
      <c r="T71" s="21">
        <f t="shared" si="13"/>
        <v>22</v>
      </c>
      <c r="U71" s="7">
        <f t="shared" si="14"/>
        <v>4500</v>
      </c>
      <c r="V71" s="7">
        <f t="shared" ref="V71:V134" si="28">MATCH(T71,$AJ$7:$AJ$29,0)</f>
        <v>1</v>
      </c>
      <c r="W71" s="7">
        <f t="shared" ref="W71:W134" si="29">MATCH(U71,$AK$6:$AX$6,0)</f>
        <v>9</v>
      </c>
      <c r="X71" s="7">
        <f t="shared" si="15"/>
        <v>488</v>
      </c>
      <c r="Y71" s="7">
        <f t="shared" ref="Y71:Y134" si="30">R71*0.7457</f>
        <v>10.51437</v>
      </c>
    </row>
    <row r="72" spans="3:35">
      <c r="C72" s="148" t="s">
        <v>156</v>
      </c>
      <c r="D72" s="38">
        <v>3</v>
      </c>
      <c r="E72" s="65">
        <v>1</v>
      </c>
      <c r="F72" s="68">
        <f t="shared" ref="F72:F135" si="31">F71+1</f>
        <v>66</v>
      </c>
      <c r="G72" s="79">
        <f t="shared" si="18"/>
        <v>11.411873264081253</v>
      </c>
      <c r="H72" s="72">
        <f t="shared" si="17"/>
        <v>34.473642105237467</v>
      </c>
      <c r="I72" s="10">
        <f t="shared" ref="I72:I135" si="32">MIN(13.2,(SQRT((I71^2)+2*J71*$F$7)))</f>
        <v>9.5760116958992967</v>
      </c>
      <c r="J72" s="70">
        <v>0.7</v>
      </c>
      <c r="K72" s="7">
        <f t="shared" si="23"/>
        <v>58.507174477500072</v>
      </c>
      <c r="L72" s="7">
        <v>103</v>
      </c>
      <c r="M72" s="43">
        <f t="shared" ref="M72:M135" si="33">525*J72</f>
        <v>367.5</v>
      </c>
      <c r="N72" s="7">
        <v>0</v>
      </c>
      <c r="O72" s="7">
        <f t="shared" si="25"/>
        <v>529.00717447750003</v>
      </c>
      <c r="P72" s="7">
        <f t="shared" si="26"/>
        <v>5.0657788900111802</v>
      </c>
      <c r="Q72" s="7">
        <f t="shared" si="22"/>
        <v>4700</v>
      </c>
      <c r="R72" s="7">
        <f t="shared" si="24"/>
        <v>14.39</v>
      </c>
      <c r="S72" s="21">
        <f t="shared" si="27"/>
        <v>21.820751063829785</v>
      </c>
      <c r="T72" s="21">
        <f t="shared" ref="T72:T135" si="34">ROUNDUP(S72,0)</f>
        <v>22</v>
      </c>
      <c r="U72" s="7">
        <f t="shared" ref="U72:U135" si="35">MROUND(Q72,500)</f>
        <v>4500</v>
      </c>
      <c r="V72" s="7">
        <f t="shared" si="28"/>
        <v>1</v>
      </c>
      <c r="W72" s="7">
        <f t="shared" si="29"/>
        <v>9</v>
      </c>
      <c r="X72" s="7">
        <f t="shared" ref="X72:X135" si="36">INDEX($AK$7:$AX$29,V72,W72)</f>
        <v>488</v>
      </c>
      <c r="Y72" s="7">
        <f t="shared" si="30"/>
        <v>10.730623000000001</v>
      </c>
    </row>
    <row r="73" spans="3:35">
      <c r="C73" s="148" t="s">
        <v>156</v>
      </c>
      <c r="D73" s="38">
        <v>3</v>
      </c>
      <c r="E73" s="65">
        <v>1</v>
      </c>
      <c r="F73" s="68">
        <f t="shared" si="31"/>
        <v>67</v>
      </c>
      <c r="G73" s="79">
        <f t="shared" si="18"/>
        <v>11.515512728382683</v>
      </c>
      <c r="H73" s="72">
        <f t="shared" ref="H73:H136" si="37">I73*3.6</f>
        <v>34.735802855267387</v>
      </c>
      <c r="I73" s="10">
        <f t="shared" si="32"/>
        <v>9.6488341264631625</v>
      </c>
      <c r="J73" s="70">
        <v>0.7</v>
      </c>
      <c r="K73" s="7">
        <f t="shared" si="23"/>
        <v>59.400413782500081</v>
      </c>
      <c r="L73" s="7">
        <v>103</v>
      </c>
      <c r="M73" s="43">
        <f t="shared" si="33"/>
        <v>367.5</v>
      </c>
      <c r="N73" s="7">
        <v>0</v>
      </c>
      <c r="O73" s="7">
        <f t="shared" si="25"/>
        <v>529.9004137825001</v>
      </c>
      <c r="P73" s="7">
        <f t="shared" si="26"/>
        <v>5.1129211961315377</v>
      </c>
      <c r="Q73" s="7">
        <f t="shared" si="22"/>
        <v>4700</v>
      </c>
      <c r="R73" s="7">
        <f t="shared" si="24"/>
        <v>14.39</v>
      </c>
      <c r="S73" s="21">
        <f t="shared" si="27"/>
        <v>21.820751063829785</v>
      </c>
      <c r="T73" s="21">
        <f t="shared" si="34"/>
        <v>22</v>
      </c>
      <c r="U73" s="7">
        <f t="shared" si="35"/>
        <v>4500</v>
      </c>
      <c r="V73" s="7">
        <f t="shared" si="28"/>
        <v>1</v>
      </c>
      <c r="W73" s="7">
        <f t="shared" si="29"/>
        <v>9</v>
      </c>
      <c r="X73" s="7">
        <f t="shared" si="36"/>
        <v>488</v>
      </c>
      <c r="Y73" s="7">
        <f t="shared" si="30"/>
        <v>10.730623000000001</v>
      </c>
    </row>
    <row r="74" spans="3:35">
      <c r="C74" s="148" t="s">
        <v>156</v>
      </c>
      <c r="D74" s="38">
        <v>3</v>
      </c>
      <c r="E74" s="65">
        <v>1</v>
      </c>
      <c r="F74" s="68">
        <f t="shared" si="31"/>
        <v>68</v>
      </c>
      <c r="G74" s="79">
        <f t="shared" si="18"/>
        <v>11.618381628357412</v>
      </c>
      <c r="H74" s="72">
        <f t="shared" si="37"/>
        <v>34.995999771402474</v>
      </c>
      <c r="I74" s="10">
        <f t="shared" si="32"/>
        <v>9.7211110476117977</v>
      </c>
      <c r="J74" s="70">
        <v>0.7</v>
      </c>
      <c r="K74" s="7">
        <f t="shared" si="23"/>
        <v>60.293653087500083</v>
      </c>
      <c r="L74" s="7">
        <v>103</v>
      </c>
      <c r="M74" s="43">
        <f t="shared" si="33"/>
        <v>367.5</v>
      </c>
      <c r="N74" s="7">
        <v>0</v>
      </c>
      <c r="O74" s="7">
        <f t="shared" si="25"/>
        <v>530.79365308750005</v>
      </c>
      <c r="P74" s="7">
        <f t="shared" si="26"/>
        <v>5.1599040450311202</v>
      </c>
      <c r="Q74" s="7">
        <f t="shared" si="22"/>
        <v>4700</v>
      </c>
      <c r="R74" s="7">
        <f t="shared" si="24"/>
        <v>14.39</v>
      </c>
      <c r="S74" s="21">
        <f t="shared" si="27"/>
        <v>21.820751063829785</v>
      </c>
      <c r="T74" s="21">
        <f t="shared" si="34"/>
        <v>22</v>
      </c>
      <c r="U74" s="7">
        <f t="shared" si="35"/>
        <v>4500</v>
      </c>
      <c r="V74" s="7">
        <f t="shared" si="28"/>
        <v>1</v>
      </c>
      <c r="W74" s="7">
        <f t="shared" si="29"/>
        <v>9</v>
      </c>
      <c r="X74" s="7">
        <f t="shared" si="36"/>
        <v>488</v>
      </c>
      <c r="Y74" s="7">
        <f t="shared" si="30"/>
        <v>10.730623000000001</v>
      </c>
    </row>
    <row r="75" spans="3:35">
      <c r="C75" s="148" t="s">
        <v>156</v>
      </c>
      <c r="D75" s="38">
        <v>3</v>
      </c>
      <c r="E75" s="65">
        <v>1</v>
      </c>
      <c r="F75" s="68">
        <f t="shared" si="31"/>
        <v>69</v>
      </c>
      <c r="G75" s="79">
        <f t="shared" ref="G75:G138" si="38">($F$7/I75)+G74</f>
        <v>11.720496899868111</v>
      </c>
      <c r="H75" s="72">
        <f t="shared" si="37"/>
        <v>35.254276336353897</v>
      </c>
      <c r="I75" s="10">
        <f t="shared" si="32"/>
        <v>9.7928545378760816</v>
      </c>
      <c r="J75" s="70">
        <v>0.7</v>
      </c>
      <c r="K75" s="7">
        <f t="shared" si="23"/>
        <v>61.186892392500098</v>
      </c>
      <c r="L75" s="7">
        <v>103</v>
      </c>
      <c r="M75" s="43">
        <f t="shared" si="33"/>
        <v>367.5</v>
      </c>
      <c r="N75" s="7">
        <v>0</v>
      </c>
      <c r="O75" s="7">
        <f t="shared" si="25"/>
        <v>531.68689239250011</v>
      </c>
      <c r="P75" s="7">
        <f t="shared" si="26"/>
        <v>5.2067323968951271</v>
      </c>
      <c r="Q75" s="7">
        <f t="shared" si="22"/>
        <v>4800</v>
      </c>
      <c r="R75" s="7">
        <f t="shared" si="24"/>
        <v>14.68</v>
      </c>
      <c r="S75" s="21">
        <f t="shared" si="27"/>
        <v>21.796741666666666</v>
      </c>
      <c r="T75" s="21">
        <f t="shared" si="34"/>
        <v>22</v>
      </c>
      <c r="U75" s="7">
        <f t="shared" si="35"/>
        <v>5000</v>
      </c>
      <c r="V75" s="7">
        <f t="shared" si="28"/>
        <v>1</v>
      </c>
      <c r="W75" s="7">
        <f t="shared" si="29"/>
        <v>10</v>
      </c>
      <c r="X75" s="7">
        <f t="shared" si="36"/>
        <v>488</v>
      </c>
      <c r="Y75" s="7">
        <f t="shared" si="30"/>
        <v>10.946876</v>
      </c>
    </row>
    <row r="76" spans="3:35">
      <c r="C76" s="148" t="s">
        <v>156</v>
      </c>
      <c r="D76" s="38">
        <v>3</v>
      </c>
      <c r="E76" s="65">
        <v>1</v>
      </c>
      <c r="F76" s="68">
        <f t="shared" si="31"/>
        <v>70</v>
      </c>
      <c r="G76" s="79">
        <f t="shared" si="38"/>
        <v>11.821874867355533</v>
      </c>
      <c r="H76" s="72">
        <f t="shared" si="37"/>
        <v>35.510674451494189</v>
      </c>
      <c r="I76" s="10">
        <f t="shared" si="32"/>
        <v>9.8640762365261629</v>
      </c>
      <c r="J76" s="70">
        <v>0.7</v>
      </c>
      <c r="K76" s="7">
        <f t="shared" si="23"/>
        <v>62.080131697500093</v>
      </c>
      <c r="L76" s="7">
        <v>103</v>
      </c>
      <c r="M76" s="43">
        <f t="shared" si="33"/>
        <v>367.5</v>
      </c>
      <c r="N76" s="7">
        <v>0</v>
      </c>
      <c r="O76" s="7">
        <f t="shared" si="25"/>
        <v>532.58013169750006</v>
      </c>
      <c r="P76" s="7">
        <f t="shared" si="26"/>
        <v>5.2534110211232843</v>
      </c>
      <c r="Q76" s="7">
        <f t="shared" si="22"/>
        <v>4800</v>
      </c>
      <c r="R76" s="7">
        <f t="shared" si="24"/>
        <v>14.68</v>
      </c>
      <c r="S76" s="21">
        <f t="shared" si="27"/>
        <v>21.796741666666666</v>
      </c>
      <c r="T76" s="21">
        <f t="shared" si="34"/>
        <v>22</v>
      </c>
      <c r="U76" s="7">
        <f t="shared" si="35"/>
        <v>5000</v>
      </c>
      <c r="V76" s="7">
        <f t="shared" si="28"/>
        <v>1</v>
      </c>
      <c r="W76" s="7">
        <f t="shared" si="29"/>
        <v>10</v>
      </c>
      <c r="X76" s="7">
        <f t="shared" si="36"/>
        <v>488</v>
      </c>
      <c r="Y76" s="7">
        <f t="shared" si="30"/>
        <v>10.946876</v>
      </c>
    </row>
    <row r="77" spans="3:35">
      <c r="C77" s="148" t="s">
        <v>156</v>
      </c>
      <c r="D77" s="38">
        <v>3</v>
      </c>
      <c r="E77" s="65">
        <v>1</v>
      </c>
      <c r="F77" s="68">
        <f t="shared" si="31"/>
        <v>71</v>
      </c>
      <c r="G77" s="79">
        <f t="shared" si="38"/>
        <v>11.922531274301996</v>
      </c>
      <c r="H77" s="72">
        <f t="shared" si="37"/>
        <v>35.765234516217028</v>
      </c>
      <c r="I77" s="10">
        <f t="shared" si="32"/>
        <v>9.9347873656158416</v>
      </c>
      <c r="J77" s="70">
        <v>0.7</v>
      </c>
      <c r="K77" s="7">
        <f t="shared" si="23"/>
        <v>62.973371002500095</v>
      </c>
      <c r="L77" s="7">
        <v>103</v>
      </c>
      <c r="M77" s="43">
        <f t="shared" si="33"/>
        <v>367.5</v>
      </c>
      <c r="N77" s="7">
        <v>0</v>
      </c>
      <c r="O77" s="7">
        <f t="shared" si="25"/>
        <v>533.47337100250013</v>
      </c>
      <c r="P77" s="7">
        <f t="shared" si="26"/>
        <v>5.2999445061281305</v>
      </c>
      <c r="Q77" s="7">
        <f t="shared" si="22"/>
        <v>4900</v>
      </c>
      <c r="R77" s="7">
        <f t="shared" si="24"/>
        <v>14.97</v>
      </c>
      <c r="S77" s="21">
        <f t="shared" si="27"/>
        <v>21.773712244897961</v>
      </c>
      <c r="T77" s="21">
        <f t="shared" si="34"/>
        <v>22</v>
      </c>
      <c r="U77" s="7">
        <f t="shared" si="35"/>
        <v>5000</v>
      </c>
      <c r="V77" s="7">
        <f t="shared" si="28"/>
        <v>1</v>
      </c>
      <c r="W77" s="7">
        <f t="shared" si="29"/>
        <v>10</v>
      </c>
      <c r="X77" s="7">
        <f t="shared" si="36"/>
        <v>488</v>
      </c>
      <c r="Y77" s="7">
        <f t="shared" si="30"/>
        <v>11.163129000000001</v>
      </c>
    </row>
    <row r="78" spans="3:35">
      <c r="C78" s="148" t="s">
        <v>156</v>
      </c>
      <c r="D78" s="38">
        <v>3</v>
      </c>
      <c r="E78" s="65">
        <v>1</v>
      </c>
      <c r="F78" s="68">
        <f t="shared" si="31"/>
        <v>72</v>
      </c>
      <c r="G78" s="79">
        <f t="shared" si="38"/>
        <v>12.022481311770774</v>
      </c>
      <c r="H78" s="72">
        <f t="shared" si="37"/>
        <v>36.017995502248624</v>
      </c>
      <c r="I78" s="10">
        <f t="shared" si="32"/>
        <v>10.004998750624617</v>
      </c>
      <c r="J78" s="70">
        <v>0.7</v>
      </c>
      <c r="K78" s="7">
        <f t="shared" si="23"/>
        <v>63.866610307500089</v>
      </c>
      <c r="L78" s="7">
        <v>103</v>
      </c>
      <c r="M78" s="43">
        <f t="shared" si="33"/>
        <v>367.5</v>
      </c>
      <c r="N78" s="7">
        <v>0</v>
      </c>
      <c r="O78" s="7">
        <f t="shared" si="25"/>
        <v>534.36661030750008</v>
      </c>
      <c r="P78" s="7">
        <f t="shared" si="26"/>
        <v>5.34633726850205</v>
      </c>
      <c r="Q78" s="7">
        <f t="shared" si="22"/>
        <v>4900</v>
      </c>
      <c r="R78" s="7">
        <f t="shared" si="24"/>
        <v>14.97</v>
      </c>
      <c r="S78" s="21">
        <f t="shared" si="27"/>
        <v>21.773712244897961</v>
      </c>
      <c r="T78" s="21">
        <f t="shared" si="34"/>
        <v>22</v>
      </c>
      <c r="U78" s="7">
        <f t="shared" si="35"/>
        <v>5000</v>
      </c>
      <c r="V78" s="7">
        <f t="shared" si="28"/>
        <v>1</v>
      </c>
      <c r="W78" s="7">
        <f t="shared" si="29"/>
        <v>10</v>
      </c>
      <c r="X78" s="7">
        <f t="shared" si="36"/>
        <v>488</v>
      </c>
      <c r="Y78" s="7">
        <f t="shared" si="30"/>
        <v>11.163129000000001</v>
      </c>
    </row>
    <row r="79" spans="3:35">
      <c r="C79" s="148" t="s">
        <v>156</v>
      </c>
      <c r="D79" s="38">
        <v>3</v>
      </c>
      <c r="E79" s="65">
        <v>1</v>
      </c>
      <c r="F79" s="68">
        <f t="shared" si="31"/>
        <v>73</v>
      </c>
      <c r="G79" s="79">
        <f t="shared" si="38"/>
        <v>12.121739645167867</v>
      </c>
      <c r="H79" s="72">
        <f t="shared" si="37"/>
        <v>36.268995023297819</v>
      </c>
      <c r="I79" s="10">
        <f t="shared" si="32"/>
        <v>10.07472083980495</v>
      </c>
      <c r="J79" s="70">
        <v>0.7</v>
      </c>
      <c r="K79" s="7">
        <f t="shared" si="23"/>
        <v>64.759849612500091</v>
      </c>
      <c r="L79" s="7">
        <v>103</v>
      </c>
      <c r="M79" s="43">
        <f t="shared" si="33"/>
        <v>367.5</v>
      </c>
      <c r="N79" s="7">
        <v>0</v>
      </c>
      <c r="O79" s="7">
        <f t="shared" si="25"/>
        <v>535.25984961250015</v>
      </c>
      <c r="P79" s="7">
        <f t="shared" si="26"/>
        <v>5.3925935616019185</v>
      </c>
      <c r="Q79" s="7">
        <f t="shared" si="22"/>
        <v>4900</v>
      </c>
      <c r="R79" s="7">
        <f t="shared" si="24"/>
        <v>14.97</v>
      </c>
      <c r="S79" s="21">
        <f t="shared" si="27"/>
        <v>21.773712244897961</v>
      </c>
      <c r="T79" s="21">
        <f t="shared" si="34"/>
        <v>22</v>
      </c>
      <c r="U79" s="7">
        <f t="shared" si="35"/>
        <v>5000</v>
      </c>
      <c r="V79" s="7">
        <f t="shared" si="28"/>
        <v>1</v>
      </c>
      <c r="W79" s="7">
        <f t="shared" si="29"/>
        <v>10</v>
      </c>
      <c r="X79" s="7">
        <f t="shared" si="36"/>
        <v>488</v>
      </c>
      <c r="Y79" s="7">
        <f t="shared" si="30"/>
        <v>11.163129000000001</v>
      </c>
    </row>
    <row r="80" spans="3:35">
      <c r="C80" s="148" t="s">
        <v>156</v>
      </c>
      <c r="D80" s="38">
        <v>3</v>
      </c>
      <c r="E80" s="65">
        <v>1</v>
      </c>
      <c r="F80" s="68">
        <f t="shared" si="31"/>
        <v>74</v>
      </c>
      <c r="G80" s="79">
        <f t="shared" si="38"/>
        <v>12.220320439359632</v>
      </c>
      <c r="H80" s="72">
        <f t="shared" si="37"/>
        <v>36.518269400397415</v>
      </c>
      <c r="I80" s="10">
        <f t="shared" si="32"/>
        <v>10.143963722332614</v>
      </c>
      <c r="J80" s="70">
        <v>0.7</v>
      </c>
      <c r="K80" s="7">
        <f t="shared" si="23"/>
        <v>65.653088917500085</v>
      </c>
      <c r="L80" s="7">
        <v>103</v>
      </c>
      <c r="M80" s="43">
        <f t="shared" si="33"/>
        <v>367.5</v>
      </c>
      <c r="N80" s="7">
        <v>0</v>
      </c>
      <c r="O80" s="7">
        <f t="shared" si="25"/>
        <v>536.1530889175001</v>
      </c>
      <c r="P80" s="7">
        <f t="shared" si="26"/>
        <v>5.4387174835956937</v>
      </c>
      <c r="Q80" s="7">
        <f t="shared" si="22"/>
        <v>5000</v>
      </c>
      <c r="R80" s="7">
        <f t="shared" si="24"/>
        <v>15.26</v>
      </c>
      <c r="S80" s="21">
        <f t="shared" si="27"/>
        <v>21.751604</v>
      </c>
      <c r="T80" s="21">
        <f t="shared" si="34"/>
        <v>22</v>
      </c>
      <c r="U80" s="7">
        <f t="shared" si="35"/>
        <v>5000</v>
      </c>
      <c r="V80" s="7">
        <f t="shared" si="28"/>
        <v>1</v>
      </c>
      <c r="W80" s="7">
        <f t="shared" si="29"/>
        <v>10</v>
      </c>
      <c r="X80" s="7">
        <f t="shared" si="36"/>
        <v>488</v>
      </c>
      <c r="Y80" s="7">
        <f t="shared" si="30"/>
        <v>11.379382</v>
      </c>
    </row>
    <row r="81" spans="3:25">
      <c r="C81" s="148" t="s">
        <v>156</v>
      </c>
      <c r="D81" s="38">
        <v>3</v>
      </c>
      <c r="E81" s="65">
        <v>1</v>
      </c>
      <c r="F81" s="68">
        <f t="shared" si="31"/>
        <v>75</v>
      </c>
      <c r="G81" s="79">
        <f t="shared" si="38"/>
        <v>12.318237382268064</v>
      </c>
      <c r="H81" s="72">
        <f t="shared" si="37"/>
        <v>36.765853723257969</v>
      </c>
      <c r="I81" s="10">
        <f t="shared" si="32"/>
        <v>10.212737145349436</v>
      </c>
      <c r="J81" s="70">
        <v>0.7</v>
      </c>
      <c r="K81" s="7">
        <f t="shared" si="23"/>
        <v>66.546328222500094</v>
      </c>
      <c r="L81" s="7">
        <v>103</v>
      </c>
      <c r="M81" s="43">
        <f t="shared" si="33"/>
        <v>367.5</v>
      </c>
      <c r="N81" s="7">
        <v>0</v>
      </c>
      <c r="O81" s="7">
        <f t="shared" si="25"/>
        <v>537.04632822250005</v>
      </c>
      <c r="P81" s="7">
        <f t="shared" si="26"/>
        <v>5.484712985011452</v>
      </c>
      <c r="Q81" s="7">
        <f t="shared" si="22"/>
        <v>5000</v>
      </c>
      <c r="R81" s="7">
        <f t="shared" si="24"/>
        <v>15.26</v>
      </c>
      <c r="S81" s="21">
        <f t="shared" si="27"/>
        <v>21.751604</v>
      </c>
      <c r="T81" s="21">
        <f t="shared" si="34"/>
        <v>22</v>
      </c>
      <c r="U81" s="7">
        <f t="shared" si="35"/>
        <v>5000</v>
      </c>
      <c r="V81" s="7">
        <f t="shared" si="28"/>
        <v>1</v>
      </c>
      <c r="W81" s="7">
        <f t="shared" si="29"/>
        <v>10</v>
      </c>
      <c r="X81" s="7">
        <f t="shared" si="36"/>
        <v>488</v>
      </c>
      <c r="Y81" s="7">
        <f t="shared" si="30"/>
        <v>11.379382</v>
      </c>
    </row>
    <row r="82" spans="3:25">
      <c r="C82" s="148" t="s">
        <v>156</v>
      </c>
      <c r="D82" s="38">
        <v>3</v>
      </c>
      <c r="E82" s="65">
        <v>1</v>
      </c>
      <c r="F82" s="68">
        <f t="shared" si="31"/>
        <v>76</v>
      </c>
      <c r="G82" s="79">
        <f t="shared" si="38"/>
        <v>12.415503707055008</v>
      </c>
      <c r="H82" s="72">
        <f t="shared" si="37"/>
        <v>37.011781907927677</v>
      </c>
      <c r="I82" s="10">
        <f t="shared" si="32"/>
        <v>10.281050529979909</v>
      </c>
      <c r="J82" s="70">
        <v>0.7</v>
      </c>
      <c r="K82" s="7">
        <f t="shared" si="23"/>
        <v>67.439567527500103</v>
      </c>
      <c r="L82" s="7">
        <v>103</v>
      </c>
      <c r="M82" s="43">
        <f t="shared" si="33"/>
        <v>367.5</v>
      </c>
      <c r="N82" s="7">
        <v>0</v>
      </c>
      <c r="O82" s="7">
        <f t="shared" si="25"/>
        <v>537.93956752750012</v>
      </c>
      <c r="P82" s="7">
        <f t="shared" si="26"/>
        <v>5.5305838758257684</v>
      </c>
      <c r="Q82" s="7">
        <f t="shared" si="22"/>
        <v>5000</v>
      </c>
      <c r="R82" s="7">
        <f t="shared" si="24"/>
        <v>15.26</v>
      </c>
      <c r="S82" s="21">
        <f t="shared" si="27"/>
        <v>21.751604</v>
      </c>
      <c r="T82" s="21">
        <f t="shared" si="34"/>
        <v>22</v>
      </c>
      <c r="U82" s="7">
        <f t="shared" si="35"/>
        <v>5000</v>
      </c>
      <c r="V82" s="7">
        <f t="shared" si="28"/>
        <v>1</v>
      </c>
      <c r="W82" s="7">
        <f t="shared" si="29"/>
        <v>10</v>
      </c>
      <c r="X82" s="7">
        <f t="shared" si="36"/>
        <v>488</v>
      </c>
      <c r="Y82" s="7">
        <f t="shared" si="30"/>
        <v>11.379382</v>
      </c>
    </row>
    <row r="83" spans="3:25">
      <c r="C83" s="148" t="s">
        <v>156</v>
      </c>
      <c r="D83" s="38">
        <v>3</v>
      </c>
      <c r="E83" s="65">
        <v>1</v>
      </c>
      <c r="F83" s="68">
        <f t="shared" si="31"/>
        <v>77</v>
      </c>
      <c r="G83" s="79">
        <f t="shared" si="38"/>
        <v>12.512132212997082</v>
      </c>
      <c r="H83" s="72">
        <f t="shared" si="37"/>
        <v>37.256086751026366</v>
      </c>
      <c r="I83" s="10">
        <f t="shared" si="32"/>
        <v>10.348912986396213</v>
      </c>
      <c r="J83" s="70">
        <v>0.7</v>
      </c>
      <c r="K83" s="7">
        <f t="shared" si="23"/>
        <v>68.332806832500111</v>
      </c>
      <c r="L83" s="7">
        <v>103</v>
      </c>
      <c r="M83" s="43">
        <f t="shared" si="33"/>
        <v>367.5</v>
      </c>
      <c r="N83" s="7">
        <v>0</v>
      </c>
      <c r="O83" s="7">
        <f t="shared" si="25"/>
        <v>538.83280683250018</v>
      </c>
      <c r="P83" s="7">
        <f t="shared" si="26"/>
        <v>5.576333832125183</v>
      </c>
      <c r="Q83" s="7">
        <f t="shared" si="22"/>
        <v>5100</v>
      </c>
      <c r="R83" s="7">
        <f t="shared" si="24"/>
        <v>15.59</v>
      </c>
      <c r="S83" s="21">
        <f t="shared" si="27"/>
        <v>21.786260784313725</v>
      </c>
      <c r="T83" s="21">
        <f t="shared" si="34"/>
        <v>22</v>
      </c>
      <c r="U83" s="7">
        <f t="shared" si="35"/>
        <v>5000</v>
      </c>
      <c r="V83" s="7">
        <f t="shared" si="28"/>
        <v>1</v>
      </c>
      <c r="W83" s="7">
        <f t="shared" si="29"/>
        <v>10</v>
      </c>
      <c r="X83" s="7">
        <f t="shared" si="36"/>
        <v>488</v>
      </c>
      <c r="Y83" s="7">
        <f t="shared" si="30"/>
        <v>11.625463</v>
      </c>
    </row>
    <row r="84" spans="3:25">
      <c r="C84" s="148" t="s">
        <v>156</v>
      </c>
      <c r="D84" s="38">
        <v>3</v>
      </c>
      <c r="E84" s="65">
        <v>1</v>
      </c>
      <c r="F84" s="68">
        <f t="shared" si="31"/>
        <v>78</v>
      </c>
      <c r="G84" s="79">
        <f t="shared" si="38"/>
        <v>12.608135285144547</v>
      </c>
      <c r="H84" s="72">
        <f t="shared" si="37"/>
        <v>37.498799980799419</v>
      </c>
      <c r="I84" s="10">
        <f t="shared" si="32"/>
        <v>10.416333327999839</v>
      </c>
      <c r="J84" s="70">
        <v>0.7</v>
      </c>
      <c r="K84" s="7">
        <f t="shared" si="23"/>
        <v>69.22604613750012</v>
      </c>
      <c r="L84" s="7">
        <v>103</v>
      </c>
      <c r="M84" s="43">
        <f t="shared" si="33"/>
        <v>367.5</v>
      </c>
      <c r="N84" s="7">
        <v>0</v>
      </c>
      <c r="O84" s="7">
        <f t="shared" si="25"/>
        <v>539.72604613750013</v>
      </c>
      <c r="P84" s="7">
        <f t="shared" si="26"/>
        <v>5.6219664023716209</v>
      </c>
      <c r="Q84" s="7">
        <f t="shared" si="22"/>
        <v>5100</v>
      </c>
      <c r="R84" s="7">
        <f t="shared" si="24"/>
        <v>15.59</v>
      </c>
      <c r="S84" s="21">
        <f t="shared" si="27"/>
        <v>21.786260784313725</v>
      </c>
      <c r="T84" s="21">
        <f t="shared" si="34"/>
        <v>22</v>
      </c>
      <c r="U84" s="7">
        <f t="shared" si="35"/>
        <v>5000</v>
      </c>
      <c r="V84" s="7">
        <f t="shared" si="28"/>
        <v>1</v>
      </c>
      <c r="W84" s="7">
        <f t="shared" si="29"/>
        <v>10</v>
      </c>
      <c r="X84" s="7">
        <f t="shared" si="36"/>
        <v>488</v>
      </c>
      <c r="Y84" s="7">
        <f t="shared" si="30"/>
        <v>11.625463</v>
      </c>
    </row>
    <row r="85" spans="3:25">
      <c r="C85" s="148" t="s">
        <v>156</v>
      </c>
      <c r="D85" s="38">
        <v>3</v>
      </c>
      <c r="E85" s="65">
        <v>1</v>
      </c>
      <c r="F85" s="68">
        <f t="shared" si="31"/>
        <v>79</v>
      </c>
      <c r="G85" s="79">
        <f t="shared" si="38"/>
        <v>12.703524912849572</v>
      </c>
      <c r="H85" s="72">
        <f t="shared" si="37"/>
        <v>37.73995230521632</v>
      </c>
      <c r="I85" s="10">
        <f t="shared" si="32"/>
        <v>10.483320084782312</v>
      </c>
      <c r="J85" s="70">
        <v>0.7</v>
      </c>
      <c r="K85" s="7">
        <f t="shared" si="23"/>
        <v>70.119285442500129</v>
      </c>
      <c r="L85" s="7">
        <v>103</v>
      </c>
      <c r="M85" s="43">
        <f t="shared" si="33"/>
        <v>367.5</v>
      </c>
      <c r="N85" s="7">
        <v>0</v>
      </c>
      <c r="O85" s="7">
        <f t="shared" si="25"/>
        <v>540.61928544250009</v>
      </c>
      <c r="P85" s="7">
        <f t="shared" si="26"/>
        <v>5.6674850133000225</v>
      </c>
      <c r="Q85" s="7">
        <f t="shared" si="22"/>
        <v>5100</v>
      </c>
      <c r="R85" s="7">
        <f t="shared" si="24"/>
        <v>15.59</v>
      </c>
      <c r="S85" s="21">
        <f t="shared" si="27"/>
        <v>21.786260784313725</v>
      </c>
      <c r="T85" s="21">
        <f t="shared" si="34"/>
        <v>22</v>
      </c>
      <c r="U85" s="7">
        <f t="shared" si="35"/>
        <v>5000</v>
      </c>
      <c r="V85" s="7">
        <f t="shared" si="28"/>
        <v>1</v>
      </c>
      <c r="W85" s="7">
        <f t="shared" si="29"/>
        <v>10</v>
      </c>
      <c r="X85" s="7">
        <f t="shared" si="36"/>
        <v>488</v>
      </c>
      <c r="Y85" s="7">
        <f t="shared" si="30"/>
        <v>11.625463</v>
      </c>
    </row>
    <row r="86" spans="3:25">
      <c r="C86" s="148" t="s">
        <v>156</v>
      </c>
      <c r="D86" s="38">
        <v>3</v>
      </c>
      <c r="E86" s="65">
        <v>1</v>
      </c>
      <c r="F86" s="68">
        <f t="shared" si="31"/>
        <v>80</v>
      </c>
      <c r="G86" s="79">
        <f t="shared" si="38"/>
        <v>12.798312707242404</v>
      </c>
      <c r="H86" s="72">
        <f t="shared" si="37"/>
        <v>37.979573457320491</v>
      </c>
      <c r="I86" s="10">
        <f t="shared" si="32"/>
        <v>10.549881515922358</v>
      </c>
      <c r="J86" s="70">
        <v>0.7</v>
      </c>
      <c r="K86" s="7">
        <f t="shared" si="23"/>
        <v>71.012524747500137</v>
      </c>
      <c r="L86" s="7">
        <v>103</v>
      </c>
      <c r="M86" s="43">
        <f t="shared" si="33"/>
        <v>367.5</v>
      </c>
      <c r="N86" s="7">
        <v>0</v>
      </c>
      <c r="O86" s="7">
        <f t="shared" si="25"/>
        <v>541.51252474750015</v>
      </c>
      <c r="P86" s="7">
        <f t="shared" si="26"/>
        <v>5.7128929754740998</v>
      </c>
      <c r="Q86" s="7">
        <f t="shared" si="22"/>
        <v>5200</v>
      </c>
      <c r="R86" s="7">
        <f t="shared" si="24"/>
        <v>15.92</v>
      </c>
      <c r="S86" s="21">
        <f t="shared" si="27"/>
        <v>21.819584615384613</v>
      </c>
      <c r="T86" s="21">
        <f t="shared" si="34"/>
        <v>22</v>
      </c>
      <c r="U86" s="7">
        <f t="shared" si="35"/>
        <v>5000</v>
      </c>
      <c r="V86" s="7">
        <f t="shared" si="28"/>
        <v>1</v>
      </c>
      <c r="W86" s="7">
        <f t="shared" si="29"/>
        <v>10</v>
      </c>
      <c r="X86" s="7">
        <f t="shared" si="36"/>
        <v>488</v>
      </c>
      <c r="Y86" s="7">
        <f t="shared" si="30"/>
        <v>11.871544</v>
      </c>
    </row>
    <row r="87" spans="3:25">
      <c r="C87" s="148" t="s">
        <v>156</v>
      </c>
      <c r="D87" s="38">
        <v>3</v>
      </c>
      <c r="E87" s="65">
        <v>1</v>
      </c>
      <c r="F87" s="68">
        <f t="shared" si="31"/>
        <v>81</v>
      </c>
      <c r="G87" s="79">
        <f t="shared" si="38"/>
        <v>12.892509917727518</v>
      </c>
      <c r="H87" s="72">
        <f t="shared" si="37"/>
        <v>38.217692238019858</v>
      </c>
      <c r="I87" s="10">
        <f t="shared" si="32"/>
        <v>10.616025621672183</v>
      </c>
      <c r="J87" s="70">
        <v>0.7</v>
      </c>
      <c r="K87" s="7">
        <f t="shared" si="23"/>
        <v>71.90576405250016</v>
      </c>
      <c r="L87" s="7">
        <v>103</v>
      </c>
      <c r="M87" s="43">
        <f t="shared" si="33"/>
        <v>367.5</v>
      </c>
      <c r="N87" s="7">
        <v>0</v>
      </c>
      <c r="O87" s="7">
        <f t="shared" si="25"/>
        <v>542.40576405250022</v>
      </c>
      <c r="P87" s="7">
        <f t="shared" si="26"/>
        <v>5.7581934885240189</v>
      </c>
      <c r="Q87" s="7">
        <f t="shared" si="22"/>
        <v>5200</v>
      </c>
      <c r="R87" s="7">
        <f t="shared" si="24"/>
        <v>15.92</v>
      </c>
      <c r="S87" s="21">
        <f t="shared" si="27"/>
        <v>21.819584615384613</v>
      </c>
      <c r="T87" s="21">
        <f t="shared" si="34"/>
        <v>22</v>
      </c>
      <c r="U87" s="7">
        <f t="shared" si="35"/>
        <v>5000</v>
      </c>
      <c r="V87" s="7">
        <f t="shared" si="28"/>
        <v>1</v>
      </c>
      <c r="W87" s="7">
        <f t="shared" si="29"/>
        <v>10</v>
      </c>
      <c r="X87" s="7">
        <f t="shared" si="36"/>
        <v>488</v>
      </c>
      <c r="Y87" s="7">
        <f t="shared" si="30"/>
        <v>11.871544</v>
      </c>
    </row>
    <row r="88" spans="3:25">
      <c r="C88" s="148" t="s">
        <v>156</v>
      </c>
      <c r="D88" s="38">
        <v>3</v>
      </c>
      <c r="E88" s="65">
        <v>1</v>
      </c>
      <c r="F88" s="68">
        <f t="shared" si="31"/>
        <v>82</v>
      </c>
      <c r="G88" s="79">
        <f t="shared" si="38"/>
        <v>12.986127447566091</v>
      </c>
      <c r="H88" s="72">
        <f t="shared" si="37"/>
        <v>38.454336556492599</v>
      </c>
      <c r="I88" s="10">
        <f t="shared" si="32"/>
        <v>10.681760154581278</v>
      </c>
      <c r="J88" s="70">
        <v>0.7</v>
      </c>
      <c r="K88" s="7">
        <f t="shared" si="23"/>
        <v>72.799003357500155</v>
      </c>
      <c r="L88" s="7">
        <v>103</v>
      </c>
      <c r="M88" s="43">
        <f t="shared" si="33"/>
        <v>367.5</v>
      </c>
      <c r="N88" s="7">
        <v>0</v>
      </c>
      <c r="O88" s="7">
        <f t="shared" si="25"/>
        <v>543.29900335750017</v>
      </c>
      <c r="P88" s="7">
        <f t="shared" si="26"/>
        <v>5.8033896460878651</v>
      </c>
      <c r="Q88" s="7">
        <f t="shared" si="22"/>
        <v>5200</v>
      </c>
      <c r="R88" s="7">
        <f t="shared" si="24"/>
        <v>15.92</v>
      </c>
      <c r="S88" s="21">
        <f t="shared" si="27"/>
        <v>21.819584615384613</v>
      </c>
      <c r="T88" s="21">
        <f t="shared" si="34"/>
        <v>22</v>
      </c>
      <c r="U88" s="7">
        <f t="shared" si="35"/>
        <v>5000</v>
      </c>
      <c r="V88" s="7">
        <f t="shared" si="28"/>
        <v>1</v>
      </c>
      <c r="W88" s="7">
        <f t="shared" si="29"/>
        <v>10</v>
      </c>
      <c r="X88" s="7">
        <f t="shared" si="36"/>
        <v>488</v>
      </c>
      <c r="Y88" s="7">
        <f t="shared" si="30"/>
        <v>11.871544</v>
      </c>
    </row>
    <row r="89" spans="3:25">
      <c r="C89" s="148" t="s">
        <v>156</v>
      </c>
      <c r="D89" s="38">
        <v>3</v>
      </c>
      <c r="E89" s="65">
        <v>1</v>
      </c>
      <c r="F89" s="68">
        <f t="shared" si="31"/>
        <v>83</v>
      </c>
      <c r="G89" s="79">
        <f t="shared" si="38"/>
        <v>13.079175868605937</v>
      </c>
      <c r="H89" s="72">
        <f t="shared" si="37"/>
        <v>38.689533468368467</v>
      </c>
      <c r="I89" s="10">
        <f t="shared" si="32"/>
        <v>10.747092630102351</v>
      </c>
      <c r="J89" s="70">
        <v>0.7</v>
      </c>
      <c r="K89" s="7">
        <f t="shared" si="23"/>
        <v>73.692242662500163</v>
      </c>
      <c r="L89" s="7">
        <v>103</v>
      </c>
      <c r="M89" s="43">
        <f t="shared" si="33"/>
        <v>367.5</v>
      </c>
      <c r="N89" s="7">
        <v>0</v>
      </c>
      <c r="O89" s="7">
        <f t="shared" si="25"/>
        <v>544.19224266250012</v>
      </c>
      <c r="P89" s="7">
        <f t="shared" si="26"/>
        <v>5.8484844404770255</v>
      </c>
      <c r="Q89" s="7">
        <f t="shared" si="22"/>
        <v>5300</v>
      </c>
      <c r="R89" s="7">
        <f t="shared" si="24"/>
        <v>16.25</v>
      </c>
      <c r="S89" s="21">
        <f t="shared" si="27"/>
        <v>21.851650943396226</v>
      </c>
      <c r="T89" s="21">
        <f t="shared" si="34"/>
        <v>22</v>
      </c>
      <c r="U89" s="7">
        <f t="shared" si="35"/>
        <v>5500</v>
      </c>
      <c r="V89" s="7">
        <f t="shared" si="28"/>
        <v>1</v>
      </c>
      <c r="W89" s="7">
        <f t="shared" si="29"/>
        <v>11</v>
      </c>
      <c r="X89" s="7">
        <f t="shared" si="36"/>
        <v>488</v>
      </c>
      <c r="Y89" s="7">
        <f t="shared" si="30"/>
        <v>12.117625</v>
      </c>
    </row>
    <row r="90" spans="3:25">
      <c r="C90" s="148" t="s">
        <v>156</v>
      </c>
      <c r="D90" s="38">
        <v>3</v>
      </c>
      <c r="E90" s="65">
        <v>1</v>
      </c>
      <c r="F90" s="68">
        <f t="shared" si="31"/>
        <v>84</v>
      </c>
      <c r="G90" s="79">
        <f t="shared" si="38"/>
        <v>13.171665435215179</v>
      </c>
      <c r="H90" s="72">
        <f t="shared" si="37"/>
        <v>38.923309211833512</v>
      </c>
      <c r="I90" s="10">
        <f t="shared" si="32"/>
        <v>10.81203033662042</v>
      </c>
      <c r="J90" s="70">
        <v>0.7</v>
      </c>
      <c r="K90" s="7">
        <f t="shared" si="23"/>
        <v>74.585481967500172</v>
      </c>
      <c r="L90" s="7">
        <v>103</v>
      </c>
      <c r="M90" s="43">
        <f t="shared" si="33"/>
        <v>367.5</v>
      </c>
      <c r="N90" s="7">
        <v>0</v>
      </c>
      <c r="O90" s="7">
        <f t="shared" si="25"/>
        <v>545.08548196750019</v>
      </c>
      <c r="P90" s="7">
        <f t="shared" si="26"/>
        <v>5.8934807670839753</v>
      </c>
      <c r="Q90" s="7">
        <f t="shared" si="22"/>
        <v>5300</v>
      </c>
      <c r="R90" s="7">
        <f t="shared" si="24"/>
        <v>16.25</v>
      </c>
      <c r="S90" s="21">
        <f t="shared" si="27"/>
        <v>21.851650943396226</v>
      </c>
      <c r="T90" s="21">
        <f t="shared" si="34"/>
        <v>22</v>
      </c>
      <c r="U90" s="7">
        <f t="shared" si="35"/>
        <v>5500</v>
      </c>
      <c r="V90" s="7">
        <f t="shared" si="28"/>
        <v>1</v>
      </c>
      <c r="W90" s="7">
        <f t="shared" si="29"/>
        <v>11</v>
      </c>
      <c r="X90" s="7">
        <f t="shared" si="36"/>
        <v>488</v>
      </c>
      <c r="Y90" s="7">
        <f t="shared" si="30"/>
        <v>12.117625</v>
      </c>
    </row>
    <row r="91" spans="3:25">
      <c r="C91" s="69" t="s">
        <v>130</v>
      </c>
      <c r="D91" s="169">
        <v>3</v>
      </c>
      <c r="E91" s="65">
        <v>1</v>
      </c>
      <c r="F91" s="129">
        <f t="shared" si="31"/>
        <v>85</v>
      </c>
      <c r="G91" s="79">
        <f t="shared" si="38"/>
        <v>13.263606097471671</v>
      </c>
      <c r="H91" s="72">
        <f t="shared" si="37"/>
        <v>39.155689241794782</v>
      </c>
      <c r="I91" s="10">
        <f t="shared" si="32"/>
        <v>10.876580344942996</v>
      </c>
      <c r="J91" s="70">
        <v>-0.7</v>
      </c>
      <c r="K91" s="7">
        <f t="shared" si="23"/>
        <v>75.478721272500181</v>
      </c>
      <c r="L91" s="7">
        <v>103</v>
      </c>
      <c r="M91" s="43">
        <f t="shared" si="33"/>
        <v>-367.5</v>
      </c>
      <c r="N91" s="7">
        <v>0</v>
      </c>
      <c r="O91" s="7">
        <f t="shared" si="25"/>
        <v>-189.0212787274998</v>
      </c>
      <c r="P91" s="7">
        <f t="shared" si="26"/>
        <v>-2.0559051249835161</v>
      </c>
      <c r="Q91" s="7">
        <f t="shared" ref="Q91:Q136" si="39">VLOOKUP(H91,$AE$7:$AF$68,2,TRUE)</f>
        <v>5300</v>
      </c>
      <c r="R91" s="7">
        <f t="shared" si="24"/>
        <v>16.25</v>
      </c>
      <c r="S91" s="21">
        <f t="shared" si="27"/>
        <v>21.851650943396226</v>
      </c>
      <c r="T91" s="21">
        <f t="shared" si="34"/>
        <v>22</v>
      </c>
      <c r="U91" s="7">
        <f t="shared" si="35"/>
        <v>5500</v>
      </c>
      <c r="V91" s="7">
        <f t="shared" si="28"/>
        <v>1</v>
      </c>
      <c r="W91" s="7">
        <f t="shared" si="29"/>
        <v>11</v>
      </c>
      <c r="X91" s="7">
        <v>0</v>
      </c>
      <c r="Y91" s="7">
        <f t="shared" si="30"/>
        <v>12.117625</v>
      </c>
    </row>
    <row r="92" spans="3:25">
      <c r="C92" s="69" t="s">
        <v>130</v>
      </c>
      <c r="D92" s="169">
        <v>3</v>
      </c>
      <c r="E92" s="65">
        <v>1</v>
      </c>
      <c r="F92" s="129">
        <f t="shared" si="31"/>
        <v>86</v>
      </c>
      <c r="G92" s="79">
        <f t="shared" si="38"/>
        <v>13.356095664080913</v>
      </c>
      <c r="H92" s="72">
        <f t="shared" si="37"/>
        <v>38.923309211833512</v>
      </c>
      <c r="I92" s="10">
        <f t="shared" si="32"/>
        <v>10.81203033662042</v>
      </c>
      <c r="J92" s="70">
        <v>-0.7</v>
      </c>
      <c r="K92" s="7">
        <f t="shared" si="23"/>
        <v>74.585481967500172</v>
      </c>
      <c r="L92" s="7">
        <v>103</v>
      </c>
      <c r="M92" s="43">
        <f t="shared" si="33"/>
        <v>-367.5</v>
      </c>
      <c r="N92" s="7">
        <v>0</v>
      </c>
      <c r="O92" s="7">
        <f t="shared" si="25"/>
        <v>-189.91451803249981</v>
      </c>
      <c r="P92" s="7">
        <f t="shared" si="26"/>
        <v>-2.0533615303320341</v>
      </c>
      <c r="Q92" s="7">
        <f t="shared" si="39"/>
        <v>5300</v>
      </c>
      <c r="R92" s="7">
        <f t="shared" si="24"/>
        <v>16.25</v>
      </c>
      <c r="S92" s="21">
        <f t="shared" si="27"/>
        <v>21.851650943396226</v>
      </c>
      <c r="T92" s="21">
        <f t="shared" si="34"/>
        <v>22</v>
      </c>
      <c r="U92" s="7">
        <f t="shared" si="35"/>
        <v>5500</v>
      </c>
      <c r="V92" s="7">
        <f t="shared" si="28"/>
        <v>1</v>
      </c>
      <c r="W92" s="7">
        <f t="shared" si="29"/>
        <v>11</v>
      </c>
      <c r="X92" s="7">
        <v>0</v>
      </c>
      <c r="Y92" s="7">
        <f t="shared" si="30"/>
        <v>12.117625</v>
      </c>
    </row>
    <row r="93" spans="3:25">
      <c r="C93" s="69" t="s">
        <v>130</v>
      </c>
      <c r="D93" s="169">
        <v>3</v>
      </c>
      <c r="E93" s="65">
        <v>1</v>
      </c>
      <c r="F93" s="129">
        <f t="shared" si="31"/>
        <v>87</v>
      </c>
      <c r="G93" s="79">
        <f t="shared" si="38"/>
        <v>13.449144085120759</v>
      </c>
      <c r="H93" s="72">
        <f t="shared" si="37"/>
        <v>38.689533468368467</v>
      </c>
      <c r="I93" s="10">
        <f t="shared" si="32"/>
        <v>10.747092630102351</v>
      </c>
      <c r="J93" s="70">
        <v>-0.7</v>
      </c>
      <c r="K93" s="7">
        <f t="shared" si="23"/>
        <v>73.692242662500163</v>
      </c>
      <c r="L93" s="7">
        <v>103</v>
      </c>
      <c r="M93" s="43">
        <f t="shared" si="33"/>
        <v>-367.5</v>
      </c>
      <c r="N93" s="7">
        <v>0</v>
      </c>
      <c r="O93" s="7">
        <f t="shared" si="25"/>
        <v>-190.80775733749982</v>
      </c>
      <c r="P93" s="7">
        <f t="shared" si="26"/>
        <v>-2.0506286426482019</v>
      </c>
      <c r="Q93" s="7">
        <f t="shared" si="39"/>
        <v>5300</v>
      </c>
      <c r="R93" s="7">
        <f t="shared" si="24"/>
        <v>16.25</v>
      </c>
      <c r="S93" s="21">
        <f t="shared" si="27"/>
        <v>21.851650943396226</v>
      </c>
      <c r="T93" s="21">
        <f t="shared" si="34"/>
        <v>22</v>
      </c>
      <c r="U93" s="7">
        <f t="shared" si="35"/>
        <v>5500</v>
      </c>
      <c r="V93" s="7">
        <f t="shared" si="28"/>
        <v>1</v>
      </c>
      <c r="W93" s="7">
        <f t="shared" si="29"/>
        <v>11</v>
      </c>
      <c r="X93" s="7">
        <v>0</v>
      </c>
      <c r="Y93" s="7">
        <f t="shared" si="30"/>
        <v>12.117625</v>
      </c>
    </row>
    <row r="94" spans="3:25">
      <c r="C94" s="69" t="s">
        <v>130</v>
      </c>
      <c r="D94" s="169">
        <v>3</v>
      </c>
      <c r="E94" s="65">
        <v>1</v>
      </c>
      <c r="F94" s="129">
        <f t="shared" si="31"/>
        <v>88</v>
      </c>
      <c r="G94" s="79">
        <f t="shared" si="38"/>
        <v>13.542761614959332</v>
      </c>
      <c r="H94" s="72">
        <f t="shared" si="37"/>
        <v>38.454336556492599</v>
      </c>
      <c r="I94" s="10">
        <f t="shared" si="32"/>
        <v>10.681760154581278</v>
      </c>
      <c r="J94" s="70">
        <v>-0.7</v>
      </c>
      <c r="K94" s="7">
        <f t="shared" si="23"/>
        <v>72.799003357500155</v>
      </c>
      <c r="L94" s="7">
        <v>103</v>
      </c>
      <c r="M94" s="43">
        <f t="shared" si="33"/>
        <v>-367.5</v>
      </c>
      <c r="N94" s="7">
        <v>0</v>
      </c>
      <c r="O94" s="7">
        <f t="shared" si="25"/>
        <v>-191.70099664249983</v>
      </c>
      <c r="P94" s="7">
        <f t="shared" si="26"/>
        <v>-2.0477040675293741</v>
      </c>
      <c r="Q94" s="7">
        <f t="shared" si="39"/>
        <v>5200</v>
      </c>
      <c r="R94" s="7">
        <f t="shared" si="24"/>
        <v>15.92</v>
      </c>
      <c r="S94" s="21">
        <f t="shared" si="27"/>
        <v>21.819584615384613</v>
      </c>
      <c r="T94" s="21">
        <f t="shared" si="34"/>
        <v>22</v>
      </c>
      <c r="U94" s="7">
        <f t="shared" si="35"/>
        <v>5000</v>
      </c>
      <c r="V94" s="7">
        <f t="shared" si="28"/>
        <v>1</v>
      </c>
      <c r="W94" s="7">
        <f t="shared" si="29"/>
        <v>10</v>
      </c>
      <c r="X94" s="7">
        <v>0</v>
      </c>
      <c r="Y94" s="7">
        <f t="shared" si="30"/>
        <v>11.871544</v>
      </c>
    </row>
    <row r="95" spans="3:25">
      <c r="C95" s="69" t="s">
        <v>130</v>
      </c>
      <c r="D95" s="169">
        <v>3</v>
      </c>
      <c r="E95" s="65">
        <v>1</v>
      </c>
      <c r="F95" s="129">
        <f t="shared" si="31"/>
        <v>89</v>
      </c>
      <c r="G95" s="79">
        <f t="shared" si="38"/>
        <v>13.636958825444445</v>
      </c>
      <c r="H95" s="72">
        <f t="shared" si="37"/>
        <v>38.217692238019858</v>
      </c>
      <c r="I95" s="10">
        <f t="shared" si="32"/>
        <v>10.616025621672183</v>
      </c>
      <c r="J95" s="70">
        <v>-0.7</v>
      </c>
      <c r="K95" s="7">
        <f t="shared" si="23"/>
        <v>71.90576405250016</v>
      </c>
      <c r="L95" s="7">
        <v>103</v>
      </c>
      <c r="M95" s="43">
        <f t="shared" si="33"/>
        <v>-367.5</v>
      </c>
      <c r="N95" s="7">
        <v>0</v>
      </c>
      <c r="O95" s="7">
        <f t="shared" si="25"/>
        <v>-192.59423594749984</v>
      </c>
      <c r="P95" s="7">
        <f t="shared" si="26"/>
        <v>-2.0445853434050361</v>
      </c>
      <c r="Q95" s="7">
        <f t="shared" si="39"/>
        <v>5200</v>
      </c>
      <c r="R95" s="7">
        <f t="shared" si="24"/>
        <v>15.92</v>
      </c>
      <c r="S95" s="21">
        <f t="shared" si="27"/>
        <v>21.819584615384613</v>
      </c>
      <c r="T95" s="21">
        <f t="shared" si="34"/>
        <v>22</v>
      </c>
      <c r="U95" s="7">
        <f t="shared" si="35"/>
        <v>5000</v>
      </c>
      <c r="V95" s="7">
        <f t="shared" si="28"/>
        <v>1</v>
      </c>
      <c r="W95" s="7">
        <f t="shared" si="29"/>
        <v>10</v>
      </c>
      <c r="X95" s="7">
        <v>0</v>
      </c>
      <c r="Y95" s="7">
        <f t="shared" si="30"/>
        <v>11.871544</v>
      </c>
    </row>
    <row r="96" spans="3:25">
      <c r="C96" s="69" t="s">
        <v>130</v>
      </c>
      <c r="D96" s="169">
        <v>3</v>
      </c>
      <c r="E96" s="65">
        <v>1</v>
      </c>
      <c r="F96" s="129">
        <f t="shared" si="31"/>
        <v>90</v>
      </c>
      <c r="G96" s="79">
        <f t="shared" si="38"/>
        <v>13.731746619837278</v>
      </c>
      <c r="H96" s="72">
        <f t="shared" si="37"/>
        <v>37.979573457320491</v>
      </c>
      <c r="I96" s="10">
        <f t="shared" si="32"/>
        <v>10.549881515922358</v>
      </c>
      <c r="J96" s="70">
        <v>-0.7</v>
      </c>
      <c r="K96" s="7">
        <f t="shared" si="23"/>
        <v>71.012524747500137</v>
      </c>
      <c r="L96" s="7">
        <v>103</v>
      </c>
      <c r="M96" s="43">
        <f t="shared" si="33"/>
        <v>-367.5</v>
      </c>
      <c r="N96" s="7">
        <v>0</v>
      </c>
      <c r="O96" s="7">
        <f t="shared" si="25"/>
        <v>-193.48747525249985</v>
      </c>
      <c r="P96" s="7">
        <f t="shared" si="26"/>
        <v>-2.0412699387288327</v>
      </c>
      <c r="Q96" s="7">
        <f t="shared" si="39"/>
        <v>5200</v>
      </c>
      <c r="R96" s="7">
        <f t="shared" si="24"/>
        <v>15.92</v>
      </c>
      <c r="S96" s="21">
        <f t="shared" si="27"/>
        <v>21.819584615384613</v>
      </c>
      <c r="T96" s="21">
        <f t="shared" si="34"/>
        <v>22</v>
      </c>
      <c r="U96" s="7">
        <f t="shared" si="35"/>
        <v>5000</v>
      </c>
      <c r="V96" s="7">
        <f t="shared" si="28"/>
        <v>1</v>
      </c>
      <c r="W96" s="7">
        <f t="shared" si="29"/>
        <v>10</v>
      </c>
      <c r="X96" s="7">
        <v>0</v>
      </c>
      <c r="Y96" s="7">
        <f t="shared" si="30"/>
        <v>11.871544</v>
      </c>
    </row>
    <row r="97" spans="3:25">
      <c r="C97" s="69" t="s">
        <v>130</v>
      </c>
      <c r="D97" s="169">
        <v>3</v>
      </c>
      <c r="E97" s="65">
        <v>1</v>
      </c>
      <c r="F97" s="129">
        <f t="shared" si="31"/>
        <v>91</v>
      </c>
      <c r="G97" s="79">
        <f t="shared" si="38"/>
        <v>13.827136247542303</v>
      </c>
      <c r="H97" s="72">
        <f t="shared" si="37"/>
        <v>37.73995230521632</v>
      </c>
      <c r="I97" s="10">
        <f t="shared" si="32"/>
        <v>10.483320084782312</v>
      </c>
      <c r="J97" s="70">
        <v>-0.7</v>
      </c>
      <c r="K97" s="7">
        <f t="shared" si="23"/>
        <v>70.119285442500129</v>
      </c>
      <c r="L97" s="7">
        <v>103</v>
      </c>
      <c r="M97" s="43">
        <f t="shared" si="33"/>
        <v>-367.5</v>
      </c>
      <c r="N97" s="7">
        <v>0</v>
      </c>
      <c r="O97" s="7">
        <f t="shared" si="25"/>
        <v>-194.38071455749986</v>
      </c>
      <c r="P97" s="7">
        <f t="shared" si="26"/>
        <v>-2.037755249014976</v>
      </c>
      <c r="Q97" s="7">
        <f t="shared" si="39"/>
        <v>5100</v>
      </c>
      <c r="R97" s="7">
        <f t="shared" si="24"/>
        <v>15.59</v>
      </c>
      <c r="S97" s="21">
        <f t="shared" si="27"/>
        <v>21.786260784313725</v>
      </c>
      <c r="T97" s="21">
        <f t="shared" si="34"/>
        <v>22</v>
      </c>
      <c r="U97" s="7">
        <f t="shared" si="35"/>
        <v>5000</v>
      </c>
      <c r="V97" s="7">
        <f t="shared" si="28"/>
        <v>1</v>
      </c>
      <c r="W97" s="7">
        <f t="shared" si="29"/>
        <v>10</v>
      </c>
      <c r="X97" s="7">
        <v>0</v>
      </c>
      <c r="Y97" s="7">
        <f t="shared" si="30"/>
        <v>11.625463</v>
      </c>
    </row>
    <row r="98" spans="3:25">
      <c r="C98" s="69" t="s">
        <v>130</v>
      </c>
      <c r="D98" s="169">
        <v>3</v>
      </c>
      <c r="E98" s="65">
        <v>1</v>
      </c>
      <c r="F98" s="129">
        <f t="shared" si="31"/>
        <v>92</v>
      </c>
      <c r="G98" s="79">
        <f t="shared" si="38"/>
        <v>13.923139319689767</v>
      </c>
      <c r="H98" s="72">
        <f t="shared" si="37"/>
        <v>37.498799980799419</v>
      </c>
      <c r="I98" s="10">
        <f t="shared" si="32"/>
        <v>10.416333327999839</v>
      </c>
      <c r="J98" s="70">
        <v>-0.7</v>
      </c>
      <c r="K98" s="7">
        <f t="shared" si="23"/>
        <v>69.22604613750012</v>
      </c>
      <c r="L98" s="7">
        <v>103</v>
      </c>
      <c r="M98" s="43">
        <f t="shared" si="33"/>
        <v>-367.5</v>
      </c>
      <c r="N98" s="7">
        <v>0</v>
      </c>
      <c r="O98" s="7">
        <f t="shared" si="25"/>
        <v>-195.27395386249987</v>
      </c>
      <c r="P98" s="7">
        <f t="shared" si="26"/>
        <v>-2.0340385937082601</v>
      </c>
      <c r="Q98" s="7">
        <f t="shared" si="39"/>
        <v>5100</v>
      </c>
      <c r="R98" s="7">
        <f t="shared" si="24"/>
        <v>15.59</v>
      </c>
      <c r="S98" s="21">
        <f t="shared" si="27"/>
        <v>21.786260784313725</v>
      </c>
      <c r="T98" s="21">
        <f t="shared" si="34"/>
        <v>22</v>
      </c>
      <c r="U98" s="7">
        <f t="shared" si="35"/>
        <v>5000</v>
      </c>
      <c r="V98" s="7">
        <f t="shared" si="28"/>
        <v>1</v>
      </c>
      <c r="W98" s="7">
        <f t="shared" si="29"/>
        <v>10</v>
      </c>
      <c r="X98" s="7">
        <v>0</v>
      </c>
      <c r="Y98" s="7">
        <f t="shared" si="30"/>
        <v>11.625463</v>
      </c>
    </row>
    <row r="99" spans="3:25">
      <c r="C99" s="69" t="s">
        <v>130</v>
      </c>
      <c r="D99" s="169">
        <v>3</v>
      </c>
      <c r="E99" s="65">
        <v>1</v>
      </c>
      <c r="F99" s="129">
        <f t="shared" si="31"/>
        <v>93</v>
      </c>
      <c r="G99" s="79">
        <f t="shared" si="38"/>
        <v>14.019767825631842</v>
      </c>
      <c r="H99" s="72">
        <f t="shared" si="37"/>
        <v>37.256086751026366</v>
      </c>
      <c r="I99" s="10">
        <f t="shared" si="32"/>
        <v>10.348912986396213</v>
      </c>
      <c r="J99" s="70">
        <v>-0.7</v>
      </c>
      <c r="K99" s="7">
        <f t="shared" si="23"/>
        <v>68.332806832500111</v>
      </c>
      <c r="L99" s="7">
        <v>103</v>
      </c>
      <c r="M99" s="43">
        <f t="shared" si="33"/>
        <v>-367.5</v>
      </c>
      <c r="N99" s="7">
        <v>0</v>
      </c>
      <c r="O99" s="7">
        <f t="shared" si="25"/>
        <v>-196.16719316749987</v>
      </c>
      <c r="P99" s="7">
        <f t="shared" si="26"/>
        <v>-2.0301172128760339</v>
      </c>
      <c r="Q99" s="7">
        <f t="shared" si="39"/>
        <v>5100</v>
      </c>
      <c r="R99" s="7">
        <f t="shared" si="24"/>
        <v>15.59</v>
      </c>
      <c r="S99" s="21">
        <f t="shared" si="27"/>
        <v>21.786260784313725</v>
      </c>
      <c r="T99" s="21">
        <f t="shared" si="34"/>
        <v>22</v>
      </c>
      <c r="U99" s="7">
        <f t="shared" si="35"/>
        <v>5000</v>
      </c>
      <c r="V99" s="7">
        <f t="shared" si="28"/>
        <v>1</v>
      </c>
      <c r="W99" s="7">
        <f t="shared" si="29"/>
        <v>10</v>
      </c>
      <c r="X99" s="7">
        <v>0</v>
      </c>
      <c r="Y99" s="7">
        <f t="shared" si="30"/>
        <v>11.625463</v>
      </c>
    </row>
    <row r="100" spans="3:25">
      <c r="C100" s="69" t="s">
        <v>130</v>
      </c>
      <c r="D100" s="169">
        <v>3</v>
      </c>
      <c r="E100" s="65">
        <v>1</v>
      </c>
      <c r="F100" s="129">
        <f t="shared" si="31"/>
        <v>94</v>
      </c>
      <c r="G100" s="79">
        <f t="shared" si="38"/>
        <v>14.117034150418785</v>
      </c>
      <c r="H100" s="72">
        <f t="shared" si="37"/>
        <v>37.011781907927677</v>
      </c>
      <c r="I100" s="10">
        <f t="shared" si="32"/>
        <v>10.281050529979909</v>
      </c>
      <c r="J100" s="70">
        <v>-0.7</v>
      </c>
      <c r="K100" s="7">
        <f t="shared" si="23"/>
        <v>67.439567527500103</v>
      </c>
      <c r="L100" s="7">
        <v>103</v>
      </c>
      <c r="M100" s="43">
        <f t="shared" si="33"/>
        <v>-367.5</v>
      </c>
      <c r="N100" s="7">
        <v>0</v>
      </c>
      <c r="O100" s="7">
        <f t="shared" si="25"/>
        <v>-197.06043247249988</v>
      </c>
      <c r="P100" s="7">
        <f t="shared" si="26"/>
        <v>-2.0259882637094648</v>
      </c>
      <c r="Q100" s="7">
        <f t="shared" si="39"/>
        <v>5000</v>
      </c>
      <c r="R100" s="7">
        <f t="shared" si="24"/>
        <v>15.26</v>
      </c>
      <c r="S100" s="21">
        <f t="shared" si="27"/>
        <v>21.751604</v>
      </c>
      <c r="T100" s="21">
        <f t="shared" si="34"/>
        <v>22</v>
      </c>
      <c r="U100" s="7">
        <f t="shared" si="35"/>
        <v>5000</v>
      </c>
      <c r="V100" s="7">
        <f t="shared" si="28"/>
        <v>1</v>
      </c>
      <c r="W100" s="7">
        <f t="shared" si="29"/>
        <v>10</v>
      </c>
      <c r="X100" s="7">
        <v>0</v>
      </c>
      <c r="Y100" s="7">
        <f t="shared" si="30"/>
        <v>11.379382</v>
      </c>
    </row>
    <row r="101" spans="3:25">
      <c r="C101" s="69" t="s">
        <v>130</v>
      </c>
      <c r="D101" s="169">
        <v>3</v>
      </c>
      <c r="E101" s="65">
        <v>1</v>
      </c>
      <c r="F101" s="129">
        <f t="shared" si="31"/>
        <v>95</v>
      </c>
      <c r="G101" s="79">
        <f t="shared" si="38"/>
        <v>14.214951093327217</v>
      </c>
      <c r="H101" s="72">
        <f t="shared" si="37"/>
        <v>36.765853723257969</v>
      </c>
      <c r="I101" s="10">
        <f t="shared" si="32"/>
        <v>10.212737145349436</v>
      </c>
      <c r="J101" s="70">
        <v>-0.7</v>
      </c>
      <c r="K101" s="7">
        <f t="shared" si="23"/>
        <v>66.546328222500094</v>
      </c>
      <c r="L101" s="7">
        <v>103</v>
      </c>
      <c r="M101" s="43">
        <f t="shared" si="33"/>
        <v>-367.5</v>
      </c>
      <c r="N101" s="7">
        <v>0</v>
      </c>
      <c r="O101" s="7">
        <f t="shared" si="25"/>
        <v>-197.95367177749989</v>
      </c>
      <c r="P101" s="7">
        <f t="shared" si="26"/>
        <v>-2.0216488168203837</v>
      </c>
      <c r="Q101" s="7">
        <f t="shared" si="39"/>
        <v>5000</v>
      </c>
      <c r="R101" s="7">
        <f t="shared" si="24"/>
        <v>15.26</v>
      </c>
      <c r="S101" s="21">
        <f t="shared" si="27"/>
        <v>21.751604</v>
      </c>
      <c r="T101" s="21">
        <f t="shared" si="34"/>
        <v>22</v>
      </c>
      <c r="U101" s="7">
        <f t="shared" si="35"/>
        <v>5000</v>
      </c>
      <c r="V101" s="7">
        <f t="shared" si="28"/>
        <v>1</v>
      </c>
      <c r="W101" s="7">
        <f t="shared" si="29"/>
        <v>10</v>
      </c>
      <c r="X101" s="7">
        <v>0</v>
      </c>
      <c r="Y101" s="7">
        <f t="shared" si="30"/>
        <v>11.379382</v>
      </c>
    </row>
    <row r="102" spans="3:25">
      <c r="C102" s="69" t="s">
        <v>130</v>
      </c>
      <c r="D102" s="169">
        <v>3</v>
      </c>
      <c r="E102" s="65">
        <v>1</v>
      </c>
      <c r="F102" s="129">
        <f t="shared" si="31"/>
        <v>96</v>
      </c>
      <c r="G102" s="79">
        <f t="shared" si="38"/>
        <v>14.313531887518982</v>
      </c>
      <c r="H102" s="72">
        <f t="shared" si="37"/>
        <v>36.518269400397415</v>
      </c>
      <c r="I102" s="10">
        <f t="shared" si="32"/>
        <v>10.143963722332614</v>
      </c>
      <c r="J102" s="70">
        <v>-0.7</v>
      </c>
      <c r="K102" s="7">
        <f t="shared" si="23"/>
        <v>65.653088917500085</v>
      </c>
      <c r="L102" s="7">
        <v>103</v>
      </c>
      <c r="M102" s="43">
        <f t="shared" si="33"/>
        <v>-367.5</v>
      </c>
      <c r="N102" s="7">
        <v>0</v>
      </c>
      <c r="O102" s="7">
        <f t="shared" si="25"/>
        <v>-198.8469110824999</v>
      </c>
      <c r="P102" s="7">
        <f t="shared" si="26"/>
        <v>-2.0170958523187781</v>
      </c>
      <c r="Q102" s="7">
        <f t="shared" si="39"/>
        <v>5000</v>
      </c>
      <c r="R102" s="7">
        <f t="shared" ref="R102:R133" si="40">VLOOKUP(Q102,$AG$7:$AH$68,2,FALSE)</f>
        <v>15.26</v>
      </c>
      <c r="S102" s="21">
        <f t="shared" si="27"/>
        <v>21.751604</v>
      </c>
      <c r="T102" s="21">
        <f t="shared" si="34"/>
        <v>22</v>
      </c>
      <c r="U102" s="7">
        <f t="shared" si="35"/>
        <v>5000</v>
      </c>
      <c r="V102" s="7">
        <f t="shared" si="28"/>
        <v>1</v>
      </c>
      <c r="W102" s="7">
        <f t="shared" si="29"/>
        <v>10</v>
      </c>
      <c r="X102" s="7">
        <v>0</v>
      </c>
      <c r="Y102" s="7">
        <f t="shared" si="30"/>
        <v>11.379382</v>
      </c>
    </row>
    <row r="103" spans="3:25">
      <c r="C103" s="69" t="s">
        <v>130</v>
      </c>
      <c r="D103" s="169">
        <v>3</v>
      </c>
      <c r="E103" s="65">
        <v>1</v>
      </c>
      <c r="F103" s="129">
        <f t="shared" si="31"/>
        <v>97</v>
      </c>
      <c r="G103" s="79">
        <f t="shared" si="38"/>
        <v>14.412790220916076</v>
      </c>
      <c r="H103" s="72">
        <f t="shared" si="37"/>
        <v>36.268995023297819</v>
      </c>
      <c r="I103" s="10">
        <f t="shared" si="32"/>
        <v>10.07472083980495</v>
      </c>
      <c r="J103" s="70">
        <v>-0.7</v>
      </c>
      <c r="K103" s="7">
        <f t="shared" si="23"/>
        <v>64.759849612500091</v>
      </c>
      <c r="L103" s="7">
        <v>103</v>
      </c>
      <c r="M103" s="43">
        <f t="shared" si="33"/>
        <v>-367.5</v>
      </c>
      <c r="N103" s="7">
        <v>0</v>
      </c>
      <c r="O103" s="7">
        <f t="shared" si="25"/>
        <v>-199.74015038749991</v>
      </c>
      <c r="P103" s="7">
        <f t="shared" si="26"/>
        <v>-2.0123262556547203</v>
      </c>
      <c r="Q103" s="7">
        <f t="shared" si="39"/>
        <v>4900</v>
      </c>
      <c r="R103" s="7">
        <f t="shared" si="40"/>
        <v>14.97</v>
      </c>
      <c r="S103" s="21">
        <f t="shared" ref="S103:S135" si="41">VLOOKUP(Q103,$AG$7:$AI$68,3,TRUE)</f>
        <v>21.773712244897961</v>
      </c>
      <c r="T103" s="21">
        <f t="shared" si="34"/>
        <v>22</v>
      </c>
      <c r="U103" s="7">
        <f t="shared" si="35"/>
        <v>5000</v>
      </c>
      <c r="V103" s="7">
        <f t="shared" si="28"/>
        <v>1</v>
      </c>
      <c r="W103" s="7">
        <f t="shared" si="29"/>
        <v>10</v>
      </c>
      <c r="X103" s="7">
        <v>0</v>
      </c>
      <c r="Y103" s="7">
        <f t="shared" si="30"/>
        <v>11.163129000000001</v>
      </c>
    </row>
    <row r="104" spans="3:25">
      <c r="C104" s="69" t="s">
        <v>130</v>
      </c>
      <c r="D104" s="169">
        <v>3</v>
      </c>
      <c r="E104" s="65">
        <v>1</v>
      </c>
      <c r="F104" s="129">
        <f t="shared" si="31"/>
        <v>98</v>
      </c>
      <c r="G104" s="79">
        <f t="shared" si="38"/>
        <v>14.512740258384854</v>
      </c>
      <c r="H104" s="72">
        <f t="shared" si="37"/>
        <v>36.017995502248624</v>
      </c>
      <c r="I104" s="10">
        <f t="shared" si="32"/>
        <v>10.004998750624617</v>
      </c>
      <c r="J104" s="70">
        <v>-0.7</v>
      </c>
      <c r="K104" s="7">
        <f t="shared" si="23"/>
        <v>63.866610307500089</v>
      </c>
      <c r="L104" s="7">
        <v>103</v>
      </c>
      <c r="M104" s="43">
        <f t="shared" si="33"/>
        <v>-367.5</v>
      </c>
      <c r="N104" s="7">
        <v>0</v>
      </c>
      <c r="O104" s="7">
        <f t="shared" si="25"/>
        <v>-200.63338969249992</v>
      </c>
      <c r="P104" s="7">
        <f t="shared" si="26"/>
        <v>-2.0073368132070435</v>
      </c>
      <c r="Q104" s="7">
        <f t="shared" si="39"/>
        <v>4900</v>
      </c>
      <c r="R104" s="7">
        <f t="shared" si="40"/>
        <v>14.97</v>
      </c>
      <c r="S104" s="21">
        <f t="shared" si="41"/>
        <v>21.773712244897961</v>
      </c>
      <c r="T104" s="21">
        <f t="shared" si="34"/>
        <v>22</v>
      </c>
      <c r="U104" s="7">
        <f t="shared" si="35"/>
        <v>5000</v>
      </c>
      <c r="V104" s="7">
        <f t="shared" si="28"/>
        <v>1</v>
      </c>
      <c r="W104" s="7">
        <f t="shared" si="29"/>
        <v>10</v>
      </c>
      <c r="X104" s="7">
        <v>0</v>
      </c>
      <c r="Y104" s="7">
        <f t="shared" si="30"/>
        <v>11.163129000000001</v>
      </c>
    </row>
    <row r="105" spans="3:25">
      <c r="C105" s="69" t="s">
        <v>130</v>
      </c>
      <c r="D105" s="169">
        <v>3</v>
      </c>
      <c r="E105" s="65">
        <v>1</v>
      </c>
      <c r="F105" s="129">
        <f t="shared" si="31"/>
        <v>99</v>
      </c>
      <c r="G105" s="79">
        <f t="shared" si="38"/>
        <v>14.613396665331317</v>
      </c>
      <c r="H105" s="72">
        <f t="shared" si="37"/>
        <v>35.765234516217028</v>
      </c>
      <c r="I105" s="10">
        <f t="shared" si="32"/>
        <v>9.9347873656158416</v>
      </c>
      <c r="J105" s="70">
        <v>-0.7</v>
      </c>
      <c r="K105" s="7">
        <f t="shared" si="23"/>
        <v>62.973371002500095</v>
      </c>
      <c r="L105" s="7">
        <v>103</v>
      </c>
      <c r="M105" s="43">
        <f t="shared" si="33"/>
        <v>-367.5</v>
      </c>
      <c r="N105" s="7">
        <v>0</v>
      </c>
      <c r="O105" s="7">
        <f t="shared" si="25"/>
        <v>-201.5266289974999</v>
      </c>
      <c r="P105" s="7">
        <f t="shared" si="26"/>
        <v>-2.0021242075995129</v>
      </c>
      <c r="Q105" s="7">
        <f t="shared" si="39"/>
        <v>4900</v>
      </c>
      <c r="R105" s="7">
        <f t="shared" si="40"/>
        <v>14.97</v>
      </c>
      <c r="S105" s="21">
        <f t="shared" si="41"/>
        <v>21.773712244897961</v>
      </c>
      <c r="T105" s="21">
        <f t="shared" si="34"/>
        <v>22</v>
      </c>
      <c r="U105" s="7">
        <f t="shared" si="35"/>
        <v>5000</v>
      </c>
      <c r="V105" s="7">
        <f t="shared" si="28"/>
        <v>1</v>
      </c>
      <c r="W105" s="7">
        <f t="shared" si="29"/>
        <v>10</v>
      </c>
      <c r="X105" s="7">
        <v>0</v>
      </c>
      <c r="Y105" s="7">
        <f t="shared" si="30"/>
        <v>11.163129000000001</v>
      </c>
    </row>
    <row r="106" spans="3:25">
      <c r="C106" s="69" t="s">
        <v>130</v>
      </c>
      <c r="D106" s="169">
        <v>3</v>
      </c>
      <c r="E106" s="65">
        <v>1</v>
      </c>
      <c r="F106" s="129">
        <f t="shared" si="31"/>
        <v>100</v>
      </c>
      <c r="G106" s="79">
        <f t="shared" si="38"/>
        <v>14.714774632818738</v>
      </c>
      <c r="H106" s="72">
        <f t="shared" si="37"/>
        <v>35.510674451494189</v>
      </c>
      <c r="I106" s="10">
        <f t="shared" si="32"/>
        <v>9.8640762365261629</v>
      </c>
      <c r="J106" s="70">
        <v>-0.7</v>
      </c>
      <c r="K106" s="7">
        <f t="shared" si="23"/>
        <v>62.080131697500093</v>
      </c>
      <c r="L106" s="7">
        <v>103</v>
      </c>
      <c r="M106" s="43">
        <f t="shared" si="33"/>
        <v>-367.5</v>
      </c>
      <c r="N106" s="7">
        <v>0</v>
      </c>
      <c r="O106" s="7">
        <f t="shared" si="25"/>
        <v>-202.41986830249991</v>
      </c>
      <c r="P106" s="7">
        <f t="shared" si="26"/>
        <v>-1.9966850127234448</v>
      </c>
      <c r="Q106" s="7">
        <f t="shared" si="39"/>
        <v>4800</v>
      </c>
      <c r="R106" s="7">
        <f t="shared" si="40"/>
        <v>14.68</v>
      </c>
      <c r="S106" s="21">
        <f t="shared" si="41"/>
        <v>21.796741666666666</v>
      </c>
      <c r="T106" s="21">
        <f t="shared" si="34"/>
        <v>22</v>
      </c>
      <c r="U106" s="7">
        <f t="shared" si="35"/>
        <v>5000</v>
      </c>
      <c r="V106" s="7">
        <f t="shared" si="28"/>
        <v>1</v>
      </c>
      <c r="W106" s="7">
        <f t="shared" si="29"/>
        <v>10</v>
      </c>
      <c r="X106" s="7">
        <v>0</v>
      </c>
      <c r="Y106" s="7">
        <f t="shared" si="30"/>
        <v>10.946876</v>
      </c>
    </row>
    <row r="107" spans="3:25">
      <c r="C107" s="69" t="s">
        <v>130</v>
      </c>
      <c r="D107" s="169">
        <v>3</v>
      </c>
      <c r="E107" s="65">
        <v>1</v>
      </c>
      <c r="F107" s="129">
        <f t="shared" si="31"/>
        <v>101</v>
      </c>
      <c r="G107" s="79">
        <f t="shared" si="38"/>
        <v>14.816889904329438</v>
      </c>
      <c r="H107" s="72">
        <f t="shared" si="37"/>
        <v>35.254276336353897</v>
      </c>
      <c r="I107" s="10">
        <f t="shared" si="32"/>
        <v>9.7928545378760816</v>
      </c>
      <c r="J107" s="70">
        <v>-1</v>
      </c>
      <c r="K107" s="7">
        <f t="shared" si="23"/>
        <v>61.186892392500098</v>
      </c>
      <c r="L107" s="7">
        <v>103</v>
      </c>
      <c r="M107" s="43">
        <f t="shared" si="33"/>
        <v>-525</v>
      </c>
      <c r="N107" s="7">
        <v>0</v>
      </c>
      <c r="O107" s="7">
        <f t="shared" si="25"/>
        <v>-360.81310760749989</v>
      </c>
      <c r="P107" s="7">
        <f t="shared" si="26"/>
        <v>-3.5333902781592759</v>
      </c>
      <c r="Q107" s="7">
        <f t="shared" si="39"/>
        <v>4800</v>
      </c>
      <c r="R107" s="7">
        <f t="shared" si="40"/>
        <v>14.68</v>
      </c>
      <c r="S107" s="21">
        <f t="shared" si="41"/>
        <v>21.796741666666666</v>
      </c>
      <c r="T107" s="21">
        <f t="shared" si="34"/>
        <v>22</v>
      </c>
      <c r="U107" s="7">
        <f t="shared" si="35"/>
        <v>5000</v>
      </c>
      <c r="V107" s="7">
        <f t="shared" si="28"/>
        <v>1</v>
      </c>
      <c r="W107" s="7">
        <f t="shared" si="29"/>
        <v>10</v>
      </c>
      <c r="X107" s="7">
        <v>0</v>
      </c>
      <c r="Y107" s="7">
        <f t="shared" si="30"/>
        <v>10.946876</v>
      </c>
    </row>
    <row r="108" spans="3:25">
      <c r="C108" s="69" t="s">
        <v>130</v>
      </c>
      <c r="D108" s="169">
        <v>3</v>
      </c>
      <c r="E108" s="65">
        <v>1</v>
      </c>
      <c r="F108" s="129">
        <f t="shared" si="31"/>
        <v>102</v>
      </c>
      <c r="G108" s="79">
        <f t="shared" si="38"/>
        <v>14.920086935599944</v>
      </c>
      <c r="H108" s="72">
        <f t="shared" si="37"/>
        <v>34.88472445068188</v>
      </c>
      <c r="I108" s="10">
        <f t="shared" si="32"/>
        <v>9.6902012363005223</v>
      </c>
      <c r="J108" s="70">
        <v>-1</v>
      </c>
      <c r="K108" s="7">
        <f t="shared" si="23"/>
        <v>59.910836242500103</v>
      </c>
      <c r="L108" s="7">
        <v>103</v>
      </c>
      <c r="M108" s="43">
        <f t="shared" si="33"/>
        <v>-525</v>
      </c>
      <c r="N108" s="7">
        <v>0</v>
      </c>
      <c r="O108" s="7">
        <f t="shared" si="25"/>
        <v>-362.08916375749993</v>
      </c>
      <c r="P108" s="7">
        <f t="shared" si="26"/>
        <v>-3.508716862293948</v>
      </c>
      <c r="Q108" s="7">
        <f t="shared" si="39"/>
        <v>4700</v>
      </c>
      <c r="R108" s="7">
        <f t="shared" si="40"/>
        <v>14.39</v>
      </c>
      <c r="S108" s="21">
        <f t="shared" si="41"/>
        <v>21.820751063829785</v>
      </c>
      <c r="T108" s="21">
        <f t="shared" si="34"/>
        <v>22</v>
      </c>
      <c r="U108" s="7">
        <f t="shared" si="35"/>
        <v>4500</v>
      </c>
      <c r="V108" s="7">
        <f t="shared" si="28"/>
        <v>1</v>
      </c>
      <c r="W108" s="7">
        <f t="shared" si="29"/>
        <v>9</v>
      </c>
      <c r="X108" s="7">
        <v>0</v>
      </c>
      <c r="Y108" s="7">
        <f t="shared" si="30"/>
        <v>10.730623000000001</v>
      </c>
    </row>
    <row r="109" spans="3:25">
      <c r="C109" s="69" t="s">
        <v>130</v>
      </c>
      <c r="D109" s="169">
        <v>3</v>
      </c>
      <c r="E109" s="65">
        <v>1</v>
      </c>
      <c r="F109" s="129">
        <f t="shared" si="31"/>
        <v>103</v>
      </c>
      <c r="G109" s="79">
        <f t="shared" si="38"/>
        <v>15.024400850387382</v>
      </c>
      <c r="H109" s="72">
        <f t="shared" si="37"/>
        <v>34.511215568275809</v>
      </c>
      <c r="I109" s="10">
        <f t="shared" si="32"/>
        <v>9.5864487689655018</v>
      </c>
      <c r="J109" s="70">
        <v>-1</v>
      </c>
      <c r="K109" s="7">
        <f t="shared" si="23"/>
        <v>58.634780092500115</v>
      </c>
      <c r="L109" s="7">
        <v>103</v>
      </c>
      <c r="M109" s="43">
        <f t="shared" si="33"/>
        <v>-525</v>
      </c>
      <c r="N109" s="7">
        <v>0</v>
      </c>
      <c r="O109" s="7">
        <f t="shared" si="25"/>
        <v>-363.36521990749986</v>
      </c>
      <c r="P109" s="7">
        <f t="shared" si="26"/>
        <v>-3.483382065067131</v>
      </c>
      <c r="Q109" s="7">
        <f t="shared" si="39"/>
        <v>4700</v>
      </c>
      <c r="R109" s="7">
        <f t="shared" si="40"/>
        <v>14.39</v>
      </c>
      <c r="S109" s="21">
        <f t="shared" si="41"/>
        <v>21.820751063829785</v>
      </c>
      <c r="T109" s="21">
        <f t="shared" si="34"/>
        <v>22</v>
      </c>
      <c r="U109" s="7">
        <f t="shared" si="35"/>
        <v>4500</v>
      </c>
      <c r="V109" s="7">
        <f t="shared" si="28"/>
        <v>1</v>
      </c>
      <c r="W109" s="7">
        <f t="shared" si="29"/>
        <v>9</v>
      </c>
      <c r="X109" s="7">
        <v>0</v>
      </c>
      <c r="Y109" s="7">
        <f t="shared" si="30"/>
        <v>10.730623000000001</v>
      </c>
    </row>
    <row r="110" spans="3:25">
      <c r="C110" s="69" t="s">
        <v>130</v>
      </c>
      <c r="D110" s="169">
        <v>3</v>
      </c>
      <c r="E110" s="65">
        <v>1</v>
      </c>
      <c r="F110" s="129">
        <f t="shared" si="31"/>
        <v>104</v>
      </c>
      <c r="G110" s="79">
        <f t="shared" si="38"/>
        <v>15.129868715269549</v>
      </c>
      <c r="H110" s="72">
        <f t="shared" si="37"/>
        <v>34.133619790464685</v>
      </c>
      <c r="I110" s="10">
        <f t="shared" si="32"/>
        <v>9.4815610529068568</v>
      </c>
      <c r="J110" s="70">
        <v>-1</v>
      </c>
      <c r="K110" s="7">
        <f t="shared" si="23"/>
        <v>57.358723942500106</v>
      </c>
      <c r="L110" s="7">
        <v>103</v>
      </c>
      <c r="M110" s="43">
        <f t="shared" si="33"/>
        <v>-525</v>
      </c>
      <c r="N110" s="7">
        <v>0</v>
      </c>
      <c r="O110" s="7">
        <f t="shared" si="25"/>
        <v>-364.64127605749991</v>
      </c>
      <c r="P110" s="7">
        <f t="shared" si="26"/>
        <v>-3.4573685213490486</v>
      </c>
      <c r="Q110" s="7">
        <f t="shared" si="39"/>
        <v>4600</v>
      </c>
      <c r="R110" s="7">
        <f t="shared" si="40"/>
        <v>14.1</v>
      </c>
      <c r="S110" s="21">
        <f t="shared" si="41"/>
        <v>21.845804347826085</v>
      </c>
      <c r="T110" s="21">
        <f t="shared" si="34"/>
        <v>22</v>
      </c>
      <c r="U110" s="7">
        <f t="shared" si="35"/>
        <v>4500</v>
      </c>
      <c r="V110" s="7">
        <f t="shared" si="28"/>
        <v>1</v>
      </c>
      <c r="W110" s="7">
        <f t="shared" si="29"/>
        <v>9</v>
      </c>
      <c r="X110" s="7">
        <v>0</v>
      </c>
      <c r="Y110" s="7">
        <f t="shared" si="30"/>
        <v>10.51437</v>
      </c>
    </row>
    <row r="111" spans="3:25">
      <c r="C111" s="69" t="s">
        <v>130</v>
      </c>
      <c r="D111" s="169">
        <v>3</v>
      </c>
      <c r="E111" s="65">
        <v>1</v>
      </c>
      <c r="F111" s="129">
        <f t="shared" si="31"/>
        <v>105</v>
      </c>
      <c r="G111" s="79">
        <f t="shared" si="38"/>
        <v>15.236529693502398</v>
      </c>
      <c r="H111" s="72">
        <f t="shared" si="37"/>
        <v>33.751799952002592</v>
      </c>
      <c r="I111" s="10">
        <f t="shared" si="32"/>
        <v>9.3754999866673874</v>
      </c>
      <c r="J111" s="70">
        <v>-1</v>
      </c>
      <c r="K111" s="7">
        <f t="shared" si="23"/>
        <v>56.082667792500104</v>
      </c>
      <c r="L111" s="7">
        <v>103</v>
      </c>
      <c r="M111" s="43">
        <f t="shared" si="33"/>
        <v>-525</v>
      </c>
      <c r="N111" s="7">
        <v>0</v>
      </c>
      <c r="O111" s="7">
        <f t="shared" si="25"/>
        <v>-365.9173322074999</v>
      </c>
      <c r="P111" s="7">
        <f t="shared" si="26"/>
        <v>-3.4306579432327813</v>
      </c>
      <c r="Q111" s="7">
        <f t="shared" si="39"/>
        <v>4600</v>
      </c>
      <c r="R111" s="7">
        <f t="shared" si="40"/>
        <v>14.1</v>
      </c>
      <c r="S111" s="21">
        <f t="shared" si="41"/>
        <v>21.845804347826085</v>
      </c>
      <c r="T111" s="21">
        <f t="shared" si="34"/>
        <v>22</v>
      </c>
      <c r="U111" s="7">
        <f t="shared" si="35"/>
        <v>4500</v>
      </c>
      <c r="V111" s="7">
        <f t="shared" si="28"/>
        <v>1</v>
      </c>
      <c r="W111" s="7">
        <f t="shared" si="29"/>
        <v>9</v>
      </c>
      <c r="X111" s="7">
        <v>0</v>
      </c>
      <c r="Y111" s="7">
        <f t="shared" si="30"/>
        <v>10.51437</v>
      </c>
    </row>
    <row r="112" spans="3:25">
      <c r="C112" s="69" t="s">
        <v>130</v>
      </c>
      <c r="D112" s="169">
        <v>3</v>
      </c>
      <c r="E112" s="65">
        <v>1</v>
      </c>
      <c r="F112" s="129">
        <f t="shared" si="31"/>
        <v>106</v>
      </c>
      <c r="G112" s="79">
        <f t="shared" si="38"/>
        <v>15.344425214906202</v>
      </c>
      <c r="H112" s="72">
        <f t="shared" si="37"/>
        <v>33.36561103891254</v>
      </c>
      <c r="I112" s="10">
        <f t="shared" si="32"/>
        <v>9.2682252885868159</v>
      </c>
      <c r="J112" s="70">
        <v>-1</v>
      </c>
      <c r="K112" s="7">
        <f t="shared" si="23"/>
        <v>54.806611642500094</v>
      </c>
      <c r="L112" s="7">
        <v>103</v>
      </c>
      <c r="M112" s="43">
        <f t="shared" si="33"/>
        <v>-525</v>
      </c>
      <c r="N112" s="7">
        <v>0</v>
      </c>
      <c r="O112" s="7">
        <f t="shared" si="25"/>
        <v>-367.19338835749988</v>
      </c>
      <c r="P112" s="7">
        <f t="shared" si="26"/>
        <v>-3.4032310477768601</v>
      </c>
      <c r="Q112" s="7">
        <f t="shared" si="39"/>
        <v>4500</v>
      </c>
      <c r="R112" s="7">
        <f t="shared" si="40"/>
        <v>13.81</v>
      </c>
      <c r="S112" s="21">
        <f t="shared" si="41"/>
        <v>21.871971111111112</v>
      </c>
      <c r="T112" s="21">
        <f t="shared" si="34"/>
        <v>22</v>
      </c>
      <c r="U112" s="7">
        <f t="shared" si="35"/>
        <v>4500</v>
      </c>
      <c r="V112" s="7">
        <f t="shared" si="28"/>
        <v>1</v>
      </c>
      <c r="W112" s="7">
        <f t="shared" si="29"/>
        <v>9</v>
      </c>
      <c r="X112" s="7">
        <v>0</v>
      </c>
      <c r="Y112" s="7">
        <f t="shared" si="30"/>
        <v>10.298117000000001</v>
      </c>
    </row>
    <row r="113" spans="3:25">
      <c r="C113" s="69" t="s">
        <v>130</v>
      </c>
      <c r="D113" s="169">
        <v>3</v>
      </c>
      <c r="E113" s="65">
        <v>1</v>
      </c>
      <c r="F113" s="129">
        <f t="shared" si="31"/>
        <v>107</v>
      </c>
      <c r="G113" s="79">
        <f t="shared" si="38"/>
        <v>15.453599163869773</v>
      </c>
      <c r="H113" s="72">
        <f t="shared" si="37"/>
        <v>32.974899544956948</v>
      </c>
      <c r="I113" s="10">
        <f t="shared" si="32"/>
        <v>9.1596943180435968</v>
      </c>
      <c r="J113" s="70">
        <v>-1</v>
      </c>
      <c r="K113" s="7">
        <f t="shared" si="23"/>
        <v>53.530555492500085</v>
      </c>
      <c r="L113" s="7">
        <v>103</v>
      </c>
      <c r="M113" s="43">
        <f t="shared" si="33"/>
        <v>-525</v>
      </c>
      <c r="N113" s="7">
        <v>0</v>
      </c>
      <c r="O113" s="7">
        <f t="shared" si="25"/>
        <v>-368.46944450749993</v>
      </c>
      <c r="P113" s="7">
        <f t="shared" si="26"/>
        <v>-3.3750674772280278</v>
      </c>
      <c r="Q113" s="7">
        <f t="shared" si="39"/>
        <v>4500</v>
      </c>
      <c r="R113" s="7">
        <f t="shared" si="40"/>
        <v>13.81</v>
      </c>
      <c r="S113" s="21">
        <f t="shared" si="41"/>
        <v>21.871971111111112</v>
      </c>
      <c r="T113" s="21">
        <f t="shared" si="34"/>
        <v>22</v>
      </c>
      <c r="U113" s="7">
        <f t="shared" si="35"/>
        <v>4500</v>
      </c>
      <c r="V113" s="7">
        <f t="shared" si="28"/>
        <v>1</v>
      </c>
      <c r="W113" s="7">
        <f t="shared" si="29"/>
        <v>9</v>
      </c>
      <c r="X113" s="7">
        <v>0</v>
      </c>
      <c r="Y113" s="7">
        <f t="shared" si="30"/>
        <v>10.298117000000001</v>
      </c>
    </row>
    <row r="114" spans="3:25">
      <c r="C114" s="69" t="s">
        <v>130</v>
      </c>
      <c r="D114" s="169">
        <v>3</v>
      </c>
      <c r="E114" s="65">
        <v>1</v>
      </c>
      <c r="F114" s="129">
        <f t="shared" si="31"/>
        <v>108</v>
      </c>
      <c r="G114" s="79">
        <f t="shared" si="38"/>
        <v>15.56409808789174</v>
      </c>
      <c r="H114" s="72">
        <f t="shared" si="37"/>
        <v>32.57950275863648</v>
      </c>
      <c r="I114" s="10">
        <f t="shared" si="32"/>
        <v>9.0498618773990227</v>
      </c>
      <c r="J114" s="70">
        <v>-1</v>
      </c>
      <c r="K114" s="7">
        <f t="shared" si="23"/>
        <v>52.254499342500097</v>
      </c>
      <c r="L114" s="7">
        <v>103</v>
      </c>
      <c r="M114" s="43">
        <f t="shared" si="33"/>
        <v>-525</v>
      </c>
      <c r="N114" s="7">
        <v>0</v>
      </c>
      <c r="O114" s="7">
        <f t="shared" si="25"/>
        <v>-369.74550065749992</v>
      </c>
      <c r="P114" s="7">
        <f t="shared" si="26"/>
        <v>-3.346145710740124</v>
      </c>
      <c r="Q114" s="7">
        <f t="shared" si="39"/>
        <v>4400</v>
      </c>
      <c r="R114" s="7">
        <f t="shared" si="40"/>
        <v>13.22</v>
      </c>
      <c r="S114" s="21">
        <f t="shared" si="41"/>
        <v>21.413395454545455</v>
      </c>
      <c r="T114" s="21">
        <f t="shared" si="34"/>
        <v>22</v>
      </c>
      <c r="U114" s="7">
        <f t="shared" si="35"/>
        <v>4500</v>
      </c>
      <c r="V114" s="7">
        <f t="shared" si="28"/>
        <v>1</v>
      </c>
      <c r="W114" s="7">
        <f t="shared" si="29"/>
        <v>9</v>
      </c>
      <c r="X114" s="7">
        <v>0</v>
      </c>
      <c r="Y114" s="7">
        <f t="shared" si="30"/>
        <v>9.8581540000000007</v>
      </c>
    </row>
    <row r="115" spans="3:25">
      <c r="C115" s="69" t="s">
        <v>130</v>
      </c>
      <c r="D115" s="169">
        <v>3</v>
      </c>
      <c r="E115" s="65">
        <v>1</v>
      </c>
      <c r="F115" s="129">
        <f t="shared" si="31"/>
        <v>109</v>
      </c>
      <c r="G115" s="79">
        <f t="shared" si="38"/>
        <v>15.675971429469143</v>
      </c>
      <c r="H115" s="72">
        <f t="shared" si="37"/>
        <v>32.179247971324656</v>
      </c>
      <c r="I115" s="10">
        <f t="shared" si="32"/>
        <v>8.9386799920346274</v>
      </c>
      <c r="J115" s="70">
        <v>-1</v>
      </c>
      <c r="K115" s="7">
        <f t="shared" si="23"/>
        <v>50.978443192500094</v>
      </c>
      <c r="L115" s="7">
        <v>103</v>
      </c>
      <c r="M115" s="43">
        <f t="shared" si="33"/>
        <v>-525</v>
      </c>
      <c r="N115" s="7">
        <v>0</v>
      </c>
      <c r="O115" s="7">
        <f t="shared" si="25"/>
        <v>-371.02155680749991</v>
      </c>
      <c r="P115" s="7">
        <f t="shared" si="26"/>
        <v>-3.3164429664487383</v>
      </c>
      <c r="Q115" s="7">
        <f t="shared" si="39"/>
        <v>4400</v>
      </c>
      <c r="R115" s="7">
        <f t="shared" si="40"/>
        <v>13.22</v>
      </c>
      <c r="S115" s="21">
        <f t="shared" si="41"/>
        <v>21.413395454545455</v>
      </c>
      <c r="T115" s="21">
        <f t="shared" si="34"/>
        <v>22</v>
      </c>
      <c r="U115" s="7">
        <f t="shared" si="35"/>
        <v>4500</v>
      </c>
      <c r="V115" s="7">
        <f t="shared" si="28"/>
        <v>1</v>
      </c>
      <c r="W115" s="7">
        <f t="shared" si="29"/>
        <v>9</v>
      </c>
      <c r="X115" s="7">
        <v>0</v>
      </c>
      <c r="Y115" s="7">
        <f t="shared" si="30"/>
        <v>9.8581540000000007</v>
      </c>
    </row>
    <row r="116" spans="3:25">
      <c r="C116" s="69" t="s">
        <v>130</v>
      </c>
      <c r="D116" s="169">
        <v>3</v>
      </c>
      <c r="E116" s="65">
        <v>1</v>
      </c>
      <c r="F116" s="129">
        <f t="shared" si="31"/>
        <v>110</v>
      </c>
      <c r="G116" s="79">
        <f t="shared" si="38"/>
        <v>15.789271784609664</v>
      </c>
      <c r="H116" s="72">
        <f t="shared" si="37"/>
        <v>31.773951595607404</v>
      </c>
      <c r="I116" s="10">
        <f t="shared" si="32"/>
        <v>8.8260976654465004</v>
      </c>
      <c r="J116" s="70">
        <v>-1</v>
      </c>
      <c r="K116" s="7">
        <f t="shared" si="23"/>
        <v>49.702387042500099</v>
      </c>
      <c r="L116" s="7">
        <v>103</v>
      </c>
      <c r="M116" s="43">
        <f t="shared" si="33"/>
        <v>-525</v>
      </c>
      <c r="N116" s="7">
        <v>0</v>
      </c>
      <c r="O116" s="7">
        <f t="shared" si="25"/>
        <v>-372.29761295749989</v>
      </c>
      <c r="P116" s="7">
        <f t="shared" si="26"/>
        <v>-3.2859350925754947</v>
      </c>
      <c r="Q116" s="7">
        <f t="shared" si="39"/>
        <v>4300</v>
      </c>
      <c r="R116" s="7">
        <f t="shared" si="40"/>
        <v>12.63</v>
      </c>
      <c r="S116" s="21">
        <f t="shared" si="41"/>
        <v>20.933490697674422</v>
      </c>
      <c r="T116" s="21">
        <f t="shared" si="34"/>
        <v>21</v>
      </c>
      <c r="U116" s="7">
        <f t="shared" si="35"/>
        <v>4500</v>
      </c>
      <c r="V116" s="7">
        <f t="shared" si="28"/>
        <v>2</v>
      </c>
      <c r="W116" s="7">
        <f t="shared" si="29"/>
        <v>9</v>
      </c>
      <c r="X116" s="7">
        <v>0</v>
      </c>
      <c r="Y116" s="7">
        <f t="shared" si="30"/>
        <v>9.4181910000000002</v>
      </c>
    </row>
    <row r="117" spans="3:25">
      <c r="C117" s="69" t="s">
        <v>130</v>
      </c>
      <c r="D117" s="169">
        <v>3</v>
      </c>
      <c r="E117" s="65">
        <v>1</v>
      </c>
      <c r="F117" s="129">
        <f t="shared" si="31"/>
        <v>111</v>
      </c>
      <c r="G117" s="79">
        <f t="shared" si="38"/>
        <v>15.90405519180136</v>
      </c>
      <c r="H117" s="72">
        <f t="shared" si="37"/>
        <v>31.36341818105932</v>
      </c>
      <c r="I117" s="10">
        <f t="shared" si="32"/>
        <v>8.7120606058498105</v>
      </c>
      <c r="J117" s="70">
        <v>-1</v>
      </c>
      <c r="K117" s="7">
        <f t="shared" si="23"/>
        <v>48.426330892500097</v>
      </c>
      <c r="L117" s="7">
        <v>103</v>
      </c>
      <c r="M117" s="43">
        <f t="shared" si="33"/>
        <v>-525</v>
      </c>
      <c r="N117" s="7">
        <v>0</v>
      </c>
      <c r="O117" s="7">
        <f t="shared" si="25"/>
        <v>-373.57366910749988</v>
      </c>
      <c r="P117" s="7">
        <f t="shared" si="26"/>
        <v>-3.2545964460142223</v>
      </c>
      <c r="Q117" s="7">
        <f t="shared" si="39"/>
        <v>4300</v>
      </c>
      <c r="R117" s="7">
        <f t="shared" si="40"/>
        <v>12.63</v>
      </c>
      <c r="S117" s="21">
        <f t="shared" si="41"/>
        <v>20.933490697674422</v>
      </c>
      <c r="T117" s="21">
        <f t="shared" si="34"/>
        <v>21</v>
      </c>
      <c r="U117" s="7">
        <f t="shared" si="35"/>
        <v>4500</v>
      </c>
      <c r="V117" s="7">
        <f t="shared" si="28"/>
        <v>2</v>
      </c>
      <c r="W117" s="7">
        <f t="shared" si="29"/>
        <v>9</v>
      </c>
      <c r="X117" s="7">
        <v>0</v>
      </c>
      <c r="Y117" s="7">
        <f t="shared" si="30"/>
        <v>9.4181910000000002</v>
      </c>
    </row>
    <row r="118" spans="3:25">
      <c r="C118" s="69" t="s">
        <v>130</v>
      </c>
      <c r="D118" s="169">
        <v>3</v>
      </c>
      <c r="E118" s="65">
        <v>1</v>
      </c>
      <c r="F118" s="129">
        <f t="shared" si="31"/>
        <v>112</v>
      </c>
      <c r="G118" s="79">
        <f t="shared" si="38"/>
        <v>16.020381455943916</v>
      </c>
      <c r="H118" s="72">
        <f t="shared" si="37"/>
        <v>30.947439312485972</v>
      </c>
      <c r="I118" s="10">
        <f t="shared" si="32"/>
        <v>8.5965109201349925</v>
      </c>
      <c r="J118" s="70">
        <v>-1</v>
      </c>
      <c r="K118" s="7">
        <f t="shared" si="23"/>
        <v>47.150274742500109</v>
      </c>
      <c r="L118" s="7">
        <v>103</v>
      </c>
      <c r="M118" s="43">
        <f t="shared" si="33"/>
        <v>-525</v>
      </c>
      <c r="N118" s="7">
        <v>0</v>
      </c>
      <c r="O118" s="7">
        <f t="shared" si="25"/>
        <v>-374.84972525749993</v>
      </c>
      <c r="P118" s="7">
        <f t="shared" si="26"/>
        <v>-3.2223997565856997</v>
      </c>
      <c r="Q118" s="7">
        <f t="shared" si="39"/>
        <v>4200</v>
      </c>
      <c r="R118" s="7">
        <f t="shared" si="40"/>
        <v>12.04</v>
      </c>
      <c r="S118" s="21">
        <f t="shared" si="41"/>
        <v>20.430733333333329</v>
      </c>
      <c r="T118" s="21">
        <f t="shared" si="34"/>
        <v>21</v>
      </c>
      <c r="U118" s="7">
        <f t="shared" si="35"/>
        <v>4000</v>
      </c>
      <c r="V118" s="7">
        <f t="shared" si="28"/>
        <v>2</v>
      </c>
      <c r="W118" s="7">
        <f t="shared" si="29"/>
        <v>8</v>
      </c>
      <c r="X118" s="7">
        <v>0</v>
      </c>
      <c r="Y118" s="7">
        <f t="shared" si="30"/>
        <v>8.9782279999999997</v>
      </c>
    </row>
    <row r="119" spans="3:25">
      <c r="C119" s="69" t="s">
        <v>130</v>
      </c>
      <c r="D119" s="169">
        <v>3</v>
      </c>
      <c r="E119" s="65">
        <v>1</v>
      </c>
      <c r="F119" s="129">
        <f t="shared" si="31"/>
        <v>113</v>
      </c>
      <c r="G119" s="79">
        <f t="shared" si="38"/>
        <v>16.13831451255421</v>
      </c>
      <c r="H119" s="72">
        <f t="shared" si="37"/>
        <v>30.525792373008148</v>
      </c>
      <c r="I119" s="10">
        <f t="shared" si="32"/>
        <v>8.4793867702800405</v>
      </c>
      <c r="J119" s="70">
        <v>-1</v>
      </c>
      <c r="K119" s="7">
        <f t="shared" si="23"/>
        <v>45.874218592500107</v>
      </c>
      <c r="L119" s="7">
        <v>103</v>
      </c>
      <c r="M119" s="43">
        <f t="shared" si="33"/>
        <v>-525</v>
      </c>
      <c r="N119" s="7">
        <v>0</v>
      </c>
      <c r="O119" s="7">
        <f t="shared" si="25"/>
        <v>-376.12578140749986</v>
      </c>
      <c r="P119" s="7">
        <f t="shared" si="26"/>
        <v>-3.1893159748279967</v>
      </c>
      <c r="Q119" s="7">
        <f t="shared" si="39"/>
        <v>4100</v>
      </c>
      <c r="R119" s="7">
        <f t="shared" si="40"/>
        <v>11.45</v>
      </c>
      <c r="S119" s="21">
        <f t="shared" si="41"/>
        <v>19.903451219512192</v>
      </c>
      <c r="T119" s="21">
        <f t="shared" si="34"/>
        <v>20</v>
      </c>
      <c r="U119" s="7">
        <f t="shared" si="35"/>
        <v>4000</v>
      </c>
      <c r="V119" s="7">
        <f t="shared" si="28"/>
        <v>3</v>
      </c>
      <c r="W119" s="7">
        <f t="shared" si="29"/>
        <v>8</v>
      </c>
      <c r="X119" s="7">
        <v>0</v>
      </c>
      <c r="Y119" s="7">
        <f t="shared" si="30"/>
        <v>8.5382649999999991</v>
      </c>
    </row>
    <row r="120" spans="3:25">
      <c r="C120" s="69" t="s">
        <v>130</v>
      </c>
      <c r="D120" s="169">
        <v>3</v>
      </c>
      <c r="E120" s="65">
        <v>1</v>
      </c>
      <c r="F120" s="129">
        <f t="shared" si="31"/>
        <v>114</v>
      </c>
      <c r="G120" s="79">
        <f t="shared" si="38"/>
        <v>16.257922838540352</v>
      </c>
      <c r="H120" s="72">
        <f t="shared" si="37"/>
        <v>30.098239151153049</v>
      </c>
      <c r="I120" s="10">
        <f t="shared" si="32"/>
        <v>8.3606219864314024</v>
      </c>
      <c r="J120" s="70">
        <v>-1</v>
      </c>
      <c r="K120" s="7">
        <f t="shared" si="23"/>
        <v>44.598162442500104</v>
      </c>
      <c r="L120" s="7">
        <v>103</v>
      </c>
      <c r="M120" s="43">
        <f t="shared" si="33"/>
        <v>-525</v>
      </c>
      <c r="N120" s="7">
        <v>0</v>
      </c>
      <c r="O120" s="7">
        <f t="shared" si="25"/>
        <v>-377.4018375574999</v>
      </c>
      <c r="P120" s="7">
        <f t="shared" si="26"/>
        <v>-3.1553141008028467</v>
      </c>
      <c r="Q120" s="7">
        <f t="shared" si="39"/>
        <v>4100</v>
      </c>
      <c r="R120" s="7">
        <f t="shared" si="40"/>
        <v>11.45</v>
      </c>
      <c r="S120" s="21">
        <f t="shared" si="41"/>
        <v>19.903451219512192</v>
      </c>
      <c r="T120" s="21">
        <f t="shared" si="34"/>
        <v>20</v>
      </c>
      <c r="U120" s="7">
        <f t="shared" si="35"/>
        <v>4000</v>
      </c>
      <c r="V120" s="7">
        <f t="shared" si="28"/>
        <v>3</v>
      </c>
      <c r="W120" s="7">
        <f t="shared" si="29"/>
        <v>8</v>
      </c>
      <c r="X120" s="7">
        <v>0</v>
      </c>
      <c r="Y120" s="7">
        <f t="shared" si="30"/>
        <v>8.5382649999999991</v>
      </c>
    </row>
    <row r="121" spans="3:25">
      <c r="C121" s="71" t="s">
        <v>129</v>
      </c>
      <c r="D121" s="169">
        <v>3</v>
      </c>
      <c r="E121" s="65">
        <v>1</v>
      </c>
      <c r="F121" s="130">
        <f t="shared" si="31"/>
        <v>115</v>
      </c>
      <c r="G121" s="79">
        <f t="shared" si="38"/>
        <v>16.379279917034918</v>
      </c>
      <c r="H121" s="72">
        <f t="shared" si="37"/>
        <v>29.664524267211878</v>
      </c>
      <c r="I121" s="10">
        <f t="shared" si="32"/>
        <v>8.2401456297810771</v>
      </c>
      <c r="J121" s="70">
        <v>0.8</v>
      </c>
      <c r="K121" s="7">
        <f t="shared" si="23"/>
        <v>43.322106292500116</v>
      </c>
      <c r="L121" s="7">
        <v>103</v>
      </c>
      <c r="M121" s="43">
        <f t="shared" si="33"/>
        <v>420</v>
      </c>
      <c r="N121" s="7">
        <v>0</v>
      </c>
      <c r="O121" s="7">
        <f t="shared" si="25"/>
        <v>566.32210629250017</v>
      </c>
      <c r="P121" s="7">
        <f t="shared" si="26"/>
        <v>4.6665766292145596</v>
      </c>
      <c r="Q121" s="7">
        <f t="shared" si="39"/>
        <v>4000</v>
      </c>
      <c r="R121" s="7">
        <f t="shared" si="40"/>
        <v>10.86</v>
      </c>
      <c r="S121" s="21">
        <f t="shared" si="41"/>
        <v>19.349805</v>
      </c>
      <c r="T121" s="21">
        <f t="shared" si="34"/>
        <v>20</v>
      </c>
      <c r="U121" s="7">
        <f t="shared" si="35"/>
        <v>4000</v>
      </c>
      <c r="V121" s="7">
        <f t="shared" si="28"/>
        <v>3</v>
      </c>
      <c r="W121" s="7">
        <f t="shared" si="29"/>
        <v>8</v>
      </c>
      <c r="X121" s="7">
        <f t="shared" si="36"/>
        <v>466</v>
      </c>
      <c r="Y121" s="7">
        <f t="shared" si="30"/>
        <v>8.0983020000000003</v>
      </c>
    </row>
    <row r="122" spans="3:25">
      <c r="C122" s="71" t="s">
        <v>129</v>
      </c>
      <c r="D122" s="169">
        <v>3</v>
      </c>
      <c r="E122" s="65">
        <v>1</v>
      </c>
      <c r="F122" s="130">
        <f t="shared" si="31"/>
        <v>116</v>
      </c>
      <c r="G122" s="79">
        <f t="shared" si="38"/>
        <v>16.49923194581573</v>
      </c>
      <c r="H122" s="72">
        <f t="shared" si="37"/>
        <v>30.011997600959564</v>
      </c>
      <c r="I122" s="10">
        <f t="shared" si="32"/>
        <v>8.3366660002665451</v>
      </c>
      <c r="J122" s="70">
        <v>0.8</v>
      </c>
      <c r="K122" s="7">
        <f t="shared" si="23"/>
        <v>44.342951212500118</v>
      </c>
      <c r="L122" s="7">
        <v>103</v>
      </c>
      <c r="M122" s="43">
        <f t="shared" si="33"/>
        <v>420</v>
      </c>
      <c r="N122" s="7">
        <v>0</v>
      </c>
      <c r="O122" s="7">
        <f t="shared" si="25"/>
        <v>567.34295121250011</v>
      </c>
      <c r="P122" s="7">
        <f t="shared" si="26"/>
        <v>4.7297486918641303</v>
      </c>
      <c r="Q122" s="7">
        <f t="shared" si="39"/>
        <v>4100</v>
      </c>
      <c r="R122" s="7">
        <f t="shared" si="40"/>
        <v>11.45</v>
      </c>
      <c r="S122" s="21">
        <f t="shared" si="41"/>
        <v>19.903451219512192</v>
      </c>
      <c r="T122" s="21">
        <f t="shared" si="34"/>
        <v>20</v>
      </c>
      <c r="U122" s="7">
        <f t="shared" si="35"/>
        <v>4000</v>
      </c>
      <c r="V122" s="7">
        <f t="shared" si="28"/>
        <v>3</v>
      </c>
      <c r="W122" s="7">
        <f t="shared" si="29"/>
        <v>8</v>
      </c>
      <c r="X122" s="7">
        <f t="shared" si="36"/>
        <v>466</v>
      </c>
      <c r="Y122" s="7">
        <f t="shared" si="30"/>
        <v>8.5382649999999991</v>
      </c>
    </row>
    <row r="123" spans="3:25">
      <c r="C123" s="71" t="s">
        <v>129</v>
      </c>
      <c r="D123" s="169">
        <v>3</v>
      </c>
      <c r="E123" s="65">
        <v>1</v>
      </c>
      <c r="F123" s="130">
        <f t="shared" si="31"/>
        <v>117</v>
      </c>
      <c r="G123" s="79">
        <f t="shared" si="38"/>
        <v>16.6178266236432</v>
      </c>
      <c r="H123" s="72">
        <f t="shared" si="37"/>
        <v>30.355493736719264</v>
      </c>
      <c r="I123" s="10">
        <f t="shared" si="32"/>
        <v>8.4320815935331286</v>
      </c>
      <c r="J123" s="70">
        <v>0.8</v>
      </c>
      <c r="K123" s="7">
        <f t="shared" si="23"/>
        <v>45.363796132500106</v>
      </c>
      <c r="L123" s="7">
        <v>103</v>
      </c>
      <c r="M123" s="43">
        <f t="shared" si="33"/>
        <v>420</v>
      </c>
      <c r="N123" s="7">
        <v>0</v>
      </c>
      <c r="O123" s="7">
        <f t="shared" si="25"/>
        <v>568.36379613250006</v>
      </c>
      <c r="P123" s="7">
        <f t="shared" si="26"/>
        <v>4.7924899037994688</v>
      </c>
      <c r="Q123" s="7">
        <f t="shared" si="39"/>
        <v>4100</v>
      </c>
      <c r="R123" s="7">
        <f t="shared" si="40"/>
        <v>11.45</v>
      </c>
      <c r="S123" s="21">
        <f t="shared" si="41"/>
        <v>19.903451219512192</v>
      </c>
      <c r="T123" s="21">
        <f t="shared" si="34"/>
        <v>20</v>
      </c>
      <c r="U123" s="7">
        <f t="shared" si="35"/>
        <v>4000</v>
      </c>
      <c r="V123" s="7">
        <f t="shared" si="28"/>
        <v>3</v>
      </c>
      <c r="W123" s="7">
        <f t="shared" si="29"/>
        <v>8</v>
      </c>
      <c r="X123" s="7">
        <f t="shared" si="36"/>
        <v>466</v>
      </c>
      <c r="Y123" s="7">
        <f t="shared" si="30"/>
        <v>8.5382649999999991</v>
      </c>
    </row>
    <row r="124" spans="3:25">
      <c r="C124" s="71" t="s">
        <v>129</v>
      </c>
      <c r="D124" s="169">
        <v>3</v>
      </c>
      <c r="E124" s="65">
        <v>1</v>
      </c>
      <c r="F124" s="130">
        <f t="shared" si="31"/>
        <v>118</v>
      </c>
      <c r="G124" s="79">
        <f t="shared" si="38"/>
        <v>16.735109010148246</v>
      </c>
      <c r="H124" s="72">
        <f t="shared" si="37"/>
        <v>30.695146196100811</v>
      </c>
      <c r="I124" s="10">
        <f t="shared" si="32"/>
        <v>8.5264294989168921</v>
      </c>
      <c r="J124" s="70">
        <v>0.8</v>
      </c>
      <c r="K124" s="7">
        <f t="shared" si="23"/>
        <v>46.384641052500093</v>
      </c>
      <c r="L124" s="7">
        <v>103</v>
      </c>
      <c r="M124" s="43">
        <f t="shared" si="33"/>
        <v>420</v>
      </c>
      <c r="N124" s="7">
        <v>0</v>
      </c>
      <c r="O124" s="7">
        <f t="shared" si="25"/>
        <v>569.38464105250011</v>
      </c>
      <c r="P124" s="7">
        <f t="shared" si="26"/>
        <v>4.8548179997002423</v>
      </c>
      <c r="Q124" s="7">
        <f t="shared" si="39"/>
        <v>4200</v>
      </c>
      <c r="R124" s="7">
        <f t="shared" si="40"/>
        <v>12.04</v>
      </c>
      <c r="S124" s="21">
        <f t="shared" si="41"/>
        <v>20.430733333333329</v>
      </c>
      <c r="T124" s="21">
        <f t="shared" si="34"/>
        <v>21</v>
      </c>
      <c r="U124" s="7">
        <f t="shared" si="35"/>
        <v>4000</v>
      </c>
      <c r="V124" s="7">
        <f t="shared" si="28"/>
        <v>2</v>
      </c>
      <c r="W124" s="7">
        <f t="shared" si="29"/>
        <v>8</v>
      </c>
      <c r="X124" s="7">
        <f t="shared" si="36"/>
        <v>488</v>
      </c>
      <c r="Y124" s="7">
        <f t="shared" si="30"/>
        <v>8.9782279999999997</v>
      </c>
    </row>
    <row r="125" spans="3:25">
      <c r="C125" s="71" t="s">
        <v>129</v>
      </c>
      <c r="D125" s="169">
        <v>3</v>
      </c>
      <c r="E125" s="65">
        <v>1</v>
      </c>
      <c r="F125" s="130">
        <f t="shared" si="31"/>
        <v>119</v>
      </c>
      <c r="G125" s="79">
        <f t="shared" si="38"/>
        <v>16.851121725838745</v>
      </c>
      <c r="H125" s="72">
        <f t="shared" si="37"/>
        <v>31.031081192894362</v>
      </c>
      <c r="I125" s="10">
        <f t="shared" si="32"/>
        <v>8.6197447758039889</v>
      </c>
      <c r="J125" s="70">
        <v>0.8</v>
      </c>
      <c r="K125" s="7">
        <f t="shared" si="23"/>
        <v>47.405485972500095</v>
      </c>
      <c r="L125" s="7">
        <v>103</v>
      </c>
      <c r="M125" s="43">
        <f t="shared" si="33"/>
        <v>420</v>
      </c>
      <c r="N125" s="7">
        <v>0</v>
      </c>
      <c r="O125" s="7">
        <f t="shared" si="25"/>
        <v>570.40548597250006</v>
      </c>
      <c r="P125" s="7">
        <f t="shared" si="26"/>
        <v>4.9167497078013929</v>
      </c>
      <c r="Q125" s="7">
        <f t="shared" si="39"/>
        <v>4200</v>
      </c>
      <c r="R125" s="7">
        <f t="shared" si="40"/>
        <v>12.04</v>
      </c>
      <c r="S125" s="21">
        <f t="shared" si="41"/>
        <v>20.430733333333329</v>
      </c>
      <c r="T125" s="21">
        <f t="shared" si="34"/>
        <v>21</v>
      </c>
      <c r="U125" s="7">
        <f t="shared" si="35"/>
        <v>4000</v>
      </c>
      <c r="V125" s="7">
        <f t="shared" si="28"/>
        <v>2</v>
      </c>
      <c r="W125" s="7">
        <f t="shared" si="29"/>
        <v>8</v>
      </c>
      <c r="X125" s="7">
        <f t="shared" si="36"/>
        <v>488</v>
      </c>
      <c r="Y125" s="7">
        <f t="shared" si="30"/>
        <v>8.9782279999999997</v>
      </c>
    </row>
    <row r="126" spans="3:25">
      <c r="C126" s="71" t="s">
        <v>129</v>
      </c>
      <c r="D126" s="169">
        <v>3</v>
      </c>
      <c r="E126" s="65">
        <v>1</v>
      </c>
      <c r="F126" s="130">
        <f t="shared" si="31"/>
        <v>120</v>
      </c>
      <c r="G126" s="79">
        <f t="shared" si="38"/>
        <v>16.965905133030443</v>
      </c>
      <c r="H126" s="72">
        <f t="shared" si="37"/>
        <v>31.363418181059313</v>
      </c>
      <c r="I126" s="10">
        <f t="shared" si="32"/>
        <v>8.7120606058498087</v>
      </c>
      <c r="J126" s="70">
        <v>0.8</v>
      </c>
      <c r="K126" s="7">
        <f t="shared" si="23"/>
        <v>48.426330892500076</v>
      </c>
      <c r="L126" s="7">
        <v>103</v>
      </c>
      <c r="M126" s="43">
        <f t="shared" si="33"/>
        <v>420</v>
      </c>
      <c r="N126" s="7">
        <v>0</v>
      </c>
      <c r="O126" s="7">
        <f t="shared" si="25"/>
        <v>571.42633089250012</v>
      </c>
      <c r="P126" s="7">
        <f t="shared" si="26"/>
        <v>4.9783008265138475</v>
      </c>
      <c r="Q126" s="7">
        <f t="shared" si="39"/>
        <v>4300</v>
      </c>
      <c r="R126" s="7">
        <f t="shared" si="40"/>
        <v>12.63</v>
      </c>
      <c r="S126" s="21">
        <f t="shared" si="41"/>
        <v>20.933490697674422</v>
      </c>
      <c r="T126" s="21">
        <f t="shared" si="34"/>
        <v>21</v>
      </c>
      <c r="U126" s="7">
        <f t="shared" si="35"/>
        <v>4500</v>
      </c>
      <c r="V126" s="7">
        <f t="shared" si="28"/>
        <v>2</v>
      </c>
      <c r="W126" s="7">
        <f t="shared" si="29"/>
        <v>9</v>
      </c>
      <c r="X126" s="7">
        <f t="shared" si="36"/>
        <v>488</v>
      </c>
      <c r="Y126" s="7">
        <f t="shared" si="30"/>
        <v>9.4181910000000002</v>
      </c>
    </row>
    <row r="127" spans="3:25">
      <c r="C127" s="71" t="s">
        <v>129</v>
      </c>
      <c r="D127" s="169">
        <v>3</v>
      </c>
      <c r="E127" s="65">
        <v>1</v>
      </c>
      <c r="F127" s="130">
        <f t="shared" si="31"/>
        <v>121</v>
      </c>
      <c r="G127" s="79">
        <f t="shared" si="38"/>
        <v>17.079497499879857</v>
      </c>
      <c r="H127" s="72">
        <f t="shared" si="37"/>
        <v>31.692270350986242</v>
      </c>
      <c r="I127" s="10">
        <f t="shared" si="32"/>
        <v>8.8034084308295117</v>
      </c>
      <c r="J127" s="70">
        <v>0.8</v>
      </c>
      <c r="K127" s="7">
        <f t="shared" si="23"/>
        <v>49.447175812500078</v>
      </c>
      <c r="L127" s="7">
        <v>103</v>
      </c>
      <c r="M127" s="43">
        <f t="shared" si="33"/>
        <v>420</v>
      </c>
      <c r="N127" s="7">
        <v>0</v>
      </c>
      <c r="O127" s="7">
        <f t="shared" si="25"/>
        <v>572.44717581250006</v>
      </c>
      <c r="P127" s="7">
        <f t="shared" si="26"/>
        <v>5.0394862937523071</v>
      </c>
      <c r="Q127" s="7">
        <f t="shared" si="39"/>
        <v>4300</v>
      </c>
      <c r="R127" s="7">
        <f t="shared" si="40"/>
        <v>12.63</v>
      </c>
      <c r="S127" s="21">
        <f t="shared" si="41"/>
        <v>20.933490697674422</v>
      </c>
      <c r="T127" s="21">
        <f t="shared" si="34"/>
        <v>21</v>
      </c>
      <c r="U127" s="7">
        <f t="shared" si="35"/>
        <v>4500</v>
      </c>
      <c r="V127" s="7">
        <f t="shared" si="28"/>
        <v>2</v>
      </c>
      <c r="W127" s="7">
        <f t="shared" si="29"/>
        <v>9</v>
      </c>
      <c r="X127" s="7">
        <f t="shared" si="36"/>
        <v>488</v>
      </c>
      <c r="Y127" s="7">
        <f t="shared" si="30"/>
        <v>9.4181910000000002</v>
      </c>
    </row>
    <row r="128" spans="3:25">
      <c r="C128" s="71" t="s">
        <v>129</v>
      </c>
      <c r="D128" s="169">
        <v>3</v>
      </c>
      <c r="E128" s="65">
        <v>1</v>
      </c>
      <c r="F128" s="130">
        <f t="shared" si="31"/>
        <v>122</v>
      </c>
      <c r="G128" s="79">
        <f t="shared" si="38"/>
        <v>17.191935149408852</v>
      </c>
      <c r="H128" s="72">
        <f t="shared" si="37"/>
        <v>32.017745079877216</v>
      </c>
      <c r="I128" s="10">
        <f t="shared" si="32"/>
        <v>8.8938180777436706</v>
      </c>
      <c r="J128" s="70">
        <v>0.8</v>
      </c>
      <c r="K128" s="7">
        <f t="shared" si="23"/>
        <v>50.468020732500072</v>
      </c>
      <c r="L128" s="7">
        <v>103</v>
      </c>
      <c r="M128" s="43">
        <f t="shared" si="33"/>
        <v>420</v>
      </c>
      <c r="N128" s="7">
        <v>0</v>
      </c>
      <c r="O128" s="7">
        <f t="shared" si="25"/>
        <v>573.46802073250001</v>
      </c>
      <c r="P128" s="7">
        <f t="shared" si="26"/>
        <v>5.1003202497985907</v>
      </c>
      <c r="Q128" s="7">
        <f t="shared" si="39"/>
        <v>4300</v>
      </c>
      <c r="R128" s="7">
        <f t="shared" si="40"/>
        <v>12.63</v>
      </c>
      <c r="S128" s="21">
        <f t="shared" si="41"/>
        <v>20.933490697674422</v>
      </c>
      <c r="T128" s="21">
        <f t="shared" si="34"/>
        <v>21</v>
      </c>
      <c r="U128" s="7">
        <f t="shared" si="35"/>
        <v>4500</v>
      </c>
      <c r="V128" s="7">
        <f t="shared" si="28"/>
        <v>2</v>
      </c>
      <c r="W128" s="7">
        <f t="shared" si="29"/>
        <v>9</v>
      </c>
      <c r="X128" s="7">
        <f t="shared" si="36"/>
        <v>488</v>
      </c>
      <c r="Y128" s="7">
        <f t="shared" si="30"/>
        <v>9.4181910000000002</v>
      </c>
    </row>
    <row r="129" spans="3:25">
      <c r="C129" s="71" t="s">
        <v>129</v>
      </c>
      <c r="D129" s="169">
        <v>3</v>
      </c>
      <c r="E129" s="65">
        <v>1</v>
      </c>
      <c r="F129" s="130">
        <f t="shared" si="31"/>
        <v>123</v>
      </c>
      <c r="G129" s="79">
        <f t="shared" si="38"/>
        <v>17.303252595165858</v>
      </c>
      <c r="H129" s="72">
        <f t="shared" si="37"/>
        <v>32.339944341325044</v>
      </c>
      <c r="I129" s="10">
        <f t="shared" si="32"/>
        <v>8.9833178725902894</v>
      </c>
      <c r="J129" s="70">
        <v>0.8</v>
      </c>
      <c r="K129" s="7">
        <f t="shared" si="23"/>
        <v>51.488865652500067</v>
      </c>
      <c r="L129" s="7">
        <v>103</v>
      </c>
      <c r="M129" s="43">
        <f t="shared" si="33"/>
        <v>420</v>
      </c>
      <c r="N129" s="7">
        <v>0</v>
      </c>
      <c r="O129" s="7">
        <f t="shared" si="25"/>
        <v>574.48886565250007</v>
      </c>
      <c r="P129" s="7">
        <f t="shared" si="26"/>
        <v>5.160816094420225</v>
      </c>
      <c r="Q129" s="7">
        <f t="shared" si="39"/>
        <v>4400</v>
      </c>
      <c r="R129" s="7">
        <f t="shared" si="40"/>
        <v>13.22</v>
      </c>
      <c r="S129" s="21">
        <f t="shared" si="41"/>
        <v>21.413395454545455</v>
      </c>
      <c r="T129" s="21">
        <f t="shared" si="34"/>
        <v>22</v>
      </c>
      <c r="U129" s="7">
        <f t="shared" si="35"/>
        <v>4500</v>
      </c>
      <c r="V129" s="7">
        <f t="shared" si="28"/>
        <v>1</v>
      </c>
      <c r="W129" s="7">
        <f t="shared" si="29"/>
        <v>9</v>
      </c>
      <c r="X129" s="7">
        <f t="shared" si="36"/>
        <v>488</v>
      </c>
      <c r="Y129" s="7">
        <f t="shared" si="30"/>
        <v>9.8581540000000007</v>
      </c>
    </row>
    <row r="130" spans="3:25">
      <c r="C130" s="71" t="s">
        <v>129</v>
      </c>
      <c r="D130" s="169">
        <v>3</v>
      </c>
      <c r="E130" s="65">
        <v>1</v>
      </c>
      <c r="F130" s="130">
        <f t="shared" si="31"/>
        <v>124</v>
      </c>
      <c r="G130" s="79">
        <f t="shared" si="38"/>
        <v>17.413482664959702</v>
      </c>
      <c r="H130" s="72">
        <f t="shared" si="37"/>
        <v>32.65896507852019</v>
      </c>
      <c r="I130" s="10">
        <f t="shared" si="32"/>
        <v>9.0719347440333866</v>
      </c>
      <c r="J130" s="70">
        <v>0.8</v>
      </c>
      <c r="K130" s="7">
        <f t="shared" si="23"/>
        <v>52.509710572500062</v>
      </c>
      <c r="L130" s="7">
        <v>103</v>
      </c>
      <c r="M130" s="43">
        <f t="shared" si="33"/>
        <v>420</v>
      </c>
      <c r="N130" s="7">
        <v>0</v>
      </c>
      <c r="O130" s="7">
        <f t="shared" si="25"/>
        <v>575.50971057250013</v>
      </c>
      <c r="P130" s="7">
        <f t="shared" si="26"/>
        <v>5.2209865388712622</v>
      </c>
      <c r="Q130" s="7">
        <f t="shared" si="39"/>
        <v>4400</v>
      </c>
      <c r="R130" s="7">
        <f t="shared" si="40"/>
        <v>13.22</v>
      </c>
      <c r="S130" s="21">
        <f t="shared" si="41"/>
        <v>21.413395454545455</v>
      </c>
      <c r="T130" s="21">
        <f t="shared" si="34"/>
        <v>22</v>
      </c>
      <c r="U130" s="7">
        <f t="shared" si="35"/>
        <v>4500</v>
      </c>
      <c r="V130" s="7">
        <f t="shared" si="28"/>
        <v>1</v>
      </c>
      <c r="W130" s="7">
        <f t="shared" si="29"/>
        <v>9</v>
      </c>
      <c r="X130" s="7">
        <f t="shared" si="36"/>
        <v>488</v>
      </c>
      <c r="Y130" s="7">
        <f t="shared" si="30"/>
        <v>9.8581540000000007</v>
      </c>
    </row>
    <row r="131" spans="3:25">
      <c r="C131" s="71" t="s">
        <v>129</v>
      </c>
      <c r="D131" s="169">
        <v>3</v>
      </c>
      <c r="E131" s="65">
        <v>1</v>
      </c>
      <c r="F131" s="130">
        <f t="shared" si="31"/>
        <v>125</v>
      </c>
      <c r="G131" s="79">
        <f t="shared" si="38"/>
        <v>17.522656613923271</v>
      </c>
      <c r="H131" s="72">
        <f t="shared" si="37"/>
        <v>32.974899544956941</v>
      </c>
      <c r="I131" s="10">
        <f t="shared" si="32"/>
        <v>9.159694318043595</v>
      </c>
      <c r="J131" s="70">
        <v>0.8</v>
      </c>
      <c r="K131" s="7">
        <f t="shared" si="23"/>
        <v>53.530555492500071</v>
      </c>
      <c r="L131" s="7">
        <v>103</v>
      </c>
      <c r="M131" s="43">
        <f t="shared" si="33"/>
        <v>420</v>
      </c>
      <c r="N131" s="7">
        <v>0</v>
      </c>
      <c r="O131" s="7">
        <f t="shared" si="25"/>
        <v>576.53055549250007</v>
      </c>
      <c r="P131" s="7">
        <f t="shared" si="26"/>
        <v>5.2808436533231706</v>
      </c>
      <c r="Q131" s="7">
        <f t="shared" si="39"/>
        <v>4500</v>
      </c>
      <c r="R131" s="7">
        <f t="shared" si="40"/>
        <v>13.81</v>
      </c>
      <c r="S131" s="21">
        <f t="shared" si="41"/>
        <v>21.871971111111112</v>
      </c>
      <c r="T131" s="21">
        <f t="shared" si="34"/>
        <v>22</v>
      </c>
      <c r="U131" s="7">
        <f t="shared" si="35"/>
        <v>4500</v>
      </c>
      <c r="V131" s="7">
        <f t="shared" si="28"/>
        <v>1</v>
      </c>
      <c r="W131" s="7">
        <f t="shared" si="29"/>
        <v>9</v>
      </c>
      <c r="X131" s="7">
        <f t="shared" si="36"/>
        <v>488</v>
      </c>
      <c r="Y131" s="7">
        <f t="shared" si="30"/>
        <v>10.298117000000001</v>
      </c>
    </row>
    <row r="132" spans="3:25">
      <c r="C132" s="71" t="s">
        <v>129</v>
      </c>
      <c r="D132" s="169">
        <v>3</v>
      </c>
      <c r="E132" s="65">
        <v>1</v>
      </c>
      <c r="F132" s="130">
        <f t="shared" si="31"/>
        <v>126</v>
      </c>
      <c r="G132" s="79">
        <f t="shared" si="38"/>
        <v>17.630804228010447</v>
      </c>
      <c r="H132" s="72">
        <f t="shared" si="37"/>
        <v>33.287835616032496</v>
      </c>
      <c r="I132" s="10">
        <f t="shared" si="32"/>
        <v>9.2466210044534716</v>
      </c>
      <c r="J132" s="70">
        <v>0.8</v>
      </c>
      <c r="K132" s="7">
        <f t="shared" si="23"/>
        <v>54.551400412500072</v>
      </c>
      <c r="L132" s="7">
        <v>103</v>
      </c>
      <c r="M132" s="43">
        <f t="shared" si="33"/>
        <v>420</v>
      </c>
      <c r="N132" s="7">
        <v>0</v>
      </c>
      <c r="O132" s="7">
        <f t="shared" si="25"/>
        <v>577.55140041250002</v>
      </c>
      <c r="P132" s="7">
        <f t="shared" si="26"/>
        <v>5.3403989102057405</v>
      </c>
      <c r="Q132" s="7">
        <f t="shared" si="39"/>
        <v>4500</v>
      </c>
      <c r="R132" s="7">
        <f t="shared" si="40"/>
        <v>13.81</v>
      </c>
      <c r="S132" s="21">
        <f t="shared" si="41"/>
        <v>21.871971111111112</v>
      </c>
      <c r="T132" s="21">
        <f t="shared" si="34"/>
        <v>22</v>
      </c>
      <c r="U132" s="7">
        <f t="shared" si="35"/>
        <v>4500</v>
      </c>
      <c r="V132" s="7">
        <f t="shared" si="28"/>
        <v>1</v>
      </c>
      <c r="W132" s="7">
        <f t="shared" si="29"/>
        <v>9</v>
      </c>
      <c r="X132" s="7">
        <f t="shared" si="36"/>
        <v>488</v>
      </c>
      <c r="Y132" s="7">
        <f t="shared" si="30"/>
        <v>10.298117000000001</v>
      </c>
    </row>
    <row r="133" spans="3:25">
      <c r="C133" s="71" t="s">
        <v>129</v>
      </c>
      <c r="D133" s="169">
        <v>3</v>
      </c>
      <c r="E133" s="65">
        <v>1</v>
      </c>
      <c r="F133" s="130">
        <f t="shared" si="31"/>
        <v>127</v>
      </c>
      <c r="G133" s="79">
        <f t="shared" si="38"/>
        <v>17.737953918897428</v>
      </c>
      <c r="H133" s="72">
        <f t="shared" si="37"/>
        <v>33.597857074521905</v>
      </c>
      <c r="I133" s="10">
        <f t="shared" si="32"/>
        <v>9.332738076256085</v>
      </c>
      <c r="J133" s="70">
        <v>0.8</v>
      </c>
      <c r="K133" s="7">
        <f t="shared" si="23"/>
        <v>55.572245332500081</v>
      </c>
      <c r="L133" s="7">
        <v>103</v>
      </c>
      <c r="M133" s="43">
        <f t="shared" si="33"/>
        <v>420</v>
      </c>
      <c r="N133" s="7">
        <v>0</v>
      </c>
      <c r="O133" s="7">
        <f t="shared" si="25"/>
        <v>578.57224533250007</v>
      </c>
      <c r="P133" s="7">
        <f t="shared" si="26"/>
        <v>5.3996632238796005</v>
      </c>
      <c r="Q133" s="7">
        <f t="shared" si="39"/>
        <v>4600</v>
      </c>
      <c r="R133" s="7">
        <f t="shared" si="40"/>
        <v>14.1</v>
      </c>
      <c r="S133" s="21">
        <f t="shared" si="41"/>
        <v>21.845804347826085</v>
      </c>
      <c r="T133" s="21">
        <f t="shared" si="34"/>
        <v>22</v>
      </c>
      <c r="U133" s="7">
        <f t="shared" si="35"/>
        <v>4500</v>
      </c>
      <c r="V133" s="7">
        <f t="shared" si="28"/>
        <v>1</v>
      </c>
      <c r="W133" s="7">
        <f t="shared" si="29"/>
        <v>9</v>
      </c>
      <c r="X133" s="7">
        <f t="shared" si="36"/>
        <v>488</v>
      </c>
      <c r="Y133" s="7">
        <f t="shared" si="30"/>
        <v>10.51437</v>
      </c>
    </row>
    <row r="134" spans="3:25">
      <c r="C134" s="71" t="s">
        <v>129</v>
      </c>
      <c r="D134" s="169">
        <v>3</v>
      </c>
      <c r="E134" s="65">
        <v>1</v>
      </c>
      <c r="F134" s="130">
        <f t="shared" si="31"/>
        <v>128</v>
      </c>
      <c r="G134" s="79">
        <f t="shared" si="38"/>
        <v>17.844132811145194</v>
      </c>
      <c r="H134" s="72">
        <f t="shared" si="37"/>
        <v>33.905043872556803</v>
      </c>
      <c r="I134" s="10">
        <f t="shared" si="32"/>
        <v>9.4180677423768895</v>
      </c>
      <c r="J134" s="70">
        <v>0.8</v>
      </c>
      <c r="K134" s="7">
        <f t="shared" ref="K134:K197" si="42">0.5*1.167*0.95*1.151*I134^2</f>
        <v>56.593090252500069</v>
      </c>
      <c r="L134" s="7">
        <v>103</v>
      </c>
      <c r="M134" s="43">
        <f t="shared" si="33"/>
        <v>420</v>
      </c>
      <c r="N134" s="7">
        <v>0</v>
      </c>
      <c r="O134" s="7">
        <f t="shared" si="25"/>
        <v>579.59309025250013</v>
      </c>
      <c r="P134" s="7">
        <f t="shared" si="26"/>
        <v>5.4586469870116092</v>
      </c>
      <c r="Q134" s="7">
        <f t="shared" si="39"/>
        <v>4600</v>
      </c>
      <c r="R134" s="7">
        <f t="shared" ref="R134:R135" si="43">VLOOKUP(Q134,$AG$7:$AH$68,2,FALSE)</f>
        <v>14.1</v>
      </c>
      <c r="S134" s="21">
        <f t="shared" si="41"/>
        <v>21.845804347826085</v>
      </c>
      <c r="T134" s="21">
        <f t="shared" si="34"/>
        <v>22</v>
      </c>
      <c r="U134" s="7">
        <f t="shared" si="35"/>
        <v>4500</v>
      </c>
      <c r="V134" s="7">
        <f t="shared" si="28"/>
        <v>1</v>
      </c>
      <c r="W134" s="7">
        <f t="shared" si="29"/>
        <v>9</v>
      </c>
      <c r="X134" s="7">
        <f t="shared" si="36"/>
        <v>488</v>
      </c>
      <c r="Y134" s="7">
        <f t="shared" si="30"/>
        <v>10.51437</v>
      </c>
    </row>
    <row r="135" spans="3:25">
      <c r="C135" s="71" t="s">
        <v>129</v>
      </c>
      <c r="D135" s="169">
        <v>3</v>
      </c>
      <c r="E135" s="65">
        <v>1</v>
      </c>
      <c r="F135" s="130">
        <f t="shared" si="31"/>
        <v>129</v>
      </c>
      <c r="G135" s="79">
        <f t="shared" si="38"/>
        <v>17.949366822380671</v>
      </c>
      <c r="H135" s="72">
        <f t="shared" si="37"/>
        <v>34.209472372429268</v>
      </c>
      <c r="I135" s="10">
        <f t="shared" si="32"/>
        <v>9.5026312145636851</v>
      </c>
      <c r="J135" s="70">
        <v>0.8</v>
      </c>
      <c r="K135" s="7">
        <f t="shared" si="42"/>
        <v>57.613935172500057</v>
      </c>
      <c r="L135" s="7">
        <v>103</v>
      </c>
      <c r="M135" s="43">
        <f t="shared" si="33"/>
        <v>420</v>
      </c>
      <c r="N135" s="7">
        <v>0</v>
      </c>
      <c r="O135" s="7">
        <f t="shared" ref="O135:O198" si="44">K135+L135+M135+N135</f>
        <v>580.61393517250008</v>
      </c>
      <c r="P135" s="7">
        <f t="shared" ref="P135:P198" si="45">(O135*I135)/1000</f>
        <v>5.5173601039808551</v>
      </c>
      <c r="Q135" s="7">
        <f t="shared" si="39"/>
        <v>4600</v>
      </c>
      <c r="R135" s="7">
        <f t="shared" si="43"/>
        <v>14.1</v>
      </c>
      <c r="S135" s="21">
        <f t="shared" si="41"/>
        <v>21.845804347826085</v>
      </c>
      <c r="T135" s="21">
        <f t="shared" si="34"/>
        <v>22</v>
      </c>
      <c r="U135" s="7">
        <f t="shared" si="35"/>
        <v>4500</v>
      </c>
      <c r="V135" s="7">
        <f t="shared" ref="V135:V198" si="46">MATCH(T135,$AJ$7:$AJ$29,0)</f>
        <v>1</v>
      </c>
      <c r="W135" s="7">
        <f t="shared" ref="W135:W198" si="47">MATCH(U135,$AK$6:$AX$6,0)</f>
        <v>9</v>
      </c>
      <c r="X135" s="7">
        <f t="shared" si="36"/>
        <v>488</v>
      </c>
      <c r="Y135" s="7">
        <f t="shared" ref="Y135:Y198" si="48">R135*0.7457</f>
        <v>10.51437</v>
      </c>
    </row>
    <row r="136" spans="3:25">
      <c r="C136" s="71" t="s">
        <v>129</v>
      </c>
      <c r="D136" s="169">
        <v>3</v>
      </c>
      <c r="E136" s="65">
        <v>1</v>
      </c>
      <c r="F136" s="130">
        <f t="shared" ref="F136:F199" si="49">F135+1</f>
        <v>130</v>
      </c>
      <c r="G136" s="79">
        <f t="shared" si="38"/>
        <v>18.053680737168108</v>
      </c>
      <c r="H136" s="72">
        <f t="shared" si="37"/>
        <v>34.511215568275787</v>
      </c>
      <c r="I136" s="10">
        <f t="shared" ref="I136:I199" si="50">MIN(13.2,(SQRT((I135^2)+2*J135*$F$7)))</f>
        <v>9.5864487689654965</v>
      </c>
      <c r="J136" s="70">
        <v>0.8</v>
      </c>
      <c r="K136" s="7">
        <f t="shared" si="42"/>
        <v>58.634780092500044</v>
      </c>
      <c r="L136" s="7">
        <v>103</v>
      </c>
      <c r="M136" s="43">
        <f t="shared" ref="M136:M199" si="51">525*J136</f>
        <v>420</v>
      </c>
      <c r="N136" s="7">
        <v>0</v>
      </c>
      <c r="O136" s="7">
        <f t="shared" si="44"/>
        <v>581.63478009250002</v>
      </c>
      <c r="P136" s="7">
        <f t="shared" si="45"/>
        <v>5.5758120216052642</v>
      </c>
      <c r="Q136" s="7">
        <f t="shared" si="39"/>
        <v>4700</v>
      </c>
      <c r="R136" s="7">
        <f t="shared" ref="R136:R199" si="52">VLOOKUP(Q136,$AG$7:$AH$68,2,FALSE)</f>
        <v>14.39</v>
      </c>
      <c r="S136" s="21">
        <f t="shared" ref="S136:S199" si="53">VLOOKUP(Q136,$AG$7:$AI$68,3,TRUE)</f>
        <v>21.820751063829785</v>
      </c>
      <c r="T136" s="21">
        <f t="shared" ref="T136:T199" si="54">ROUNDUP(S136,0)</f>
        <v>22</v>
      </c>
      <c r="U136" s="7">
        <f t="shared" ref="U136:U199" si="55">MROUND(Q136,500)</f>
        <v>4500</v>
      </c>
      <c r="V136" s="7">
        <f t="shared" si="46"/>
        <v>1</v>
      </c>
      <c r="W136" s="7">
        <f t="shared" si="47"/>
        <v>9</v>
      </c>
      <c r="X136" s="7">
        <f t="shared" ref="X136:X180" si="56">INDEX($AK$7:$AX$29,V136,W136)</f>
        <v>488</v>
      </c>
      <c r="Y136" s="7">
        <f t="shared" si="48"/>
        <v>10.730623000000001</v>
      </c>
    </row>
    <row r="137" spans="3:25">
      <c r="C137" s="71" t="s">
        <v>129</v>
      </c>
      <c r="D137" s="169">
        <v>3</v>
      </c>
      <c r="E137" s="65">
        <v>1</v>
      </c>
      <c r="F137" s="130">
        <f t="shared" si="49"/>
        <v>131</v>
      </c>
      <c r="G137" s="79">
        <f t="shared" si="38"/>
        <v>18.157098275167112</v>
      </c>
      <c r="H137" s="72">
        <f t="shared" ref="H137:H201" si="57">I137*3.6</f>
        <v>34.810343290464701</v>
      </c>
      <c r="I137" s="10">
        <f t="shared" si="50"/>
        <v>9.6695398029068613</v>
      </c>
      <c r="J137" s="70">
        <v>0.8</v>
      </c>
      <c r="K137" s="7">
        <f t="shared" si="42"/>
        <v>59.655625012500032</v>
      </c>
      <c r="L137" s="7">
        <v>103</v>
      </c>
      <c r="M137" s="43">
        <f t="shared" si="51"/>
        <v>420</v>
      </c>
      <c r="N137" s="7">
        <v>0</v>
      </c>
      <c r="O137" s="7">
        <f t="shared" si="44"/>
        <v>582.65562501249997</v>
      </c>
      <c r="P137" s="7">
        <f t="shared" si="45"/>
        <v>5.6340117574459425</v>
      </c>
      <c r="Q137" s="7">
        <f t="shared" ref="Q137" si="58">VLOOKUP(H137,$AE$7:$AF$68,2,TRUE)</f>
        <v>4700</v>
      </c>
      <c r="R137" s="7">
        <f t="shared" si="52"/>
        <v>14.39</v>
      </c>
      <c r="S137" s="21">
        <f t="shared" si="53"/>
        <v>21.820751063829785</v>
      </c>
      <c r="T137" s="21">
        <f t="shared" si="54"/>
        <v>22</v>
      </c>
      <c r="U137" s="7">
        <f t="shared" si="55"/>
        <v>4500</v>
      </c>
      <c r="V137" s="7">
        <f t="shared" si="46"/>
        <v>1</v>
      </c>
      <c r="W137" s="7">
        <f t="shared" si="47"/>
        <v>9</v>
      </c>
      <c r="X137" s="7">
        <f t="shared" si="56"/>
        <v>488</v>
      </c>
      <c r="Y137" s="7">
        <f t="shared" si="48"/>
        <v>10.730623000000001</v>
      </c>
    </row>
    <row r="138" spans="3:25">
      <c r="C138" s="170" t="s">
        <v>156</v>
      </c>
      <c r="D138" s="169">
        <v>3</v>
      </c>
      <c r="E138" s="65">
        <v>1</v>
      </c>
      <c r="F138" s="131">
        <f t="shared" si="49"/>
        <v>132</v>
      </c>
      <c r="G138" s="79">
        <f t="shared" si="38"/>
        <v>18.25964215410831</v>
      </c>
      <c r="H138" s="72">
        <f t="shared" si="57"/>
        <v>35.106922394308512</v>
      </c>
      <c r="I138" s="10">
        <f t="shared" si="50"/>
        <v>9.75192288730792</v>
      </c>
      <c r="J138" s="70">
        <v>0</v>
      </c>
      <c r="K138" s="7">
        <f t="shared" si="42"/>
        <v>60.676469932500012</v>
      </c>
      <c r="L138" s="7">
        <v>103</v>
      </c>
      <c r="M138" s="43">
        <f t="shared" si="51"/>
        <v>0</v>
      </c>
      <c r="N138" s="7">
        <v>0</v>
      </c>
      <c r="O138" s="7">
        <f t="shared" si="44"/>
        <v>163.67646993250003</v>
      </c>
      <c r="P138" s="7">
        <f t="shared" si="45"/>
        <v>1.5961603132485136</v>
      </c>
      <c r="Q138" s="7">
        <f>VLOOKUP(H138,$AE$39:$AF$99,2,TRUE)</f>
        <v>4800</v>
      </c>
      <c r="R138" s="7">
        <f t="shared" si="52"/>
        <v>14.68</v>
      </c>
      <c r="S138" s="21">
        <f t="shared" si="53"/>
        <v>21.796741666666666</v>
      </c>
      <c r="T138" s="21">
        <f t="shared" si="54"/>
        <v>22</v>
      </c>
      <c r="U138" s="7">
        <f t="shared" si="55"/>
        <v>5000</v>
      </c>
      <c r="V138" s="7">
        <f t="shared" si="46"/>
        <v>1</v>
      </c>
      <c r="W138" s="7">
        <f t="shared" si="47"/>
        <v>10</v>
      </c>
      <c r="X138" s="7">
        <f t="shared" si="56"/>
        <v>488</v>
      </c>
      <c r="Y138" s="7">
        <f t="shared" si="48"/>
        <v>10.946876</v>
      </c>
    </row>
    <row r="139" spans="3:25">
      <c r="C139" s="170" t="s">
        <v>156</v>
      </c>
      <c r="D139" s="169">
        <v>3</v>
      </c>
      <c r="E139" s="65">
        <v>1</v>
      </c>
      <c r="F139" s="131">
        <f t="shared" si="49"/>
        <v>133</v>
      </c>
      <c r="G139" s="79">
        <f t="shared" ref="G139:G202" si="59">($F$7/I139)+G138</f>
        <v>18.362186033049507</v>
      </c>
      <c r="H139" s="72">
        <f t="shared" si="57"/>
        <v>35.106922394308512</v>
      </c>
      <c r="I139" s="10">
        <f t="shared" si="50"/>
        <v>9.75192288730792</v>
      </c>
      <c r="J139" s="70">
        <v>0</v>
      </c>
      <c r="K139" s="7">
        <f t="shared" si="42"/>
        <v>60.676469932500012</v>
      </c>
      <c r="L139" s="7">
        <v>103</v>
      </c>
      <c r="M139" s="43">
        <f t="shared" si="51"/>
        <v>0</v>
      </c>
      <c r="N139" s="7">
        <v>0</v>
      </c>
      <c r="O139" s="7">
        <f t="shared" si="44"/>
        <v>163.67646993250003</v>
      </c>
      <c r="P139" s="7">
        <f t="shared" si="45"/>
        <v>1.5961603132485136</v>
      </c>
      <c r="Q139" s="7">
        <f t="shared" ref="Q139:Q202" si="60">VLOOKUP(H139,$AE$39:$AF$99,2,TRUE)</f>
        <v>4800</v>
      </c>
      <c r="R139" s="7">
        <f t="shared" si="52"/>
        <v>14.68</v>
      </c>
      <c r="S139" s="21">
        <f t="shared" si="53"/>
        <v>21.796741666666666</v>
      </c>
      <c r="T139" s="21">
        <f t="shared" si="54"/>
        <v>22</v>
      </c>
      <c r="U139" s="7">
        <f t="shared" si="55"/>
        <v>5000</v>
      </c>
      <c r="V139" s="7">
        <f t="shared" si="46"/>
        <v>1</v>
      </c>
      <c r="W139" s="7">
        <f t="shared" si="47"/>
        <v>10</v>
      </c>
      <c r="X139" s="7">
        <f t="shared" si="56"/>
        <v>488</v>
      </c>
      <c r="Y139" s="7">
        <f t="shared" si="48"/>
        <v>10.946876</v>
      </c>
    </row>
    <row r="140" spans="3:25">
      <c r="C140" s="170" t="s">
        <v>156</v>
      </c>
      <c r="D140" s="169">
        <v>3</v>
      </c>
      <c r="E140" s="65">
        <v>1</v>
      </c>
      <c r="F140" s="131">
        <f t="shared" si="49"/>
        <v>134</v>
      </c>
      <c r="G140" s="79">
        <f t="shared" si="59"/>
        <v>18.464729911990705</v>
      </c>
      <c r="H140" s="72">
        <f t="shared" si="57"/>
        <v>35.106922394308512</v>
      </c>
      <c r="I140" s="10">
        <f t="shared" si="50"/>
        <v>9.75192288730792</v>
      </c>
      <c r="J140" s="70">
        <v>0</v>
      </c>
      <c r="K140" s="7">
        <f t="shared" si="42"/>
        <v>60.676469932500012</v>
      </c>
      <c r="L140" s="7">
        <v>103</v>
      </c>
      <c r="M140" s="43">
        <f t="shared" si="51"/>
        <v>0</v>
      </c>
      <c r="N140" s="7">
        <v>0</v>
      </c>
      <c r="O140" s="7">
        <f t="shared" si="44"/>
        <v>163.67646993250003</v>
      </c>
      <c r="P140" s="7">
        <f t="shared" si="45"/>
        <v>1.5961603132485136</v>
      </c>
      <c r="Q140" s="7">
        <f t="shared" si="60"/>
        <v>4800</v>
      </c>
      <c r="R140" s="7">
        <f t="shared" si="52"/>
        <v>14.68</v>
      </c>
      <c r="S140" s="21">
        <f t="shared" si="53"/>
        <v>21.796741666666666</v>
      </c>
      <c r="T140" s="21">
        <f t="shared" si="54"/>
        <v>22</v>
      </c>
      <c r="U140" s="7">
        <f t="shared" si="55"/>
        <v>5000</v>
      </c>
      <c r="V140" s="7">
        <f t="shared" si="46"/>
        <v>1</v>
      </c>
      <c r="W140" s="7">
        <f t="shared" si="47"/>
        <v>10</v>
      </c>
      <c r="X140" s="7">
        <f t="shared" si="56"/>
        <v>488</v>
      </c>
      <c r="Y140" s="7">
        <f t="shared" si="48"/>
        <v>10.946876</v>
      </c>
    </row>
    <row r="141" spans="3:25">
      <c r="C141" s="170" t="s">
        <v>156</v>
      </c>
      <c r="D141" s="169">
        <v>3</v>
      </c>
      <c r="E141" s="65">
        <v>1</v>
      </c>
      <c r="F141" s="131">
        <f t="shared" si="49"/>
        <v>135</v>
      </c>
      <c r="G141" s="79">
        <f t="shared" si="59"/>
        <v>18.567273790931903</v>
      </c>
      <c r="H141" s="72">
        <f t="shared" si="57"/>
        <v>35.106922394308512</v>
      </c>
      <c r="I141" s="10">
        <f t="shared" si="50"/>
        <v>9.75192288730792</v>
      </c>
      <c r="J141" s="70">
        <v>0</v>
      </c>
      <c r="K141" s="7">
        <f t="shared" si="42"/>
        <v>60.676469932500012</v>
      </c>
      <c r="L141" s="7">
        <v>103</v>
      </c>
      <c r="M141" s="43">
        <f t="shared" si="51"/>
        <v>0</v>
      </c>
      <c r="N141" s="7">
        <v>0</v>
      </c>
      <c r="O141" s="7">
        <f t="shared" si="44"/>
        <v>163.67646993250003</v>
      </c>
      <c r="P141" s="7">
        <f t="shared" si="45"/>
        <v>1.5961603132485136</v>
      </c>
      <c r="Q141" s="7">
        <f t="shared" si="60"/>
        <v>4800</v>
      </c>
      <c r="R141" s="7">
        <f t="shared" si="52"/>
        <v>14.68</v>
      </c>
      <c r="S141" s="21">
        <f t="shared" si="53"/>
        <v>21.796741666666666</v>
      </c>
      <c r="T141" s="21">
        <f t="shared" si="54"/>
        <v>22</v>
      </c>
      <c r="U141" s="7">
        <f t="shared" si="55"/>
        <v>5000</v>
      </c>
      <c r="V141" s="7">
        <f t="shared" si="46"/>
        <v>1</v>
      </c>
      <c r="W141" s="7">
        <f t="shared" si="47"/>
        <v>10</v>
      </c>
      <c r="X141" s="7">
        <f t="shared" si="56"/>
        <v>488</v>
      </c>
      <c r="Y141" s="7">
        <f t="shared" si="48"/>
        <v>10.946876</v>
      </c>
    </row>
    <row r="142" spans="3:25">
      <c r="C142" s="170" t="s">
        <v>156</v>
      </c>
      <c r="D142" s="169">
        <v>3</v>
      </c>
      <c r="E142" s="65">
        <v>1</v>
      </c>
      <c r="F142" s="131">
        <f t="shared" si="49"/>
        <v>136</v>
      </c>
      <c r="G142" s="79">
        <f t="shared" si="59"/>
        <v>18.669817669873101</v>
      </c>
      <c r="H142" s="72">
        <f t="shared" si="57"/>
        <v>35.106922394308512</v>
      </c>
      <c r="I142" s="10">
        <f t="shared" si="50"/>
        <v>9.75192288730792</v>
      </c>
      <c r="J142" s="70">
        <v>0</v>
      </c>
      <c r="K142" s="7">
        <f t="shared" si="42"/>
        <v>60.676469932500012</v>
      </c>
      <c r="L142" s="7">
        <v>103</v>
      </c>
      <c r="M142" s="43">
        <f t="shared" si="51"/>
        <v>0</v>
      </c>
      <c r="N142" s="7">
        <v>0</v>
      </c>
      <c r="O142" s="7">
        <f t="shared" si="44"/>
        <v>163.67646993250003</v>
      </c>
      <c r="P142" s="7">
        <f t="shared" si="45"/>
        <v>1.5961603132485136</v>
      </c>
      <c r="Q142" s="7">
        <f t="shared" si="60"/>
        <v>4800</v>
      </c>
      <c r="R142" s="7">
        <f t="shared" si="52"/>
        <v>14.68</v>
      </c>
      <c r="S142" s="21">
        <f t="shared" si="53"/>
        <v>21.796741666666666</v>
      </c>
      <c r="T142" s="21">
        <f t="shared" si="54"/>
        <v>22</v>
      </c>
      <c r="U142" s="7">
        <f t="shared" si="55"/>
        <v>5000</v>
      </c>
      <c r="V142" s="7">
        <f t="shared" si="46"/>
        <v>1</v>
      </c>
      <c r="W142" s="7">
        <f t="shared" si="47"/>
        <v>10</v>
      </c>
      <c r="X142" s="7">
        <f t="shared" si="56"/>
        <v>488</v>
      </c>
      <c r="Y142" s="7">
        <f t="shared" si="48"/>
        <v>10.946876</v>
      </c>
    </row>
    <row r="143" spans="3:25">
      <c r="C143" s="170" t="s">
        <v>156</v>
      </c>
      <c r="D143" s="169">
        <v>3</v>
      </c>
      <c r="E143" s="65">
        <v>1</v>
      </c>
      <c r="F143" s="131">
        <f t="shared" si="49"/>
        <v>137</v>
      </c>
      <c r="G143" s="79">
        <f t="shared" si="59"/>
        <v>18.772361548814299</v>
      </c>
      <c r="H143" s="72">
        <f t="shared" si="57"/>
        <v>35.106922394308512</v>
      </c>
      <c r="I143" s="10">
        <f t="shared" si="50"/>
        <v>9.75192288730792</v>
      </c>
      <c r="J143" s="70">
        <v>0</v>
      </c>
      <c r="K143" s="7">
        <f t="shared" si="42"/>
        <v>60.676469932500012</v>
      </c>
      <c r="L143" s="7">
        <v>103</v>
      </c>
      <c r="M143" s="43">
        <f t="shared" si="51"/>
        <v>0</v>
      </c>
      <c r="N143" s="7">
        <v>0</v>
      </c>
      <c r="O143" s="7">
        <f t="shared" si="44"/>
        <v>163.67646993250003</v>
      </c>
      <c r="P143" s="7">
        <f t="shared" si="45"/>
        <v>1.5961603132485136</v>
      </c>
      <c r="Q143" s="7">
        <f t="shared" si="60"/>
        <v>4800</v>
      </c>
      <c r="R143" s="7">
        <f t="shared" si="52"/>
        <v>14.68</v>
      </c>
      <c r="S143" s="21">
        <f t="shared" si="53"/>
        <v>21.796741666666666</v>
      </c>
      <c r="T143" s="21">
        <f t="shared" si="54"/>
        <v>22</v>
      </c>
      <c r="U143" s="7">
        <f t="shared" si="55"/>
        <v>5000</v>
      </c>
      <c r="V143" s="7">
        <f t="shared" si="46"/>
        <v>1</v>
      </c>
      <c r="W143" s="7">
        <f t="shared" si="47"/>
        <v>10</v>
      </c>
      <c r="X143" s="7">
        <f t="shared" si="56"/>
        <v>488</v>
      </c>
      <c r="Y143" s="7">
        <f t="shared" si="48"/>
        <v>10.946876</v>
      </c>
    </row>
    <row r="144" spans="3:25">
      <c r="C144" s="170" t="s">
        <v>156</v>
      </c>
      <c r="D144" s="169">
        <v>3</v>
      </c>
      <c r="E144" s="65">
        <v>1</v>
      </c>
      <c r="F144" s="131">
        <f t="shared" si="49"/>
        <v>138</v>
      </c>
      <c r="G144" s="79">
        <f t="shared" si="59"/>
        <v>18.874905427755497</v>
      </c>
      <c r="H144" s="72">
        <f t="shared" si="57"/>
        <v>35.106922394308512</v>
      </c>
      <c r="I144" s="10">
        <f t="shared" si="50"/>
        <v>9.75192288730792</v>
      </c>
      <c r="J144" s="70">
        <v>0</v>
      </c>
      <c r="K144" s="7">
        <f t="shared" si="42"/>
        <v>60.676469932500012</v>
      </c>
      <c r="L144" s="7">
        <v>103</v>
      </c>
      <c r="M144" s="43">
        <f t="shared" si="51"/>
        <v>0</v>
      </c>
      <c r="N144" s="7">
        <v>0</v>
      </c>
      <c r="O144" s="7">
        <f t="shared" si="44"/>
        <v>163.67646993250003</v>
      </c>
      <c r="P144" s="7">
        <f t="shared" si="45"/>
        <v>1.5961603132485136</v>
      </c>
      <c r="Q144" s="7">
        <f t="shared" si="60"/>
        <v>4800</v>
      </c>
      <c r="R144" s="7">
        <f t="shared" si="52"/>
        <v>14.68</v>
      </c>
      <c r="S144" s="21">
        <f t="shared" si="53"/>
        <v>21.796741666666666</v>
      </c>
      <c r="T144" s="21">
        <f t="shared" si="54"/>
        <v>22</v>
      </c>
      <c r="U144" s="7">
        <f t="shared" si="55"/>
        <v>5000</v>
      </c>
      <c r="V144" s="7">
        <f t="shared" si="46"/>
        <v>1</v>
      </c>
      <c r="W144" s="7">
        <f t="shared" si="47"/>
        <v>10</v>
      </c>
      <c r="X144" s="7">
        <f t="shared" si="56"/>
        <v>488</v>
      </c>
      <c r="Y144" s="7">
        <f t="shared" si="48"/>
        <v>10.946876</v>
      </c>
    </row>
    <row r="145" spans="3:25">
      <c r="C145" s="170" t="s">
        <v>156</v>
      </c>
      <c r="D145" s="169">
        <v>3</v>
      </c>
      <c r="E145" s="65">
        <v>1</v>
      </c>
      <c r="F145" s="131">
        <f t="shared" si="49"/>
        <v>139</v>
      </c>
      <c r="G145" s="79">
        <f t="shared" si="59"/>
        <v>18.977449306696695</v>
      </c>
      <c r="H145" s="72">
        <f t="shared" si="57"/>
        <v>35.106922394308512</v>
      </c>
      <c r="I145" s="10">
        <f t="shared" si="50"/>
        <v>9.75192288730792</v>
      </c>
      <c r="J145" s="70">
        <v>0</v>
      </c>
      <c r="K145" s="7">
        <f t="shared" si="42"/>
        <v>60.676469932500012</v>
      </c>
      <c r="L145" s="7">
        <v>103</v>
      </c>
      <c r="M145" s="43">
        <f t="shared" si="51"/>
        <v>0</v>
      </c>
      <c r="N145" s="7">
        <v>0</v>
      </c>
      <c r="O145" s="7">
        <f t="shared" si="44"/>
        <v>163.67646993250003</v>
      </c>
      <c r="P145" s="7">
        <f t="shared" si="45"/>
        <v>1.5961603132485136</v>
      </c>
      <c r="Q145" s="7">
        <f t="shared" si="60"/>
        <v>4800</v>
      </c>
      <c r="R145" s="7">
        <f t="shared" si="52"/>
        <v>14.68</v>
      </c>
      <c r="S145" s="21">
        <f t="shared" si="53"/>
        <v>21.796741666666666</v>
      </c>
      <c r="T145" s="21">
        <f t="shared" si="54"/>
        <v>22</v>
      </c>
      <c r="U145" s="7">
        <f t="shared" si="55"/>
        <v>5000</v>
      </c>
      <c r="V145" s="7">
        <f t="shared" si="46"/>
        <v>1</v>
      </c>
      <c r="W145" s="7">
        <f t="shared" si="47"/>
        <v>10</v>
      </c>
      <c r="X145" s="7">
        <f t="shared" si="56"/>
        <v>488</v>
      </c>
      <c r="Y145" s="7">
        <f t="shared" si="48"/>
        <v>10.946876</v>
      </c>
    </row>
    <row r="146" spans="3:25">
      <c r="C146" s="170" t="s">
        <v>156</v>
      </c>
      <c r="D146" s="169">
        <v>3</v>
      </c>
      <c r="E146" s="65">
        <v>1</v>
      </c>
      <c r="F146" s="131">
        <f t="shared" si="49"/>
        <v>140</v>
      </c>
      <c r="G146" s="79">
        <f t="shared" si="59"/>
        <v>19.079993185637893</v>
      </c>
      <c r="H146" s="72">
        <f t="shared" si="57"/>
        <v>35.106922394308512</v>
      </c>
      <c r="I146" s="10">
        <f t="shared" si="50"/>
        <v>9.75192288730792</v>
      </c>
      <c r="J146" s="70">
        <v>0</v>
      </c>
      <c r="K146" s="7">
        <f t="shared" si="42"/>
        <v>60.676469932500012</v>
      </c>
      <c r="L146" s="7">
        <v>103</v>
      </c>
      <c r="M146" s="43">
        <f t="shared" si="51"/>
        <v>0</v>
      </c>
      <c r="N146" s="7">
        <v>0</v>
      </c>
      <c r="O146" s="7">
        <f t="shared" si="44"/>
        <v>163.67646993250003</v>
      </c>
      <c r="P146" s="7">
        <f t="shared" si="45"/>
        <v>1.5961603132485136</v>
      </c>
      <c r="Q146" s="7">
        <f t="shared" si="60"/>
        <v>4800</v>
      </c>
      <c r="R146" s="7">
        <f t="shared" si="52"/>
        <v>14.68</v>
      </c>
      <c r="S146" s="21">
        <f t="shared" si="53"/>
        <v>21.796741666666666</v>
      </c>
      <c r="T146" s="21">
        <f t="shared" si="54"/>
        <v>22</v>
      </c>
      <c r="U146" s="7">
        <f t="shared" si="55"/>
        <v>5000</v>
      </c>
      <c r="V146" s="7">
        <f t="shared" si="46"/>
        <v>1</v>
      </c>
      <c r="W146" s="7">
        <f t="shared" si="47"/>
        <v>10</v>
      </c>
      <c r="X146" s="7">
        <f t="shared" si="56"/>
        <v>488</v>
      </c>
      <c r="Y146" s="7">
        <f t="shared" si="48"/>
        <v>10.946876</v>
      </c>
    </row>
    <row r="147" spans="3:25">
      <c r="C147" s="170" t="s">
        <v>156</v>
      </c>
      <c r="D147" s="169">
        <v>3</v>
      </c>
      <c r="E147" s="65">
        <v>1</v>
      </c>
      <c r="F147" s="131">
        <f t="shared" si="49"/>
        <v>141</v>
      </c>
      <c r="G147" s="79">
        <f t="shared" si="59"/>
        <v>19.18253706457909</v>
      </c>
      <c r="H147" s="72">
        <f t="shared" si="57"/>
        <v>35.106922394308512</v>
      </c>
      <c r="I147" s="10">
        <f t="shared" si="50"/>
        <v>9.75192288730792</v>
      </c>
      <c r="J147" s="70">
        <v>0</v>
      </c>
      <c r="K147" s="7">
        <f t="shared" si="42"/>
        <v>60.676469932500012</v>
      </c>
      <c r="L147" s="7">
        <v>103</v>
      </c>
      <c r="M147" s="43">
        <f t="shared" si="51"/>
        <v>0</v>
      </c>
      <c r="N147" s="7">
        <v>0</v>
      </c>
      <c r="O147" s="7">
        <f t="shared" si="44"/>
        <v>163.67646993250003</v>
      </c>
      <c r="P147" s="7">
        <f t="shared" si="45"/>
        <v>1.5961603132485136</v>
      </c>
      <c r="Q147" s="7">
        <f t="shared" si="60"/>
        <v>4800</v>
      </c>
      <c r="R147" s="7">
        <f t="shared" si="52"/>
        <v>14.68</v>
      </c>
      <c r="S147" s="21">
        <f t="shared" si="53"/>
        <v>21.796741666666666</v>
      </c>
      <c r="T147" s="21">
        <f t="shared" si="54"/>
        <v>22</v>
      </c>
      <c r="U147" s="7">
        <f t="shared" si="55"/>
        <v>5000</v>
      </c>
      <c r="V147" s="7">
        <f t="shared" si="46"/>
        <v>1</v>
      </c>
      <c r="W147" s="7">
        <f t="shared" si="47"/>
        <v>10</v>
      </c>
      <c r="X147" s="7">
        <f t="shared" si="56"/>
        <v>488</v>
      </c>
      <c r="Y147" s="7">
        <f t="shared" si="48"/>
        <v>10.946876</v>
      </c>
    </row>
    <row r="148" spans="3:25">
      <c r="C148" s="170" t="s">
        <v>156</v>
      </c>
      <c r="D148" s="169">
        <v>3</v>
      </c>
      <c r="E148" s="65">
        <v>1</v>
      </c>
      <c r="F148" s="131">
        <f t="shared" si="49"/>
        <v>142</v>
      </c>
      <c r="G148" s="79">
        <f t="shared" si="59"/>
        <v>19.285080943520288</v>
      </c>
      <c r="H148" s="72">
        <f t="shared" si="57"/>
        <v>35.106922394308512</v>
      </c>
      <c r="I148" s="10">
        <f t="shared" si="50"/>
        <v>9.75192288730792</v>
      </c>
      <c r="J148" s="70">
        <v>0</v>
      </c>
      <c r="K148" s="7">
        <f t="shared" si="42"/>
        <v>60.676469932500012</v>
      </c>
      <c r="L148" s="7">
        <v>103</v>
      </c>
      <c r="M148" s="43">
        <f t="shared" si="51"/>
        <v>0</v>
      </c>
      <c r="N148" s="7">
        <v>0</v>
      </c>
      <c r="O148" s="7">
        <f t="shared" si="44"/>
        <v>163.67646993250003</v>
      </c>
      <c r="P148" s="7">
        <f t="shared" si="45"/>
        <v>1.5961603132485136</v>
      </c>
      <c r="Q148" s="7">
        <f t="shared" si="60"/>
        <v>4800</v>
      </c>
      <c r="R148" s="7">
        <f t="shared" si="52"/>
        <v>14.68</v>
      </c>
      <c r="S148" s="21">
        <f t="shared" si="53"/>
        <v>21.796741666666666</v>
      </c>
      <c r="T148" s="21">
        <f t="shared" si="54"/>
        <v>22</v>
      </c>
      <c r="U148" s="7">
        <f t="shared" si="55"/>
        <v>5000</v>
      </c>
      <c r="V148" s="7">
        <f t="shared" si="46"/>
        <v>1</v>
      </c>
      <c r="W148" s="7">
        <f t="shared" si="47"/>
        <v>10</v>
      </c>
      <c r="X148" s="7">
        <f t="shared" si="56"/>
        <v>488</v>
      </c>
      <c r="Y148" s="7">
        <f t="shared" si="48"/>
        <v>10.946876</v>
      </c>
    </row>
    <row r="149" spans="3:25">
      <c r="C149" s="170" t="s">
        <v>156</v>
      </c>
      <c r="D149" s="169">
        <v>3</v>
      </c>
      <c r="E149" s="65">
        <v>1</v>
      </c>
      <c r="F149" s="131">
        <f t="shared" si="49"/>
        <v>143</v>
      </c>
      <c r="G149" s="79">
        <f t="shared" si="59"/>
        <v>19.387624822461486</v>
      </c>
      <c r="H149" s="72">
        <f t="shared" si="57"/>
        <v>35.106922394308512</v>
      </c>
      <c r="I149" s="10">
        <f t="shared" si="50"/>
        <v>9.75192288730792</v>
      </c>
      <c r="J149" s="70">
        <v>0</v>
      </c>
      <c r="K149" s="7">
        <f t="shared" si="42"/>
        <v>60.676469932500012</v>
      </c>
      <c r="L149" s="7">
        <v>103</v>
      </c>
      <c r="M149" s="43">
        <f t="shared" si="51"/>
        <v>0</v>
      </c>
      <c r="N149" s="7">
        <v>0</v>
      </c>
      <c r="O149" s="7">
        <f t="shared" si="44"/>
        <v>163.67646993250003</v>
      </c>
      <c r="P149" s="7">
        <f t="shared" si="45"/>
        <v>1.5961603132485136</v>
      </c>
      <c r="Q149" s="7">
        <f t="shared" si="60"/>
        <v>4800</v>
      </c>
      <c r="R149" s="7">
        <f t="shared" si="52"/>
        <v>14.68</v>
      </c>
      <c r="S149" s="21">
        <f t="shared" si="53"/>
        <v>21.796741666666666</v>
      </c>
      <c r="T149" s="21">
        <f t="shared" si="54"/>
        <v>22</v>
      </c>
      <c r="U149" s="7">
        <f t="shared" si="55"/>
        <v>5000</v>
      </c>
      <c r="V149" s="7">
        <f t="shared" si="46"/>
        <v>1</v>
      </c>
      <c r="W149" s="7">
        <f t="shared" si="47"/>
        <v>10</v>
      </c>
      <c r="X149" s="7">
        <f t="shared" si="56"/>
        <v>488</v>
      </c>
      <c r="Y149" s="7">
        <f t="shared" si="48"/>
        <v>10.946876</v>
      </c>
    </row>
    <row r="150" spans="3:25">
      <c r="C150" s="170" t="s">
        <v>156</v>
      </c>
      <c r="D150" s="169">
        <v>3</v>
      </c>
      <c r="E150" s="65">
        <v>1</v>
      </c>
      <c r="F150" s="131">
        <f t="shared" si="49"/>
        <v>144</v>
      </c>
      <c r="G150" s="79">
        <f t="shared" si="59"/>
        <v>19.490168701402684</v>
      </c>
      <c r="H150" s="72">
        <f t="shared" si="57"/>
        <v>35.106922394308512</v>
      </c>
      <c r="I150" s="10">
        <f t="shared" si="50"/>
        <v>9.75192288730792</v>
      </c>
      <c r="J150" s="70">
        <v>0</v>
      </c>
      <c r="K150" s="7">
        <f t="shared" si="42"/>
        <v>60.676469932500012</v>
      </c>
      <c r="L150" s="7">
        <v>103</v>
      </c>
      <c r="M150" s="43">
        <f t="shared" si="51"/>
        <v>0</v>
      </c>
      <c r="N150" s="7">
        <v>0</v>
      </c>
      <c r="O150" s="7">
        <f t="shared" si="44"/>
        <v>163.67646993250003</v>
      </c>
      <c r="P150" s="7">
        <f t="shared" si="45"/>
        <v>1.5961603132485136</v>
      </c>
      <c r="Q150" s="7">
        <f t="shared" si="60"/>
        <v>4800</v>
      </c>
      <c r="R150" s="7">
        <f t="shared" si="52"/>
        <v>14.68</v>
      </c>
      <c r="S150" s="21">
        <f t="shared" si="53"/>
        <v>21.796741666666666</v>
      </c>
      <c r="T150" s="21">
        <f t="shared" si="54"/>
        <v>22</v>
      </c>
      <c r="U150" s="7">
        <f t="shared" si="55"/>
        <v>5000</v>
      </c>
      <c r="V150" s="7">
        <f t="shared" si="46"/>
        <v>1</v>
      </c>
      <c r="W150" s="7">
        <f t="shared" si="47"/>
        <v>10</v>
      </c>
      <c r="X150" s="7">
        <f t="shared" si="56"/>
        <v>488</v>
      </c>
      <c r="Y150" s="7">
        <f t="shared" si="48"/>
        <v>10.946876</v>
      </c>
    </row>
    <row r="151" spans="3:25">
      <c r="C151" s="170" t="s">
        <v>156</v>
      </c>
      <c r="D151" s="169">
        <v>3</v>
      </c>
      <c r="E151" s="65">
        <v>1</v>
      </c>
      <c r="F151" s="131">
        <f t="shared" si="49"/>
        <v>145</v>
      </c>
      <c r="G151" s="79">
        <f t="shared" si="59"/>
        <v>19.592712580343882</v>
      </c>
      <c r="H151" s="72">
        <f t="shared" si="57"/>
        <v>35.106922394308512</v>
      </c>
      <c r="I151" s="10">
        <f t="shared" si="50"/>
        <v>9.75192288730792</v>
      </c>
      <c r="J151" s="70">
        <v>1</v>
      </c>
      <c r="K151" s="7">
        <f t="shared" si="42"/>
        <v>60.676469932500012</v>
      </c>
      <c r="L151" s="7">
        <v>103</v>
      </c>
      <c r="M151" s="43">
        <f t="shared" si="51"/>
        <v>525</v>
      </c>
      <c r="N151" s="7">
        <v>0</v>
      </c>
      <c r="O151" s="7">
        <f t="shared" si="44"/>
        <v>688.67646993250003</v>
      </c>
      <c r="P151" s="7">
        <f t="shared" si="45"/>
        <v>6.7159198290851716</v>
      </c>
      <c r="Q151" s="7">
        <f t="shared" si="60"/>
        <v>4800</v>
      </c>
      <c r="R151" s="7">
        <f t="shared" si="52"/>
        <v>14.68</v>
      </c>
      <c r="S151" s="21">
        <f t="shared" si="53"/>
        <v>21.796741666666666</v>
      </c>
      <c r="T151" s="21">
        <f t="shared" si="54"/>
        <v>22</v>
      </c>
      <c r="U151" s="7">
        <f t="shared" si="55"/>
        <v>5000</v>
      </c>
      <c r="V151" s="7">
        <f t="shared" si="46"/>
        <v>1</v>
      </c>
      <c r="W151" s="7">
        <f t="shared" si="47"/>
        <v>10</v>
      </c>
      <c r="X151" s="7">
        <f t="shared" si="56"/>
        <v>488</v>
      </c>
      <c r="Y151" s="7">
        <f t="shared" si="48"/>
        <v>10.946876</v>
      </c>
    </row>
    <row r="152" spans="3:25">
      <c r="C152" s="170" t="s">
        <v>156</v>
      </c>
      <c r="D152" s="169">
        <v>3</v>
      </c>
      <c r="E152" s="65">
        <v>1</v>
      </c>
      <c r="F152" s="131">
        <f t="shared" si="49"/>
        <v>146</v>
      </c>
      <c r="G152" s="79">
        <f t="shared" si="59"/>
        <v>19.694194899858402</v>
      </c>
      <c r="H152" s="72">
        <f t="shared" si="57"/>
        <v>35.474159609496049</v>
      </c>
      <c r="I152" s="10">
        <f t="shared" si="50"/>
        <v>9.8539332248600129</v>
      </c>
      <c r="J152" s="70">
        <v>1</v>
      </c>
      <c r="K152" s="7">
        <f t="shared" si="42"/>
        <v>61.952526082500022</v>
      </c>
      <c r="L152" s="7">
        <v>103</v>
      </c>
      <c r="M152" s="43">
        <f t="shared" si="51"/>
        <v>525</v>
      </c>
      <c r="N152" s="7">
        <v>0</v>
      </c>
      <c r="O152" s="7">
        <f t="shared" si="44"/>
        <v>689.95252608250007</v>
      </c>
      <c r="P152" s="7">
        <f t="shared" si="45"/>
        <v>6.798746120340442</v>
      </c>
      <c r="Q152" s="7">
        <f t="shared" si="60"/>
        <v>4800</v>
      </c>
      <c r="R152" s="7">
        <f t="shared" si="52"/>
        <v>14.68</v>
      </c>
      <c r="S152" s="21">
        <f t="shared" si="53"/>
        <v>21.796741666666666</v>
      </c>
      <c r="T152" s="21">
        <f t="shared" si="54"/>
        <v>22</v>
      </c>
      <c r="U152" s="7">
        <f t="shared" si="55"/>
        <v>5000</v>
      </c>
      <c r="V152" s="7">
        <f t="shared" si="46"/>
        <v>1</v>
      </c>
      <c r="W152" s="7">
        <f t="shared" si="47"/>
        <v>10</v>
      </c>
      <c r="X152" s="7">
        <f t="shared" si="56"/>
        <v>488</v>
      </c>
      <c r="Y152" s="7">
        <f t="shared" si="48"/>
        <v>10.946876</v>
      </c>
    </row>
    <row r="153" spans="3:25">
      <c r="C153" s="170" t="s">
        <v>156</v>
      </c>
      <c r="D153" s="169">
        <v>3</v>
      </c>
      <c r="E153" s="65">
        <v>1</v>
      </c>
      <c r="F153" s="131">
        <f t="shared" si="49"/>
        <v>147</v>
      </c>
      <c r="G153" s="79">
        <f t="shared" si="59"/>
        <v>19.794647960320521</v>
      </c>
      <c r="H153" s="72">
        <f t="shared" si="57"/>
        <v>35.837633850465089</v>
      </c>
      <c r="I153" s="10">
        <f t="shared" si="50"/>
        <v>9.9548982917958568</v>
      </c>
      <c r="J153" s="70">
        <v>1</v>
      </c>
      <c r="K153" s="7">
        <f t="shared" si="42"/>
        <v>63.228582232500031</v>
      </c>
      <c r="L153" s="7">
        <v>103</v>
      </c>
      <c r="M153" s="43">
        <f t="shared" si="51"/>
        <v>525</v>
      </c>
      <c r="N153" s="7">
        <v>0</v>
      </c>
      <c r="O153" s="7">
        <f t="shared" si="44"/>
        <v>691.2285822325</v>
      </c>
      <c r="P153" s="7">
        <f t="shared" si="45"/>
        <v>6.8811102325067859</v>
      </c>
      <c r="Q153" s="7">
        <f t="shared" si="60"/>
        <v>4900</v>
      </c>
      <c r="R153" s="7">
        <f t="shared" si="52"/>
        <v>14.97</v>
      </c>
      <c r="S153" s="21">
        <f t="shared" si="53"/>
        <v>21.773712244897961</v>
      </c>
      <c r="T153" s="21">
        <f t="shared" si="54"/>
        <v>22</v>
      </c>
      <c r="U153" s="7">
        <f t="shared" si="55"/>
        <v>5000</v>
      </c>
      <c r="V153" s="7">
        <f t="shared" si="46"/>
        <v>1</v>
      </c>
      <c r="W153" s="7">
        <f t="shared" si="47"/>
        <v>10</v>
      </c>
      <c r="X153" s="7">
        <f t="shared" si="56"/>
        <v>488</v>
      </c>
      <c r="Y153" s="7">
        <f t="shared" si="48"/>
        <v>11.163129000000001</v>
      </c>
    </row>
    <row r="154" spans="3:25">
      <c r="C154" s="170" t="s">
        <v>156</v>
      </c>
      <c r="D154" s="169">
        <v>3</v>
      </c>
      <c r="E154" s="65">
        <v>1</v>
      </c>
      <c r="F154" s="131">
        <f t="shared" si="49"/>
        <v>148</v>
      </c>
      <c r="G154" s="79">
        <f t="shared" si="59"/>
        <v>19.894102456623187</v>
      </c>
      <c r="H154" s="72">
        <f t="shared" si="57"/>
        <v>36.197458474318346</v>
      </c>
      <c r="I154" s="10">
        <f t="shared" si="50"/>
        <v>10.05484957619954</v>
      </c>
      <c r="J154" s="70">
        <v>1</v>
      </c>
      <c r="K154" s="7">
        <f t="shared" si="42"/>
        <v>64.504638382500048</v>
      </c>
      <c r="L154" s="7">
        <v>103</v>
      </c>
      <c r="M154" s="43">
        <f t="shared" si="51"/>
        <v>525</v>
      </c>
      <c r="N154" s="7">
        <v>0</v>
      </c>
      <c r="O154" s="7">
        <f t="shared" si="44"/>
        <v>692.50463838250005</v>
      </c>
      <c r="P154" s="7">
        <f t="shared" si="45"/>
        <v>6.963029969756497</v>
      </c>
      <c r="Q154" s="7">
        <f t="shared" si="60"/>
        <v>4900</v>
      </c>
      <c r="R154" s="7">
        <f t="shared" si="52"/>
        <v>14.97</v>
      </c>
      <c r="S154" s="21">
        <f t="shared" si="53"/>
        <v>21.773712244897961</v>
      </c>
      <c r="T154" s="21">
        <f t="shared" si="54"/>
        <v>22</v>
      </c>
      <c r="U154" s="7">
        <f t="shared" si="55"/>
        <v>5000</v>
      </c>
      <c r="V154" s="7">
        <f t="shared" si="46"/>
        <v>1</v>
      </c>
      <c r="W154" s="7">
        <f t="shared" si="47"/>
        <v>10</v>
      </c>
      <c r="X154" s="7">
        <f t="shared" si="56"/>
        <v>488</v>
      </c>
      <c r="Y154" s="7">
        <f t="shared" si="48"/>
        <v>11.163129000000001</v>
      </c>
    </row>
    <row r="155" spans="3:25">
      <c r="C155" s="170" t="s">
        <v>156</v>
      </c>
      <c r="D155" s="169">
        <v>3</v>
      </c>
      <c r="E155" s="65">
        <v>1</v>
      </c>
      <c r="F155" s="131">
        <f t="shared" si="49"/>
        <v>149</v>
      </c>
      <c r="G155" s="79">
        <f t="shared" si="59"/>
        <v>19.992587587721879</v>
      </c>
      <c r="H155" s="72">
        <f t="shared" si="57"/>
        <v>36.553741258590769</v>
      </c>
      <c r="I155" s="10">
        <f t="shared" si="50"/>
        <v>10.153817016275214</v>
      </c>
      <c r="J155" s="70">
        <v>1</v>
      </c>
      <c r="K155" s="7">
        <f t="shared" si="42"/>
        <v>65.78069453250005</v>
      </c>
      <c r="L155" s="7">
        <v>103</v>
      </c>
      <c r="M155" s="43">
        <f t="shared" si="51"/>
        <v>525</v>
      </c>
      <c r="N155" s="7">
        <v>0</v>
      </c>
      <c r="O155" s="7">
        <f t="shared" si="44"/>
        <v>693.78069453250009</v>
      </c>
      <c r="P155" s="7">
        <f t="shared" si="45"/>
        <v>7.0445222217073358</v>
      </c>
      <c r="Q155" s="7">
        <f t="shared" si="60"/>
        <v>5000</v>
      </c>
      <c r="R155" s="7">
        <f t="shared" si="52"/>
        <v>15.26</v>
      </c>
      <c r="S155" s="21">
        <f t="shared" si="53"/>
        <v>21.751604</v>
      </c>
      <c r="T155" s="21">
        <f t="shared" si="54"/>
        <v>22</v>
      </c>
      <c r="U155" s="7">
        <f t="shared" si="55"/>
        <v>5000</v>
      </c>
      <c r="V155" s="7">
        <f t="shared" si="46"/>
        <v>1</v>
      </c>
      <c r="W155" s="7">
        <f t="shared" si="47"/>
        <v>10</v>
      </c>
      <c r="X155" s="7">
        <f t="shared" si="56"/>
        <v>488</v>
      </c>
      <c r="Y155" s="7">
        <f t="shared" si="48"/>
        <v>11.379382</v>
      </c>
    </row>
    <row r="156" spans="3:25">
      <c r="C156" s="170" t="s">
        <v>156</v>
      </c>
      <c r="D156" s="169">
        <v>3</v>
      </c>
      <c r="E156" s="65">
        <v>1</v>
      </c>
      <c r="F156" s="131">
        <f t="shared" si="49"/>
        <v>150</v>
      </c>
      <c r="G156" s="79">
        <f t="shared" si="59"/>
        <v>20.090131156752243</v>
      </c>
      <c r="H156" s="72">
        <f t="shared" si="57"/>
        <v>36.906584778329211</v>
      </c>
      <c r="I156" s="10">
        <f t="shared" si="50"/>
        <v>10.251829105091447</v>
      </c>
      <c r="J156" s="70">
        <v>1</v>
      </c>
      <c r="K156" s="7">
        <f t="shared" si="42"/>
        <v>67.056750682500066</v>
      </c>
      <c r="L156" s="7">
        <v>103</v>
      </c>
      <c r="M156" s="43">
        <f t="shared" si="51"/>
        <v>525</v>
      </c>
      <c r="N156" s="7">
        <v>0</v>
      </c>
      <c r="O156" s="7">
        <f t="shared" si="44"/>
        <v>695.05675068250002</v>
      </c>
      <c r="P156" s="7">
        <f t="shared" si="45"/>
        <v>7.125603026337143</v>
      </c>
      <c r="Q156" s="7">
        <f t="shared" si="60"/>
        <v>5000</v>
      </c>
      <c r="R156" s="7">
        <f t="shared" si="52"/>
        <v>15.26</v>
      </c>
      <c r="S156" s="21">
        <f t="shared" si="53"/>
        <v>21.751604</v>
      </c>
      <c r="T156" s="21">
        <f t="shared" si="54"/>
        <v>22</v>
      </c>
      <c r="U156" s="7">
        <f t="shared" si="55"/>
        <v>5000</v>
      </c>
      <c r="V156" s="7">
        <f t="shared" si="46"/>
        <v>1</v>
      </c>
      <c r="W156" s="7">
        <f t="shared" si="47"/>
        <v>10</v>
      </c>
      <c r="X156" s="7">
        <f t="shared" si="56"/>
        <v>488</v>
      </c>
      <c r="Y156" s="7">
        <f t="shared" si="48"/>
        <v>11.379382</v>
      </c>
    </row>
    <row r="157" spans="3:25">
      <c r="C157" s="170" t="s">
        <v>156</v>
      </c>
      <c r="D157" s="169">
        <v>3</v>
      </c>
      <c r="E157" s="65">
        <v>1</v>
      </c>
      <c r="F157" s="131">
        <f t="shared" si="49"/>
        <v>151</v>
      </c>
      <c r="G157" s="79">
        <f t="shared" si="59"/>
        <v>20.186759662694318</v>
      </c>
      <c r="H157" s="72">
        <f t="shared" si="57"/>
        <v>37.256086751026352</v>
      </c>
      <c r="I157" s="10">
        <f t="shared" si="50"/>
        <v>10.348912986396209</v>
      </c>
      <c r="J157" s="70">
        <v>1</v>
      </c>
      <c r="K157" s="7">
        <f t="shared" si="42"/>
        <v>68.332806832500054</v>
      </c>
      <c r="L157" s="7">
        <v>103</v>
      </c>
      <c r="M157" s="43">
        <f t="shared" si="51"/>
        <v>525</v>
      </c>
      <c r="N157" s="7">
        <v>0</v>
      </c>
      <c r="O157" s="7">
        <f t="shared" si="44"/>
        <v>696.33280683250007</v>
      </c>
      <c r="P157" s="7">
        <f t="shared" si="45"/>
        <v>7.2062876274825829</v>
      </c>
      <c r="Q157" s="7">
        <f t="shared" si="60"/>
        <v>5100</v>
      </c>
      <c r="R157" s="7">
        <f t="shared" si="52"/>
        <v>15.59</v>
      </c>
      <c r="S157" s="21">
        <f t="shared" si="53"/>
        <v>21.786260784313725</v>
      </c>
      <c r="T157" s="21">
        <f t="shared" si="54"/>
        <v>22</v>
      </c>
      <c r="U157" s="7">
        <f t="shared" si="55"/>
        <v>5000</v>
      </c>
      <c r="V157" s="7">
        <f t="shared" si="46"/>
        <v>1</v>
      </c>
      <c r="W157" s="7">
        <f t="shared" si="47"/>
        <v>10</v>
      </c>
      <c r="X157" s="7">
        <f t="shared" si="56"/>
        <v>488</v>
      </c>
      <c r="Y157" s="7">
        <f t="shared" si="48"/>
        <v>11.625463</v>
      </c>
    </row>
    <row r="158" spans="3:25">
      <c r="C158" s="170" t="s">
        <v>156</v>
      </c>
      <c r="D158" s="169">
        <v>3</v>
      </c>
      <c r="E158" s="65">
        <v>1</v>
      </c>
      <c r="F158" s="131">
        <f t="shared" si="49"/>
        <v>152</v>
      </c>
      <c r="G158" s="79">
        <f t="shared" si="59"/>
        <v>20.282498384439648</v>
      </c>
      <c r="H158" s="72">
        <f t="shared" si="57"/>
        <v>37.602340352696153</v>
      </c>
      <c r="I158" s="10">
        <f t="shared" si="50"/>
        <v>10.445094542415598</v>
      </c>
      <c r="J158" s="70">
        <v>1</v>
      </c>
      <c r="K158" s="7">
        <f t="shared" si="42"/>
        <v>69.608862982500057</v>
      </c>
      <c r="L158" s="7">
        <v>103</v>
      </c>
      <c r="M158" s="43">
        <f t="shared" si="51"/>
        <v>525</v>
      </c>
      <c r="N158" s="7">
        <v>0</v>
      </c>
      <c r="O158" s="7">
        <f t="shared" si="44"/>
        <v>697.60886298250011</v>
      </c>
      <c r="P158" s="7">
        <f t="shared" si="45"/>
        <v>7.2865905274792624</v>
      </c>
      <c r="Q158" s="7">
        <f t="shared" si="60"/>
        <v>5100</v>
      </c>
      <c r="R158" s="7">
        <f t="shared" si="52"/>
        <v>15.59</v>
      </c>
      <c r="S158" s="21">
        <f t="shared" si="53"/>
        <v>21.786260784313725</v>
      </c>
      <c r="T158" s="21">
        <f t="shared" si="54"/>
        <v>22</v>
      </c>
      <c r="U158" s="7">
        <f t="shared" si="55"/>
        <v>5000</v>
      </c>
      <c r="V158" s="7">
        <f t="shared" si="46"/>
        <v>1</v>
      </c>
      <c r="W158" s="7">
        <f t="shared" si="47"/>
        <v>10</v>
      </c>
      <c r="X158" s="7">
        <f t="shared" si="56"/>
        <v>488</v>
      </c>
      <c r="Y158" s="7">
        <f t="shared" si="48"/>
        <v>11.625463</v>
      </c>
    </row>
    <row r="159" spans="3:25">
      <c r="C159" s="170" t="s">
        <v>156</v>
      </c>
      <c r="D159" s="169">
        <v>3</v>
      </c>
      <c r="E159" s="65">
        <v>1</v>
      </c>
      <c r="F159" s="131">
        <f t="shared" si="49"/>
        <v>153</v>
      </c>
      <c r="G159" s="79">
        <f t="shared" si="59"/>
        <v>20.377371458016977</v>
      </c>
      <c r="H159" s="72">
        <f t="shared" si="57"/>
        <v>37.945434507987933</v>
      </c>
      <c r="I159" s="10">
        <f t="shared" si="50"/>
        <v>10.540398474441092</v>
      </c>
      <c r="J159" s="70">
        <v>1</v>
      </c>
      <c r="K159" s="7">
        <f t="shared" si="42"/>
        <v>70.884919132500059</v>
      </c>
      <c r="L159" s="7">
        <v>103</v>
      </c>
      <c r="M159" s="43">
        <f t="shared" si="51"/>
        <v>525</v>
      </c>
      <c r="N159" s="7">
        <v>0</v>
      </c>
      <c r="O159" s="7">
        <f t="shared" si="44"/>
        <v>698.88491913250004</v>
      </c>
      <c r="P159" s="7">
        <f t="shared" si="45"/>
        <v>7.3665255354340902</v>
      </c>
      <c r="Q159" s="7">
        <f t="shared" si="60"/>
        <v>5200</v>
      </c>
      <c r="R159" s="7">
        <f t="shared" si="52"/>
        <v>15.92</v>
      </c>
      <c r="S159" s="21">
        <f t="shared" si="53"/>
        <v>21.819584615384613</v>
      </c>
      <c r="T159" s="21">
        <f t="shared" si="54"/>
        <v>22</v>
      </c>
      <c r="U159" s="7">
        <f t="shared" si="55"/>
        <v>5000</v>
      </c>
      <c r="V159" s="7">
        <f t="shared" si="46"/>
        <v>1</v>
      </c>
      <c r="W159" s="7">
        <f t="shared" si="47"/>
        <v>10</v>
      </c>
      <c r="X159" s="7">
        <f t="shared" si="56"/>
        <v>488</v>
      </c>
      <c r="Y159" s="7">
        <f t="shared" si="48"/>
        <v>11.871544</v>
      </c>
    </row>
    <row r="160" spans="3:25">
      <c r="C160" s="170" t="s">
        <v>156</v>
      </c>
      <c r="D160" s="169">
        <v>3</v>
      </c>
      <c r="E160" s="65">
        <v>1</v>
      </c>
      <c r="F160" s="131">
        <f t="shared" si="49"/>
        <v>154</v>
      </c>
      <c r="G160" s="79">
        <f t="shared" si="59"/>
        <v>20.471401947644885</v>
      </c>
      <c r="H160" s="72">
        <f t="shared" si="57"/>
        <v>38.285454156898822</v>
      </c>
      <c r="I160" s="10">
        <f t="shared" si="50"/>
        <v>10.63484837691634</v>
      </c>
      <c r="J160" s="70">
        <v>1</v>
      </c>
      <c r="K160" s="7">
        <f t="shared" si="42"/>
        <v>72.160975282500061</v>
      </c>
      <c r="L160" s="7">
        <v>103</v>
      </c>
      <c r="M160" s="43">
        <f t="shared" si="51"/>
        <v>525</v>
      </c>
      <c r="N160" s="7">
        <v>0</v>
      </c>
      <c r="O160" s="7">
        <f t="shared" si="44"/>
        <v>700.16097528250009</v>
      </c>
      <c r="P160" s="7">
        <f t="shared" si="45"/>
        <v>7.4461058115632577</v>
      </c>
      <c r="Q160" s="7">
        <f t="shared" si="60"/>
        <v>5200</v>
      </c>
      <c r="R160" s="7">
        <f t="shared" si="52"/>
        <v>15.92</v>
      </c>
      <c r="S160" s="21">
        <f t="shared" si="53"/>
        <v>21.819584615384613</v>
      </c>
      <c r="T160" s="21">
        <f t="shared" si="54"/>
        <v>22</v>
      </c>
      <c r="U160" s="7">
        <f t="shared" si="55"/>
        <v>5000</v>
      </c>
      <c r="V160" s="7">
        <f t="shared" si="46"/>
        <v>1</v>
      </c>
      <c r="W160" s="7">
        <f t="shared" si="47"/>
        <v>10</v>
      </c>
      <c r="X160" s="7">
        <f t="shared" si="56"/>
        <v>488</v>
      </c>
      <c r="Y160" s="7">
        <f t="shared" si="48"/>
        <v>11.871544</v>
      </c>
    </row>
    <row r="161" spans="3:25">
      <c r="C161" s="170" t="s">
        <v>156</v>
      </c>
      <c r="D161" s="169">
        <v>3</v>
      </c>
      <c r="E161" s="65">
        <v>1</v>
      </c>
      <c r="F161" s="131">
        <f t="shared" si="49"/>
        <v>155</v>
      </c>
      <c r="G161" s="79">
        <f t="shared" si="59"/>
        <v>20.56461191120399</v>
      </c>
      <c r="H161" s="72">
        <f t="shared" si="57"/>
        <v>38.622480500351109</v>
      </c>
      <c r="I161" s="10">
        <f t="shared" si="50"/>
        <v>10.728466805653085</v>
      </c>
      <c r="J161" s="70">
        <v>0</v>
      </c>
      <c r="K161" s="7">
        <f t="shared" si="42"/>
        <v>73.437031432500063</v>
      </c>
      <c r="L161" s="7">
        <v>103</v>
      </c>
      <c r="M161" s="43">
        <f t="shared" si="51"/>
        <v>0</v>
      </c>
      <c r="N161" s="7">
        <v>0</v>
      </c>
      <c r="O161" s="7">
        <f t="shared" si="44"/>
        <v>176.43703143250008</v>
      </c>
      <c r="P161" s="7">
        <f t="shared" si="45"/>
        <v>1.892898835011547</v>
      </c>
      <c r="Q161" s="7">
        <f t="shared" si="60"/>
        <v>5200</v>
      </c>
      <c r="R161" s="7">
        <f t="shared" si="52"/>
        <v>15.92</v>
      </c>
      <c r="S161" s="21">
        <f t="shared" si="53"/>
        <v>21.819584615384613</v>
      </c>
      <c r="T161" s="21">
        <f t="shared" si="54"/>
        <v>22</v>
      </c>
      <c r="U161" s="7">
        <f t="shared" si="55"/>
        <v>5000</v>
      </c>
      <c r="V161" s="7">
        <f t="shared" si="46"/>
        <v>1</v>
      </c>
      <c r="W161" s="7">
        <f t="shared" si="47"/>
        <v>10</v>
      </c>
      <c r="X161" s="7">
        <f t="shared" si="56"/>
        <v>488</v>
      </c>
      <c r="Y161" s="7">
        <f t="shared" si="48"/>
        <v>11.871544</v>
      </c>
    </row>
    <row r="162" spans="3:25">
      <c r="C162" s="170" t="s">
        <v>156</v>
      </c>
      <c r="D162" s="169">
        <v>3</v>
      </c>
      <c r="E162" s="65">
        <v>1</v>
      </c>
      <c r="F162" s="131">
        <f t="shared" si="49"/>
        <v>156</v>
      </c>
      <c r="G162" s="79">
        <f t="shared" si="59"/>
        <v>20.657821874763094</v>
      </c>
      <c r="H162" s="72">
        <f t="shared" si="57"/>
        <v>38.622480500351109</v>
      </c>
      <c r="I162" s="10">
        <f t="shared" si="50"/>
        <v>10.728466805653085</v>
      </c>
      <c r="J162" s="70">
        <v>0</v>
      </c>
      <c r="K162" s="7">
        <f t="shared" si="42"/>
        <v>73.437031432500063</v>
      </c>
      <c r="L162" s="7">
        <v>103</v>
      </c>
      <c r="M162" s="43">
        <f t="shared" si="51"/>
        <v>0</v>
      </c>
      <c r="N162" s="7">
        <v>0</v>
      </c>
      <c r="O162" s="7">
        <f t="shared" si="44"/>
        <v>176.43703143250008</v>
      </c>
      <c r="P162" s="7">
        <f t="shared" si="45"/>
        <v>1.892898835011547</v>
      </c>
      <c r="Q162" s="7">
        <f t="shared" si="60"/>
        <v>5200</v>
      </c>
      <c r="R162" s="7">
        <f t="shared" si="52"/>
        <v>15.92</v>
      </c>
      <c r="S162" s="21">
        <f t="shared" si="53"/>
        <v>21.819584615384613</v>
      </c>
      <c r="T162" s="21">
        <f t="shared" si="54"/>
        <v>22</v>
      </c>
      <c r="U162" s="7">
        <f t="shared" si="55"/>
        <v>5000</v>
      </c>
      <c r="V162" s="7">
        <f t="shared" si="46"/>
        <v>1</v>
      </c>
      <c r="W162" s="7">
        <f t="shared" si="47"/>
        <v>10</v>
      </c>
      <c r="X162" s="7">
        <f t="shared" si="56"/>
        <v>488</v>
      </c>
      <c r="Y162" s="7">
        <f t="shared" si="48"/>
        <v>11.871544</v>
      </c>
    </row>
    <row r="163" spans="3:25">
      <c r="C163" s="170" t="s">
        <v>156</v>
      </c>
      <c r="D163" s="169">
        <v>3</v>
      </c>
      <c r="E163" s="65">
        <v>1</v>
      </c>
      <c r="F163" s="131">
        <f t="shared" si="49"/>
        <v>157</v>
      </c>
      <c r="G163" s="79">
        <f t="shared" si="59"/>
        <v>20.751031838322199</v>
      </c>
      <c r="H163" s="72">
        <f t="shared" si="57"/>
        <v>38.622480500351109</v>
      </c>
      <c r="I163" s="10">
        <f t="shared" si="50"/>
        <v>10.728466805653085</v>
      </c>
      <c r="J163" s="70">
        <v>0</v>
      </c>
      <c r="K163" s="7">
        <f t="shared" si="42"/>
        <v>73.437031432500063</v>
      </c>
      <c r="L163" s="7">
        <v>103</v>
      </c>
      <c r="M163" s="43">
        <f t="shared" si="51"/>
        <v>0</v>
      </c>
      <c r="N163" s="7">
        <v>0</v>
      </c>
      <c r="O163" s="7">
        <f t="shared" si="44"/>
        <v>176.43703143250008</v>
      </c>
      <c r="P163" s="7">
        <f t="shared" si="45"/>
        <v>1.892898835011547</v>
      </c>
      <c r="Q163" s="7">
        <f t="shared" si="60"/>
        <v>5200</v>
      </c>
      <c r="R163" s="7">
        <f t="shared" si="52"/>
        <v>15.92</v>
      </c>
      <c r="S163" s="21">
        <f t="shared" si="53"/>
        <v>21.819584615384613</v>
      </c>
      <c r="T163" s="21">
        <f t="shared" si="54"/>
        <v>22</v>
      </c>
      <c r="U163" s="7">
        <f t="shared" si="55"/>
        <v>5000</v>
      </c>
      <c r="V163" s="7">
        <f t="shared" si="46"/>
        <v>1</v>
      </c>
      <c r="W163" s="7">
        <f t="shared" si="47"/>
        <v>10</v>
      </c>
      <c r="X163" s="7">
        <f t="shared" si="56"/>
        <v>488</v>
      </c>
      <c r="Y163" s="7">
        <f t="shared" si="48"/>
        <v>11.871544</v>
      </c>
    </row>
    <row r="164" spans="3:25">
      <c r="C164" s="170" t="s">
        <v>156</v>
      </c>
      <c r="D164" s="169">
        <v>3</v>
      </c>
      <c r="E164" s="65">
        <v>1</v>
      </c>
      <c r="F164" s="131">
        <f t="shared" si="49"/>
        <v>158</v>
      </c>
      <c r="G164" s="79">
        <f t="shared" si="59"/>
        <v>20.844241801881303</v>
      </c>
      <c r="H164" s="72">
        <f t="shared" si="57"/>
        <v>38.622480500351109</v>
      </c>
      <c r="I164" s="10">
        <f t="shared" si="50"/>
        <v>10.728466805653085</v>
      </c>
      <c r="J164" s="70">
        <v>0</v>
      </c>
      <c r="K164" s="7">
        <f t="shared" si="42"/>
        <v>73.437031432500063</v>
      </c>
      <c r="L164" s="7">
        <v>103</v>
      </c>
      <c r="M164" s="43">
        <f t="shared" si="51"/>
        <v>0</v>
      </c>
      <c r="N164" s="7">
        <v>0</v>
      </c>
      <c r="O164" s="7">
        <f t="shared" si="44"/>
        <v>176.43703143250008</v>
      </c>
      <c r="P164" s="7">
        <f t="shared" si="45"/>
        <v>1.892898835011547</v>
      </c>
      <c r="Q164" s="7">
        <f t="shared" si="60"/>
        <v>5200</v>
      </c>
      <c r="R164" s="7">
        <f t="shared" si="52"/>
        <v>15.92</v>
      </c>
      <c r="S164" s="21">
        <f t="shared" si="53"/>
        <v>21.819584615384613</v>
      </c>
      <c r="T164" s="21">
        <f t="shared" si="54"/>
        <v>22</v>
      </c>
      <c r="U164" s="7">
        <f t="shared" si="55"/>
        <v>5000</v>
      </c>
      <c r="V164" s="7">
        <f t="shared" si="46"/>
        <v>1</v>
      </c>
      <c r="W164" s="7">
        <f t="shared" si="47"/>
        <v>10</v>
      </c>
      <c r="X164" s="7">
        <f t="shared" si="56"/>
        <v>488</v>
      </c>
      <c r="Y164" s="7">
        <f t="shared" si="48"/>
        <v>11.871544</v>
      </c>
    </row>
    <row r="165" spans="3:25">
      <c r="C165" s="170" t="s">
        <v>156</v>
      </c>
      <c r="D165" s="169">
        <v>3</v>
      </c>
      <c r="E165" s="65">
        <v>1</v>
      </c>
      <c r="F165" s="131">
        <f t="shared" si="49"/>
        <v>159</v>
      </c>
      <c r="G165" s="79">
        <f t="shared" si="59"/>
        <v>20.937451765440407</v>
      </c>
      <c r="H165" s="72">
        <f t="shared" si="57"/>
        <v>38.622480500351109</v>
      </c>
      <c r="I165" s="10">
        <f t="shared" si="50"/>
        <v>10.728466805653085</v>
      </c>
      <c r="J165" s="70">
        <v>0</v>
      </c>
      <c r="K165" s="7">
        <f t="shared" si="42"/>
        <v>73.437031432500063</v>
      </c>
      <c r="L165" s="7">
        <v>103</v>
      </c>
      <c r="M165" s="43">
        <f t="shared" si="51"/>
        <v>0</v>
      </c>
      <c r="N165" s="7">
        <v>0</v>
      </c>
      <c r="O165" s="7">
        <f t="shared" si="44"/>
        <v>176.43703143250008</v>
      </c>
      <c r="P165" s="7">
        <f t="shared" si="45"/>
        <v>1.892898835011547</v>
      </c>
      <c r="Q165" s="7">
        <f t="shared" si="60"/>
        <v>5200</v>
      </c>
      <c r="R165" s="7">
        <f t="shared" si="52"/>
        <v>15.92</v>
      </c>
      <c r="S165" s="21">
        <f t="shared" si="53"/>
        <v>21.819584615384613</v>
      </c>
      <c r="T165" s="21">
        <f t="shared" si="54"/>
        <v>22</v>
      </c>
      <c r="U165" s="7">
        <f t="shared" si="55"/>
        <v>5000</v>
      </c>
      <c r="V165" s="7">
        <f t="shared" si="46"/>
        <v>1</v>
      </c>
      <c r="W165" s="7">
        <f t="shared" si="47"/>
        <v>10</v>
      </c>
      <c r="X165" s="7">
        <f t="shared" si="56"/>
        <v>488</v>
      </c>
      <c r="Y165" s="7">
        <f t="shared" si="48"/>
        <v>11.871544</v>
      </c>
    </row>
    <row r="166" spans="3:25">
      <c r="C166" s="170" t="s">
        <v>156</v>
      </c>
      <c r="D166" s="169">
        <v>3</v>
      </c>
      <c r="E166" s="65">
        <v>1</v>
      </c>
      <c r="F166" s="131">
        <f t="shared" si="49"/>
        <v>160</v>
      </c>
      <c r="G166" s="79">
        <f t="shared" si="59"/>
        <v>21.030661728999512</v>
      </c>
      <c r="H166" s="72">
        <f t="shared" si="57"/>
        <v>38.622480500351109</v>
      </c>
      <c r="I166" s="10">
        <f t="shared" si="50"/>
        <v>10.728466805653085</v>
      </c>
      <c r="J166" s="70">
        <v>0</v>
      </c>
      <c r="K166" s="7">
        <f t="shared" si="42"/>
        <v>73.437031432500063</v>
      </c>
      <c r="L166" s="7">
        <v>103</v>
      </c>
      <c r="M166" s="43">
        <f t="shared" si="51"/>
        <v>0</v>
      </c>
      <c r="N166" s="7">
        <v>0</v>
      </c>
      <c r="O166" s="7">
        <f t="shared" si="44"/>
        <v>176.43703143250008</v>
      </c>
      <c r="P166" s="7">
        <f t="shared" si="45"/>
        <v>1.892898835011547</v>
      </c>
      <c r="Q166" s="7">
        <f t="shared" si="60"/>
        <v>5200</v>
      </c>
      <c r="R166" s="7">
        <f t="shared" si="52"/>
        <v>15.92</v>
      </c>
      <c r="S166" s="21">
        <f t="shared" si="53"/>
        <v>21.819584615384613</v>
      </c>
      <c r="T166" s="21">
        <f t="shared" si="54"/>
        <v>22</v>
      </c>
      <c r="U166" s="7">
        <f t="shared" si="55"/>
        <v>5000</v>
      </c>
      <c r="V166" s="7">
        <f t="shared" si="46"/>
        <v>1</v>
      </c>
      <c r="W166" s="7">
        <f t="shared" si="47"/>
        <v>10</v>
      </c>
      <c r="X166" s="7">
        <f t="shared" si="56"/>
        <v>488</v>
      </c>
      <c r="Y166" s="7">
        <f t="shared" si="48"/>
        <v>11.871544</v>
      </c>
    </row>
    <row r="167" spans="3:25">
      <c r="C167" s="170" t="s">
        <v>156</v>
      </c>
      <c r="D167" s="169">
        <v>3</v>
      </c>
      <c r="E167" s="65">
        <v>1</v>
      </c>
      <c r="F167" s="131">
        <f t="shared" si="49"/>
        <v>161</v>
      </c>
      <c r="G167" s="79">
        <f t="shared" si="59"/>
        <v>21.123871692558616</v>
      </c>
      <c r="H167" s="72">
        <f t="shared" si="57"/>
        <v>38.622480500351109</v>
      </c>
      <c r="I167" s="10">
        <f t="shared" si="50"/>
        <v>10.728466805653085</v>
      </c>
      <c r="J167" s="70">
        <v>0</v>
      </c>
      <c r="K167" s="7">
        <f t="shared" si="42"/>
        <v>73.437031432500063</v>
      </c>
      <c r="L167" s="7">
        <v>103</v>
      </c>
      <c r="M167" s="43">
        <f t="shared" si="51"/>
        <v>0</v>
      </c>
      <c r="N167" s="7">
        <v>0</v>
      </c>
      <c r="O167" s="7">
        <f t="shared" si="44"/>
        <v>176.43703143250008</v>
      </c>
      <c r="P167" s="7">
        <f t="shared" si="45"/>
        <v>1.892898835011547</v>
      </c>
      <c r="Q167" s="7">
        <f t="shared" si="60"/>
        <v>5200</v>
      </c>
      <c r="R167" s="7">
        <f t="shared" si="52"/>
        <v>15.92</v>
      </c>
      <c r="S167" s="21">
        <f t="shared" si="53"/>
        <v>21.819584615384613</v>
      </c>
      <c r="T167" s="21">
        <f t="shared" si="54"/>
        <v>22</v>
      </c>
      <c r="U167" s="7">
        <f t="shared" si="55"/>
        <v>5000</v>
      </c>
      <c r="V167" s="7">
        <f t="shared" si="46"/>
        <v>1</v>
      </c>
      <c r="W167" s="7">
        <f t="shared" si="47"/>
        <v>10</v>
      </c>
      <c r="X167" s="7">
        <f t="shared" si="56"/>
        <v>488</v>
      </c>
      <c r="Y167" s="7">
        <f t="shared" si="48"/>
        <v>11.871544</v>
      </c>
    </row>
    <row r="168" spans="3:25">
      <c r="C168" s="170" t="s">
        <v>156</v>
      </c>
      <c r="D168" s="169">
        <v>3</v>
      </c>
      <c r="E168" s="65">
        <v>1</v>
      </c>
      <c r="F168" s="131">
        <f t="shared" si="49"/>
        <v>162</v>
      </c>
      <c r="G168" s="79">
        <f t="shared" si="59"/>
        <v>21.21708165611772</v>
      </c>
      <c r="H168" s="72">
        <f t="shared" si="57"/>
        <v>38.622480500351109</v>
      </c>
      <c r="I168" s="10">
        <f t="shared" si="50"/>
        <v>10.728466805653085</v>
      </c>
      <c r="J168" s="70">
        <v>0</v>
      </c>
      <c r="K168" s="7">
        <f t="shared" si="42"/>
        <v>73.437031432500063</v>
      </c>
      <c r="L168" s="7">
        <v>103</v>
      </c>
      <c r="M168" s="43">
        <f t="shared" si="51"/>
        <v>0</v>
      </c>
      <c r="N168" s="7">
        <v>0</v>
      </c>
      <c r="O168" s="7">
        <f t="shared" si="44"/>
        <v>176.43703143250008</v>
      </c>
      <c r="P168" s="7">
        <f t="shared" si="45"/>
        <v>1.892898835011547</v>
      </c>
      <c r="Q168" s="7">
        <f t="shared" si="60"/>
        <v>5200</v>
      </c>
      <c r="R168" s="7">
        <f t="shared" si="52"/>
        <v>15.92</v>
      </c>
      <c r="S168" s="21">
        <f t="shared" si="53"/>
        <v>21.819584615384613</v>
      </c>
      <c r="T168" s="21">
        <f t="shared" si="54"/>
        <v>22</v>
      </c>
      <c r="U168" s="7">
        <f t="shared" si="55"/>
        <v>5000</v>
      </c>
      <c r="V168" s="7">
        <f t="shared" si="46"/>
        <v>1</v>
      </c>
      <c r="W168" s="7">
        <f t="shared" si="47"/>
        <v>10</v>
      </c>
      <c r="X168" s="7">
        <f t="shared" si="56"/>
        <v>488</v>
      </c>
      <c r="Y168" s="7">
        <f t="shared" si="48"/>
        <v>11.871544</v>
      </c>
    </row>
    <row r="169" spans="3:25">
      <c r="C169" s="170" t="s">
        <v>156</v>
      </c>
      <c r="D169" s="169">
        <v>3</v>
      </c>
      <c r="E169" s="65">
        <v>1</v>
      </c>
      <c r="F169" s="131">
        <f t="shared" si="49"/>
        <v>163</v>
      </c>
      <c r="G169" s="79">
        <f t="shared" si="59"/>
        <v>21.310291619676825</v>
      </c>
      <c r="H169" s="72">
        <f t="shared" si="57"/>
        <v>38.622480500351109</v>
      </c>
      <c r="I169" s="10">
        <f t="shared" si="50"/>
        <v>10.728466805653085</v>
      </c>
      <c r="J169" s="70">
        <v>0</v>
      </c>
      <c r="K169" s="7">
        <f t="shared" si="42"/>
        <v>73.437031432500063</v>
      </c>
      <c r="L169" s="7">
        <v>103</v>
      </c>
      <c r="M169" s="43">
        <f t="shared" si="51"/>
        <v>0</v>
      </c>
      <c r="N169" s="7">
        <v>0</v>
      </c>
      <c r="O169" s="7">
        <f t="shared" si="44"/>
        <v>176.43703143250008</v>
      </c>
      <c r="P169" s="7">
        <f t="shared" si="45"/>
        <v>1.892898835011547</v>
      </c>
      <c r="Q169" s="7">
        <f t="shared" si="60"/>
        <v>5200</v>
      </c>
      <c r="R169" s="7">
        <f t="shared" si="52"/>
        <v>15.92</v>
      </c>
      <c r="S169" s="21">
        <f t="shared" si="53"/>
        <v>21.819584615384613</v>
      </c>
      <c r="T169" s="21">
        <f t="shared" si="54"/>
        <v>22</v>
      </c>
      <c r="U169" s="7">
        <f t="shared" si="55"/>
        <v>5000</v>
      </c>
      <c r="V169" s="7">
        <f t="shared" si="46"/>
        <v>1</v>
      </c>
      <c r="W169" s="7">
        <f t="shared" si="47"/>
        <v>10</v>
      </c>
      <c r="X169" s="7">
        <f t="shared" si="56"/>
        <v>488</v>
      </c>
      <c r="Y169" s="7">
        <f t="shared" si="48"/>
        <v>11.871544</v>
      </c>
    </row>
    <row r="170" spans="3:25">
      <c r="C170" s="170" t="s">
        <v>156</v>
      </c>
      <c r="D170" s="169">
        <v>3</v>
      </c>
      <c r="E170" s="65">
        <v>1</v>
      </c>
      <c r="F170" s="131">
        <f t="shared" si="49"/>
        <v>164</v>
      </c>
      <c r="G170" s="79">
        <f t="shared" si="59"/>
        <v>21.403501583235929</v>
      </c>
      <c r="H170" s="72">
        <f t="shared" si="57"/>
        <v>38.622480500351109</v>
      </c>
      <c r="I170" s="10">
        <f t="shared" si="50"/>
        <v>10.728466805653085</v>
      </c>
      <c r="J170" s="70">
        <v>0</v>
      </c>
      <c r="K170" s="7">
        <f t="shared" si="42"/>
        <v>73.437031432500063</v>
      </c>
      <c r="L170" s="7">
        <v>103</v>
      </c>
      <c r="M170" s="43">
        <f t="shared" si="51"/>
        <v>0</v>
      </c>
      <c r="N170" s="7">
        <v>0</v>
      </c>
      <c r="O170" s="7">
        <f t="shared" si="44"/>
        <v>176.43703143250008</v>
      </c>
      <c r="P170" s="7">
        <f t="shared" si="45"/>
        <v>1.892898835011547</v>
      </c>
      <c r="Q170" s="7">
        <f t="shared" si="60"/>
        <v>5200</v>
      </c>
      <c r="R170" s="7">
        <f t="shared" si="52"/>
        <v>15.92</v>
      </c>
      <c r="S170" s="21">
        <f t="shared" si="53"/>
        <v>21.819584615384613</v>
      </c>
      <c r="T170" s="21">
        <f t="shared" si="54"/>
        <v>22</v>
      </c>
      <c r="U170" s="7">
        <f t="shared" si="55"/>
        <v>5000</v>
      </c>
      <c r="V170" s="7">
        <f t="shared" si="46"/>
        <v>1</v>
      </c>
      <c r="W170" s="7">
        <f t="shared" si="47"/>
        <v>10</v>
      </c>
      <c r="X170" s="7">
        <f t="shared" si="56"/>
        <v>488</v>
      </c>
      <c r="Y170" s="7">
        <f t="shared" si="48"/>
        <v>11.871544</v>
      </c>
    </row>
    <row r="171" spans="3:25">
      <c r="C171" s="170" t="s">
        <v>156</v>
      </c>
      <c r="D171" s="169">
        <v>3</v>
      </c>
      <c r="E171" s="65">
        <v>1</v>
      </c>
      <c r="F171" s="131">
        <f t="shared" si="49"/>
        <v>165</v>
      </c>
      <c r="G171" s="79">
        <f t="shared" si="59"/>
        <v>21.496711546795034</v>
      </c>
      <c r="H171" s="72">
        <f t="shared" si="57"/>
        <v>38.622480500351109</v>
      </c>
      <c r="I171" s="10">
        <f t="shared" si="50"/>
        <v>10.728466805653085</v>
      </c>
      <c r="J171" s="70">
        <v>0</v>
      </c>
      <c r="K171" s="7">
        <f t="shared" si="42"/>
        <v>73.437031432500063</v>
      </c>
      <c r="L171" s="7">
        <v>103</v>
      </c>
      <c r="M171" s="43">
        <f t="shared" si="51"/>
        <v>0</v>
      </c>
      <c r="N171" s="7">
        <v>0</v>
      </c>
      <c r="O171" s="7">
        <f t="shared" si="44"/>
        <v>176.43703143250008</v>
      </c>
      <c r="P171" s="7">
        <f t="shared" si="45"/>
        <v>1.892898835011547</v>
      </c>
      <c r="Q171" s="7">
        <f t="shared" si="60"/>
        <v>5200</v>
      </c>
      <c r="R171" s="7">
        <f t="shared" si="52"/>
        <v>15.92</v>
      </c>
      <c r="S171" s="21">
        <f t="shared" si="53"/>
        <v>21.819584615384613</v>
      </c>
      <c r="T171" s="21">
        <f t="shared" si="54"/>
        <v>22</v>
      </c>
      <c r="U171" s="7">
        <f t="shared" si="55"/>
        <v>5000</v>
      </c>
      <c r="V171" s="7">
        <f t="shared" si="46"/>
        <v>1</v>
      </c>
      <c r="W171" s="7">
        <f t="shared" si="47"/>
        <v>10</v>
      </c>
      <c r="X171" s="7">
        <f t="shared" si="56"/>
        <v>488</v>
      </c>
      <c r="Y171" s="7">
        <f t="shared" si="48"/>
        <v>11.871544</v>
      </c>
    </row>
    <row r="172" spans="3:25">
      <c r="C172" s="170" t="s">
        <v>156</v>
      </c>
      <c r="D172" s="169">
        <v>3</v>
      </c>
      <c r="E172" s="65">
        <v>1</v>
      </c>
      <c r="F172" s="131">
        <f t="shared" si="49"/>
        <v>166</v>
      </c>
      <c r="G172" s="79">
        <f t="shared" si="59"/>
        <v>21.589921510354138</v>
      </c>
      <c r="H172" s="72">
        <f t="shared" si="57"/>
        <v>38.622480500351109</v>
      </c>
      <c r="I172" s="10">
        <f t="shared" si="50"/>
        <v>10.728466805653085</v>
      </c>
      <c r="J172" s="70">
        <v>0</v>
      </c>
      <c r="K172" s="7">
        <f t="shared" si="42"/>
        <v>73.437031432500063</v>
      </c>
      <c r="L172" s="7">
        <v>103</v>
      </c>
      <c r="M172" s="43">
        <f t="shared" si="51"/>
        <v>0</v>
      </c>
      <c r="N172" s="7">
        <v>0</v>
      </c>
      <c r="O172" s="7">
        <f t="shared" si="44"/>
        <v>176.43703143250008</v>
      </c>
      <c r="P172" s="7">
        <f t="shared" si="45"/>
        <v>1.892898835011547</v>
      </c>
      <c r="Q172" s="7">
        <f t="shared" si="60"/>
        <v>5200</v>
      </c>
      <c r="R172" s="7">
        <f t="shared" si="52"/>
        <v>15.92</v>
      </c>
      <c r="S172" s="21">
        <f t="shared" si="53"/>
        <v>21.819584615384613</v>
      </c>
      <c r="T172" s="21">
        <f t="shared" si="54"/>
        <v>22</v>
      </c>
      <c r="U172" s="7">
        <f t="shared" si="55"/>
        <v>5000</v>
      </c>
      <c r="V172" s="7">
        <f t="shared" si="46"/>
        <v>1</v>
      </c>
      <c r="W172" s="7">
        <f t="shared" si="47"/>
        <v>10</v>
      </c>
      <c r="X172" s="7">
        <f t="shared" si="56"/>
        <v>488</v>
      </c>
      <c r="Y172" s="7">
        <f t="shared" si="48"/>
        <v>11.871544</v>
      </c>
    </row>
    <row r="173" spans="3:25">
      <c r="C173" s="170" t="s">
        <v>156</v>
      </c>
      <c r="D173" s="169">
        <v>3</v>
      </c>
      <c r="E173" s="65">
        <v>1</v>
      </c>
      <c r="F173" s="131">
        <f t="shared" si="49"/>
        <v>167</v>
      </c>
      <c r="G173" s="79">
        <f t="shared" si="59"/>
        <v>21.683131473913242</v>
      </c>
      <c r="H173" s="72">
        <f t="shared" si="57"/>
        <v>38.622480500351109</v>
      </c>
      <c r="I173" s="10">
        <f t="shared" si="50"/>
        <v>10.728466805653085</v>
      </c>
      <c r="J173" s="70">
        <v>0</v>
      </c>
      <c r="K173" s="7">
        <f t="shared" si="42"/>
        <v>73.437031432500063</v>
      </c>
      <c r="L173" s="7">
        <v>103</v>
      </c>
      <c r="M173" s="43">
        <f t="shared" si="51"/>
        <v>0</v>
      </c>
      <c r="N173" s="7">
        <v>0</v>
      </c>
      <c r="O173" s="7">
        <f t="shared" si="44"/>
        <v>176.43703143250008</v>
      </c>
      <c r="P173" s="7">
        <f t="shared" si="45"/>
        <v>1.892898835011547</v>
      </c>
      <c r="Q173" s="7">
        <f t="shared" si="60"/>
        <v>5200</v>
      </c>
      <c r="R173" s="7">
        <f t="shared" si="52"/>
        <v>15.92</v>
      </c>
      <c r="S173" s="21">
        <f t="shared" si="53"/>
        <v>21.819584615384613</v>
      </c>
      <c r="T173" s="21">
        <f t="shared" si="54"/>
        <v>22</v>
      </c>
      <c r="U173" s="7">
        <f t="shared" si="55"/>
        <v>5000</v>
      </c>
      <c r="V173" s="7">
        <f t="shared" si="46"/>
        <v>1</v>
      </c>
      <c r="W173" s="7">
        <f t="shared" si="47"/>
        <v>10</v>
      </c>
      <c r="X173" s="7">
        <f t="shared" si="56"/>
        <v>488</v>
      </c>
      <c r="Y173" s="7">
        <f t="shared" si="48"/>
        <v>11.871544</v>
      </c>
    </row>
    <row r="174" spans="3:25">
      <c r="C174" s="170" t="s">
        <v>156</v>
      </c>
      <c r="D174" s="169">
        <v>3</v>
      </c>
      <c r="E174" s="65">
        <v>1</v>
      </c>
      <c r="F174" s="131">
        <f t="shared" si="49"/>
        <v>168</v>
      </c>
      <c r="G174" s="79">
        <f t="shared" si="59"/>
        <v>21.776341437472347</v>
      </c>
      <c r="H174" s="72">
        <f t="shared" si="57"/>
        <v>38.622480500351109</v>
      </c>
      <c r="I174" s="10">
        <f t="shared" si="50"/>
        <v>10.728466805653085</v>
      </c>
      <c r="J174" s="70">
        <v>0</v>
      </c>
      <c r="K174" s="7">
        <f t="shared" si="42"/>
        <v>73.437031432500063</v>
      </c>
      <c r="L174" s="7">
        <v>103</v>
      </c>
      <c r="M174" s="43">
        <f t="shared" si="51"/>
        <v>0</v>
      </c>
      <c r="N174" s="7">
        <v>0</v>
      </c>
      <c r="O174" s="7">
        <f t="shared" si="44"/>
        <v>176.43703143250008</v>
      </c>
      <c r="P174" s="7">
        <f t="shared" si="45"/>
        <v>1.892898835011547</v>
      </c>
      <c r="Q174" s="7">
        <f t="shared" si="60"/>
        <v>5200</v>
      </c>
      <c r="R174" s="7">
        <f t="shared" si="52"/>
        <v>15.92</v>
      </c>
      <c r="S174" s="21">
        <f t="shared" si="53"/>
        <v>21.819584615384613</v>
      </c>
      <c r="T174" s="21">
        <f t="shared" si="54"/>
        <v>22</v>
      </c>
      <c r="U174" s="7">
        <f t="shared" si="55"/>
        <v>5000</v>
      </c>
      <c r="V174" s="7">
        <f t="shared" si="46"/>
        <v>1</v>
      </c>
      <c r="W174" s="7">
        <f t="shared" si="47"/>
        <v>10</v>
      </c>
      <c r="X174" s="7">
        <f t="shared" si="56"/>
        <v>488</v>
      </c>
      <c r="Y174" s="7">
        <f t="shared" si="48"/>
        <v>11.871544</v>
      </c>
    </row>
    <row r="175" spans="3:25">
      <c r="C175" s="170" t="s">
        <v>156</v>
      </c>
      <c r="D175" s="169">
        <v>3</v>
      </c>
      <c r="E175" s="65">
        <v>1</v>
      </c>
      <c r="F175" s="131">
        <f t="shared" si="49"/>
        <v>169</v>
      </c>
      <c r="G175" s="79">
        <f t="shared" si="59"/>
        <v>21.869551401031451</v>
      </c>
      <c r="H175" s="72">
        <f t="shared" si="57"/>
        <v>38.622480500351109</v>
      </c>
      <c r="I175" s="10">
        <f t="shared" si="50"/>
        <v>10.728466805653085</v>
      </c>
      <c r="J175" s="70">
        <v>0</v>
      </c>
      <c r="K175" s="7">
        <f t="shared" si="42"/>
        <v>73.437031432500063</v>
      </c>
      <c r="L175" s="7">
        <v>103</v>
      </c>
      <c r="M175" s="43">
        <f t="shared" si="51"/>
        <v>0</v>
      </c>
      <c r="N175" s="7">
        <v>0</v>
      </c>
      <c r="O175" s="7">
        <f t="shared" si="44"/>
        <v>176.43703143250008</v>
      </c>
      <c r="P175" s="7">
        <f t="shared" si="45"/>
        <v>1.892898835011547</v>
      </c>
      <c r="Q175" s="7">
        <f t="shared" si="60"/>
        <v>5200</v>
      </c>
      <c r="R175" s="7">
        <f t="shared" si="52"/>
        <v>15.92</v>
      </c>
      <c r="S175" s="21">
        <f t="shared" si="53"/>
        <v>21.819584615384613</v>
      </c>
      <c r="T175" s="21">
        <f t="shared" si="54"/>
        <v>22</v>
      </c>
      <c r="U175" s="7">
        <f t="shared" si="55"/>
        <v>5000</v>
      </c>
      <c r="V175" s="7">
        <f t="shared" si="46"/>
        <v>1</v>
      </c>
      <c r="W175" s="7">
        <f t="shared" si="47"/>
        <v>10</v>
      </c>
      <c r="X175" s="7">
        <f t="shared" si="56"/>
        <v>488</v>
      </c>
      <c r="Y175" s="7">
        <f t="shared" si="48"/>
        <v>11.871544</v>
      </c>
    </row>
    <row r="176" spans="3:25">
      <c r="C176" s="170" t="s">
        <v>156</v>
      </c>
      <c r="D176" s="169">
        <v>3</v>
      </c>
      <c r="E176" s="65">
        <v>1</v>
      </c>
      <c r="F176" s="131">
        <f t="shared" si="49"/>
        <v>170</v>
      </c>
      <c r="G176" s="79">
        <f t="shared" si="59"/>
        <v>21.962761364590556</v>
      </c>
      <c r="H176" s="72">
        <f t="shared" si="57"/>
        <v>38.622480500351109</v>
      </c>
      <c r="I176" s="10">
        <f t="shared" si="50"/>
        <v>10.728466805653085</v>
      </c>
      <c r="J176" s="70">
        <v>0</v>
      </c>
      <c r="K176" s="7">
        <f t="shared" si="42"/>
        <v>73.437031432500063</v>
      </c>
      <c r="L176" s="7">
        <v>103</v>
      </c>
      <c r="M176" s="43">
        <f t="shared" si="51"/>
        <v>0</v>
      </c>
      <c r="N176" s="7">
        <v>0</v>
      </c>
      <c r="O176" s="7">
        <f t="shared" si="44"/>
        <v>176.43703143250008</v>
      </c>
      <c r="P176" s="7">
        <f t="shared" si="45"/>
        <v>1.892898835011547</v>
      </c>
      <c r="Q176" s="7">
        <f t="shared" si="60"/>
        <v>5200</v>
      </c>
      <c r="R176" s="7">
        <f t="shared" si="52"/>
        <v>15.92</v>
      </c>
      <c r="S176" s="21">
        <f t="shared" si="53"/>
        <v>21.819584615384613</v>
      </c>
      <c r="T176" s="21">
        <f t="shared" si="54"/>
        <v>22</v>
      </c>
      <c r="U176" s="7">
        <f t="shared" si="55"/>
        <v>5000</v>
      </c>
      <c r="V176" s="7">
        <f t="shared" si="46"/>
        <v>1</v>
      </c>
      <c r="W176" s="7">
        <f t="shared" si="47"/>
        <v>10</v>
      </c>
      <c r="X176" s="7">
        <f t="shared" si="56"/>
        <v>488</v>
      </c>
      <c r="Y176" s="7">
        <f t="shared" si="48"/>
        <v>11.871544</v>
      </c>
    </row>
    <row r="177" spans="3:25">
      <c r="C177" s="170" t="s">
        <v>156</v>
      </c>
      <c r="D177" s="169">
        <v>3</v>
      </c>
      <c r="E177" s="65">
        <v>1</v>
      </c>
      <c r="F177" s="131">
        <f t="shared" si="49"/>
        <v>171</v>
      </c>
      <c r="G177" s="79">
        <f t="shared" si="59"/>
        <v>22.05597132814966</v>
      </c>
      <c r="H177" s="72">
        <f t="shared" si="57"/>
        <v>38.622480500351109</v>
      </c>
      <c r="I177" s="10">
        <f t="shared" si="50"/>
        <v>10.728466805653085</v>
      </c>
      <c r="J177" s="70">
        <v>0</v>
      </c>
      <c r="K177" s="7">
        <f t="shared" si="42"/>
        <v>73.437031432500063</v>
      </c>
      <c r="L177" s="7">
        <v>103</v>
      </c>
      <c r="M177" s="43">
        <f t="shared" si="51"/>
        <v>0</v>
      </c>
      <c r="N177" s="7">
        <v>0</v>
      </c>
      <c r="O177" s="7">
        <f t="shared" si="44"/>
        <v>176.43703143250008</v>
      </c>
      <c r="P177" s="7">
        <f t="shared" si="45"/>
        <v>1.892898835011547</v>
      </c>
      <c r="Q177" s="7">
        <f t="shared" si="60"/>
        <v>5200</v>
      </c>
      <c r="R177" s="7">
        <f t="shared" si="52"/>
        <v>15.92</v>
      </c>
      <c r="S177" s="21">
        <f t="shared" si="53"/>
        <v>21.819584615384613</v>
      </c>
      <c r="T177" s="21">
        <f t="shared" si="54"/>
        <v>22</v>
      </c>
      <c r="U177" s="7">
        <f t="shared" si="55"/>
        <v>5000</v>
      </c>
      <c r="V177" s="7">
        <f t="shared" si="46"/>
        <v>1</v>
      </c>
      <c r="W177" s="7">
        <f t="shared" si="47"/>
        <v>10</v>
      </c>
      <c r="X177" s="7">
        <f t="shared" si="56"/>
        <v>488</v>
      </c>
      <c r="Y177" s="7">
        <f t="shared" si="48"/>
        <v>11.871544</v>
      </c>
    </row>
    <row r="178" spans="3:25">
      <c r="C178" s="170" t="s">
        <v>156</v>
      </c>
      <c r="D178" s="169">
        <v>3</v>
      </c>
      <c r="E178" s="65">
        <v>1</v>
      </c>
      <c r="F178" s="131">
        <f t="shared" si="49"/>
        <v>172</v>
      </c>
      <c r="G178" s="79">
        <f t="shared" si="59"/>
        <v>22.149181291708764</v>
      </c>
      <c r="H178" s="72">
        <f t="shared" si="57"/>
        <v>38.622480500351109</v>
      </c>
      <c r="I178" s="10">
        <f t="shared" si="50"/>
        <v>10.728466805653085</v>
      </c>
      <c r="J178" s="70">
        <v>0</v>
      </c>
      <c r="K178" s="7">
        <f t="shared" si="42"/>
        <v>73.437031432500063</v>
      </c>
      <c r="L178" s="7">
        <v>103</v>
      </c>
      <c r="M178" s="43">
        <f t="shared" si="51"/>
        <v>0</v>
      </c>
      <c r="N178" s="7">
        <v>0</v>
      </c>
      <c r="O178" s="7">
        <f t="shared" si="44"/>
        <v>176.43703143250008</v>
      </c>
      <c r="P178" s="7">
        <f t="shared" si="45"/>
        <v>1.892898835011547</v>
      </c>
      <c r="Q178" s="7">
        <f t="shared" si="60"/>
        <v>5200</v>
      </c>
      <c r="R178" s="7">
        <f t="shared" si="52"/>
        <v>15.92</v>
      </c>
      <c r="S178" s="21">
        <f t="shared" si="53"/>
        <v>21.819584615384613</v>
      </c>
      <c r="T178" s="21">
        <f t="shared" si="54"/>
        <v>22</v>
      </c>
      <c r="U178" s="7">
        <f t="shared" si="55"/>
        <v>5000</v>
      </c>
      <c r="V178" s="7">
        <f t="shared" si="46"/>
        <v>1</v>
      </c>
      <c r="W178" s="7">
        <f t="shared" si="47"/>
        <v>10</v>
      </c>
      <c r="X178" s="7">
        <f t="shared" si="56"/>
        <v>488</v>
      </c>
      <c r="Y178" s="7">
        <f t="shared" si="48"/>
        <v>11.871544</v>
      </c>
    </row>
    <row r="179" spans="3:25">
      <c r="C179" s="170" t="s">
        <v>156</v>
      </c>
      <c r="D179" s="169">
        <v>3</v>
      </c>
      <c r="E179" s="65">
        <v>1</v>
      </c>
      <c r="F179" s="131">
        <f t="shared" si="49"/>
        <v>173</v>
      </c>
      <c r="G179" s="79">
        <f t="shared" si="59"/>
        <v>22.242391255267869</v>
      </c>
      <c r="H179" s="72">
        <f t="shared" si="57"/>
        <v>38.622480500351109</v>
      </c>
      <c r="I179" s="10">
        <f t="shared" si="50"/>
        <v>10.728466805653085</v>
      </c>
      <c r="J179" s="70">
        <v>0</v>
      </c>
      <c r="K179" s="7">
        <f t="shared" si="42"/>
        <v>73.437031432500063</v>
      </c>
      <c r="L179" s="7">
        <v>103</v>
      </c>
      <c r="M179" s="43">
        <f t="shared" si="51"/>
        <v>0</v>
      </c>
      <c r="N179" s="7">
        <v>0</v>
      </c>
      <c r="O179" s="7">
        <f t="shared" si="44"/>
        <v>176.43703143250008</v>
      </c>
      <c r="P179" s="7">
        <f t="shared" si="45"/>
        <v>1.892898835011547</v>
      </c>
      <c r="Q179" s="7">
        <f t="shared" si="60"/>
        <v>5200</v>
      </c>
      <c r="R179" s="7">
        <f t="shared" si="52"/>
        <v>15.92</v>
      </c>
      <c r="S179" s="21">
        <f t="shared" si="53"/>
        <v>21.819584615384613</v>
      </c>
      <c r="T179" s="21">
        <f t="shared" si="54"/>
        <v>22</v>
      </c>
      <c r="U179" s="7">
        <f t="shared" si="55"/>
        <v>5000</v>
      </c>
      <c r="V179" s="7">
        <f t="shared" si="46"/>
        <v>1</v>
      </c>
      <c r="W179" s="7">
        <f t="shared" si="47"/>
        <v>10</v>
      </c>
      <c r="X179" s="7">
        <f t="shared" si="56"/>
        <v>488</v>
      </c>
      <c r="Y179" s="7">
        <f t="shared" si="48"/>
        <v>11.871544</v>
      </c>
    </row>
    <row r="180" spans="3:25">
      <c r="C180" s="170" t="s">
        <v>156</v>
      </c>
      <c r="D180" s="169">
        <v>3</v>
      </c>
      <c r="E180" s="65">
        <v>1</v>
      </c>
      <c r="F180" s="131">
        <f t="shared" si="49"/>
        <v>174</v>
      </c>
      <c r="G180" s="79">
        <f t="shared" si="59"/>
        <v>22.335601218826973</v>
      </c>
      <c r="H180" s="72">
        <f t="shared" si="57"/>
        <v>38.622480500351109</v>
      </c>
      <c r="I180" s="10">
        <f t="shared" si="50"/>
        <v>10.728466805653085</v>
      </c>
      <c r="J180" s="70">
        <v>0</v>
      </c>
      <c r="K180" s="7">
        <f t="shared" si="42"/>
        <v>73.437031432500063</v>
      </c>
      <c r="L180" s="7">
        <v>103</v>
      </c>
      <c r="M180" s="43">
        <f t="shared" si="51"/>
        <v>0</v>
      </c>
      <c r="N180" s="7">
        <v>0</v>
      </c>
      <c r="O180" s="7">
        <f t="shared" si="44"/>
        <v>176.43703143250008</v>
      </c>
      <c r="P180" s="7">
        <f t="shared" si="45"/>
        <v>1.892898835011547</v>
      </c>
      <c r="Q180" s="7">
        <f t="shared" si="60"/>
        <v>5200</v>
      </c>
      <c r="R180" s="7">
        <f t="shared" si="52"/>
        <v>15.92</v>
      </c>
      <c r="S180" s="21">
        <f t="shared" si="53"/>
        <v>21.819584615384613</v>
      </c>
      <c r="T180" s="21">
        <f t="shared" si="54"/>
        <v>22</v>
      </c>
      <c r="U180" s="7">
        <f t="shared" si="55"/>
        <v>5000</v>
      </c>
      <c r="V180" s="7">
        <f t="shared" si="46"/>
        <v>1</v>
      </c>
      <c r="W180" s="7">
        <f t="shared" si="47"/>
        <v>10</v>
      </c>
      <c r="X180" s="7">
        <f t="shared" si="56"/>
        <v>488</v>
      </c>
      <c r="Y180" s="7">
        <f t="shared" si="48"/>
        <v>11.871544</v>
      </c>
    </row>
    <row r="181" spans="3:25">
      <c r="C181" s="69" t="s">
        <v>130</v>
      </c>
      <c r="D181" s="169">
        <v>3</v>
      </c>
      <c r="E181" s="65">
        <v>1</v>
      </c>
      <c r="F181" s="131">
        <f t="shared" si="49"/>
        <v>175</v>
      </c>
      <c r="G181" s="79">
        <f t="shared" si="59"/>
        <v>22.428811182386077</v>
      </c>
      <c r="H181" s="72">
        <f t="shared" si="57"/>
        <v>38.622480500351109</v>
      </c>
      <c r="I181" s="10">
        <f t="shared" si="50"/>
        <v>10.728466805653085</v>
      </c>
      <c r="J181" s="70">
        <v>-1.1000000000000001</v>
      </c>
      <c r="K181" s="7">
        <f t="shared" si="42"/>
        <v>73.437031432500063</v>
      </c>
      <c r="L181" s="7">
        <v>103</v>
      </c>
      <c r="M181" s="43">
        <f t="shared" si="51"/>
        <v>-577.5</v>
      </c>
      <c r="N181" s="7">
        <v>0</v>
      </c>
      <c r="O181" s="7">
        <f t="shared" si="44"/>
        <v>-401.06296856749992</v>
      </c>
      <c r="P181" s="7">
        <f t="shared" si="45"/>
        <v>-4.3027907452531089</v>
      </c>
      <c r="Q181" s="7">
        <f t="shared" si="60"/>
        <v>5200</v>
      </c>
      <c r="R181" s="7">
        <f t="shared" si="52"/>
        <v>15.92</v>
      </c>
      <c r="S181" s="21">
        <f t="shared" si="53"/>
        <v>21.819584615384613</v>
      </c>
      <c r="T181" s="21">
        <f t="shared" si="54"/>
        <v>22</v>
      </c>
      <c r="U181" s="7">
        <f t="shared" si="55"/>
        <v>5000</v>
      </c>
      <c r="V181" s="7">
        <f t="shared" si="46"/>
        <v>1</v>
      </c>
      <c r="W181" s="7">
        <f t="shared" si="47"/>
        <v>10</v>
      </c>
      <c r="X181" s="7">
        <v>0</v>
      </c>
      <c r="Y181" s="7">
        <f t="shared" si="48"/>
        <v>11.871544</v>
      </c>
    </row>
    <row r="182" spans="3:25">
      <c r="C182" s="69" t="s">
        <v>130</v>
      </c>
      <c r="D182" s="169">
        <v>3</v>
      </c>
      <c r="E182" s="65">
        <v>1</v>
      </c>
      <c r="F182" s="131">
        <f t="shared" si="49"/>
        <v>176</v>
      </c>
      <c r="G182" s="79">
        <f t="shared" si="59"/>
        <v>22.522924921689103</v>
      </c>
      <c r="H182" s="72">
        <f t="shared" si="57"/>
        <v>38.251588202321763</v>
      </c>
      <c r="I182" s="10">
        <f t="shared" si="50"/>
        <v>10.6254411673116</v>
      </c>
      <c r="J182" s="70">
        <v>-1.1000000000000001</v>
      </c>
      <c r="K182" s="7">
        <f t="shared" si="42"/>
        <v>72.033369667500054</v>
      </c>
      <c r="L182" s="7">
        <v>103</v>
      </c>
      <c r="M182" s="43">
        <f t="shared" si="51"/>
        <v>-577.5</v>
      </c>
      <c r="N182" s="7">
        <v>0</v>
      </c>
      <c r="O182" s="7">
        <f t="shared" si="44"/>
        <v>-402.46663033249996</v>
      </c>
      <c r="P182" s="7">
        <f t="shared" si="45"/>
        <v>-4.276385502404124</v>
      </c>
      <c r="Q182" s="7">
        <f t="shared" si="60"/>
        <v>5200</v>
      </c>
      <c r="R182" s="7">
        <f t="shared" si="52"/>
        <v>15.92</v>
      </c>
      <c r="S182" s="21">
        <f t="shared" si="53"/>
        <v>21.819584615384613</v>
      </c>
      <c r="T182" s="21">
        <f t="shared" si="54"/>
        <v>22</v>
      </c>
      <c r="U182" s="7">
        <f t="shared" si="55"/>
        <v>5000</v>
      </c>
      <c r="V182" s="7">
        <f t="shared" si="46"/>
        <v>1</v>
      </c>
      <c r="W182" s="7">
        <f t="shared" si="47"/>
        <v>10</v>
      </c>
      <c r="X182" s="7">
        <v>0</v>
      </c>
      <c r="Y182" s="7">
        <f t="shared" si="48"/>
        <v>11.871544</v>
      </c>
    </row>
    <row r="183" spans="3:25">
      <c r="C183" s="69" t="s">
        <v>130</v>
      </c>
      <c r="D183" s="169">
        <v>3</v>
      </c>
      <c r="E183" s="65">
        <v>1</v>
      </c>
      <c r="F183" s="131">
        <f t="shared" si="49"/>
        <v>177</v>
      </c>
      <c r="G183" s="79">
        <f t="shared" si="59"/>
        <v>22.617969246441138</v>
      </c>
      <c r="H183" s="72">
        <f t="shared" si="57"/>
        <v>37.877064300180407</v>
      </c>
      <c r="I183" s="10">
        <f t="shared" si="50"/>
        <v>10.521406750050113</v>
      </c>
      <c r="J183" s="70">
        <v>-1.1000000000000001</v>
      </c>
      <c r="K183" s="7">
        <f t="shared" si="42"/>
        <v>70.629707902500044</v>
      </c>
      <c r="L183" s="7">
        <v>103</v>
      </c>
      <c r="M183" s="43">
        <f t="shared" si="51"/>
        <v>-577.5</v>
      </c>
      <c r="N183" s="7">
        <v>0</v>
      </c>
      <c r="O183" s="7">
        <f t="shared" si="44"/>
        <v>-403.87029209749994</v>
      </c>
      <c r="P183" s="7">
        <f t="shared" si="45"/>
        <v>-4.2492836174193469</v>
      </c>
      <c r="Q183" s="7">
        <f t="shared" si="60"/>
        <v>5100</v>
      </c>
      <c r="R183" s="7">
        <f t="shared" si="52"/>
        <v>15.59</v>
      </c>
      <c r="S183" s="21">
        <f t="shared" si="53"/>
        <v>21.786260784313725</v>
      </c>
      <c r="T183" s="21">
        <f t="shared" si="54"/>
        <v>22</v>
      </c>
      <c r="U183" s="7">
        <f t="shared" si="55"/>
        <v>5000</v>
      </c>
      <c r="V183" s="7">
        <f t="shared" si="46"/>
        <v>1</v>
      </c>
      <c r="W183" s="7">
        <f t="shared" si="47"/>
        <v>10</v>
      </c>
      <c r="X183" s="7">
        <v>0</v>
      </c>
      <c r="Y183" s="7">
        <f t="shared" si="48"/>
        <v>11.625463</v>
      </c>
    </row>
    <row r="184" spans="3:25">
      <c r="C184" s="69" t="s">
        <v>130</v>
      </c>
      <c r="D184" s="169">
        <v>3</v>
      </c>
      <c r="E184" s="65">
        <v>1</v>
      </c>
      <c r="F184" s="131">
        <f t="shared" si="49"/>
        <v>178</v>
      </c>
      <c r="G184" s="79">
        <f t="shared" si="59"/>
        <v>22.713972318588603</v>
      </c>
      <c r="H184" s="72">
        <f t="shared" si="57"/>
        <v>37.498799980799404</v>
      </c>
      <c r="I184" s="10">
        <f t="shared" si="50"/>
        <v>10.416333327999833</v>
      </c>
      <c r="J184" s="70">
        <v>-1.1000000000000001</v>
      </c>
      <c r="K184" s="7">
        <f t="shared" si="42"/>
        <v>69.226046137500049</v>
      </c>
      <c r="L184" s="7">
        <v>103</v>
      </c>
      <c r="M184" s="43">
        <f t="shared" si="51"/>
        <v>-577.5</v>
      </c>
      <c r="N184" s="7">
        <v>0</v>
      </c>
      <c r="O184" s="7">
        <f t="shared" si="44"/>
        <v>-405.27395386249998</v>
      </c>
      <c r="P184" s="7">
        <f t="shared" si="45"/>
        <v>-4.2214685925882254</v>
      </c>
      <c r="Q184" s="7">
        <f t="shared" si="60"/>
        <v>5100</v>
      </c>
      <c r="R184" s="7">
        <f t="shared" si="52"/>
        <v>15.59</v>
      </c>
      <c r="S184" s="21">
        <f t="shared" si="53"/>
        <v>21.786260784313725</v>
      </c>
      <c r="T184" s="21">
        <f t="shared" si="54"/>
        <v>22</v>
      </c>
      <c r="U184" s="7">
        <f t="shared" si="55"/>
        <v>5000</v>
      </c>
      <c r="V184" s="7">
        <f t="shared" si="46"/>
        <v>1</v>
      </c>
      <c r="W184" s="7">
        <f t="shared" si="47"/>
        <v>10</v>
      </c>
      <c r="X184" s="7">
        <v>0</v>
      </c>
      <c r="Y184" s="7">
        <f t="shared" si="48"/>
        <v>11.625463</v>
      </c>
    </row>
    <row r="185" spans="3:25">
      <c r="C185" s="69" t="s">
        <v>130</v>
      </c>
      <c r="D185" s="169">
        <v>3</v>
      </c>
      <c r="E185" s="65">
        <v>1</v>
      </c>
      <c r="F185" s="131">
        <f t="shared" si="49"/>
        <v>179</v>
      </c>
      <c r="G185" s="79">
        <f t="shared" si="59"/>
        <v>22.810963749774167</v>
      </c>
      <c r="H185" s="72">
        <f t="shared" si="57"/>
        <v>37.11668088609219</v>
      </c>
      <c r="I185" s="10">
        <f t="shared" si="50"/>
        <v>10.310189135025608</v>
      </c>
      <c r="J185" s="70">
        <v>-1.1000000000000001</v>
      </c>
      <c r="K185" s="7">
        <f t="shared" si="42"/>
        <v>67.822384372500053</v>
      </c>
      <c r="L185" s="7">
        <v>103</v>
      </c>
      <c r="M185" s="43">
        <f t="shared" si="51"/>
        <v>-577.5</v>
      </c>
      <c r="N185" s="7">
        <v>0</v>
      </c>
      <c r="O185" s="7">
        <f t="shared" si="44"/>
        <v>-406.67761562749996</v>
      </c>
      <c r="P185" s="7">
        <f t="shared" si="45"/>
        <v>-4.1929231341007709</v>
      </c>
      <c r="Q185" s="7">
        <f t="shared" si="60"/>
        <v>5000</v>
      </c>
      <c r="R185" s="7">
        <f t="shared" si="52"/>
        <v>15.26</v>
      </c>
      <c r="S185" s="21">
        <f t="shared" si="53"/>
        <v>21.751604</v>
      </c>
      <c r="T185" s="21">
        <f t="shared" si="54"/>
        <v>22</v>
      </c>
      <c r="U185" s="7">
        <f t="shared" si="55"/>
        <v>5000</v>
      </c>
      <c r="V185" s="7">
        <f t="shared" si="46"/>
        <v>1</v>
      </c>
      <c r="W185" s="7">
        <f t="shared" si="47"/>
        <v>10</v>
      </c>
      <c r="X185" s="7">
        <v>0</v>
      </c>
      <c r="Y185" s="7">
        <f t="shared" si="48"/>
        <v>11.379382</v>
      </c>
    </row>
    <row r="186" spans="3:25">
      <c r="C186" s="69" t="s">
        <v>130</v>
      </c>
      <c r="D186" s="169">
        <v>3</v>
      </c>
      <c r="E186" s="65">
        <v>1</v>
      </c>
      <c r="F186" s="131">
        <f t="shared" si="49"/>
        <v>180</v>
      </c>
      <c r="G186" s="79">
        <f t="shared" si="59"/>
        <v>22.908974708011897</v>
      </c>
      <c r="H186" s="72">
        <f t="shared" si="57"/>
        <v>36.73058670917198</v>
      </c>
      <c r="I186" s="10">
        <f t="shared" si="50"/>
        <v>10.202940752547772</v>
      </c>
      <c r="J186" s="70">
        <v>-1.1000000000000001</v>
      </c>
      <c r="K186" s="7">
        <f t="shared" si="42"/>
        <v>66.418722607500058</v>
      </c>
      <c r="L186" s="7">
        <v>103</v>
      </c>
      <c r="M186" s="43">
        <f t="shared" si="51"/>
        <v>-577.5</v>
      </c>
      <c r="N186" s="7">
        <v>0</v>
      </c>
      <c r="O186" s="7">
        <f t="shared" si="44"/>
        <v>-408.08127739249994</v>
      </c>
      <c r="P186" s="7">
        <f t="shared" si="45"/>
        <v>-4.1636290954596893</v>
      </c>
      <c r="Q186" s="7">
        <f t="shared" si="60"/>
        <v>5000</v>
      </c>
      <c r="R186" s="7">
        <f t="shared" si="52"/>
        <v>15.26</v>
      </c>
      <c r="S186" s="21">
        <f t="shared" si="53"/>
        <v>21.751604</v>
      </c>
      <c r="T186" s="21">
        <f t="shared" si="54"/>
        <v>22</v>
      </c>
      <c r="U186" s="7">
        <f t="shared" si="55"/>
        <v>5000</v>
      </c>
      <c r="V186" s="7">
        <f t="shared" si="46"/>
        <v>1</v>
      </c>
      <c r="W186" s="7">
        <f t="shared" si="47"/>
        <v>10</v>
      </c>
      <c r="X186" s="7">
        <v>0</v>
      </c>
      <c r="Y186" s="7">
        <f t="shared" si="48"/>
        <v>11.379382</v>
      </c>
    </row>
    <row r="187" spans="3:25">
      <c r="C187" s="69" t="s">
        <v>130</v>
      </c>
      <c r="D187" s="169">
        <v>3</v>
      </c>
      <c r="E187" s="65">
        <v>1</v>
      </c>
      <c r="F187" s="131">
        <f t="shared" si="49"/>
        <v>181</v>
      </c>
      <c r="G187" s="79">
        <f t="shared" si="59"/>
        <v>23.008038034671721</v>
      </c>
      <c r="H187" s="72">
        <f t="shared" si="57"/>
        <v>36.340390751889302</v>
      </c>
      <c r="I187" s="10">
        <f t="shared" si="50"/>
        <v>10.094552986635916</v>
      </c>
      <c r="J187" s="70">
        <v>-1.1000000000000001</v>
      </c>
      <c r="K187" s="7">
        <f t="shared" si="42"/>
        <v>65.015060842500048</v>
      </c>
      <c r="L187" s="7">
        <v>103</v>
      </c>
      <c r="M187" s="43">
        <f t="shared" si="51"/>
        <v>-577.5</v>
      </c>
      <c r="N187" s="7">
        <v>0</v>
      </c>
      <c r="O187" s="7">
        <f t="shared" si="44"/>
        <v>-409.48493915749998</v>
      </c>
      <c r="P187" s="7">
        <f t="shared" si="45"/>
        <v>-4.1335674155547677</v>
      </c>
      <c r="Q187" s="7">
        <f t="shared" si="60"/>
        <v>4900</v>
      </c>
      <c r="R187" s="7">
        <f t="shared" si="52"/>
        <v>14.97</v>
      </c>
      <c r="S187" s="21">
        <f t="shared" si="53"/>
        <v>21.773712244897961</v>
      </c>
      <c r="T187" s="21">
        <f t="shared" si="54"/>
        <v>22</v>
      </c>
      <c r="U187" s="7">
        <f t="shared" si="55"/>
        <v>5000</v>
      </c>
      <c r="V187" s="7">
        <f t="shared" si="46"/>
        <v>1</v>
      </c>
      <c r="W187" s="7">
        <f t="shared" si="47"/>
        <v>10</v>
      </c>
      <c r="X187" s="7">
        <v>0</v>
      </c>
      <c r="Y187" s="7">
        <f t="shared" si="48"/>
        <v>11.163129000000001</v>
      </c>
    </row>
    <row r="188" spans="3:25">
      <c r="C188" s="69" t="s">
        <v>130</v>
      </c>
      <c r="D188" s="169">
        <v>3</v>
      </c>
      <c r="E188" s="65">
        <v>1</v>
      </c>
      <c r="F188" s="131">
        <f t="shared" si="49"/>
        <v>182</v>
      </c>
      <c r="G188" s="79">
        <f t="shared" si="59"/>
        <v>23.10818837301769</v>
      </c>
      <c r="H188" s="72">
        <f t="shared" si="57"/>
        <v>35.945959439135869</v>
      </c>
      <c r="I188" s="10">
        <f t="shared" si="50"/>
        <v>9.9849887330932976</v>
      </c>
      <c r="J188" s="70">
        <v>-1.1000000000000001</v>
      </c>
      <c r="K188" s="7">
        <f t="shared" si="42"/>
        <v>63.61139907750006</v>
      </c>
      <c r="L188" s="7">
        <v>103</v>
      </c>
      <c r="M188" s="43">
        <f t="shared" si="51"/>
        <v>-577.5</v>
      </c>
      <c r="N188" s="7">
        <v>0</v>
      </c>
      <c r="O188" s="7">
        <f t="shared" si="44"/>
        <v>-410.8886009224999</v>
      </c>
      <c r="P188" s="7">
        <f t="shared" si="45"/>
        <v>-4.1027180507676304</v>
      </c>
      <c r="Q188" s="7">
        <f t="shared" si="60"/>
        <v>4900</v>
      </c>
      <c r="R188" s="7">
        <f t="shared" si="52"/>
        <v>14.97</v>
      </c>
      <c r="S188" s="21">
        <f t="shared" si="53"/>
        <v>21.773712244897961</v>
      </c>
      <c r="T188" s="21">
        <f t="shared" si="54"/>
        <v>22</v>
      </c>
      <c r="U188" s="7">
        <f t="shared" si="55"/>
        <v>5000</v>
      </c>
      <c r="V188" s="7">
        <f t="shared" si="46"/>
        <v>1</v>
      </c>
      <c r="W188" s="7">
        <f t="shared" si="47"/>
        <v>10</v>
      </c>
      <c r="X188" s="7">
        <v>0</v>
      </c>
      <c r="Y188" s="7">
        <f t="shared" si="48"/>
        <v>11.163129000000001</v>
      </c>
    </row>
    <row r="189" spans="3:25">
      <c r="C189" s="69" t="s">
        <v>130</v>
      </c>
      <c r="D189" s="169">
        <v>3</v>
      </c>
      <c r="E189" s="65">
        <v>1</v>
      </c>
      <c r="F189" s="131">
        <f t="shared" si="49"/>
        <v>183</v>
      </c>
      <c r="G189" s="79">
        <f t="shared" si="59"/>
        <v>23.209462309726057</v>
      </c>
      <c r="H189" s="72">
        <f t="shared" si="57"/>
        <v>35.547151784636718</v>
      </c>
      <c r="I189" s="10">
        <f t="shared" si="50"/>
        <v>9.8742088290657541</v>
      </c>
      <c r="J189" s="70">
        <v>-1.1000000000000001</v>
      </c>
      <c r="K189" s="7">
        <f t="shared" si="42"/>
        <v>62.207737312500043</v>
      </c>
      <c r="L189" s="7">
        <v>103</v>
      </c>
      <c r="M189" s="43">
        <f t="shared" si="51"/>
        <v>-577.5</v>
      </c>
      <c r="N189" s="7">
        <v>0</v>
      </c>
      <c r="O189" s="7">
        <f t="shared" si="44"/>
        <v>-412.29226268749994</v>
      </c>
      <c r="P189" s="7">
        <f t="shared" si="45"/>
        <v>-4.0710599003844088</v>
      </c>
      <c r="Q189" s="7">
        <f t="shared" si="60"/>
        <v>4800</v>
      </c>
      <c r="R189" s="7">
        <f t="shared" si="52"/>
        <v>14.68</v>
      </c>
      <c r="S189" s="21">
        <f t="shared" si="53"/>
        <v>21.796741666666666</v>
      </c>
      <c r="T189" s="21">
        <f t="shared" si="54"/>
        <v>22</v>
      </c>
      <c r="U189" s="7">
        <f t="shared" si="55"/>
        <v>5000</v>
      </c>
      <c r="V189" s="7">
        <f t="shared" si="46"/>
        <v>1</v>
      </c>
      <c r="W189" s="7">
        <f t="shared" si="47"/>
        <v>10</v>
      </c>
      <c r="X189" s="7">
        <v>0</v>
      </c>
      <c r="Y189" s="7">
        <f t="shared" si="48"/>
        <v>10.946876</v>
      </c>
    </row>
    <row r="190" spans="3:25">
      <c r="C190" s="69" t="s">
        <v>130</v>
      </c>
      <c r="D190" s="169">
        <v>3</v>
      </c>
      <c r="E190" s="65">
        <v>1</v>
      </c>
      <c r="F190" s="131">
        <f t="shared" si="49"/>
        <v>184</v>
      </c>
      <c r="G190" s="79">
        <f t="shared" si="59"/>
        <v>23.311898531021885</v>
      </c>
      <c r="H190" s="72">
        <f t="shared" si="57"/>
        <v>35.143818802173463</v>
      </c>
      <c r="I190" s="10">
        <f t="shared" si="50"/>
        <v>9.7621718894926293</v>
      </c>
      <c r="J190" s="70">
        <v>-1.1000000000000001</v>
      </c>
      <c r="K190" s="7">
        <f t="shared" si="42"/>
        <v>60.804075547500055</v>
      </c>
      <c r="L190" s="7">
        <v>103</v>
      </c>
      <c r="M190" s="43">
        <f t="shared" si="51"/>
        <v>-577.5</v>
      </c>
      <c r="N190" s="7">
        <v>0</v>
      </c>
      <c r="O190" s="7">
        <f t="shared" si="44"/>
        <v>-413.69592445249998</v>
      </c>
      <c r="P190" s="7">
        <f t="shared" si="45"/>
        <v>-4.0385707244878617</v>
      </c>
      <c r="Q190" s="7">
        <f t="shared" si="60"/>
        <v>4800</v>
      </c>
      <c r="R190" s="7">
        <f t="shared" si="52"/>
        <v>14.68</v>
      </c>
      <c r="S190" s="21">
        <f t="shared" si="53"/>
        <v>21.796741666666666</v>
      </c>
      <c r="T190" s="21">
        <f t="shared" si="54"/>
        <v>22</v>
      </c>
      <c r="U190" s="7">
        <f t="shared" si="55"/>
        <v>5000</v>
      </c>
      <c r="V190" s="7">
        <f t="shared" si="46"/>
        <v>1</v>
      </c>
      <c r="W190" s="7">
        <f t="shared" si="47"/>
        <v>10</v>
      </c>
      <c r="X190" s="7">
        <v>0</v>
      </c>
      <c r="Y190" s="7">
        <f t="shared" si="48"/>
        <v>10.946876</v>
      </c>
    </row>
    <row r="191" spans="3:25">
      <c r="C191" s="69" t="s">
        <v>130</v>
      </c>
      <c r="D191" s="169">
        <v>3</v>
      </c>
      <c r="E191" s="65">
        <v>1</v>
      </c>
      <c r="F191" s="131">
        <f t="shared" si="49"/>
        <v>185</v>
      </c>
      <c r="G191" s="79">
        <f t="shared" si="59"/>
        <v>23.415537995323316</v>
      </c>
      <c r="H191" s="72">
        <f t="shared" si="57"/>
        <v>34.73580285526738</v>
      </c>
      <c r="I191" s="10">
        <f t="shared" si="50"/>
        <v>9.6488341264631607</v>
      </c>
      <c r="J191" s="70">
        <v>-1.1000000000000001</v>
      </c>
      <c r="K191" s="7">
        <f t="shared" si="42"/>
        <v>59.40041378250006</v>
      </c>
      <c r="L191" s="7">
        <v>103</v>
      </c>
      <c r="M191" s="43">
        <f t="shared" si="51"/>
        <v>-577.5</v>
      </c>
      <c r="N191" s="7">
        <v>0</v>
      </c>
      <c r="O191" s="7">
        <f t="shared" si="44"/>
        <v>-415.0995862174999</v>
      </c>
      <c r="P191" s="7">
        <f t="shared" si="45"/>
        <v>-4.0052270533761503</v>
      </c>
      <c r="Q191" s="7">
        <f t="shared" si="60"/>
        <v>4700</v>
      </c>
      <c r="R191" s="7">
        <f t="shared" si="52"/>
        <v>14.39</v>
      </c>
      <c r="S191" s="21">
        <f t="shared" si="53"/>
        <v>21.820751063829785</v>
      </c>
      <c r="T191" s="21">
        <f t="shared" si="54"/>
        <v>22</v>
      </c>
      <c r="U191" s="7">
        <f t="shared" si="55"/>
        <v>4500</v>
      </c>
      <c r="V191" s="7">
        <f t="shared" si="46"/>
        <v>1</v>
      </c>
      <c r="W191" s="7">
        <f t="shared" si="47"/>
        <v>9</v>
      </c>
      <c r="X191" s="7">
        <v>0</v>
      </c>
      <c r="Y191" s="7">
        <f t="shared" si="48"/>
        <v>10.730623000000001</v>
      </c>
    </row>
    <row r="192" spans="3:25">
      <c r="C192" s="69" t="s">
        <v>130</v>
      </c>
      <c r="D192" s="169">
        <v>3</v>
      </c>
      <c r="E192" s="65">
        <v>1</v>
      </c>
      <c r="F192" s="131">
        <f t="shared" si="49"/>
        <v>186</v>
      </c>
      <c r="G192" s="79">
        <f t="shared" si="59"/>
        <v>23.520424124577907</v>
      </c>
      <c r="H192" s="72">
        <f t="shared" si="57"/>
        <v>34.322936937272743</v>
      </c>
      <c r="I192" s="10">
        <f t="shared" si="50"/>
        <v>9.5341491492424275</v>
      </c>
      <c r="J192" s="70">
        <v>-1.1000000000000001</v>
      </c>
      <c r="K192" s="7">
        <f t="shared" si="42"/>
        <v>57.996752017500057</v>
      </c>
      <c r="L192" s="7">
        <v>103</v>
      </c>
      <c r="M192" s="43">
        <f t="shared" si="51"/>
        <v>-577.5</v>
      </c>
      <c r="N192" s="7">
        <v>0</v>
      </c>
      <c r="O192" s="7">
        <f t="shared" si="44"/>
        <v>-416.50324798249994</v>
      </c>
      <c r="P192" s="7">
        <f t="shared" si="45"/>
        <v>-3.9710040874090597</v>
      </c>
      <c r="Q192" s="7">
        <f t="shared" si="60"/>
        <v>4700</v>
      </c>
      <c r="R192" s="7">
        <f t="shared" si="52"/>
        <v>14.39</v>
      </c>
      <c r="S192" s="21">
        <f t="shared" si="53"/>
        <v>21.820751063829785</v>
      </c>
      <c r="T192" s="21">
        <f t="shared" si="54"/>
        <v>22</v>
      </c>
      <c r="U192" s="7">
        <f t="shared" si="55"/>
        <v>4500</v>
      </c>
      <c r="V192" s="7">
        <f t="shared" si="46"/>
        <v>1</v>
      </c>
      <c r="W192" s="7">
        <f t="shared" si="47"/>
        <v>9</v>
      </c>
      <c r="X192" s="7">
        <v>0</v>
      </c>
      <c r="Y192" s="7">
        <f t="shared" si="48"/>
        <v>10.730623000000001</v>
      </c>
    </row>
    <row r="193" spans="3:25">
      <c r="C193" s="69" t="s">
        <v>130</v>
      </c>
      <c r="D193" s="169">
        <v>3</v>
      </c>
      <c r="E193" s="65">
        <v>1</v>
      </c>
      <c r="F193" s="131">
        <f t="shared" si="49"/>
        <v>187</v>
      </c>
      <c r="G193" s="79">
        <f t="shared" si="59"/>
        <v>23.626603016825673</v>
      </c>
      <c r="H193" s="72">
        <f t="shared" si="57"/>
        <v>33.905043872556796</v>
      </c>
      <c r="I193" s="10">
        <f t="shared" si="50"/>
        <v>9.4180677423768877</v>
      </c>
      <c r="J193" s="70">
        <v>-1.1000000000000001</v>
      </c>
      <c r="K193" s="7">
        <f t="shared" si="42"/>
        <v>56.593090252500048</v>
      </c>
      <c r="L193" s="7">
        <v>103</v>
      </c>
      <c r="M193" s="43">
        <f t="shared" si="51"/>
        <v>-577.5</v>
      </c>
      <c r="N193" s="7">
        <v>0</v>
      </c>
      <c r="O193" s="7">
        <f t="shared" si="44"/>
        <v>-417.90690974749998</v>
      </c>
      <c r="P193" s="7">
        <f t="shared" si="45"/>
        <v>-3.9358755860093386</v>
      </c>
      <c r="Q193" s="7">
        <f t="shared" si="60"/>
        <v>4600</v>
      </c>
      <c r="R193" s="7">
        <f t="shared" si="52"/>
        <v>14.1</v>
      </c>
      <c r="S193" s="21">
        <f t="shared" si="53"/>
        <v>21.845804347826085</v>
      </c>
      <c r="T193" s="21">
        <f t="shared" si="54"/>
        <v>22</v>
      </c>
      <c r="U193" s="7">
        <f t="shared" si="55"/>
        <v>4500</v>
      </c>
      <c r="V193" s="7">
        <f t="shared" si="46"/>
        <v>1</v>
      </c>
      <c r="W193" s="7">
        <f t="shared" si="47"/>
        <v>9</v>
      </c>
      <c r="X193" s="7">
        <v>0</v>
      </c>
      <c r="Y193" s="7">
        <f t="shared" si="48"/>
        <v>10.51437</v>
      </c>
    </row>
    <row r="194" spans="3:25">
      <c r="C194" s="69" t="s">
        <v>130</v>
      </c>
      <c r="D194" s="169">
        <v>3</v>
      </c>
      <c r="E194" s="65">
        <v>1</v>
      </c>
      <c r="F194" s="131">
        <f t="shared" si="49"/>
        <v>188</v>
      </c>
      <c r="G194" s="79">
        <f t="shared" si="59"/>
        <v>23.734123682939767</v>
      </c>
      <c r="H194" s="72">
        <f t="shared" si="57"/>
        <v>33.48193542792891</v>
      </c>
      <c r="I194" s="10">
        <f t="shared" si="50"/>
        <v>9.3005376188691411</v>
      </c>
      <c r="J194" s="70">
        <v>-1.1000000000000001</v>
      </c>
      <c r="K194" s="7">
        <f t="shared" si="42"/>
        <v>55.189428487500038</v>
      </c>
      <c r="L194" s="7">
        <v>103</v>
      </c>
      <c r="M194" s="43">
        <f t="shared" si="51"/>
        <v>-577.5</v>
      </c>
      <c r="N194" s="7">
        <v>0</v>
      </c>
      <c r="O194" s="7">
        <f t="shared" si="44"/>
        <v>-419.31057151249996</v>
      </c>
      <c r="P194" s="7">
        <f t="shared" si="45"/>
        <v>-3.8998137443415253</v>
      </c>
      <c r="Q194" s="7">
        <f t="shared" si="60"/>
        <v>4500</v>
      </c>
      <c r="R194" s="7">
        <f t="shared" si="52"/>
        <v>13.81</v>
      </c>
      <c r="S194" s="21">
        <f t="shared" si="53"/>
        <v>21.871971111111112</v>
      </c>
      <c r="T194" s="21">
        <f t="shared" si="54"/>
        <v>22</v>
      </c>
      <c r="U194" s="7">
        <f t="shared" si="55"/>
        <v>4500</v>
      </c>
      <c r="V194" s="7">
        <f t="shared" si="46"/>
        <v>1</v>
      </c>
      <c r="W194" s="7">
        <f t="shared" si="47"/>
        <v>9</v>
      </c>
      <c r="X194" s="7">
        <v>0</v>
      </c>
      <c r="Y194" s="7">
        <f t="shared" si="48"/>
        <v>10.298117000000001</v>
      </c>
    </row>
    <row r="195" spans="3:25">
      <c r="C195" s="69" t="s">
        <v>130</v>
      </c>
      <c r="D195" s="169">
        <v>3</v>
      </c>
      <c r="E195" s="65">
        <v>1</v>
      </c>
      <c r="F195" s="131">
        <f t="shared" si="49"/>
        <v>189</v>
      </c>
      <c r="G195" s="79">
        <f t="shared" si="59"/>
        <v>23.843038310993272</v>
      </c>
      <c r="H195" s="72">
        <f t="shared" si="57"/>
        <v>33.053411321677544</v>
      </c>
      <c r="I195" s="10">
        <f t="shared" si="50"/>
        <v>9.1815031449104278</v>
      </c>
      <c r="J195" s="70">
        <v>-1.1000000000000001</v>
      </c>
      <c r="K195" s="7">
        <f t="shared" si="42"/>
        <v>53.785766722500043</v>
      </c>
      <c r="L195" s="7">
        <v>103</v>
      </c>
      <c r="M195" s="43">
        <f t="shared" si="51"/>
        <v>-577.5</v>
      </c>
      <c r="N195" s="7">
        <v>0</v>
      </c>
      <c r="O195" s="7">
        <f t="shared" si="44"/>
        <v>-420.71423327749994</v>
      </c>
      <c r="P195" s="7">
        <f t="shared" si="45"/>
        <v>-3.862789055945945</v>
      </c>
      <c r="Q195" s="7">
        <f t="shared" si="60"/>
        <v>4500</v>
      </c>
      <c r="R195" s="7">
        <f t="shared" si="52"/>
        <v>13.81</v>
      </c>
      <c r="S195" s="21">
        <f t="shared" si="53"/>
        <v>21.871971111111112</v>
      </c>
      <c r="T195" s="21">
        <f t="shared" si="54"/>
        <v>22</v>
      </c>
      <c r="U195" s="7">
        <f t="shared" si="55"/>
        <v>4500</v>
      </c>
      <c r="V195" s="7">
        <f t="shared" si="46"/>
        <v>1</v>
      </c>
      <c r="W195" s="7">
        <f t="shared" si="47"/>
        <v>9</v>
      </c>
      <c r="X195" s="7">
        <v>0</v>
      </c>
      <c r="Y195" s="7">
        <f t="shared" si="48"/>
        <v>10.298117000000001</v>
      </c>
    </row>
    <row r="196" spans="3:25">
      <c r="C196" s="69" t="s">
        <v>130</v>
      </c>
      <c r="D196" s="169">
        <v>3</v>
      </c>
      <c r="E196" s="65">
        <v>1</v>
      </c>
      <c r="F196" s="131">
        <f t="shared" si="49"/>
        <v>190</v>
      </c>
      <c r="G196" s="79">
        <f t="shared" si="59"/>
        <v>23.953402562297285</v>
      </c>
      <c r="H196" s="72">
        <f t="shared" si="57"/>
        <v>32.619258115413984</v>
      </c>
      <c r="I196" s="10">
        <f t="shared" si="50"/>
        <v>9.0609050320594395</v>
      </c>
      <c r="J196" s="70">
        <v>-1.1000000000000001</v>
      </c>
      <c r="K196" s="7">
        <f t="shared" si="42"/>
        <v>52.382104957500047</v>
      </c>
      <c r="L196" s="7">
        <v>103</v>
      </c>
      <c r="M196" s="43">
        <f t="shared" si="51"/>
        <v>-577.5</v>
      </c>
      <c r="N196" s="7">
        <v>0</v>
      </c>
      <c r="O196" s="7">
        <f t="shared" si="44"/>
        <v>-422.11789504249998</v>
      </c>
      <c r="P196" s="7">
        <f t="shared" si="45"/>
        <v>-3.8247701593129264</v>
      </c>
      <c r="Q196" s="7">
        <f t="shared" si="60"/>
        <v>4400</v>
      </c>
      <c r="R196" s="7">
        <f t="shared" si="52"/>
        <v>13.22</v>
      </c>
      <c r="S196" s="21">
        <f t="shared" si="53"/>
        <v>21.413395454545455</v>
      </c>
      <c r="T196" s="21">
        <f t="shared" si="54"/>
        <v>22</v>
      </c>
      <c r="U196" s="7">
        <f t="shared" si="55"/>
        <v>4500</v>
      </c>
      <c r="V196" s="7">
        <f t="shared" si="46"/>
        <v>1</v>
      </c>
      <c r="W196" s="7">
        <f t="shared" si="47"/>
        <v>9</v>
      </c>
      <c r="X196" s="7">
        <v>0</v>
      </c>
      <c r="Y196" s="7">
        <f t="shared" si="48"/>
        <v>9.8581540000000007</v>
      </c>
    </row>
    <row r="197" spans="3:25">
      <c r="C197" s="69" t="s">
        <v>130</v>
      </c>
      <c r="D197" s="169">
        <v>3</v>
      </c>
      <c r="E197" s="65">
        <v>1</v>
      </c>
      <c r="F197" s="131">
        <f t="shared" si="49"/>
        <v>191</v>
      </c>
      <c r="G197" s="79">
        <f t="shared" si="59"/>
        <v>24.065275903874689</v>
      </c>
      <c r="H197" s="72">
        <f t="shared" si="57"/>
        <v>32.179247971324642</v>
      </c>
      <c r="I197" s="10">
        <f t="shared" si="50"/>
        <v>8.938679992034622</v>
      </c>
      <c r="J197" s="70">
        <v>-1.1000000000000001</v>
      </c>
      <c r="K197" s="7">
        <f t="shared" si="42"/>
        <v>50.978443192500045</v>
      </c>
      <c r="L197" s="7">
        <v>103</v>
      </c>
      <c r="M197" s="43">
        <f t="shared" si="51"/>
        <v>-577.5</v>
      </c>
      <c r="N197" s="7">
        <v>0</v>
      </c>
      <c r="O197" s="7">
        <f t="shared" si="44"/>
        <v>-423.52155680749996</v>
      </c>
      <c r="P197" s="7">
        <f t="shared" si="45"/>
        <v>-3.7857236660305542</v>
      </c>
      <c r="Q197" s="7">
        <f t="shared" si="60"/>
        <v>4400</v>
      </c>
      <c r="R197" s="7">
        <f t="shared" si="52"/>
        <v>13.22</v>
      </c>
      <c r="S197" s="21">
        <f t="shared" si="53"/>
        <v>21.413395454545455</v>
      </c>
      <c r="T197" s="21">
        <f t="shared" si="54"/>
        <v>22</v>
      </c>
      <c r="U197" s="7">
        <f t="shared" si="55"/>
        <v>4500</v>
      </c>
      <c r="V197" s="7">
        <f t="shared" si="46"/>
        <v>1</v>
      </c>
      <c r="W197" s="7">
        <f t="shared" si="47"/>
        <v>9</v>
      </c>
      <c r="X197" s="7">
        <v>0</v>
      </c>
      <c r="Y197" s="7">
        <f t="shared" si="48"/>
        <v>9.8581540000000007</v>
      </c>
    </row>
    <row r="198" spans="3:25">
      <c r="C198" s="69" t="s">
        <v>130</v>
      </c>
      <c r="D198" s="169">
        <v>3</v>
      </c>
      <c r="E198" s="65">
        <v>1</v>
      </c>
      <c r="F198" s="131">
        <f t="shared" si="49"/>
        <v>192</v>
      </c>
      <c r="G198" s="79">
        <f t="shared" si="59"/>
        <v>24.178721983004877</v>
      </c>
      <c r="H198" s="72">
        <f t="shared" si="57"/>
        <v>31.733137254296192</v>
      </c>
      <c r="I198" s="10">
        <f t="shared" si="50"/>
        <v>8.814760348415609</v>
      </c>
      <c r="J198" s="70">
        <v>-1.1000000000000001</v>
      </c>
      <c r="K198" s="7">
        <f t="shared" ref="K198:K261" si="61">0.5*1.167*0.95*1.151*I198^2</f>
        <v>49.574781427500042</v>
      </c>
      <c r="L198" s="7">
        <v>103</v>
      </c>
      <c r="M198" s="43">
        <f t="shared" si="51"/>
        <v>-577.5</v>
      </c>
      <c r="N198" s="7">
        <v>0</v>
      </c>
      <c r="O198" s="7">
        <f t="shared" si="44"/>
        <v>-424.92521857249994</v>
      </c>
      <c r="P198" s="7">
        <f t="shared" si="45"/>
        <v>-3.7456139677147084</v>
      </c>
      <c r="Q198" s="7">
        <f t="shared" si="60"/>
        <v>4300</v>
      </c>
      <c r="R198" s="7">
        <f t="shared" si="52"/>
        <v>12.63</v>
      </c>
      <c r="S198" s="21">
        <f t="shared" si="53"/>
        <v>20.933490697674422</v>
      </c>
      <c r="T198" s="21">
        <f t="shared" si="54"/>
        <v>21</v>
      </c>
      <c r="U198" s="7">
        <f t="shared" si="55"/>
        <v>4500</v>
      </c>
      <c r="V198" s="7">
        <f t="shared" si="46"/>
        <v>2</v>
      </c>
      <c r="W198" s="7">
        <f t="shared" si="47"/>
        <v>9</v>
      </c>
      <c r="X198" s="7">
        <v>0</v>
      </c>
      <c r="Y198" s="7">
        <f t="shared" si="48"/>
        <v>9.4181910000000002</v>
      </c>
    </row>
    <row r="199" spans="3:25">
      <c r="C199" s="69" t="s">
        <v>130</v>
      </c>
      <c r="D199" s="169">
        <v>3</v>
      </c>
      <c r="E199" s="65">
        <v>1</v>
      </c>
      <c r="F199" s="131">
        <f t="shared" si="49"/>
        <v>193</v>
      </c>
      <c r="G199" s="79">
        <f t="shared" si="59"/>
        <v>24.293809050534563</v>
      </c>
      <c r="H199" s="72">
        <f t="shared" si="57"/>
        <v>31.280664954568994</v>
      </c>
      <c r="I199" s="10">
        <f t="shared" si="50"/>
        <v>8.6890735984913867</v>
      </c>
      <c r="J199" s="70">
        <v>-1.1000000000000001</v>
      </c>
      <c r="K199" s="7">
        <f t="shared" si="61"/>
        <v>48.171119662500033</v>
      </c>
      <c r="L199" s="7">
        <v>103</v>
      </c>
      <c r="M199" s="43">
        <f t="shared" si="51"/>
        <v>-577.5</v>
      </c>
      <c r="N199" s="7">
        <v>0</v>
      </c>
      <c r="O199" s="7">
        <f t="shared" ref="O199:O262" si="62">K199+L199+M199+N199</f>
        <v>-426.32888033749998</v>
      </c>
      <c r="P199" s="7">
        <f t="shared" ref="P199:P262" si="63">(O199*I199)/1000</f>
        <v>-3.7044030184149648</v>
      </c>
      <c r="Q199" s="7">
        <f t="shared" si="60"/>
        <v>4200</v>
      </c>
      <c r="R199" s="7">
        <f t="shared" si="52"/>
        <v>12.04</v>
      </c>
      <c r="S199" s="21">
        <f t="shared" si="53"/>
        <v>20.430733333333329</v>
      </c>
      <c r="T199" s="21">
        <f t="shared" si="54"/>
        <v>21</v>
      </c>
      <c r="U199" s="7">
        <f t="shared" si="55"/>
        <v>4000</v>
      </c>
      <c r="V199" s="7">
        <f t="shared" ref="V199:V262" si="64">MATCH(T199,$AJ$7:$AJ$29,0)</f>
        <v>2</v>
      </c>
      <c r="W199" s="7">
        <f t="shared" ref="W199:W262" si="65">MATCH(U199,$AK$6:$AX$6,0)</f>
        <v>8</v>
      </c>
      <c r="X199" s="7">
        <v>0</v>
      </c>
      <c r="Y199" s="7">
        <f t="shared" ref="Y199:Y262" si="66">R199*0.7457</f>
        <v>8.9782279999999997</v>
      </c>
    </row>
    <row r="200" spans="3:25">
      <c r="C200" s="69" t="s">
        <v>130</v>
      </c>
      <c r="D200" s="169">
        <v>3</v>
      </c>
      <c r="E200" s="65">
        <v>1</v>
      </c>
      <c r="F200" s="131">
        <f t="shared" ref="F200:F263" si="67">F199+1</f>
        <v>194</v>
      </c>
      <c r="G200" s="79">
        <f t="shared" si="59"/>
        <v>24.410610440946591</v>
      </c>
      <c r="H200" s="72">
        <f t="shared" si="57"/>
        <v>30.821550901925761</v>
      </c>
      <c r="I200" s="10">
        <f t="shared" ref="I200:I263" si="68">MIN(13.2,(SQRT((I199^2)+2*J199*$F$7)))</f>
        <v>8.5615419172016001</v>
      </c>
      <c r="J200" s="70">
        <v>-1.1000000000000001</v>
      </c>
      <c r="K200" s="7">
        <f t="shared" si="61"/>
        <v>46.76745789750003</v>
      </c>
      <c r="L200" s="7">
        <v>103</v>
      </c>
      <c r="M200" s="43">
        <f t="shared" ref="M200:M263" si="69">525*J200</f>
        <v>-577.5</v>
      </c>
      <c r="N200" s="7">
        <v>0</v>
      </c>
      <c r="O200" s="7">
        <f t="shared" si="62"/>
        <v>-427.73254210249996</v>
      </c>
      <c r="P200" s="7">
        <f t="shared" si="63"/>
        <v>-3.6620500885617515</v>
      </c>
      <c r="Q200" s="7">
        <f t="shared" si="60"/>
        <v>4200</v>
      </c>
      <c r="R200" s="7">
        <f t="shared" ref="R200:R263" si="70">VLOOKUP(Q200,$AG$7:$AH$68,2,FALSE)</f>
        <v>12.04</v>
      </c>
      <c r="S200" s="21">
        <f t="shared" ref="S200:S263" si="71">VLOOKUP(Q200,$AG$7:$AI$68,3,TRUE)</f>
        <v>20.430733333333329</v>
      </c>
      <c r="T200" s="21">
        <f t="shared" ref="T200:T263" si="72">ROUNDUP(S200,0)</f>
        <v>21</v>
      </c>
      <c r="U200" s="7">
        <f t="shared" ref="U200:U263" si="73">MROUND(Q200,500)</f>
        <v>4000</v>
      </c>
      <c r="V200" s="7">
        <f t="shared" si="64"/>
        <v>2</v>
      </c>
      <c r="W200" s="7">
        <f t="shared" si="65"/>
        <v>8</v>
      </c>
      <c r="X200" s="7">
        <v>0</v>
      </c>
      <c r="Y200" s="7">
        <f t="shared" si="66"/>
        <v>8.9782279999999997</v>
      </c>
    </row>
    <row r="201" spans="3:25">
      <c r="C201" s="69" t="s">
        <v>130</v>
      </c>
      <c r="D201" s="169">
        <v>3</v>
      </c>
      <c r="E201" s="65">
        <v>1</v>
      </c>
      <c r="F201" s="131">
        <f t="shared" si="67"/>
        <v>195</v>
      </c>
      <c r="G201" s="79">
        <f t="shared" si="59"/>
        <v>24.529205118774062</v>
      </c>
      <c r="H201" s="72">
        <f t="shared" si="57"/>
        <v>30.355493736719239</v>
      </c>
      <c r="I201" s="10">
        <f t="shared" si="68"/>
        <v>8.4320815935331215</v>
      </c>
      <c r="J201" s="70">
        <v>-1</v>
      </c>
      <c r="K201" s="7">
        <f t="shared" si="61"/>
        <v>45.363796132500035</v>
      </c>
      <c r="L201" s="7">
        <v>103</v>
      </c>
      <c r="M201" s="43">
        <f t="shared" si="69"/>
        <v>-525</v>
      </c>
      <c r="N201" s="7">
        <v>0</v>
      </c>
      <c r="O201" s="7">
        <f t="shared" si="62"/>
        <v>-376.63620386749994</v>
      </c>
      <c r="P201" s="7">
        <f t="shared" si="63"/>
        <v>-3.1758272020893346</v>
      </c>
      <c r="Q201" s="7">
        <f t="shared" si="60"/>
        <v>4100</v>
      </c>
      <c r="R201" s="7">
        <f t="shared" si="70"/>
        <v>11.45</v>
      </c>
      <c r="S201" s="21">
        <f t="shared" si="71"/>
        <v>19.903451219512192</v>
      </c>
      <c r="T201" s="21">
        <f t="shared" si="72"/>
        <v>20</v>
      </c>
      <c r="U201" s="7">
        <f t="shared" si="73"/>
        <v>4000</v>
      </c>
      <c r="V201" s="7">
        <f t="shared" si="64"/>
        <v>3</v>
      </c>
      <c r="W201" s="7">
        <f t="shared" si="65"/>
        <v>8</v>
      </c>
      <c r="X201" s="7">
        <v>0</v>
      </c>
      <c r="Y201" s="7">
        <f t="shared" si="66"/>
        <v>8.5382649999999991</v>
      </c>
    </row>
    <row r="202" spans="3:25">
      <c r="C202" s="69" t="s">
        <v>130</v>
      </c>
      <c r="D202" s="169">
        <v>3</v>
      </c>
      <c r="E202" s="65">
        <v>1</v>
      </c>
      <c r="F202" s="131">
        <f t="shared" si="67"/>
        <v>196</v>
      </c>
      <c r="G202" s="79">
        <f t="shared" si="59"/>
        <v>24.649503830441908</v>
      </c>
      <c r="H202" s="72">
        <f t="shared" ref="H202:H265" si="74">I202*3.6</f>
        <v>29.9255075144934</v>
      </c>
      <c r="I202" s="10">
        <f t="shared" si="68"/>
        <v>8.3126409762481668</v>
      </c>
      <c r="J202" s="70">
        <v>-1</v>
      </c>
      <c r="K202" s="7">
        <f t="shared" si="61"/>
        <v>44.087739982500047</v>
      </c>
      <c r="L202" s="7">
        <v>103</v>
      </c>
      <c r="M202" s="43">
        <f t="shared" si="69"/>
        <v>-525</v>
      </c>
      <c r="N202" s="7">
        <v>0</v>
      </c>
      <c r="O202" s="7">
        <f t="shared" si="62"/>
        <v>-377.91226001749999</v>
      </c>
      <c r="P202" s="7">
        <f t="shared" si="63"/>
        <v>-3.1414489380480224</v>
      </c>
      <c r="Q202" s="7">
        <f t="shared" si="60"/>
        <v>4100</v>
      </c>
      <c r="R202" s="7">
        <f t="shared" si="70"/>
        <v>11.45</v>
      </c>
      <c r="S202" s="21">
        <f t="shared" si="71"/>
        <v>19.903451219512192</v>
      </c>
      <c r="T202" s="21">
        <f t="shared" si="72"/>
        <v>20</v>
      </c>
      <c r="U202" s="7">
        <f t="shared" si="73"/>
        <v>4000</v>
      </c>
      <c r="V202" s="7">
        <f t="shared" si="64"/>
        <v>3</v>
      </c>
      <c r="W202" s="7">
        <f t="shared" si="65"/>
        <v>8</v>
      </c>
      <c r="X202" s="7">
        <v>0</v>
      </c>
      <c r="Y202" s="7">
        <f t="shared" si="66"/>
        <v>8.5382649999999991</v>
      </c>
    </row>
    <row r="203" spans="3:25">
      <c r="C203" s="69" t="s">
        <v>130</v>
      </c>
      <c r="D203" s="169">
        <v>2</v>
      </c>
      <c r="E203" s="65">
        <v>1</v>
      </c>
      <c r="F203" s="131">
        <f t="shared" si="67"/>
        <v>197</v>
      </c>
      <c r="G203" s="79">
        <f t="shared" ref="G203:G266" si="75">($F$7/I203)+G202</f>
        <v>24.771582205501655</v>
      </c>
      <c r="H203" s="72">
        <f t="shared" si="74"/>
        <v>29.489252279432264</v>
      </c>
      <c r="I203" s="10">
        <f t="shared" si="68"/>
        <v>8.1914589665089625</v>
      </c>
      <c r="J203" s="70">
        <v>-1</v>
      </c>
      <c r="K203" s="7">
        <f t="shared" si="61"/>
        <v>42.811683832500044</v>
      </c>
      <c r="L203" s="7">
        <v>103</v>
      </c>
      <c r="M203" s="43">
        <f t="shared" si="69"/>
        <v>-525</v>
      </c>
      <c r="N203" s="7">
        <v>0</v>
      </c>
      <c r="O203" s="7">
        <f t="shared" si="62"/>
        <v>-379.18831616749992</v>
      </c>
      <c r="P203" s="7">
        <f t="shared" si="63"/>
        <v>-3.1061055324657025</v>
      </c>
      <c r="Q203" s="7">
        <f t="shared" ref="Q203:Q219" si="76">VLOOKUP(H203,$AC$7:$AD$68,2,TRUE)</f>
        <v>5100</v>
      </c>
      <c r="R203" s="7">
        <f t="shared" si="70"/>
        <v>15.59</v>
      </c>
      <c r="S203" s="21">
        <f t="shared" si="71"/>
        <v>21.786260784313725</v>
      </c>
      <c r="T203" s="21">
        <f t="shared" si="72"/>
        <v>22</v>
      </c>
      <c r="U203" s="7">
        <f t="shared" si="73"/>
        <v>5000</v>
      </c>
      <c r="V203" s="7">
        <f t="shared" si="64"/>
        <v>1</v>
      </c>
      <c r="W203" s="7">
        <f t="shared" si="65"/>
        <v>10</v>
      </c>
      <c r="X203" s="7">
        <v>0</v>
      </c>
      <c r="Y203" s="7">
        <f t="shared" si="66"/>
        <v>11.625463</v>
      </c>
    </row>
    <row r="204" spans="3:25">
      <c r="C204" s="69" t="s">
        <v>130</v>
      </c>
      <c r="D204" s="169">
        <v>2</v>
      </c>
      <c r="E204" s="65">
        <v>1</v>
      </c>
      <c r="F204" s="131">
        <f t="shared" si="67"/>
        <v>198</v>
      </c>
      <c r="G204" s="79">
        <f t="shared" si="75"/>
        <v>24.895521638705613</v>
      </c>
      <c r="H204" s="72">
        <f t="shared" si="74"/>
        <v>29.046445565679821</v>
      </c>
      <c r="I204" s="10">
        <f t="shared" si="68"/>
        <v>8.068457101577728</v>
      </c>
      <c r="J204" s="70">
        <v>-1</v>
      </c>
      <c r="K204" s="7">
        <f t="shared" si="61"/>
        <v>41.535627682500035</v>
      </c>
      <c r="L204" s="7">
        <v>103</v>
      </c>
      <c r="M204" s="43">
        <f t="shared" si="69"/>
        <v>-525</v>
      </c>
      <c r="N204" s="7">
        <v>0</v>
      </c>
      <c r="O204" s="7">
        <f t="shared" si="62"/>
        <v>-380.46437231749996</v>
      </c>
      <c r="P204" s="7">
        <f t="shared" si="63"/>
        <v>-3.0697604667224456</v>
      </c>
      <c r="Q204" s="7">
        <f t="shared" si="76"/>
        <v>5100</v>
      </c>
      <c r="R204" s="7">
        <f t="shared" si="70"/>
        <v>15.59</v>
      </c>
      <c r="S204" s="21">
        <f t="shared" si="71"/>
        <v>21.786260784313725</v>
      </c>
      <c r="T204" s="21">
        <f t="shared" si="72"/>
        <v>22</v>
      </c>
      <c r="U204" s="7">
        <f t="shared" si="73"/>
        <v>5000</v>
      </c>
      <c r="V204" s="7">
        <f t="shared" si="64"/>
        <v>1</v>
      </c>
      <c r="W204" s="7">
        <f t="shared" si="65"/>
        <v>10</v>
      </c>
      <c r="X204" s="7">
        <v>0</v>
      </c>
      <c r="Y204" s="7">
        <f t="shared" si="66"/>
        <v>11.625463</v>
      </c>
    </row>
    <row r="205" spans="3:25">
      <c r="C205" s="69" t="s">
        <v>130</v>
      </c>
      <c r="D205" s="169">
        <v>2</v>
      </c>
      <c r="E205" s="65">
        <v>1</v>
      </c>
      <c r="F205" s="131">
        <f t="shared" si="67"/>
        <v>199</v>
      </c>
      <c r="G205" s="79">
        <f t="shared" si="75"/>
        <v>25.021409924653224</v>
      </c>
      <c r="H205" s="72">
        <f t="shared" si="74"/>
        <v>28.596783035859136</v>
      </c>
      <c r="I205" s="10">
        <f t="shared" si="68"/>
        <v>7.9435508432942044</v>
      </c>
      <c r="J205" s="70">
        <v>-1</v>
      </c>
      <c r="K205" s="7">
        <f t="shared" si="61"/>
        <v>40.25957153250004</v>
      </c>
      <c r="L205" s="7">
        <v>103</v>
      </c>
      <c r="M205" s="43">
        <f t="shared" si="69"/>
        <v>-525</v>
      </c>
      <c r="N205" s="7">
        <v>0</v>
      </c>
      <c r="O205" s="7">
        <f t="shared" si="62"/>
        <v>-381.74042846749995</v>
      </c>
      <c r="P205" s="7">
        <f t="shared" si="63"/>
        <v>-3.0323745024725004</v>
      </c>
      <c r="Q205" s="7">
        <f t="shared" si="76"/>
        <v>5000</v>
      </c>
      <c r="R205" s="7">
        <f t="shared" si="70"/>
        <v>15.26</v>
      </c>
      <c r="S205" s="21">
        <f t="shared" si="71"/>
        <v>21.751604</v>
      </c>
      <c r="T205" s="21">
        <f t="shared" si="72"/>
        <v>22</v>
      </c>
      <c r="U205" s="7">
        <f t="shared" si="73"/>
        <v>5000</v>
      </c>
      <c r="V205" s="7">
        <f t="shared" si="64"/>
        <v>1</v>
      </c>
      <c r="W205" s="7">
        <f t="shared" si="65"/>
        <v>10</v>
      </c>
      <c r="X205" s="7">
        <v>0</v>
      </c>
      <c r="Y205" s="7">
        <f t="shared" si="66"/>
        <v>11.379382</v>
      </c>
    </row>
    <row r="206" spans="3:25">
      <c r="C206" s="69" t="s">
        <v>130</v>
      </c>
      <c r="D206" s="169">
        <v>2</v>
      </c>
      <c r="E206" s="65">
        <v>1</v>
      </c>
      <c r="F206" s="131">
        <f t="shared" si="67"/>
        <v>200</v>
      </c>
      <c r="G206" s="79">
        <f t="shared" si="75"/>
        <v>25.149341985182602</v>
      </c>
      <c r="H206" s="72">
        <f t="shared" si="74"/>
        <v>28.139936034042453</v>
      </c>
      <c r="I206" s="10">
        <f t="shared" si="68"/>
        <v>7.8166488983451252</v>
      </c>
      <c r="J206" s="70">
        <v>-1</v>
      </c>
      <c r="K206" s="7">
        <f t="shared" si="61"/>
        <v>38.98351538250003</v>
      </c>
      <c r="L206" s="7">
        <v>103</v>
      </c>
      <c r="M206" s="43">
        <f t="shared" si="69"/>
        <v>-525</v>
      </c>
      <c r="N206" s="7">
        <v>0</v>
      </c>
      <c r="O206" s="7">
        <f t="shared" si="62"/>
        <v>-383.01648461749994</v>
      </c>
      <c r="P206" s="7">
        <f t="shared" si="63"/>
        <v>-2.9939053825334034</v>
      </c>
      <c r="Q206" s="7">
        <f t="shared" si="76"/>
        <v>4900</v>
      </c>
      <c r="R206" s="7">
        <f t="shared" si="70"/>
        <v>14.97</v>
      </c>
      <c r="S206" s="21">
        <f t="shared" si="71"/>
        <v>21.773712244897961</v>
      </c>
      <c r="T206" s="21">
        <f t="shared" si="72"/>
        <v>22</v>
      </c>
      <c r="U206" s="7">
        <f t="shared" si="73"/>
        <v>5000</v>
      </c>
      <c r="V206" s="7">
        <f t="shared" si="64"/>
        <v>1</v>
      </c>
      <c r="W206" s="7">
        <f t="shared" si="65"/>
        <v>10</v>
      </c>
      <c r="X206" s="7">
        <v>0</v>
      </c>
      <c r="Y206" s="7">
        <f t="shared" si="66"/>
        <v>11.163129000000001</v>
      </c>
    </row>
    <row r="207" spans="3:25">
      <c r="C207" s="69" t="s">
        <v>130</v>
      </c>
      <c r="D207" s="169">
        <v>2</v>
      </c>
      <c r="E207" s="65">
        <v>1</v>
      </c>
      <c r="F207" s="131">
        <f t="shared" si="67"/>
        <v>201</v>
      </c>
      <c r="G207" s="79">
        <f t="shared" si="75"/>
        <v>25.279420706629523</v>
      </c>
      <c r="H207" s="72">
        <f t="shared" si="74"/>
        <v>27.675548775046916</v>
      </c>
      <c r="I207" s="10">
        <f t="shared" si="68"/>
        <v>7.687652437513032</v>
      </c>
      <c r="J207" s="70">
        <v>-1</v>
      </c>
      <c r="K207" s="7">
        <f t="shared" si="61"/>
        <v>37.707459232500035</v>
      </c>
      <c r="L207" s="7">
        <v>103</v>
      </c>
      <c r="M207" s="43">
        <f t="shared" si="69"/>
        <v>-525</v>
      </c>
      <c r="N207" s="7">
        <v>0</v>
      </c>
      <c r="O207" s="7">
        <f t="shared" si="62"/>
        <v>-384.29254076749999</v>
      </c>
      <c r="P207" s="7">
        <f t="shared" si="63"/>
        <v>-2.9543074877493471</v>
      </c>
      <c r="Q207" s="7">
        <f t="shared" si="76"/>
        <v>4800</v>
      </c>
      <c r="R207" s="7">
        <f t="shared" si="70"/>
        <v>14.68</v>
      </c>
      <c r="S207" s="21">
        <f t="shared" si="71"/>
        <v>21.796741666666666</v>
      </c>
      <c r="T207" s="21">
        <f t="shared" si="72"/>
        <v>22</v>
      </c>
      <c r="U207" s="7">
        <f t="shared" si="73"/>
        <v>5000</v>
      </c>
      <c r="V207" s="7">
        <f t="shared" si="64"/>
        <v>1</v>
      </c>
      <c r="W207" s="7">
        <f t="shared" si="65"/>
        <v>10</v>
      </c>
      <c r="X207" s="7">
        <v>0</v>
      </c>
      <c r="Y207" s="7">
        <f t="shared" si="66"/>
        <v>10.946876</v>
      </c>
    </row>
    <row r="208" spans="3:25">
      <c r="C208" s="69" t="s">
        <v>130</v>
      </c>
      <c r="D208" s="169">
        <v>2</v>
      </c>
      <c r="E208" s="65">
        <v>1</v>
      </c>
      <c r="F208" s="131">
        <f t="shared" si="67"/>
        <v>202</v>
      </c>
      <c r="G208" s="79">
        <f t="shared" si="75"/>
        <v>25.411757907941695</v>
      </c>
      <c r="H208" s="72">
        <f t="shared" si="74"/>
        <v>27.203235101730105</v>
      </c>
      <c r="I208" s="10">
        <f t="shared" si="68"/>
        <v>7.5564541949250286</v>
      </c>
      <c r="J208" s="70">
        <v>-1</v>
      </c>
      <c r="K208" s="7">
        <f t="shared" si="61"/>
        <v>36.431403082500033</v>
      </c>
      <c r="L208" s="7">
        <v>103</v>
      </c>
      <c r="M208" s="43">
        <f t="shared" si="69"/>
        <v>-525</v>
      </c>
      <c r="N208" s="7">
        <v>0</v>
      </c>
      <c r="O208" s="7">
        <f t="shared" si="62"/>
        <v>-385.56859691749997</v>
      </c>
      <c r="P208" s="7">
        <f t="shared" si="63"/>
        <v>-2.9135314416086002</v>
      </c>
      <c r="Q208" s="7">
        <f t="shared" si="76"/>
        <v>4700</v>
      </c>
      <c r="R208" s="7">
        <f t="shared" si="70"/>
        <v>14.39</v>
      </c>
      <c r="S208" s="21">
        <f t="shared" si="71"/>
        <v>21.820751063829785</v>
      </c>
      <c r="T208" s="21">
        <f t="shared" si="72"/>
        <v>22</v>
      </c>
      <c r="U208" s="7">
        <f t="shared" si="73"/>
        <v>4500</v>
      </c>
      <c r="V208" s="7">
        <f t="shared" si="64"/>
        <v>1</v>
      </c>
      <c r="W208" s="7">
        <f t="shared" si="65"/>
        <v>9</v>
      </c>
      <c r="X208" s="7">
        <v>0</v>
      </c>
      <c r="Y208" s="7">
        <f t="shared" si="66"/>
        <v>10.730623000000001</v>
      </c>
    </row>
    <row r="209" spans="3:25">
      <c r="C209" s="69" t="s">
        <v>130</v>
      </c>
      <c r="D209" s="169">
        <v>2</v>
      </c>
      <c r="E209" s="65">
        <v>1</v>
      </c>
      <c r="F209" s="131">
        <f t="shared" si="67"/>
        <v>203</v>
      </c>
      <c r="G209" s="79">
        <f t="shared" si="75"/>
        <v>25.546475465545292</v>
      </c>
      <c r="H209" s="72">
        <f t="shared" si="74"/>
        <v>26.722574726249729</v>
      </c>
      <c r="I209" s="10">
        <f t="shared" si="68"/>
        <v>7.422937423958258</v>
      </c>
      <c r="J209" s="70">
        <v>-1</v>
      </c>
      <c r="K209" s="7">
        <f t="shared" si="61"/>
        <v>35.155346932500031</v>
      </c>
      <c r="L209" s="7">
        <v>103</v>
      </c>
      <c r="M209" s="43">
        <f t="shared" si="69"/>
        <v>-525</v>
      </c>
      <c r="N209" s="7">
        <v>0</v>
      </c>
      <c r="O209" s="7">
        <f t="shared" si="62"/>
        <v>-386.84465306749996</v>
      </c>
      <c r="P209" s="7">
        <f t="shared" si="63"/>
        <v>-2.8715236525128942</v>
      </c>
      <c r="Q209" s="7">
        <f t="shared" si="76"/>
        <v>4700</v>
      </c>
      <c r="R209" s="7">
        <f t="shared" si="70"/>
        <v>14.39</v>
      </c>
      <c r="S209" s="21">
        <f t="shared" si="71"/>
        <v>21.820751063829785</v>
      </c>
      <c r="T209" s="21">
        <f t="shared" si="72"/>
        <v>22</v>
      </c>
      <c r="U209" s="7">
        <f t="shared" si="73"/>
        <v>4500</v>
      </c>
      <c r="V209" s="7">
        <f t="shared" si="64"/>
        <v>1</v>
      </c>
      <c r="W209" s="7">
        <f t="shared" si="65"/>
        <v>9</v>
      </c>
      <c r="X209" s="7">
        <v>0</v>
      </c>
      <c r="Y209" s="7">
        <f t="shared" si="66"/>
        <v>10.730623000000001</v>
      </c>
    </row>
    <row r="210" spans="3:25">
      <c r="C210" s="69" t="s">
        <v>130</v>
      </c>
      <c r="D210" s="169">
        <v>2</v>
      </c>
      <c r="E210" s="65">
        <v>1</v>
      </c>
      <c r="F210" s="131">
        <f t="shared" si="67"/>
        <v>204</v>
      </c>
      <c r="G210" s="79">
        <f t="shared" si="75"/>
        <v>25.683706627144062</v>
      </c>
      <c r="H210" s="72">
        <f t="shared" si="74"/>
        <v>26.233108851220834</v>
      </c>
      <c r="I210" s="10">
        <f t="shared" si="68"/>
        <v>7.2869746808946756</v>
      </c>
      <c r="J210" s="70">
        <v>-1</v>
      </c>
      <c r="K210" s="7">
        <f t="shared" si="61"/>
        <v>33.879290782500036</v>
      </c>
      <c r="L210" s="7">
        <v>103</v>
      </c>
      <c r="M210" s="43">
        <f t="shared" si="69"/>
        <v>-525</v>
      </c>
      <c r="N210" s="7">
        <v>0</v>
      </c>
      <c r="O210" s="7">
        <f t="shared" si="62"/>
        <v>-388.12070921749995</v>
      </c>
      <c r="P210" s="7">
        <f t="shared" si="63"/>
        <v>-2.8282257811988072</v>
      </c>
      <c r="Q210" s="7">
        <f t="shared" si="76"/>
        <v>4600</v>
      </c>
      <c r="R210" s="7">
        <f t="shared" si="70"/>
        <v>14.1</v>
      </c>
      <c r="S210" s="21">
        <f t="shared" si="71"/>
        <v>21.845804347826085</v>
      </c>
      <c r="T210" s="21">
        <f t="shared" si="72"/>
        <v>22</v>
      </c>
      <c r="U210" s="7">
        <f t="shared" si="73"/>
        <v>4500</v>
      </c>
      <c r="V210" s="7">
        <f t="shared" si="64"/>
        <v>1</v>
      </c>
      <c r="W210" s="7">
        <f t="shared" si="65"/>
        <v>9</v>
      </c>
      <c r="X210" s="7">
        <v>0</v>
      </c>
      <c r="Y210" s="7">
        <f t="shared" si="66"/>
        <v>10.51437</v>
      </c>
    </row>
    <row r="211" spans="3:25">
      <c r="C211" s="71" t="s">
        <v>129</v>
      </c>
      <c r="D211" s="169">
        <v>2</v>
      </c>
      <c r="E211" s="65">
        <v>1</v>
      </c>
      <c r="F211" s="131">
        <f t="shared" si="67"/>
        <v>205</v>
      </c>
      <c r="G211" s="79">
        <f t="shared" si="75"/>
        <v>25.823597554742197</v>
      </c>
      <c r="H211" s="72">
        <f t="shared" si="74"/>
        <v>25.734335040952597</v>
      </c>
      <c r="I211" s="10">
        <f t="shared" si="68"/>
        <v>7.1484264002646105</v>
      </c>
      <c r="J211" s="70">
        <v>0.5</v>
      </c>
      <c r="K211" s="7">
        <f t="shared" si="61"/>
        <v>32.603234632500033</v>
      </c>
      <c r="L211" s="7">
        <v>103</v>
      </c>
      <c r="M211" s="43">
        <f t="shared" si="69"/>
        <v>262.5</v>
      </c>
      <c r="N211" s="7">
        <v>0</v>
      </c>
      <c r="O211" s="7">
        <f t="shared" si="62"/>
        <v>398.10323463250006</v>
      </c>
      <c r="P211" s="7">
        <f t="shared" si="63"/>
        <v>2.8458116724777001</v>
      </c>
      <c r="Q211" s="7">
        <f t="shared" si="76"/>
        <v>4500</v>
      </c>
      <c r="R211" s="7">
        <f t="shared" si="70"/>
        <v>13.81</v>
      </c>
      <c r="S211" s="21">
        <f t="shared" si="71"/>
        <v>21.871971111111112</v>
      </c>
      <c r="T211" s="21">
        <f t="shared" si="72"/>
        <v>22</v>
      </c>
      <c r="U211" s="7">
        <f t="shared" si="73"/>
        <v>4500</v>
      </c>
      <c r="V211" s="7">
        <f t="shared" si="64"/>
        <v>1</v>
      </c>
      <c r="W211" s="7">
        <f t="shared" si="65"/>
        <v>9</v>
      </c>
      <c r="X211" s="7">
        <f t="shared" ref="X211:X263" si="77">INDEX($AK$7:$AX$29,V211,W211)</f>
        <v>488</v>
      </c>
      <c r="Y211" s="7">
        <f t="shared" si="66"/>
        <v>10.298117000000001</v>
      </c>
    </row>
    <row r="212" spans="3:25">
      <c r="C212" s="71" t="s">
        <v>129</v>
      </c>
      <c r="D212" s="169">
        <v>2</v>
      </c>
      <c r="E212" s="65">
        <v>1</v>
      </c>
      <c r="F212" s="131">
        <f t="shared" si="67"/>
        <v>206</v>
      </c>
      <c r="G212" s="79">
        <f t="shared" si="75"/>
        <v>25.96213945441681</v>
      </c>
      <c r="H212" s="72">
        <f t="shared" si="74"/>
        <v>25.984918702970781</v>
      </c>
      <c r="I212" s="10">
        <f t="shared" si="68"/>
        <v>7.2180329730474391</v>
      </c>
      <c r="J212" s="70">
        <v>0.5</v>
      </c>
      <c r="K212" s="7">
        <f t="shared" si="61"/>
        <v>33.241262707500027</v>
      </c>
      <c r="L212" s="7">
        <v>103</v>
      </c>
      <c r="M212" s="43">
        <f t="shared" si="69"/>
        <v>262.5</v>
      </c>
      <c r="N212" s="7">
        <v>0</v>
      </c>
      <c r="O212" s="7">
        <f t="shared" si="62"/>
        <v>398.74126270750003</v>
      </c>
      <c r="P212" s="7">
        <f t="shared" si="63"/>
        <v>2.8781275819373064</v>
      </c>
      <c r="Q212" s="7">
        <f t="shared" si="76"/>
        <v>4500</v>
      </c>
      <c r="R212" s="7">
        <f t="shared" si="70"/>
        <v>13.81</v>
      </c>
      <c r="S212" s="21">
        <f t="shared" si="71"/>
        <v>21.871971111111112</v>
      </c>
      <c r="T212" s="21">
        <f t="shared" si="72"/>
        <v>22</v>
      </c>
      <c r="U212" s="7">
        <f t="shared" si="73"/>
        <v>4500</v>
      </c>
      <c r="V212" s="7">
        <f t="shared" si="64"/>
        <v>1</v>
      </c>
      <c r="W212" s="7">
        <f t="shared" si="65"/>
        <v>9</v>
      </c>
      <c r="X212" s="7">
        <f t="shared" si="77"/>
        <v>488</v>
      </c>
      <c r="Y212" s="7">
        <f t="shared" si="66"/>
        <v>10.298117000000001</v>
      </c>
    </row>
    <row r="213" spans="3:25">
      <c r="C213" s="71" t="s">
        <v>129</v>
      </c>
      <c r="D213" s="169">
        <v>2</v>
      </c>
      <c r="E213" s="65">
        <v>1</v>
      </c>
      <c r="F213" s="131">
        <f t="shared" si="67"/>
        <v>207</v>
      </c>
      <c r="G213" s="79">
        <f t="shared" si="75"/>
        <v>26.09937061601558</v>
      </c>
      <c r="H213" s="72">
        <f t="shared" si="74"/>
        <v>26.23310885122083</v>
      </c>
      <c r="I213" s="10">
        <f t="shared" si="68"/>
        <v>7.2869746808946747</v>
      </c>
      <c r="J213" s="70">
        <v>0.5</v>
      </c>
      <c r="K213" s="7">
        <f t="shared" si="61"/>
        <v>33.879290782500021</v>
      </c>
      <c r="L213" s="7">
        <v>103</v>
      </c>
      <c r="M213" s="43">
        <f t="shared" si="69"/>
        <v>262.5</v>
      </c>
      <c r="N213" s="7">
        <v>0</v>
      </c>
      <c r="O213" s="7">
        <f t="shared" si="62"/>
        <v>399.37929078249999</v>
      </c>
      <c r="P213" s="7">
        <f t="shared" si="63"/>
        <v>2.9102667800057493</v>
      </c>
      <c r="Q213" s="7">
        <f t="shared" si="76"/>
        <v>4600</v>
      </c>
      <c r="R213" s="7">
        <f t="shared" si="70"/>
        <v>14.1</v>
      </c>
      <c r="S213" s="21">
        <f t="shared" si="71"/>
        <v>21.845804347826085</v>
      </c>
      <c r="T213" s="21">
        <f t="shared" si="72"/>
        <v>22</v>
      </c>
      <c r="U213" s="7">
        <f t="shared" si="73"/>
        <v>4500</v>
      </c>
      <c r="V213" s="7">
        <f t="shared" si="64"/>
        <v>1</v>
      </c>
      <c r="W213" s="7">
        <f t="shared" si="65"/>
        <v>9</v>
      </c>
      <c r="X213" s="7">
        <f t="shared" si="77"/>
        <v>488</v>
      </c>
      <c r="Y213" s="7">
        <f t="shared" si="66"/>
        <v>10.51437</v>
      </c>
    </row>
    <row r="214" spans="3:25">
      <c r="C214" s="71" t="s">
        <v>129</v>
      </c>
      <c r="D214" s="169">
        <v>2</v>
      </c>
      <c r="E214" s="65">
        <v>1</v>
      </c>
      <c r="F214" s="131">
        <f t="shared" si="67"/>
        <v>208</v>
      </c>
      <c r="G214" s="79">
        <f t="shared" si="75"/>
        <v>26.235327551678672</v>
      </c>
      <c r="H214" s="72">
        <f t="shared" si="74"/>
        <v>26.478972789743949</v>
      </c>
      <c r="I214" s="10">
        <f t="shared" si="68"/>
        <v>7.3552702193733195</v>
      </c>
      <c r="J214" s="70">
        <v>0.5</v>
      </c>
      <c r="K214" s="7">
        <f t="shared" si="61"/>
        <v>34.517318857500022</v>
      </c>
      <c r="L214" s="7">
        <v>103</v>
      </c>
      <c r="M214" s="43">
        <f t="shared" si="69"/>
        <v>262.5</v>
      </c>
      <c r="N214" s="7">
        <v>0</v>
      </c>
      <c r="O214" s="7">
        <f t="shared" si="62"/>
        <v>400.01731885750002</v>
      </c>
      <c r="P214" s="7">
        <f t="shared" si="63"/>
        <v>2.9422354726261308</v>
      </c>
      <c r="Q214" s="7">
        <f t="shared" si="76"/>
        <v>4600</v>
      </c>
      <c r="R214" s="7">
        <f t="shared" si="70"/>
        <v>14.1</v>
      </c>
      <c r="S214" s="21">
        <f t="shared" si="71"/>
        <v>21.845804347826085</v>
      </c>
      <c r="T214" s="21">
        <f t="shared" si="72"/>
        <v>22</v>
      </c>
      <c r="U214" s="7">
        <f t="shared" si="73"/>
        <v>4500</v>
      </c>
      <c r="V214" s="7">
        <f t="shared" si="64"/>
        <v>1</v>
      </c>
      <c r="W214" s="7">
        <f t="shared" si="65"/>
        <v>9</v>
      </c>
      <c r="X214" s="7">
        <f t="shared" si="77"/>
        <v>488</v>
      </c>
      <c r="Y214" s="7">
        <f t="shared" si="66"/>
        <v>10.51437</v>
      </c>
    </row>
    <row r="215" spans="3:25">
      <c r="C215" s="71" t="s">
        <v>129</v>
      </c>
      <c r="D215" s="169">
        <v>2</v>
      </c>
      <c r="E215" s="65">
        <v>1</v>
      </c>
      <c r="F215" s="131">
        <f t="shared" si="67"/>
        <v>209</v>
      </c>
      <c r="G215" s="79">
        <f t="shared" si="75"/>
        <v>26.37004510928227</v>
      </c>
      <c r="H215" s="72">
        <f t="shared" si="74"/>
        <v>26.722574726249722</v>
      </c>
      <c r="I215" s="10">
        <f t="shared" si="68"/>
        <v>7.4229374239582562</v>
      </c>
      <c r="J215" s="70">
        <v>0.5</v>
      </c>
      <c r="K215" s="7">
        <f t="shared" si="61"/>
        <v>35.155346932500017</v>
      </c>
      <c r="L215" s="7">
        <v>103</v>
      </c>
      <c r="M215" s="43">
        <f t="shared" si="69"/>
        <v>262.5</v>
      </c>
      <c r="N215" s="7">
        <v>0</v>
      </c>
      <c r="O215" s="7">
        <f t="shared" si="62"/>
        <v>400.65534693250004</v>
      </c>
      <c r="P215" s="7">
        <f t="shared" si="63"/>
        <v>2.9740395688542329</v>
      </c>
      <c r="Q215" s="7">
        <f t="shared" si="76"/>
        <v>4700</v>
      </c>
      <c r="R215" s="7">
        <f t="shared" si="70"/>
        <v>14.39</v>
      </c>
      <c r="S215" s="21">
        <f t="shared" si="71"/>
        <v>21.820751063829785</v>
      </c>
      <c r="T215" s="21">
        <f t="shared" si="72"/>
        <v>22</v>
      </c>
      <c r="U215" s="7">
        <f t="shared" si="73"/>
        <v>4500</v>
      </c>
      <c r="V215" s="7">
        <f t="shared" si="64"/>
        <v>1</v>
      </c>
      <c r="W215" s="7">
        <f t="shared" si="65"/>
        <v>9</v>
      </c>
      <c r="X215" s="7">
        <f t="shared" si="77"/>
        <v>488</v>
      </c>
      <c r="Y215" s="7">
        <f t="shared" si="66"/>
        <v>10.730623000000001</v>
      </c>
    </row>
    <row r="216" spans="3:25">
      <c r="C216" s="71" t="s">
        <v>129</v>
      </c>
      <c r="D216" s="169">
        <v>2</v>
      </c>
      <c r="E216" s="65">
        <v>1</v>
      </c>
      <c r="F216" s="131">
        <f t="shared" si="67"/>
        <v>210</v>
      </c>
      <c r="G216" s="79">
        <f t="shared" si="75"/>
        <v>26.503556576740909</v>
      </c>
      <c r="H216" s="72">
        <f t="shared" si="74"/>
        <v>26.963975967946574</v>
      </c>
      <c r="I216" s="10">
        <f t="shared" si="68"/>
        <v>7.4899933244296042</v>
      </c>
      <c r="J216" s="70">
        <v>0.5</v>
      </c>
      <c r="K216" s="7">
        <f t="shared" si="61"/>
        <v>35.793375007500018</v>
      </c>
      <c r="L216" s="7">
        <v>103</v>
      </c>
      <c r="M216" s="43">
        <f t="shared" si="69"/>
        <v>262.5</v>
      </c>
      <c r="N216" s="7">
        <v>0</v>
      </c>
      <c r="O216" s="7">
        <f t="shared" si="62"/>
        <v>401.2933750075</v>
      </c>
      <c r="P216" s="7">
        <f t="shared" si="63"/>
        <v>3.005684699944001</v>
      </c>
      <c r="Q216" s="7">
        <f t="shared" si="76"/>
        <v>4700</v>
      </c>
      <c r="R216" s="7">
        <f t="shared" si="70"/>
        <v>14.39</v>
      </c>
      <c r="S216" s="21">
        <f t="shared" si="71"/>
        <v>21.820751063829785</v>
      </c>
      <c r="T216" s="21">
        <f t="shared" si="72"/>
        <v>22</v>
      </c>
      <c r="U216" s="7">
        <f t="shared" si="73"/>
        <v>4500</v>
      </c>
      <c r="V216" s="7">
        <f t="shared" si="64"/>
        <v>1</v>
      </c>
      <c r="W216" s="7">
        <f t="shared" si="65"/>
        <v>9</v>
      </c>
      <c r="X216" s="7">
        <f t="shared" si="77"/>
        <v>488</v>
      </c>
      <c r="Y216" s="7">
        <f t="shared" si="66"/>
        <v>10.730623000000001</v>
      </c>
    </row>
    <row r="217" spans="3:25">
      <c r="C217" s="71" t="s">
        <v>129</v>
      </c>
      <c r="D217" s="169">
        <v>2</v>
      </c>
      <c r="E217" s="65">
        <v>1</v>
      </c>
      <c r="F217" s="131">
        <f t="shared" si="67"/>
        <v>211</v>
      </c>
      <c r="G217" s="79">
        <f t="shared" si="75"/>
        <v>26.635893778053081</v>
      </c>
      <c r="H217" s="72">
        <f t="shared" si="74"/>
        <v>27.203235101730098</v>
      </c>
      <c r="I217" s="10">
        <f t="shared" si="68"/>
        <v>7.5564541949250268</v>
      </c>
      <c r="J217" s="70">
        <v>0.5</v>
      </c>
      <c r="K217" s="7">
        <f t="shared" si="61"/>
        <v>36.431403082500019</v>
      </c>
      <c r="L217" s="7">
        <v>103</v>
      </c>
      <c r="M217" s="43">
        <f t="shared" si="69"/>
        <v>262.5</v>
      </c>
      <c r="N217" s="7">
        <v>0</v>
      </c>
      <c r="O217" s="7">
        <f t="shared" si="62"/>
        <v>401.93140308250003</v>
      </c>
      <c r="P217" s="7">
        <f t="shared" si="63"/>
        <v>3.0371762368948594</v>
      </c>
      <c r="Q217" s="7">
        <f t="shared" si="76"/>
        <v>4700</v>
      </c>
      <c r="R217" s="7">
        <f t="shared" si="70"/>
        <v>14.39</v>
      </c>
      <c r="S217" s="21">
        <f t="shared" si="71"/>
        <v>21.820751063829785</v>
      </c>
      <c r="T217" s="21">
        <f t="shared" si="72"/>
        <v>22</v>
      </c>
      <c r="U217" s="7">
        <f t="shared" si="73"/>
        <v>4500</v>
      </c>
      <c r="V217" s="7">
        <f t="shared" si="64"/>
        <v>1</v>
      </c>
      <c r="W217" s="7">
        <f t="shared" si="65"/>
        <v>9</v>
      </c>
      <c r="X217" s="7">
        <f t="shared" si="77"/>
        <v>488</v>
      </c>
      <c r="Y217" s="7">
        <f t="shared" si="66"/>
        <v>10.730623000000001</v>
      </c>
    </row>
    <row r="218" spans="3:25">
      <c r="C218" s="71" t="s">
        <v>129</v>
      </c>
      <c r="D218" s="169">
        <v>2</v>
      </c>
      <c r="E218" s="65">
        <v>1</v>
      </c>
      <c r="F218" s="131">
        <f t="shared" si="67"/>
        <v>212</v>
      </c>
      <c r="G218" s="79">
        <f t="shared" si="75"/>
        <v>26.767087161875178</v>
      </c>
      <c r="H218" s="72">
        <f t="shared" si="74"/>
        <v>27.440408160229698</v>
      </c>
      <c r="I218" s="10">
        <f t="shared" si="68"/>
        <v>7.6223356000638045</v>
      </c>
      <c r="J218" s="70">
        <v>0.5</v>
      </c>
      <c r="K218" s="7">
        <f t="shared" si="61"/>
        <v>37.06943115750002</v>
      </c>
      <c r="L218" s="7">
        <v>103</v>
      </c>
      <c r="M218" s="43">
        <f t="shared" si="69"/>
        <v>262.5</v>
      </c>
      <c r="N218" s="7">
        <v>0</v>
      </c>
      <c r="O218" s="7">
        <f t="shared" si="62"/>
        <v>402.56943115750005</v>
      </c>
      <c r="P218" s="7">
        <f t="shared" si="63"/>
        <v>3.0685193066092475</v>
      </c>
      <c r="Q218" s="7">
        <f t="shared" si="76"/>
        <v>4800</v>
      </c>
      <c r="R218" s="7">
        <f t="shared" si="70"/>
        <v>14.68</v>
      </c>
      <c r="S218" s="21">
        <f t="shared" si="71"/>
        <v>21.796741666666666</v>
      </c>
      <c r="T218" s="21">
        <f t="shared" si="72"/>
        <v>22</v>
      </c>
      <c r="U218" s="7">
        <f t="shared" si="73"/>
        <v>5000</v>
      </c>
      <c r="V218" s="7">
        <f t="shared" si="64"/>
        <v>1</v>
      </c>
      <c r="W218" s="7">
        <f t="shared" si="65"/>
        <v>10</v>
      </c>
      <c r="X218" s="7">
        <f t="shared" si="77"/>
        <v>488</v>
      </c>
      <c r="Y218" s="7">
        <f t="shared" si="66"/>
        <v>10.946876</v>
      </c>
    </row>
    <row r="219" spans="3:25">
      <c r="C219" s="71" t="s">
        <v>129</v>
      </c>
      <c r="D219" s="169">
        <v>2</v>
      </c>
      <c r="E219" s="65">
        <v>1</v>
      </c>
      <c r="F219" s="131">
        <f t="shared" si="67"/>
        <v>213</v>
      </c>
      <c r="G219" s="79">
        <f t="shared" si="75"/>
        <v>26.897165883322099</v>
      </c>
      <c r="H219" s="72">
        <f t="shared" si="74"/>
        <v>27.675548775046909</v>
      </c>
      <c r="I219" s="10">
        <f t="shared" si="68"/>
        <v>7.6876524375130302</v>
      </c>
      <c r="J219" s="70">
        <v>0.5</v>
      </c>
      <c r="K219" s="7">
        <f t="shared" si="61"/>
        <v>37.707459232500021</v>
      </c>
      <c r="L219" s="7">
        <v>103</v>
      </c>
      <c r="M219" s="43">
        <f t="shared" si="69"/>
        <v>262.5</v>
      </c>
      <c r="N219" s="7">
        <v>0</v>
      </c>
      <c r="O219" s="7">
        <f t="shared" si="62"/>
        <v>403.20745923250001</v>
      </c>
      <c r="P219" s="7">
        <f t="shared" si="63"/>
        <v>3.0997188067921644</v>
      </c>
      <c r="Q219" s="7">
        <f t="shared" si="76"/>
        <v>4800</v>
      </c>
      <c r="R219" s="7">
        <f t="shared" si="70"/>
        <v>14.68</v>
      </c>
      <c r="S219" s="21">
        <f t="shared" si="71"/>
        <v>21.796741666666666</v>
      </c>
      <c r="T219" s="21">
        <f t="shared" si="72"/>
        <v>22</v>
      </c>
      <c r="U219" s="7">
        <f t="shared" si="73"/>
        <v>5000</v>
      </c>
      <c r="V219" s="7">
        <f t="shared" si="64"/>
        <v>1</v>
      </c>
      <c r="W219" s="7">
        <f t="shared" si="65"/>
        <v>10</v>
      </c>
      <c r="X219" s="7">
        <f t="shared" si="77"/>
        <v>488</v>
      </c>
      <c r="Y219" s="7">
        <f t="shared" si="66"/>
        <v>10.946876</v>
      </c>
    </row>
    <row r="220" spans="3:25">
      <c r="C220" s="71" t="s">
        <v>129</v>
      </c>
      <c r="D220" s="169">
        <v>3</v>
      </c>
      <c r="E220" s="65">
        <v>1</v>
      </c>
      <c r="F220" s="131">
        <f t="shared" si="67"/>
        <v>214</v>
      </c>
      <c r="G220" s="79">
        <f t="shared" si="75"/>
        <v>27.026157879617035</v>
      </c>
      <c r="H220" s="72">
        <f t="shared" si="74"/>
        <v>27.908708318372611</v>
      </c>
      <c r="I220" s="10">
        <f t="shared" si="68"/>
        <v>7.7524189773257248</v>
      </c>
      <c r="J220" s="70">
        <v>0.5</v>
      </c>
      <c r="K220" s="7">
        <f t="shared" si="61"/>
        <v>38.345487307500015</v>
      </c>
      <c r="L220" s="7">
        <v>103</v>
      </c>
      <c r="M220" s="43">
        <f t="shared" si="69"/>
        <v>262.5</v>
      </c>
      <c r="N220" s="7">
        <v>0</v>
      </c>
      <c r="O220" s="7">
        <f t="shared" si="62"/>
        <v>403.84548730749998</v>
      </c>
      <c r="P220" s="7">
        <f t="shared" si="63"/>
        <v>3.1307794197100178</v>
      </c>
      <c r="Q220" s="7">
        <f>VLOOKUP(H220,$AE$7:$AF$68,2,TRUE)</f>
        <v>3800</v>
      </c>
      <c r="R220" s="7">
        <f t="shared" si="70"/>
        <v>10.068</v>
      </c>
      <c r="S220" s="21">
        <f t="shared" si="71"/>
        <v>18.882798947368421</v>
      </c>
      <c r="T220" s="21">
        <f t="shared" si="72"/>
        <v>19</v>
      </c>
      <c r="U220" s="7">
        <f t="shared" si="73"/>
        <v>4000</v>
      </c>
      <c r="V220" s="7">
        <f t="shared" si="64"/>
        <v>4</v>
      </c>
      <c r="W220" s="7">
        <f t="shared" si="65"/>
        <v>8</v>
      </c>
      <c r="X220" s="7">
        <f t="shared" si="77"/>
        <v>466</v>
      </c>
      <c r="Y220" s="7">
        <f t="shared" si="66"/>
        <v>7.5077075999999998</v>
      </c>
    </row>
    <row r="221" spans="3:25">
      <c r="C221" s="170" t="s">
        <v>156</v>
      </c>
      <c r="D221" s="169">
        <v>3</v>
      </c>
      <c r="E221" s="65">
        <v>1</v>
      </c>
      <c r="F221" s="131">
        <f t="shared" si="67"/>
        <v>215</v>
      </c>
      <c r="G221" s="79">
        <f t="shared" si="75"/>
        <v>27.154089940146413</v>
      </c>
      <c r="H221" s="72">
        <f t="shared" si="74"/>
        <v>28.139936034042446</v>
      </c>
      <c r="I221" s="10">
        <f t="shared" si="68"/>
        <v>7.8166488983451234</v>
      </c>
      <c r="J221" s="70">
        <v>1</v>
      </c>
      <c r="K221" s="7">
        <f t="shared" si="61"/>
        <v>38.983515382500016</v>
      </c>
      <c r="L221" s="7">
        <v>103</v>
      </c>
      <c r="M221" s="43">
        <f t="shared" si="69"/>
        <v>525</v>
      </c>
      <c r="N221" s="7">
        <f>525*9.81*SIN(0.2)</f>
        <v>1023.196720927264</v>
      </c>
      <c r="O221" s="7">
        <f t="shared" si="62"/>
        <v>1690.180236309764</v>
      </c>
      <c r="P221" s="7">
        <f t="shared" si="63"/>
        <v>13.211545482155417</v>
      </c>
      <c r="Q221" s="7">
        <f t="shared" ref="Q221:Q240" si="78">VLOOKUP(H221,$AE$7:$AF$68,2,TRUE)</f>
        <v>3800</v>
      </c>
      <c r="R221" s="7">
        <f t="shared" si="70"/>
        <v>10.068</v>
      </c>
      <c r="S221" s="21">
        <f t="shared" si="71"/>
        <v>18.882798947368421</v>
      </c>
      <c r="T221" s="21">
        <f t="shared" si="72"/>
        <v>19</v>
      </c>
      <c r="U221" s="7">
        <f t="shared" si="73"/>
        <v>4000</v>
      </c>
      <c r="V221" s="7">
        <f t="shared" si="64"/>
        <v>4</v>
      </c>
      <c r="W221" s="7">
        <f t="shared" si="65"/>
        <v>8</v>
      </c>
      <c r="X221" s="7">
        <f t="shared" si="77"/>
        <v>466</v>
      </c>
      <c r="Y221" s="7">
        <f t="shared" si="66"/>
        <v>7.5077075999999998</v>
      </c>
    </row>
    <row r="222" spans="3:25">
      <c r="C222" s="170" t="s">
        <v>156</v>
      </c>
      <c r="D222" s="169">
        <v>3</v>
      </c>
      <c r="E222" s="65">
        <v>1</v>
      </c>
      <c r="F222" s="131">
        <f t="shared" si="67"/>
        <v>216</v>
      </c>
      <c r="G222" s="79">
        <f t="shared" si="75"/>
        <v>27.279978226094023</v>
      </c>
      <c r="H222" s="72">
        <f t="shared" si="74"/>
        <v>28.596783035859126</v>
      </c>
      <c r="I222" s="10">
        <f t="shared" si="68"/>
        <v>7.9435508432942017</v>
      </c>
      <c r="J222" s="70">
        <v>1</v>
      </c>
      <c r="K222" s="7">
        <f t="shared" si="61"/>
        <v>40.259571532500011</v>
      </c>
      <c r="L222" s="7">
        <v>103</v>
      </c>
      <c r="M222" s="43">
        <f t="shared" si="69"/>
        <v>525</v>
      </c>
      <c r="N222" s="7">
        <f>525*9.81*SIN(0.2)</f>
        <v>1023.196720927264</v>
      </c>
      <c r="O222" s="7">
        <f t="shared" si="62"/>
        <v>1691.456292459764</v>
      </c>
      <c r="P222" s="7">
        <f t="shared" si="63"/>
        <v>13.43616905836404</v>
      </c>
      <c r="Q222" s="7">
        <f t="shared" si="78"/>
        <v>3900</v>
      </c>
      <c r="R222" s="7">
        <f t="shared" si="70"/>
        <v>10.284000000000001</v>
      </c>
      <c r="S222" s="21">
        <f t="shared" si="71"/>
        <v>18.79335076923077</v>
      </c>
      <c r="T222" s="21">
        <f t="shared" si="72"/>
        <v>19</v>
      </c>
      <c r="U222" s="7">
        <f t="shared" si="73"/>
        <v>4000</v>
      </c>
      <c r="V222" s="7">
        <f t="shared" si="64"/>
        <v>4</v>
      </c>
      <c r="W222" s="7">
        <f t="shared" si="65"/>
        <v>8</v>
      </c>
      <c r="X222" s="7">
        <f t="shared" si="77"/>
        <v>466</v>
      </c>
      <c r="Y222" s="7">
        <f t="shared" si="66"/>
        <v>7.668778800000001</v>
      </c>
    </row>
    <row r="223" spans="3:25">
      <c r="C223" s="170" t="s">
        <v>156</v>
      </c>
      <c r="D223" s="169">
        <v>3</v>
      </c>
      <c r="E223" s="65">
        <v>1</v>
      </c>
      <c r="F223" s="131">
        <f t="shared" si="67"/>
        <v>217</v>
      </c>
      <c r="G223" s="79">
        <f t="shared" si="75"/>
        <v>27.403917659297981</v>
      </c>
      <c r="H223" s="72">
        <f t="shared" si="74"/>
        <v>29.046445565679807</v>
      </c>
      <c r="I223" s="10">
        <f t="shared" si="68"/>
        <v>8.0684571015777244</v>
      </c>
      <c r="J223" s="70">
        <v>1</v>
      </c>
      <c r="K223" s="7">
        <f t="shared" si="61"/>
        <v>41.535627682499999</v>
      </c>
      <c r="L223" s="7">
        <v>103</v>
      </c>
      <c r="M223" s="43">
        <f t="shared" si="69"/>
        <v>525</v>
      </c>
      <c r="N223" s="7">
        <f t="shared" ref="N223:N230" si="79">525*9.81*SIN(0.2)</f>
        <v>1023.196720927264</v>
      </c>
      <c r="O223" s="7">
        <f t="shared" si="62"/>
        <v>1692.7323486097639</v>
      </c>
      <c r="P223" s="7">
        <f t="shared" si="63"/>
        <v>13.657738339210789</v>
      </c>
      <c r="Q223" s="7">
        <f t="shared" si="78"/>
        <v>3900</v>
      </c>
      <c r="R223" s="7">
        <f t="shared" si="70"/>
        <v>10.284000000000001</v>
      </c>
      <c r="S223" s="21">
        <f t="shared" si="71"/>
        <v>18.79335076923077</v>
      </c>
      <c r="T223" s="21">
        <f t="shared" si="72"/>
        <v>19</v>
      </c>
      <c r="U223" s="7">
        <f t="shared" si="73"/>
        <v>4000</v>
      </c>
      <c r="V223" s="7">
        <f t="shared" si="64"/>
        <v>4</v>
      </c>
      <c r="W223" s="7">
        <f t="shared" si="65"/>
        <v>8</v>
      </c>
      <c r="X223" s="7">
        <f t="shared" si="77"/>
        <v>466</v>
      </c>
      <c r="Y223" s="7">
        <f t="shared" si="66"/>
        <v>7.668778800000001</v>
      </c>
    </row>
    <row r="224" spans="3:25">
      <c r="C224" s="170" t="s">
        <v>156</v>
      </c>
      <c r="D224" s="169">
        <v>3</v>
      </c>
      <c r="E224" s="65">
        <v>1</v>
      </c>
      <c r="F224" s="131">
        <f t="shared" si="67"/>
        <v>218</v>
      </c>
      <c r="G224" s="79">
        <f t="shared" si="75"/>
        <v>27.525996034357728</v>
      </c>
      <c r="H224" s="72">
        <f t="shared" si="74"/>
        <v>29.489252279432254</v>
      </c>
      <c r="I224" s="10">
        <f t="shared" si="68"/>
        <v>8.191458966508959</v>
      </c>
      <c r="J224" s="70">
        <v>1</v>
      </c>
      <c r="K224" s="7">
        <f t="shared" si="61"/>
        <v>42.811683832500009</v>
      </c>
      <c r="L224" s="7">
        <v>103</v>
      </c>
      <c r="M224" s="43">
        <f t="shared" si="69"/>
        <v>525</v>
      </c>
      <c r="N224" s="7">
        <f t="shared" si="79"/>
        <v>1023.196720927264</v>
      </c>
      <c r="O224" s="7">
        <f t="shared" si="62"/>
        <v>1694.0084047597638</v>
      </c>
      <c r="P224" s="7">
        <f t="shared" si="63"/>
        <v>13.876400336510905</v>
      </c>
      <c r="Q224" s="7">
        <f t="shared" si="78"/>
        <v>4000</v>
      </c>
      <c r="R224" s="7">
        <f t="shared" si="70"/>
        <v>10.86</v>
      </c>
      <c r="S224" s="21">
        <f t="shared" si="71"/>
        <v>19.349805</v>
      </c>
      <c r="T224" s="21">
        <f t="shared" si="72"/>
        <v>20</v>
      </c>
      <c r="U224" s="7">
        <f t="shared" si="73"/>
        <v>4000</v>
      </c>
      <c r="V224" s="7">
        <f t="shared" si="64"/>
        <v>3</v>
      </c>
      <c r="W224" s="7">
        <f t="shared" si="65"/>
        <v>8</v>
      </c>
      <c r="X224" s="7">
        <f t="shared" si="77"/>
        <v>466</v>
      </c>
      <c r="Y224" s="7">
        <f t="shared" si="66"/>
        <v>8.0983020000000003</v>
      </c>
    </row>
    <row r="225" spans="3:25">
      <c r="C225" s="170" t="s">
        <v>156</v>
      </c>
      <c r="D225" s="169">
        <v>3</v>
      </c>
      <c r="E225" s="65">
        <v>1</v>
      </c>
      <c r="F225" s="131">
        <f t="shared" si="67"/>
        <v>219</v>
      </c>
      <c r="G225" s="79">
        <f t="shared" si="75"/>
        <v>27.646294746025575</v>
      </c>
      <c r="H225" s="72">
        <f t="shared" si="74"/>
        <v>29.92550751449339</v>
      </c>
      <c r="I225" s="10">
        <f t="shared" si="68"/>
        <v>8.3126409762481632</v>
      </c>
      <c r="J225" s="70">
        <v>1</v>
      </c>
      <c r="K225" s="7">
        <f t="shared" si="61"/>
        <v>44.087739982500011</v>
      </c>
      <c r="L225" s="7">
        <v>103</v>
      </c>
      <c r="M225" s="43">
        <f t="shared" si="69"/>
        <v>525</v>
      </c>
      <c r="N225" s="7">
        <f t="shared" si="79"/>
        <v>1023.196720927264</v>
      </c>
      <c r="O225" s="7">
        <f t="shared" si="62"/>
        <v>1695.284460909764</v>
      </c>
      <c r="P225" s="7">
        <f t="shared" si="63"/>
        <v>14.092291076155281</v>
      </c>
      <c r="Q225" s="7">
        <f t="shared" si="78"/>
        <v>4100</v>
      </c>
      <c r="R225" s="7">
        <f t="shared" si="70"/>
        <v>11.45</v>
      </c>
      <c r="S225" s="21">
        <f t="shared" si="71"/>
        <v>19.903451219512192</v>
      </c>
      <c r="T225" s="21">
        <f t="shared" si="72"/>
        <v>20</v>
      </c>
      <c r="U225" s="7">
        <f t="shared" si="73"/>
        <v>4000</v>
      </c>
      <c r="V225" s="7">
        <f t="shared" si="64"/>
        <v>3</v>
      </c>
      <c r="W225" s="7">
        <f t="shared" si="65"/>
        <v>8</v>
      </c>
      <c r="X225" s="7">
        <f t="shared" si="77"/>
        <v>466</v>
      </c>
      <c r="Y225" s="7">
        <f t="shared" si="66"/>
        <v>8.5382649999999991</v>
      </c>
    </row>
    <row r="226" spans="3:25">
      <c r="C226" s="170" t="s">
        <v>156</v>
      </c>
      <c r="D226" s="169">
        <v>3</v>
      </c>
      <c r="E226" s="65">
        <v>1</v>
      </c>
      <c r="F226" s="131">
        <f t="shared" si="67"/>
        <v>220</v>
      </c>
      <c r="G226" s="79">
        <f t="shared" si="75"/>
        <v>27.764889423853045</v>
      </c>
      <c r="H226" s="72">
        <f t="shared" si="74"/>
        <v>30.355493736719232</v>
      </c>
      <c r="I226" s="10">
        <f t="shared" si="68"/>
        <v>8.4320815935331197</v>
      </c>
      <c r="J226" s="70">
        <v>1</v>
      </c>
      <c r="K226" s="7">
        <f t="shared" si="61"/>
        <v>45.363796132500021</v>
      </c>
      <c r="L226" s="7">
        <v>103</v>
      </c>
      <c r="M226" s="43">
        <f t="shared" si="69"/>
        <v>525</v>
      </c>
      <c r="N226" s="7">
        <f t="shared" si="79"/>
        <v>1023.196720927264</v>
      </c>
      <c r="O226" s="7">
        <f t="shared" si="62"/>
        <v>1696.5605170597642</v>
      </c>
      <c r="P226" s="7">
        <f t="shared" si="63"/>
        <v>14.305536708214669</v>
      </c>
      <c r="Q226" s="7">
        <f t="shared" si="78"/>
        <v>4100</v>
      </c>
      <c r="R226" s="7">
        <f t="shared" si="70"/>
        <v>11.45</v>
      </c>
      <c r="S226" s="21">
        <f t="shared" si="71"/>
        <v>19.903451219512192</v>
      </c>
      <c r="T226" s="21">
        <f t="shared" si="72"/>
        <v>20</v>
      </c>
      <c r="U226" s="7">
        <f t="shared" si="73"/>
        <v>4000</v>
      </c>
      <c r="V226" s="7">
        <f t="shared" si="64"/>
        <v>3</v>
      </c>
      <c r="W226" s="7">
        <f t="shared" si="65"/>
        <v>8</v>
      </c>
      <c r="X226" s="7">
        <f t="shared" si="77"/>
        <v>466</v>
      </c>
      <c r="Y226" s="7">
        <f t="shared" si="66"/>
        <v>8.5382649999999991</v>
      </c>
    </row>
    <row r="227" spans="3:25">
      <c r="C227" s="170" t="s">
        <v>156</v>
      </c>
      <c r="D227" s="169">
        <v>3</v>
      </c>
      <c r="E227" s="65">
        <v>1</v>
      </c>
      <c r="F227" s="131">
        <f t="shared" si="67"/>
        <v>221</v>
      </c>
      <c r="G227" s="79">
        <f t="shared" si="75"/>
        <v>27.881850488147432</v>
      </c>
      <c r="H227" s="72">
        <f t="shared" si="74"/>
        <v>30.779473679710648</v>
      </c>
      <c r="I227" s="10">
        <f t="shared" si="68"/>
        <v>8.5498537999196245</v>
      </c>
      <c r="J227" s="70">
        <v>1</v>
      </c>
      <c r="K227" s="7">
        <f t="shared" si="61"/>
        <v>46.639852282500016</v>
      </c>
      <c r="L227" s="7">
        <v>103</v>
      </c>
      <c r="M227" s="43">
        <f t="shared" si="69"/>
        <v>525</v>
      </c>
      <c r="N227" s="7">
        <f t="shared" si="79"/>
        <v>1023.196720927264</v>
      </c>
      <c r="O227" s="7">
        <f t="shared" si="62"/>
        <v>1697.8365732097641</v>
      </c>
      <c r="P227" s="7">
        <f t="shared" si="63"/>
        <v>14.516254477100016</v>
      </c>
      <c r="Q227" s="7">
        <f t="shared" si="78"/>
        <v>4200</v>
      </c>
      <c r="R227" s="7">
        <f t="shared" si="70"/>
        <v>12.04</v>
      </c>
      <c r="S227" s="21">
        <f t="shared" si="71"/>
        <v>20.430733333333329</v>
      </c>
      <c r="T227" s="21">
        <f t="shared" si="72"/>
        <v>21</v>
      </c>
      <c r="U227" s="7">
        <f t="shared" si="73"/>
        <v>4000</v>
      </c>
      <c r="V227" s="7">
        <f t="shared" si="64"/>
        <v>2</v>
      </c>
      <c r="W227" s="7">
        <f t="shared" si="65"/>
        <v>8</v>
      </c>
      <c r="X227" s="7">
        <f t="shared" si="77"/>
        <v>488</v>
      </c>
      <c r="Y227" s="7">
        <f t="shared" si="66"/>
        <v>8.9782279999999997</v>
      </c>
    </row>
    <row r="228" spans="3:25">
      <c r="C228" s="170" t="s">
        <v>156</v>
      </c>
      <c r="D228" s="169">
        <v>3</v>
      </c>
      <c r="E228" s="65">
        <v>1</v>
      </c>
      <c r="F228" s="131">
        <f t="shared" si="67"/>
        <v>222</v>
      </c>
      <c r="G228" s="79">
        <f t="shared" si="75"/>
        <v>27.997243638844068</v>
      </c>
      <c r="H228" s="72">
        <f t="shared" si="74"/>
        <v>31.197692222342354</v>
      </c>
      <c r="I228" s="10">
        <f t="shared" si="68"/>
        <v>8.6660256173173202</v>
      </c>
      <c r="J228" s="70">
        <v>1</v>
      </c>
      <c r="K228" s="7">
        <f t="shared" si="61"/>
        <v>47.915908432500018</v>
      </c>
      <c r="L228" s="7">
        <v>103</v>
      </c>
      <c r="M228" s="43">
        <f t="shared" si="69"/>
        <v>525</v>
      </c>
      <c r="N228" s="7">
        <f t="shared" si="79"/>
        <v>1023.196720927264</v>
      </c>
      <c r="O228" s="7">
        <f t="shared" si="62"/>
        <v>1699.112629359764</v>
      </c>
      <c r="P228" s="7">
        <f t="shared" si="63"/>
        <v>14.724553572739103</v>
      </c>
      <c r="Q228" s="7">
        <f t="shared" si="78"/>
        <v>4200</v>
      </c>
      <c r="R228" s="7">
        <f t="shared" si="70"/>
        <v>12.04</v>
      </c>
      <c r="S228" s="21">
        <f t="shared" si="71"/>
        <v>20.430733333333329</v>
      </c>
      <c r="T228" s="21">
        <f t="shared" si="72"/>
        <v>21</v>
      </c>
      <c r="U228" s="7">
        <f t="shared" si="73"/>
        <v>4000</v>
      </c>
      <c r="V228" s="7">
        <f t="shared" si="64"/>
        <v>2</v>
      </c>
      <c r="W228" s="7">
        <f t="shared" si="65"/>
        <v>8</v>
      </c>
      <c r="X228" s="7">
        <f t="shared" si="77"/>
        <v>488</v>
      </c>
      <c r="Y228" s="7">
        <f t="shared" si="66"/>
        <v>8.9782279999999997</v>
      </c>
    </row>
    <row r="229" spans="3:25">
      <c r="C229" s="170" t="s">
        <v>156</v>
      </c>
      <c r="D229" s="169">
        <v>3</v>
      </c>
      <c r="E229" s="65">
        <v>1</v>
      </c>
      <c r="F229" s="131">
        <f t="shared" si="67"/>
        <v>223</v>
      </c>
      <c r="G229" s="79">
        <f t="shared" si="75"/>
        <v>28.11113028692975</v>
      </c>
      <c r="H229" s="72">
        <f t="shared" si="74"/>
        <v>31.610378042661885</v>
      </c>
      <c r="I229" s="10">
        <f t="shared" si="68"/>
        <v>8.7806605674060787</v>
      </c>
      <c r="J229" s="70">
        <v>1</v>
      </c>
      <c r="K229" s="7">
        <f t="shared" si="61"/>
        <v>49.19196458250002</v>
      </c>
      <c r="L229" s="7">
        <v>103</v>
      </c>
      <c r="M229" s="43">
        <f t="shared" si="69"/>
        <v>525</v>
      </c>
      <c r="N229" s="7">
        <f t="shared" si="79"/>
        <v>1023.196720927264</v>
      </c>
      <c r="O229" s="7">
        <f t="shared" si="62"/>
        <v>1700.3886855097639</v>
      </c>
      <c r="P229" s="7">
        <f t="shared" si="63"/>
        <v>14.93053588011904</v>
      </c>
      <c r="Q229" s="7">
        <f t="shared" si="78"/>
        <v>4300</v>
      </c>
      <c r="R229" s="7">
        <f t="shared" si="70"/>
        <v>12.63</v>
      </c>
      <c r="S229" s="21">
        <f t="shared" si="71"/>
        <v>20.933490697674422</v>
      </c>
      <c r="T229" s="21">
        <f t="shared" si="72"/>
        <v>21</v>
      </c>
      <c r="U229" s="7">
        <f t="shared" si="73"/>
        <v>4500</v>
      </c>
      <c r="V229" s="7">
        <f t="shared" si="64"/>
        <v>2</v>
      </c>
      <c r="W229" s="7">
        <f t="shared" si="65"/>
        <v>9</v>
      </c>
      <c r="X229" s="7">
        <f t="shared" si="77"/>
        <v>488</v>
      </c>
      <c r="Y229" s="7">
        <f t="shared" si="66"/>
        <v>9.4181910000000002</v>
      </c>
    </row>
    <row r="230" spans="3:25">
      <c r="C230" s="170" t="s">
        <v>156</v>
      </c>
      <c r="D230" s="169">
        <v>3</v>
      </c>
      <c r="E230" s="65">
        <v>1</v>
      </c>
      <c r="F230" s="131">
        <f t="shared" si="67"/>
        <v>224</v>
      </c>
      <c r="G230" s="79">
        <f t="shared" si="75"/>
        <v>28.223567936458746</v>
      </c>
      <c r="H230" s="72">
        <f t="shared" si="74"/>
        <v>32.017745079877194</v>
      </c>
      <c r="I230" s="10">
        <f t="shared" si="68"/>
        <v>8.8938180777436653</v>
      </c>
      <c r="J230" s="70">
        <v>1</v>
      </c>
      <c r="K230" s="7">
        <f t="shared" si="61"/>
        <v>50.468020732500008</v>
      </c>
      <c r="L230" s="7">
        <v>103</v>
      </c>
      <c r="M230" s="43">
        <f t="shared" si="69"/>
        <v>525</v>
      </c>
      <c r="N230" s="7">
        <f t="shared" si="79"/>
        <v>1023.196720927264</v>
      </c>
      <c r="O230" s="7">
        <f t="shared" si="62"/>
        <v>1701.6647416597639</v>
      </c>
      <c r="P230" s="7">
        <f t="shared" si="63"/>
        <v>15.134296641632613</v>
      </c>
      <c r="Q230" s="7">
        <f t="shared" si="78"/>
        <v>4300</v>
      </c>
      <c r="R230" s="7">
        <f t="shared" si="70"/>
        <v>12.63</v>
      </c>
      <c r="S230" s="21">
        <f t="shared" si="71"/>
        <v>20.933490697674422</v>
      </c>
      <c r="T230" s="21">
        <f t="shared" si="72"/>
        <v>21</v>
      </c>
      <c r="U230" s="7">
        <f t="shared" si="73"/>
        <v>4500</v>
      </c>
      <c r="V230" s="7">
        <f t="shared" si="64"/>
        <v>2</v>
      </c>
      <c r="W230" s="7">
        <f t="shared" si="65"/>
        <v>9</v>
      </c>
      <c r="X230" s="7">
        <f t="shared" si="77"/>
        <v>488</v>
      </c>
      <c r="Y230" s="7">
        <f t="shared" si="66"/>
        <v>9.4181910000000002</v>
      </c>
    </row>
    <row r="231" spans="3:25">
      <c r="C231" s="69" t="s">
        <v>130</v>
      </c>
      <c r="D231" s="169">
        <v>3</v>
      </c>
      <c r="E231" s="65">
        <v>1</v>
      </c>
      <c r="F231" s="131">
        <f t="shared" si="67"/>
        <v>225</v>
      </c>
      <c r="G231" s="79">
        <f t="shared" si="75"/>
        <v>28.334610523905546</v>
      </c>
      <c r="H231" s="72">
        <f t="shared" si="74"/>
        <v>32.419993830967954</v>
      </c>
      <c r="I231" s="10">
        <f t="shared" si="68"/>
        <v>9.0055538419355425</v>
      </c>
      <c r="J231" s="70">
        <v>0</v>
      </c>
      <c r="K231" s="7">
        <f t="shared" si="61"/>
        <v>51.744076882499996</v>
      </c>
      <c r="L231" s="7">
        <v>103</v>
      </c>
      <c r="M231" s="43">
        <f t="shared" si="69"/>
        <v>0</v>
      </c>
      <c r="N231" s="7">
        <v>0</v>
      </c>
      <c r="O231" s="7">
        <f t="shared" si="62"/>
        <v>154.7440768825</v>
      </c>
      <c r="P231" s="7">
        <f t="shared" si="63"/>
        <v>1.3935561160859669</v>
      </c>
      <c r="Q231" s="7">
        <f t="shared" si="78"/>
        <v>4400</v>
      </c>
      <c r="R231" s="7">
        <f t="shared" si="70"/>
        <v>13.22</v>
      </c>
      <c r="S231" s="21">
        <f t="shared" si="71"/>
        <v>21.413395454545455</v>
      </c>
      <c r="T231" s="21">
        <f t="shared" si="72"/>
        <v>22</v>
      </c>
      <c r="U231" s="7">
        <f t="shared" si="73"/>
        <v>4500</v>
      </c>
      <c r="V231" s="7">
        <f t="shared" si="64"/>
        <v>1</v>
      </c>
      <c r="W231" s="7">
        <f t="shared" si="65"/>
        <v>9</v>
      </c>
      <c r="X231" s="7">
        <f t="shared" si="77"/>
        <v>488</v>
      </c>
      <c r="Y231" s="7">
        <f t="shared" si="66"/>
        <v>9.8581540000000007</v>
      </c>
    </row>
    <row r="232" spans="3:25">
      <c r="C232" s="69" t="s">
        <v>130</v>
      </c>
      <c r="D232" s="169">
        <v>3</v>
      </c>
      <c r="E232" s="65">
        <v>1</v>
      </c>
      <c r="F232" s="131">
        <f t="shared" si="67"/>
        <v>226</v>
      </c>
      <c r="G232" s="79">
        <f t="shared" si="75"/>
        <v>28.445653111352346</v>
      </c>
      <c r="H232" s="72">
        <f t="shared" si="74"/>
        <v>32.419993830967954</v>
      </c>
      <c r="I232" s="10">
        <f t="shared" si="68"/>
        <v>9.0055538419355425</v>
      </c>
      <c r="J232" s="70">
        <v>-1.2</v>
      </c>
      <c r="K232" s="7">
        <f t="shared" si="61"/>
        <v>51.744076882499996</v>
      </c>
      <c r="L232" s="7">
        <v>103</v>
      </c>
      <c r="M232" s="43">
        <f t="shared" si="69"/>
        <v>-630</v>
      </c>
      <c r="N232" s="7">
        <v>0</v>
      </c>
      <c r="O232" s="7">
        <f t="shared" si="62"/>
        <v>-475.2559231175</v>
      </c>
      <c r="P232" s="7">
        <f t="shared" si="63"/>
        <v>-4.2799428043334249</v>
      </c>
      <c r="Q232" s="7">
        <f t="shared" si="78"/>
        <v>4400</v>
      </c>
      <c r="R232" s="7">
        <f t="shared" si="70"/>
        <v>13.22</v>
      </c>
      <c r="S232" s="21">
        <f t="shared" si="71"/>
        <v>21.413395454545455</v>
      </c>
      <c r="T232" s="21">
        <f t="shared" si="72"/>
        <v>22</v>
      </c>
      <c r="U232" s="7">
        <f t="shared" si="73"/>
        <v>4500</v>
      </c>
      <c r="V232" s="7">
        <f t="shared" si="64"/>
        <v>1</v>
      </c>
      <c r="W232" s="7">
        <f t="shared" si="65"/>
        <v>9</v>
      </c>
      <c r="X232" s="7">
        <v>0</v>
      </c>
      <c r="Y232" s="7">
        <f t="shared" si="66"/>
        <v>9.8581540000000007</v>
      </c>
    </row>
    <row r="233" spans="3:25">
      <c r="C233" s="69" t="s">
        <v>130</v>
      </c>
      <c r="D233" s="169">
        <v>3</v>
      </c>
      <c r="E233" s="65">
        <v>1</v>
      </c>
      <c r="F233" s="131">
        <f t="shared" si="67"/>
        <v>227</v>
      </c>
      <c r="G233" s="79">
        <f t="shared" si="75"/>
        <v>28.558376136085343</v>
      </c>
      <c r="H233" s="72">
        <f t="shared" si="74"/>
        <v>31.936687367352302</v>
      </c>
      <c r="I233" s="10">
        <f t="shared" si="68"/>
        <v>8.8713020464867505</v>
      </c>
      <c r="J233" s="70">
        <v>-1.2</v>
      </c>
      <c r="K233" s="7">
        <f t="shared" si="61"/>
        <v>50.212809502499994</v>
      </c>
      <c r="L233" s="7">
        <v>103</v>
      </c>
      <c r="M233" s="43">
        <f t="shared" si="69"/>
        <v>-630</v>
      </c>
      <c r="N233" s="7">
        <v>0</v>
      </c>
      <c r="O233" s="7">
        <f t="shared" si="62"/>
        <v>-476.78719049749998</v>
      </c>
      <c r="P233" s="7">
        <f t="shared" si="63"/>
        <v>-4.2297231787991398</v>
      </c>
      <c r="Q233" s="7">
        <f t="shared" si="78"/>
        <v>4300</v>
      </c>
      <c r="R233" s="7">
        <f t="shared" si="70"/>
        <v>12.63</v>
      </c>
      <c r="S233" s="21">
        <f t="shared" si="71"/>
        <v>20.933490697674422</v>
      </c>
      <c r="T233" s="21">
        <f t="shared" si="72"/>
        <v>21</v>
      </c>
      <c r="U233" s="7">
        <f t="shared" si="73"/>
        <v>4500</v>
      </c>
      <c r="V233" s="7">
        <f t="shared" si="64"/>
        <v>2</v>
      </c>
      <c r="W233" s="7">
        <f t="shared" si="65"/>
        <v>9</v>
      </c>
      <c r="X233" s="7">
        <v>0</v>
      </c>
      <c r="Y233" s="7">
        <f t="shared" si="66"/>
        <v>9.4181910000000002</v>
      </c>
    </row>
    <row r="234" spans="3:25">
      <c r="C234" s="69" t="s">
        <v>130</v>
      </c>
      <c r="D234" s="169">
        <v>3</v>
      </c>
      <c r="E234" s="65">
        <v>1</v>
      </c>
      <c r="F234" s="131">
        <f t="shared" si="67"/>
        <v>228</v>
      </c>
      <c r="G234" s="79">
        <f t="shared" si="75"/>
        <v>28.672858273972224</v>
      </c>
      <c r="H234" s="72">
        <f t="shared" si="74"/>
        <v>31.445953634768337</v>
      </c>
      <c r="I234" s="10">
        <f t="shared" si="68"/>
        <v>8.7349871207689826</v>
      </c>
      <c r="J234" s="70">
        <v>-1.2</v>
      </c>
      <c r="K234" s="7">
        <f t="shared" si="61"/>
        <v>48.681542122499991</v>
      </c>
      <c r="L234" s="7">
        <v>103</v>
      </c>
      <c r="M234" s="43">
        <f t="shared" si="69"/>
        <v>-630</v>
      </c>
      <c r="N234" s="7">
        <v>0</v>
      </c>
      <c r="O234" s="7">
        <f t="shared" si="62"/>
        <v>-478.31845787750001</v>
      </c>
      <c r="P234" s="7">
        <f t="shared" si="63"/>
        <v>-4.1781055691860436</v>
      </c>
      <c r="Q234" s="7">
        <f t="shared" si="78"/>
        <v>4300</v>
      </c>
      <c r="R234" s="7">
        <f t="shared" si="70"/>
        <v>12.63</v>
      </c>
      <c r="S234" s="21">
        <f t="shared" si="71"/>
        <v>20.933490697674422</v>
      </c>
      <c r="T234" s="21">
        <f t="shared" si="72"/>
        <v>21</v>
      </c>
      <c r="U234" s="7">
        <f t="shared" si="73"/>
        <v>4500</v>
      </c>
      <c r="V234" s="7">
        <f t="shared" si="64"/>
        <v>2</v>
      </c>
      <c r="W234" s="7">
        <f t="shared" si="65"/>
        <v>9</v>
      </c>
      <c r="X234" s="7">
        <v>0</v>
      </c>
      <c r="Y234" s="7">
        <f t="shared" si="66"/>
        <v>9.4181910000000002</v>
      </c>
    </row>
    <row r="235" spans="3:25">
      <c r="C235" s="69" t="s">
        <v>130</v>
      </c>
      <c r="D235" s="169">
        <v>3</v>
      </c>
      <c r="E235" s="65">
        <v>1</v>
      </c>
      <c r="F235" s="131">
        <f t="shared" si="67"/>
        <v>229</v>
      </c>
      <c r="G235" s="79">
        <f t="shared" si="75"/>
        <v>28.789184538114782</v>
      </c>
      <c r="H235" s="72">
        <f t="shared" si="74"/>
        <v>30.947439312485937</v>
      </c>
      <c r="I235" s="10">
        <f t="shared" si="68"/>
        <v>8.5965109201349819</v>
      </c>
      <c r="J235" s="70">
        <v>-1.2</v>
      </c>
      <c r="K235" s="7">
        <f t="shared" si="61"/>
        <v>47.150274742499988</v>
      </c>
      <c r="L235" s="7">
        <v>103</v>
      </c>
      <c r="M235" s="43">
        <f t="shared" si="69"/>
        <v>-630</v>
      </c>
      <c r="N235" s="7">
        <v>0</v>
      </c>
      <c r="O235" s="7">
        <f t="shared" si="62"/>
        <v>-479.84972525750004</v>
      </c>
      <c r="P235" s="7">
        <f t="shared" si="63"/>
        <v>-4.1250334031998701</v>
      </c>
      <c r="Q235" s="7">
        <f t="shared" si="78"/>
        <v>4200</v>
      </c>
      <c r="R235" s="7">
        <f t="shared" si="70"/>
        <v>12.04</v>
      </c>
      <c r="S235" s="21">
        <f t="shared" si="71"/>
        <v>20.430733333333329</v>
      </c>
      <c r="T235" s="21">
        <f t="shared" si="72"/>
        <v>21</v>
      </c>
      <c r="U235" s="7">
        <f t="shared" si="73"/>
        <v>4000</v>
      </c>
      <c r="V235" s="7">
        <f t="shared" si="64"/>
        <v>2</v>
      </c>
      <c r="W235" s="7">
        <f t="shared" si="65"/>
        <v>8</v>
      </c>
      <c r="X235" s="7">
        <v>0</v>
      </c>
      <c r="Y235" s="7">
        <f t="shared" si="66"/>
        <v>8.9782279999999997</v>
      </c>
    </row>
    <row r="236" spans="3:25">
      <c r="C236" s="69" t="s">
        <v>130</v>
      </c>
      <c r="D236" s="169">
        <v>3</v>
      </c>
      <c r="E236" s="65">
        <v>1</v>
      </c>
      <c r="F236" s="131">
        <f t="shared" si="67"/>
        <v>230</v>
      </c>
      <c r="G236" s="79">
        <f t="shared" si="75"/>
        <v>28.907447017312599</v>
      </c>
      <c r="H236" s="72">
        <f t="shared" si="74"/>
        <v>30.440762145517969</v>
      </c>
      <c r="I236" s="10">
        <f t="shared" si="68"/>
        <v>8.4557672626438798</v>
      </c>
      <c r="J236" s="70">
        <v>-1.2</v>
      </c>
      <c r="K236" s="7">
        <f t="shared" si="61"/>
        <v>45.619007362499978</v>
      </c>
      <c r="L236" s="7">
        <v>103</v>
      </c>
      <c r="M236" s="43">
        <f t="shared" si="69"/>
        <v>-630</v>
      </c>
      <c r="N236" s="7">
        <v>0</v>
      </c>
      <c r="O236" s="7">
        <f t="shared" si="62"/>
        <v>-481.38099263750001</v>
      </c>
      <c r="P236" s="7">
        <f t="shared" si="63"/>
        <v>-4.0704456384031875</v>
      </c>
      <c r="Q236" s="7">
        <f t="shared" si="78"/>
        <v>4100</v>
      </c>
      <c r="R236" s="7">
        <f t="shared" si="70"/>
        <v>11.45</v>
      </c>
      <c r="S236" s="21">
        <f t="shared" si="71"/>
        <v>19.903451219512192</v>
      </c>
      <c r="T236" s="21">
        <f t="shared" si="72"/>
        <v>20</v>
      </c>
      <c r="U236" s="7">
        <f t="shared" si="73"/>
        <v>4000</v>
      </c>
      <c r="V236" s="7">
        <f t="shared" si="64"/>
        <v>3</v>
      </c>
      <c r="W236" s="7">
        <f t="shared" si="65"/>
        <v>8</v>
      </c>
      <c r="X236" s="7">
        <v>0</v>
      </c>
      <c r="Y236" s="7">
        <f t="shared" si="66"/>
        <v>8.5382649999999991</v>
      </c>
    </row>
    <row r="237" spans="3:25">
      <c r="C237" s="69" t="s">
        <v>130</v>
      </c>
      <c r="D237" s="169">
        <v>3</v>
      </c>
      <c r="E237" s="65">
        <v>1</v>
      </c>
      <c r="F237" s="131">
        <f t="shared" si="67"/>
        <v>231</v>
      </c>
      <c r="G237" s="79">
        <f t="shared" si="75"/>
        <v>29.027745728980445</v>
      </c>
      <c r="H237" s="72">
        <f t="shared" si="74"/>
        <v>29.925507514493376</v>
      </c>
      <c r="I237" s="10">
        <f t="shared" si="68"/>
        <v>8.3126409762481597</v>
      </c>
      <c r="J237" s="70">
        <v>-1.2</v>
      </c>
      <c r="K237" s="7">
        <f t="shared" si="61"/>
        <v>44.087739982499961</v>
      </c>
      <c r="L237" s="7">
        <v>103</v>
      </c>
      <c r="M237" s="43">
        <f t="shared" si="69"/>
        <v>-630</v>
      </c>
      <c r="N237" s="7">
        <v>0</v>
      </c>
      <c r="O237" s="7">
        <f t="shared" si="62"/>
        <v>-482.91226001750005</v>
      </c>
      <c r="P237" s="7">
        <f t="shared" si="63"/>
        <v>-4.0142762405540768</v>
      </c>
      <c r="Q237" s="7">
        <f t="shared" si="78"/>
        <v>4100</v>
      </c>
      <c r="R237" s="7">
        <f t="shared" si="70"/>
        <v>11.45</v>
      </c>
      <c r="S237" s="21">
        <f t="shared" si="71"/>
        <v>19.903451219512192</v>
      </c>
      <c r="T237" s="21">
        <f t="shared" si="72"/>
        <v>20</v>
      </c>
      <c r="U237" s="7">
        <f t="shared" si="73"/>
        <v>4000</v>
      </c>
      <c r="V237" s="7">
        <f t="shared" si="64"/>
        <v>3</v>
      </c>
      <c r="W237" s="7">
        <f t="shared" si="65"/>
        <v>8</v>
      </c>
      <c r="X237" s="7">
        <v>0</v>
      </c>
      <c r="Y237" s="7">
        <f t="shared" si="66"/>
        <v>8.5382649999999991</v>
      </c>
    </row>
    <row r="238" spans="3:25">
      <c r="C238" s="69" t="s">
        <v>130</v>
      </c>
      <c r="D238" s="169">
        <v>3</v>
      </c>
      <c r="E238" s="65">
        <v>1</v>
      </c>
      <c r="F238" s="131">
        <f t="shared" si="67"/>
        <v>232</v>
      </c>
      <c r="G238" s="79">
        <f t="shared" si="75"/>
        <v>29.150189608975019</v>
      </c>
      <c r="H238" s="72">
        <f t="shared" si="74"/>
        <v>29.401224464297393</v>
      </c>
      <c r="I238" s="10">
        <f t="shared" si="68"/>
        <v>8.167006795638164</v>
      </c>
      <c r="J238" s="70">
        <v>-1.2</v>
      </c>
      <c r="K238" s="7">
        <f t="shared" si="61"/>
        <v>42.556472602499959</v>
      </c>
      <c r="L238" s="7">
        <v>103</v>
      </c>
      <c r="M238" s="43">
        <f t="shared" si="69"/>
        <v>-630</v>
      </c>
      <c r="N238" s="7">
        <v>0</v>
      </c>
      <c r="O238" s="7">
        <f t="shared" si="62"/>
        <v>-484.44352739750002</v>
      </c>
      <c r="P238" s="7">
        <f t="shared" si="63"/>
        <v>-3.9564535803583056</v>
      </c>
      <c r="Q238" s="7">
        <f t="shared" si="78"/>
        <v>4000</v>
      </c>
      <c r="R238" s="7">
        <f t="shared" si="70"/>
        <v>10.86</v>
      </c>
      <c r="S238" s="21">
        <f t="shared" si="71"/>
        <v>19.349805</v>
      </c>
      <c r="T238" s="21">
        <f t="shared" si="72"/>
        <v>20</v>
      </c>
      <c r="U238" s="7">
        <f t="shared" si="73"/>
        <v>4000</v>
      </c>
      <c r="V238" s="7">
        <f t="shared" si="64"/>
        <v>3</v>
      </c>
      <c r="W238" s="7">
        <f t="shared" si="65"/>
        <v>8</v>
      </c>
      <c r="X238" s="7">
        <v>0</v>
      </c>
      <c r="Y238" s="7">
        <f t="shared" si="66"/>
        <v>8.0983020000000003</v>
      </c>
    </row>
    <row r="239" spans="3:25">
      <c r="C239" s="69" t="s">
        <v>130</v>
      </c>
      <c r="D239" s="169">
        <v>3</v>
      </c>
      <c r="E239" s="65">
        <v>1</v>
      </c>
      <c r="F239" s="131">
        <f t="shared" si="67"/>
        <v>233</v>
      </c>
      <c r="G239" s="79">
        <f t="shared" si="75"/>
        <v>29.274897666186401</v>
      </c>
      <c r="H239" s="72">
        <f t="shared" si="74"/>
        <v>28.867421083290402</v>
      </c>
      <c r="I239" s="10">
        <f t="shared" si="68"/>
        <v>8.0187280786917778</v>
      </c>
      <c r="J239" s="70">
        <v>-1.2</v>
      </c>
      <c r="K239" s="7">
        <f t="shared" si="61"/>
        <v>41.025205222499949</v>
      </c>
      <c r="L239" s="7">
        <v>103</v>
      </c>
      <c r="M239" s="43">
        <f t="shared" si="69"/>
        <v>-630</v>
      </c>
      <c r="N239" s="7">
        <v>0</v>
      </c>
      <c r="O239" s="7">
        <f t="shared" si="62"/>
        <v>-485.97479477750005</v>
      </c>
      <c r="P239" s="7">
        <f t="shared" si="63"/>
        <v>-3.8968997324188139</v>
      </c>
      <c r="Q239" s="7">
        <f t="shared" si="78"/>
        <v>3900</v>
      </c>
      <c r="R239" s="7">
        <f t="shared" si="70"/>
        <v>10.284000000000001</v>
      </c>
      <c r="S239" s="21">
        <f t="shared" si="71"/>
        <v>18.79335076923077</v>
      </c>
      <c r="T239" s="21">
        <f t="shared" si="72"/>
        <v>19</v>
      </c>
      <c r="U239" s="7">
        <f t="shared" si="73"/>
        <v>4000</v>
      </c>
      <c r="V239" s="7">
        <f t="shared" si="64"/>
        <v>4</v>
      </c>
      <c r="W239" s="7">
        <f t="shared" si="65"/>
        <v>8</v>
      </c>
      <c r="X239" s="7">
        <v>0</v>
      </c>
      <c r="Y239" s="7">
        <f t="shared" si="66"/>
        <v>7.668778800000001</v>
      </c>
    </row>
    <row r="240" spans="3:25">
      <c r="C240" s="69" t="s">
        <v>130</v>
      </c>
      <c r="D240" s="169">
        <v>3</v>
      </c>
      <c r="E240" s="65">
        <v>1</v>
      </c>
      <c r="F240" s="131">
        <f t="shared" si="67"/>
        <v>234</v>
      </c>
      <c r="G240" s="79">
        <f t="shared" si="75"/>
        <v>29.402000336705115</v>
      </c>
      <c r="H240" s="72">
        <f t="shared" si="74"/>
        <v>28.323559098390145</v>
      </c>
      <c r="I240" s="10">
        <f t="shared" si="68"/>
        <v>7.8676553051083733</v>
      </c>
      <c r="J240" s="70">
        <v>-1.2</v>
      </c>
      <c r="K240" s="7">
        <f t="shared" si="61"/>
        <v>39.493937842499946</v>
      </c>
      <c r="L240" s="7">
        <v>103</v>
      </c>
      <c r="M240" s="43">
        <f t="shared" si="69"/>
        <v>-630</v>
      </c>
      <c r="N240" s="7">
        <v>0</v>
      </c>
      <c r="O240" s="7">
        <f t="shared" si="62"/>
        <v>-487.50606215750008</v>
      </c>
      <c r="P240" s="7">
        <f t="shared" si="63"/>
        <v>-3.835529656205948</v>
      </c>
      <c r="Q240" s="7">
        <f t="shared" si="78"/>
        <v>3800</v>
      </c>
      <c r="R240" s="7">
        <f t="shared" si="70"/>
        <v>10.068</v>
      </c>
      <c r="S240" s="21">
        <f t="shared" si="71"/>
        <v>18.882798947368421</v>
      </c>
      <c r="T240" s="21">
        <f t="shared" si="72"/>
        <v>19</v>
      </c>
      <c r="U240" s="7">
        <f t="shared" si="73"/>
        <v>4000</v>
      </c>
      <c r="V240" s="7">
        <f t="shared" si="64"/>
        <v>4</v>
      </c>
      <c r="W240" s="7">
        <f t="shared" si="65"/>
        <v>8</v>
      </c>
      <c r="X240" s="7">
        <v>0</v>
      </c>
      <c r="Y240" s="7">
        <f t="shared" si="66"/>
        <v>7.5077075999999998</v>
      </c>
    </row>
    <row r="241" spans="3:25">
      <c r="C241" s="71" t="s">
        <v>129</v>
      </c>
      <c r="D241" s="169">
        <v>2</v>
      </c>
      <c r="E241" s="65">
        <v>1</v>
      </c>
      <c r="F241" s="131">
        <f t="shared" si="67"/>
        <v>235</v>
      </c>
      <c r="G241" s="79">
        <f t="shared" si="75"/>
        <v>29.531641081415547</v>
      </c>
      <c r="H241" s="72">
        <f t="shared" si="74"/>
        <v>27.769047516974705</v>
      </c>
      <c r="I241" s="10">
        <f t="shared" si="68"/>
        <v>7.7136243102707516</v>
      </c>
      <c r="J241" s="70">
        <v>1</v>
      </c>
      <c r="K241" s="7">
        <f t="shared" si="61"/>
        <v>37.96267046249995</v>
      </c>
      <c r="L241" s="7">
        <v>103</v>
      </c>
      <c r="M241" s="43">
        <f t="shared" si="69"/>
        <v>525</v>
      </c>
      <c r="N241" s="7">
        <v>0</v>
      </c>
      <c r="O241" s="7">
        <f t="shared" si="62"/>
        <v>665.9626704625</v>
      </c>
      <c r="P241" s="7">
        <f t="shared" si="63"/>
        <v>5.1369858446123686</v>
      </c>
      <c r="Q241" s="7">
        <f>VLOOKUP(H241,$AC$7:$AD$68,2,TRUE)</f>
        <v>4800</v>
      </c>
      <c r="R241" s="7">
        <f t="shared" si="70"/>
        <v>14.68</v>
      </c>
      <c r="S241" s="21">
        <f t="shared" si="71"/>
        <v>21.796741666666666</v>
      </c>
      <c r="T241" s="21">
        <f t="shared" si="72"/>
        <v>22</v>
      </c>
      <c r="U241" s="7">
        <f t="shared" si="73"/>
        <v>5000</v>
      </c>
      <c r="V241" s="7">
        <f t="shared" si="64"/>
        <v>1</v>
      </c>
      <c r="W241" s="7">
        <f t="shared" si="65"/>
        <v>10</v>
      </c>
      <c r="X241" s="7">
        <f t="shared" si="77"/>
        <v>488</v>
      </c>
      <c r="Y241" s="7">
        <f t="shared" si="66"/>
        <v>10.946876</v>
      </c>
    </row>
    <row r="242" spans="3:25">
      <c r="C242" s="71" t="s">
        <v>129</v>
      </c>
      <c r="D242" s="169">
        <v>2</v>
      </c>
      <c r="E242" s="65">
        <v>1</v>
      </c>
      <c r="F242" s="131">
        <f t="shared" si="67"/>
        <v>236</v>
      </c>
      <c r="G242" s="79">
        <f t="shared" si="75"/>
        <v>29.659156424028215</v>
      </c>
      <c r="H242" s="72">
        <f t="shared" si="74"/>
        <v>28.231896854444607</v>
      </c>
      <c r="I242" s="10">
        <f t="shared" si="68"/>
        <v>7.8421935706790569</v>
      </c>
      <c r="J242" s="70">
        <v>1</v>
      </c>
      <c r="K242" s="7">
        <f t="shared" si="61"/>
        <v>39.238726612499953</v>
      </c>
      <c r="L242" s="7">
        <v>103</v>
      </c>
      <c r="M242" s="43">
        <f t="shared" si="69"/>
        <v>525</v>
      </c>
      <c r="N242" s="7">
        <v>0</v>
      </c>
      <c r="O242" s="7">
        <f t="shared" si="62"/>
        <v>667.23872661249993</v>
      </c>
      <c r="P242" s="7">
        <f t="shared" si="63"/>
        <v>5.2326152519486273</v>
      </c>
      <c r="Q242" s="7">
        <f t="shared" ref="Q242:Q244" si="80">VLOOKUP(H242,$AC$7:$AD$68,2,TRUE)</f>
        <v>4900</v>
      </c>
      <c r="R242" s="7">
        <f t="shared" si="70"/>
        <v>14.97</v>
      </c>
      <c r="S242" s="21">
        <f t="shared" si="71"/>
        <v>21.773712244897961</v>
      </c>
      <c r="T242" s="21">
        <f t="shared" si="72"/>
        <v>22</v>
      </c>
      <c r="U242" s="7">
        <f t="shared" si="73"/>
        <v>5000</v>
      </c>
      <c r="V242" s="7">
        <f t="shared" si="64"/>
        <v>1</v>
      </c>
      <c r="W242" s="7">
        <f t="shared" si="65"/>
        <v>10</v>
      </c>
      <c r="X242" s="7">
        <f t="shared" si="77"/>
        <v>488</v>
      </c>
      <c r="Y242" s="7">
        <f t="shared" si="66"/>
        <v>11.163129000000001</v>
      </c>
    </row>
    <row r="243" spans="3:25">
      <c r="C243" s="71" t="s">
        <v>129</v>
      </c>
      <c r="D243" s="169">
        <v>2</v>
      </c>
      <c r="E243" s="65">
        <v>1</v>
      </c>
      <c r="F243" s="131">
        <f t="shared" si="67"/>
        <v>237</v>
      </c>
      <c r="G243" s="79">
        <f t="shared" si="75"/>
        <v>29.784647585055847</v>
      </c>
      <c r="H243" s="72">
        <f t="shared" si="74"/>
        <v>28.687279410916595</v>
      </c>
      <c r="I243" s="10">
        <f t="shared" si="68"/>
        <v>7.9686887252546095</v>
      </c>
      <c r="J243" s="70">
        <v>1</v>
      </c>
      <c r="K243" s="7">
        <f t="shared" si="61"/>
        <v>40.514782762499955</v>
      </c>
      <c r="L243" s="7">
        <v>103</v>
      </c>
      <c r="M243" s="43">
        <f t="shared" si="69"/>
        <v>525</v>
      </c>
      <c r="N243" s="7">
        <v>0</v>
      </c>
      <c r="O243" s="7">
        <f t="shared" si="62"/>
        <v>668.51478276249998</v>
      </c>
      <c r="P243" s="7">
        <f t="shared" si="63"/>
        <v>5.327186212065568</v>
      </c>
      <c r="Q243" s="7">
        <f t="shared" si="80"/>
        <v>5000</v>
      </c>
      <c r="R243" s="7">
        <f t="shared" si="70"/>
        <v>15.26</v>
      </c>
      <c r="S243" s="21">
        <f t="shared" si="71"/>
        <v>21.751604</v>
      </c>
      <c r="T243" s="21">
        <f t="shared" si="72"/>
        <v>22</v>
      </c>
      <c r="U243" s="7">
        <f t="shared" si="73"/>
        <v>5000</v>
      </c>
      <c r="V243" s="7">
        <f t="shared" si="64"/>
        <v>1</v>
      </c>
      <c r="W243" s="7">
        <f t="shared" si="65"/>
        <v>10</v>
      </c>
      <c r="X243" s="7">
        <f t="shared" si="77"/>
        <v>488</v>
      </c>
      <c r="Y243" s="7">
        <f t="shared" si="66"/>
        <v>11.379382</v>
      </c>
    </row>
    <row r="244" spans="3:25">
      <c r="C244" s="71" t="s">
        <v>129</v>
      </c>
      <c r="D244" s="169">
        <v>2</v>
      </c>
      <c r="E244" s="65">
        <v>1</v>
      </c>
      <c r="F244" s="131">
        <f t="shared" si="67"/>
        <v>238</v>
      </c>
      <c r="G244" s="79">
        <f t="shared" si="75"/>
        <v>29.908207997698891</v>
      </c>
      <c r="H244" s="72">
        <f t="shared" si="74"/>
        <v>29.135545301229552</v>
      </c>
      <c r="I244" s="10">
        <f t="shared" si="68"/>
        <v>8.0932070281193198</v>
      </c>
      <c r="J244" s="70">
        <v>1</v>
      </c>
      <c r="K244" s="7">
        <f t="shared" si="61"/>
        <v>41.790838912499964</v>
      </c>
      <c r="L244" s="7">
        <v>103</v>
      </c>
      <c r="M244" s="43">
        <f t="shared" si="69"/>
        <v>525</v>
      </c>
      <c r="N244" s="7">
        <v>0</v>
      </c>
      <c r="O244" s="7">
        <f t="shared" si="62"/>
        <v>669.79083891250002</v>
      </c>
      <c r="P244" s="7">
        <f t="shared" si="63"/>
        <v>5.4207559248565804</v>
      </c>
      <c r="Q244" s="7">
        <f t="shared" si="80"/>
        <v>5100</v>
      </c>
      <c r="R244" s="7">
        <f t="shared" si="70"/>
        <v>15.59</v>
      </c>
      <c r="S244" s="21">
        <f t="shared" si="71"/>
        <v>21.786260784313725</v>
      </c>
      <c r="T244" s="21">
        <f t="shared" si="72"/>
        <v>22</v>
      </c>
      <c r="U244" s="7">
        <f t="shared" si="73"/>
        <v>5000</v>
      </c>
      <c r="V244" s="7">
        <f t="shared" si="64"/>
        <v>1</v>
      </c>
      <c r="W244" s="7">
        <f t="shared" si="65"/>
        <v>10</v>
      </c>
      <c r="X244" s="7">
        <f t="shared" si="77"/>
        <v>488</v>
      </c>
      <c r="Y244" s="7">
        <f t="shared" si="66"/>
        <v>11.625463</v>
      </c>
    </row>
    <row r="245" spans="3:25">
      <c r="C245" s="71" t="s">
        <v>129</v>
      </c>
      <c r="D245" s="169">
        <v>3</v>
      </c>
      <c r="E245" s="65">
        <v>1</v>
      </c>
      <c r="F245" s="131">
        <f t="shared" si="67"/>
        <v>239</v>
      </c>
      <c r="G245" s="79">
        <f t="shared" si="75"/>
        <v>30.029924121588927</v>
      </c>
      <c r="H245" s="72">
        <f t="shared" si="74"/>
        <v>29.577018105278963</v>
      </c>
      <c r="I245" s="10">
        <f t="shared" si="68"/>
        <v>8.2158383625774896</v>
      </c>
      <c r="J245" s="70">
        <v>1</v>
      </c>
      <c r="K245" s="7">
        <f t="shared" si="61"/>
        <v>43.066895062499974</v>
      </c>
      <c r="L245" s="7">
        <v>103</v>
      </c>
      <c r="M245" s="43">
        <f t="shared" si="69"/>
        <v>525</v>
      </c>
      <c r="N245" s="7">
        <v>0</v>
      </c>
      <c r="O245" s="7">
        <f t="shared" si="62"/>
        <v>671.06689506249995</v>
      </c>
      <c r="P245" s="7">
        <f t="shared" si="63"/>
        <v>5.5133771403102498</v>
      </c>
      <c r="Q245" s="7">
        <f>VLOOKUP(H245,$AE$7:$AF$68,2,TRUE)</f>
        <v>4000</v>
      </c>
      <c r="R245" s="7">
        <f t="shared" si="70"/>
        <v>10.86</v>
      </c>
      <c r="S245" s="21">
        <f t="shared" si="71"/>
        <v>19.349805</v>
      </c>
      <c r="T245" s="21">
        <f t="shared" si="72"/>
        <v>20</v>
      </c>
      <c r="U245" s="7">
        <f t="shared" si="73"/>
        <v>4000</v>
      </c>
      <c r="V245" s="7">
        <f t="shared" si="64"/>
        <v>3</v>
      </c>
      <c r="W245" s="7">
        <f t="shared" si="65"/>
        <v>8</v>
      </c>
      <c r="X245" s="7">
        <f t="shared" si="77"/>
        <v>466</v>
      </c>
      <c r="Y245" s="7">
        <f t="shared" si="66"/>
        <v>8.0983020000000003</v>
      </c>
    </row>
    <row r="246" spans="3:25">
      <c r="C246" s="71" t="s">
        <v>129</v>
      </c>
      <c r="D246" s="169">
        <v>3</v>
      </c>
      <c r="E246" s="65">
        <v>1</v>
      </c>
      <c r="F246" s="131">
        <f t="shared" si="67"/>
        <v>240</v>
      </c>
      <c r="G246" s="79">
        <f t="shared" si="75"/>
        <v>30.149876150369739</v>
      </c>
      <c r="H246" s="72">
        <f t="shared" si="74"/>
        <v>30.011997600959511</v>
      </c>
      <c r="I246" s="10">
        <f t="shared" si="68"/>
        <v>8.3366660002665309</v>
      </c>
      <c r="J246" s="70">
        <v>1</v>
      </c>
      <c r="K246" s="7">
        <f t="shared" si="61"/>
        <v>44.342951212499969</v>
      </c>
      <c r="L246" s="7">
        <v>103</v>
      </c>
      <c r="M246" s="43">
        <f t="shared" si="69"/>
        <v>525</v>
      </c>
      <c r="N246" s="7">
        <v>0</v>
      </c>
      <c r="O246" s="7">
        <f t="shared" si="62"/>
        <v>672.3429512125</v>
      </c>
      <c r="P246" s="7">
        <f t="shared" si="63"/>
        <v>5.6050986218921084</v>
      </c>
      <c r="Q246" s="7">
        <f t="shared" ref="Q246:Q309" si="81">VLOOKUP(H246,$AE$7:$AF$68,2,TRUE)</f>
        <v>4100</v>
      </c>
      <c r="R246" s="7">
        <f t="shared" si="70"/>
        <v>11.45</v>
      </c>
      <c r="S246" s="21">
        <f t="shared" si="71"/>
        <v>19.903451219512192</v>
      </c>
      <c r="T246" s="21">
        <f t="shared" si="72"/>
        <v>20</v>
      </c>
      <c r="U246" s="7">
        <f t="shared" si="73"/>
        <v>4000</v>
      </c>
      <c r="V246" s="7">
        <f t="shared" si="64"/>
        <v>3</v>
      </c>
      <c r="W246" s="7">
        <f t="shared" si="65"/>
        <v>8</v>
      </c>
      <c r="X246" s="7">
        <f t="shared" si="77"/>
        <v>466</v>
      </c>
      <c r="Y246" s="7">
        <f t="shared" si="66"/>
        <v>8.5382649999999991</v>
      </c>
    </row>
    <row r="247" spans="3:25">
      <c r="C247" s="71" t="s">
        <v>129</v>
      </c>
      <c r="D247" s="169">
        <v>3</v>
      </c>
      <c r="E247" s="65">
        <v>1</v>
      </c>
      <c r="F247" s="131">
        <f t="shared" si="67"/>
        <v>241</v>
      </c>
      <c r="G247" s="79">
        <f t="shared" si="75"/>
        <v>30.268138629567556</v>
      </c>
      <c r="H247" s="72">
        <f t="shared" si="74"/>
        <v>30.440762145517969</v>
      </c>
      <c r="I247" s="10">
        <f t="shared" si="68"/>
        <v>8.4557672626438798</v>
      </c>
      <c r="J247" s="70">
        <v>1</v>
      </c>
      <c r="K247" s="7">
        <f t="shared" si="61"/>
        <v>45.619007362499978</v>
      </c>
      <c r="L247" s="7">
        <v>103</v>
      </c>
      <c r="M247" s="43">
        <f t="shared" si="69"/>
        <v>525</v>
      </c>
      <c r="N247" s="7">
        <v>0</v>
      </c>
      <c r="O247" s="7">
        <f t="shared" si="62"/>
        <v>673.61900736250004</v>
      </c>
      <c r="P247" s="7">
        <f t="shared" si="63"/>
        <v>5.6959655499504942</v>
      </c>
      <c r="Q247" s="7">
        <f t="shared" si="81"/>
        <v>4100</v>
      </c>
      <c r="R247" s="7">
        <f t="shared" si="70"/>
        <v>11.45</v>
      </c>
      <c r="S247" s="21">
        <f t="shared" si="71"/>
        <v>19.903451219512192</v>
      </c>
      <c r="T247" s="21">
        <f t="shared" si="72"/>
        <v>20</v>
      </c>
      <c r="U247" s="7">
        <f t="shared" si="73"/>
        <v>4000</v>
      </c>
      <c r="V247" s="7">
        <f t="shared" si="64"/>
        <v>3</v>
      </c>
      <c r="W247" s="7">
        <f t="shared" si="65"/>
        <v>8</v>
      </c>
      <c r="X247" s="7">
        <f t="shared" si="77"/>
        <v>466</v>
      </c>
      <c r="Y247" s="7">
        <f t="shared" si="66"/>
        <v>8.5382649999999991</v>
      </c>
    </row>
    <row r="248" spans="3:25">
      <c r="C248" s="71" t="s">
        <v>129</v>
      </c>
      <c r="D248" s="169">
        <v>3</v>
      </c>
      <c r="E248" s="65">
        <v>1</v>
      </c>
      <c r="F248" s="131">
        <f t="shared" si="67"/>
        <v>242</v>
      </c>
      <c r="G248" s="79">
        <f t="shared" si="75"/>
        <v>30.384780998271516</v>
      </c>
      <c r="H248" s="72">
        <f t="shared" si="74"/>
        <v>30.86357075906804</v>
      </c>
      <c r="I248" s="10">
        <f t="shared" si="68"/>
        <v>8.5732140997411221</v>
      </c>
      <c r="J248" s="70">
        <v>1</v>
      </c>
      <c r="K248" s="7">
        <f t="shared" si="61"/>
        <v>46.895063512499988</v>
      </c>
      <c r="L248" s="7">
        <v>103</v>
      </c>
      <c r="M248" s="43">
        <f t="shared" si="69"/>
        <v>525</v>
      </c>
      <c r="N248" s="7">
        <v>0</v>
      </c>
      <c r="O248" s="7">
        <f t="shared" si="62"/>
        <v>674.89506351249997</v>
      </c>
      <c r="P248" s="7">
        <f t="shared" si="63"/>
        <v>5.7860198743510445</v>
      </c>
      <c r="Q248" s="7">
        <f t="shared" si="81"/>
        <v>4200</v>
      </c>
      <c r="R248" s="7">
        <f t="shared" si="70"/>
        <v>12.04</v>
      </c>
      <c r="S248" s="21">
        <f t="shared" si="71"/>
        <v>20.430733333333329</v>
      </c>
      <c r="T248" s="21">
        <f t="shared" si="72"/>
        <v>21</v>
      </c>
      <c r="U248" s="7">
        <f t="shared" si="73"/>
        <v>4000</v>
      </c>
      <c r="V248" s="7">
        <f t="shared" si="64"/>
        <v>2</v>
      </c>
      <c r="W248" s="7">
        <f t="shared" si="65"/>
        <v>8</v>
      </c>
      <c r="X248" s="7">
        <f t="shared" si="77"/>
        <v>488</v>
      </c>
      <c r="Y248" s="7">
        <f t="shared" si="66"/>
        <v>8.9782279999999997</v>
      </c>
    </row>
    <row r="249" spans="3:25">
      <c r="C249" s="71" t="s">
        <v>129</v>
      </c>
      <c r="D249" s="169">
        <v>3</v>
      </c>
      <c r="E249" s="65">
        <v>1</v>
      </c>
      <c r="F249" s="131">
        <f t="shared" si="67"/>
        <v>243</v>
      </c>
      <c r="G249" s="79">
        <f t="shared" si="75"/>
        <v>30.499868065801202</v>
      </c>
      <c r="H249" s="72">
        <f t="shared" si="74"/>
        <v>31.28066495456898</v>
      </c>
      <c r="I249" s="10">
        <f t="shared" si="68"/>
        <v>8.6890735984913832</v>
      </c>
      <c r="J249" s="70">
        <v>1</v>
      </c>
      <c r="K249" s="7">
        <f t="shared" si="61"/>
        <v>48.171119662499997</v>
      </c>
      <c r="L249" s="7">
        <v>103</v>
      </c>
      <c r="M249" s="43">
        <f t="shared" si="69"/>
        <v>525</v>
      </c>
      <c r="N249" s="7">
        <v>0</v>
      </c>
      <c r="O249" s="7">
        <f t="shared" si="62"/>
        <v>676.17111966250002</v>
      </c>
      <c r="P249" s="7">
        <f t="shared" si="63"/>
        <v>5.8753006239217864</v>
      </c>
      <c r="Q249" s="7">
        <f t="shared" si="81"/>
        <v>4200</v>
      </c>
      <c r="R249" s="7">
        <f t="shared" si="70"/>
        <v>12.04</v>
      </c>
      <c r="S249" s="21">
        <f t="shared" si="71"/>
        <v>20.430733333333329</v>
      </c>
      <c r="T249" s="21">
        <f t="shared" si="72"/>
        <v>21</v>
      </c>
      <c r="U249" s="7">
        <f t="shared" si="73"/>
        <v>4000</v>
      </c>
      <c r="V249" s="7">
        <f t="shared" si="64"/>
        <v>2</v>
      </c>
      <c r="W249" s="7">
        <f t="shared" si="65"/>
        <v>8</v>
      </c>
      <c r="X249" s="7">
        <f t="shared" si="77"/>
        <v>488</v>
      </c>
      <c r="Y249" s="7">
        <f t="shared" si="66"/>
        <v>8.9782279999999997</v>
      </c>
    </row>
    <row r="250" spans="3:25">
      <c r="C250" s="71" t="s">
        <v>129</v>
      </c>
      <c r="D250" s="169">
        <v>3</v>
      </c>
      <c r="E250" s="65">
        <v>1</v>
      </c>
      <c r="F250" s="131">
        <f t="shared" si="67"/>
        <v>244</v>
      </c>
      <c r="G250" s="79">
        <f t="shared" si="75"/>
        <v>30.613460432650616</v>
      </c>
      <c r="H250" s="72">
        <f t="shared" si="74"/>
        <v>31.692270350986217</v>
      </c>
      <c r="I250" s="10">
        <f t="shared" si="68"/>
        <v>8.8034084308295046</v>
      </c>
      <c r="J250" s="70">
        <v>1</v>
      </c>
      <c r="K250" s="7">
        <f t="shared" si="61"/>
        <v>49.447175812499992</v>
      </c>
      <c r="L250" s="7">
        <v>103</v>
      </c>
      <c r="M250" s="43">
        <f t="shared" si="69"/>
        <v>525</v>
      </c>
      <c r="N250" s="7">
        <v>0</v>
      </c>
      <c r="O250" s="7">
        <f t="shared" si="62"/>
        <v>677.44717581250006</v>
      </c>
      <c r="P250" s="7">
        <f t="shared" si="63"/>
        <v>5.9638441789894001</v>
      </c>
      <c r="Q250" s="7">
        <f t="shared" si="81"/>
        <v>4300</v>
      </c>
      <c r="R250" s="7">
        <f t="shared" si="70"/>
        <v>12.63</v>
      </c>
      <c r="S250" s="21">
        <f t="shared" si="71"/>
        <v>20.933490697674422</v>
      </c>
      <c r="T250" s="21">
        <f t="shared" si="72"/>
        <v>21</v>
      </c>
      <c r="U250" s="7">
        <f t="shared" si="73"/>
        <v>4500</v>
      </c>
      <c r="V250" s="7">
        <f t="shared" si="64"/>
        <v>2</v>
      </c>
      <c r="W250" s="7">
        <f t="shared" si="65"/>
        <v>9</v>
      </c>
      <c r="X250" s="7">
        <f t="shared" si="77"/>
        <v>488</v>
      </c>
      <c r="Y250" s="7">
        <f t="shared" si="66"/>
        <v>9.4181910000000002</v>
      </c>
    </row>
    <row r="251" spans="3:25">
      <c r="C251" s="71" t="s">
        <v>129</v>
      </c>
      <c r="D251" s="169">
        <v>3</v>
      </c>
      <c r="E251" s="65">
        <v>1</v>
      </c>
      <c r="F251" s="131">
        <f t="shared" si="67"/>
        <v>245</v>
      </c>
      <c r="G251" s="79">
        <f t="shared" si="75"/>
        <v>30.725614863469026</v>
      </c>
      <c r="H251" s="72">
        <f t="shared" si="74"/>
        <v>32.098598100228614</v>
      </c>
      <c r="I251" s="10">
        <f t="shared" si="68"/>
        <v>8.9162772500635032</v>
      </c>
      <c r="J251" s="70">
        <v>1</v>
      </c>
      <c r="K251" s="7">
        <f t="shared" si="61"/>
        <v>50.723231962499987</v>
      </c>
      <c r="L251" s="7">
        <v>103</v>
      </c>
      <c r="M251" s="43">
        <f t="shared" si="69"/>
        <v>525</v>
      </c>
      <c r="N251" s="7">
        <v>0</v>
      </c>
      <c r="O251" s="7">
        <f t="shared" si="62"/>
        <v>678.72323196249999</v>
      </c>
      <c r="P251" s="7">
        <f t="shared" si="63"/>
        <v>6.0516845122368128</v>
      </c>
      <c r="Q251" s="7">
        <f t="shared" si="81"/>
        <v>4400</v>
      </c>
      <c r="R251" s="7">
        <f t="shared" si="70"/>
        <v>13.22</v>
      </c>
      <c r="S251" s="21">
        <f t="shared" si="71"/>
        <v>21.413395454545455</v>
      </c>
      <c r="T251" s="21">
        <f t="shared" si="72"/>
        <v>22</v>
      </c>
      <c r="U251" s="7">
        <f t="shared" si="73"/>
        <v>4500</v>
      </c>
      <c r="V251" s="7">
        <f t="shared" si="64"/>
        <v>1</v>
      </c>
      <c r="W251" s="7">
        <f t="shared" si="65"/>
        <v>9</v>
      </c>
      <c r="X251" s="7">
        <f t="shared" si="77"/>
        <v>488</v>
      </c>
      <c r="Y251" s="7">
        <f t="shared" si="66"/>
        <v>9.8581540000000007</v>
      </c>
    </row>
    <row r="252" spans="3:25">
      <c r="C252" s="71" t="s">
        <v>129</v>
      </c>
      <c r="D252" s="169">
        <v>3</v>
      </c>
      <c r="E252" s="65">
        <v>1</v>
      </c>
      <c r="F252" s="131">
        <f t="shared" si="67"/>
        <v>246</v>
      </c>
      <c r="G252" s="79">
        <f t="shared" si="75"/>
        <v>30.836384618593367</v>
      </c>
      <c r="H252" s="72">
        <f t="shared" si="74"/>
        <v>32.499846153482018</v>
      </c>
      <c r="I252" s="10">
        <f t="shared" si="68"/>
        <v>9.0277350426338927</v>
      </c>
      <c r="J252" s="70">
        <v>1</v>
      </c>
      <c r="K252" s="7">
        <f t="shared" si="61"/>
        <v>51.999288112499976</v>
      </c>
      <c r="L252" s="7">
        <v>103</v>
      </c>
      <c r="M252" s="43">
        <f t="shared" si="69"/>
        <v>525</v>
      </c>
      <c r="N252" s="7">
        <v>0</v>
      </c>
      <c r="O252" s="7">
        <f t="shared" si="62"/>
        <v>679.99928811249993</v>
      </c>
      <c r="P252" s="7">
        <f t="shared" si="63"/>
        <v>6.1388534022593158</v>
      </c>
      <c r="Q252" s="7">
        <f t="shared" si="81"/>
        <v>4400</v>
      </c>
      <c r="R252" s="7">
        <f t="shared" si="70"/>
        <v>13.22</v>
      </c>
      <c r="S252" s="21">
        <f t="shared" si="71"/>
        <v>21.413395454545455</v>
      </c>
      <c r="T252" s="21">
        <f t="shared" si="72"/>
        <v>22</v>
      </c>
      <c r="U252" s="7">
        <f t="shared" si="73"/>
        <v>4500</v>
      </c>
      <c r="V252" s="7">
        <f t="shared" si="64"/>
        <v>1</v>
      </c>
      <c r="W252" s="7">
        <f t="shared" si="65"/>
        <v>9</v>
      </c>
      <c r="X252" s="7">
        <f t="shared" si="77"/>
        <v>488</v>
      </c>
      <c r="Y252" s="7">
        <f t="shared" si="66"/>
        <v>9.8581540000000007</v>
      </c>
    </row>
    <row r="253" spans="3:25">
      <c r="C253" s="71" t="s">
        <v>129</v>
      </c>
      <c r="D253" s="169">
        <v>3</v>
      </c>
      <c r="E253" s="65">
        <v>1</v>
      </c>
      <c r="F253" s="131">
        <f t="shared" si="67"/>
        <v>247</v>
      </c>
      <c r="G253" s="79">
        <f t="shared" si="75"/>
        <v>30.945819749626285</v>
      </c>
      <c r="H253" s="72">
        <f t="shared" si="74"/>
        <v>32.896200388494712</v>
      </c>
      <c r="I253" s="10">
        <f t="shared" si="68"/>
        <v>9.1378334412485316</v>
      </c>
      <c r="J253" s="70">
        <v>1</v>
      </c>
      <c r="K253" s="7">
        <f t="shared" si="61"/>
        <v>53.275344262499985</v>
      </c>
      <c r="L253" s="7">
        <v>103</v>
      </c>
      <c r="M253" s="43">
        <f t="shared" si="69"/>
        <v>525</v>
      </c>
      <c r="N253" s="7">
        <v>0</v>
      </c>
      <c r="O253" s="7">
        <f t="shared" si="62"/>
        <v>681.27534426249997</v>
      </c>
      <c r="P253" s="7">
        <f t="shared" si="63"/>
        <v>6.2253806234999782</v>
      </c>
      <c r="Q253" s="7">
        <f t="shared" si="81"/>
        <v>4500</v>
      </c>
      <c r="R253" s="7">
        <f t="shared" si="70"/>
        <v>13.81</v>
      </c>
      <c r="S253" s="21">
        <f t="shared" si="71"/>
        <v>21.871971111111112</v>
      </c>
      <c r="T253" s="21">
        <f t="shared" si="72"/>
        <v>22</v>
      </c>
      <c r="U253" s="7">
        <f t="shared" si="73"/>
        <v>4500</v>
      </c>
      <c r="V253" s="7">
        <f t="shared" si="64"/>
        <v>1</v>
      </c>
      <c r="W253" s="7">
        <f t="shared" si="65"/>
        <v>9</v>
      </c>
      <c r="X253" s="7">
        <f t="shared" si="77"/>
        <v>488</v>
      </c>
      <c r="Y253" s="7">
        <f t="shared" si="66"/>
        <v>10.298117000000001</v>
      </c>
    </row>
    <row r="254" spans="3:25">
      <c r="C254" s="71" t="s">
        <v>129</v>
      </c>
      <c r="D254" s="169">
        <v>3</v>
      </c>
      <c r="E254" s="65">
        <v>1</v>
      </c>
      <c r="F254" s="131">
        <f t="shared" si="67"/>
        <v>248</v>
      </c>
      <c r="G254" s="79">
        <f t="shared" si="75"/>
        <v>31.053967363713461</v>
      </c>
      <c r="H254" s="72">
        <f t="shared" si="74"/>
        <v>33.287835616032474</v>
      </c>
      <c r="I254" s="10">
        <f t="shared" si="68"/>
        <v>9.2466210044534645</v>
      </c>
      <c r="J254" s="70">
        <v>1</v>
      </c>
      <c r="K254" s="7">
        <f t="shared" si="61"/>
        <v>54.551400412499994</v>
      </c>
      <c r="L254" s="7">
        <v>103</v>
      </c>
      <c r="M254" s="43">
        <f t="shared" si="69"/>
        <v>525</v>
      </c>
      <c r="N254" s="7">
        <v>0</v>
      </c>
      <c r="O254" s="7">
        <f t="shared" si="62"/>
        <v>682.55140041250002</v>
      </c>
      <c r="P254" s="7">
        <f t="shared" si="63"/>
        <v>6.3112941156733493</v>
      </c>
      <c r="Q254" s="7">
        <f t="shared" si="81"/>
        <v>4500</v>
      </c>
      <c r="R254" s="7">
        <f t="shared" si="70"/>
        <v>13.81</v>
      </c>
      <c r="S254" s="21">
        <f t="shared" si="71"/>
        <v>21.871971111111112</v>
      </c>
      <c r="T254" s="21">
        <f t="shared" si="72"/>
        <v>22</v>
      </c>
      <c r="U254" s="7">
        <f t="shared" si="73"/>
        <v>4500</v>
      </c>
      <c r="V254" s="7">
        <f t="shared" si="64"/>
        <v>1</v>
      </c>
      <c r="W254" s="7">
        <f t="shared" si="65"/>
        <v>9</v>
      </c>
      <c r="X254" s="7">
        <f t="shared" si="77"/>
        <v>488</v>
      </c>
      <c r="Y254" s="7">
        <f t="shared" si="66"/>
        <v>10.298117000000001</v>
      </c>
    </row>
    <row r="255" spans="3:25">
      <c r="C255" s="71" t="s">
        <v>129</v>
      </c>
      <c r="D255" s="169">
        <v>3</v>
      </c>
      <c r="E255" s="65">
        <v>1</v>
      </c>
      <c r="F255" s="131">
        <f t="shared" si="67"/>
        <v>249</v>
      </c>
      <c r="G255" s="79">
        <f t="shared" si="75"/>
        <v>31.16087186047843</v>
      </c>
      <c r="H255" s="72">
        <f t="shared" si="74"/>
        <v>33.674916480965479</v>
      </c>
      <c r="I255" s="10">
        <f t="shared" si="68"/>
        <v>9.354143466934854</v>
      </c>
      <c r="J255" s="70">
        <v>1</v>
      </c>
      <c r="K255" s="7">
        <f t="shared" si="61"/>
        <v>55.827456562500004</v>
      </c>
      <c r="L255" s="7">
        <v>103</v>
      </c>
      <c r="M255" s="43">
        <f t="shared" si="69"/>
        <v>525</v>
      </c>
      <c r="N255" s="7">
        <v>0</v>
      </c>
      <c r="O255" s="7">
        <f t="shared" si="62"/>
        <v>683.82745656249995</v>
      </c>
      <c r="P255" s="7">
        <f t="shared" si="63"/>
        <v>6.3966201353147865</v>
      </c>
      <c r="Q255" s="7">
        <f t="shared" si="81"/>
        <v>4600</v>
      </c>
      <c r="R255" s="7">
        <f t="shared" si="70"/>
        <v>14.1</v>
      </c>
      <c r="S255" s="21">
        <f t="shared" si="71"/>
        <v>21.845804347826085</v>
      </c>
      <c r="T255" s="21">
        <f t="shared" si="72"/>
        <v>22</v>
      </c>
      <c r="U255" s="7">
        <f t="shared" si="73"/>
        <v>4500</v>
      </c>
      <c r="V255" s="7">
        <f t="shared" si="64"/>
        <v>1</v>
      </c>
      <c r="W255" s="7">
        <f t="shared" si="65"/>
        <v>9</v>
      </c>
      <c r="X255" s="7">
        <f t="shared" si="77"/>
        <v>488</v>
      </c>
      <c r="Y255" s="7">
        <f t="shared" si="66"/>
        <v>10.51437</v>
      </c>
    </row>
    <row r="256" spans="3:25">
      <c r="C256" s="71" t="s">
        <v>129</v>
      </c>
      <c r="D256" s="169">
        <v>3</v>
      </c>
      <c r="E256" s="65">
        <v>1</v>
      </c>
      <c r="F256" s="131">
        <f t="shared" si="67"/>
        <v>250</v>
      </c>
      <c r="G256" s="79">
        <f t="shared" si="75"/>
        <v>31.266575144994768</v>
      </c>
      <c r="H256" s="72">
        <f t="shared" si="74"/>
        <v>34.057598271164103</v>
      </c>
      <c r="I256" s="10">
        <f t="shared" si="68"/>
        <v>9.4604439642122511</v>
      </c>
      <c r="J256" s="70">
        <v>1</v>
      </c>
      <c r="K256" s="7">
        <f t="shared" si="61"/>
        <v>57.103512712499999</v>
      </c>
      <c r="L256" s="7">
        <v>103</v>
      </c>
      <c r="M256" s="43">
        <f t="shared" si="69"/>
        <v>525</v>
      </c>
      <c r="N256" s="7">
        <v>0</v>
      </c>
      <c r="O256" s="7">
        <f t="shared" si="62"/>
        <v>685.10351271249999</v>
      </c>
      <c r="P256" s="7">
        <f t="shared" si="63"/>
        <v>6.4813833917015815</v>
      </c>
      <c r="Q256" s="7">
        <f t="shared" si="81"/>
        <v>4600</v>
      </c>
      <c r="R256" s="7">
        <f t="shared" si="70"/>
        <v>14.1</v>
      </c>
      <c r="S256" s="21">
        <f t="shared" si="71"/>
        <v>21.845804347826085</v>
      </c>
      <c r="T256" s="21">
        <f t="shared" si="72"/>
        <v>22</v>
      </c>
      <c r="U256" s="7">
        <f t="shared" si="73"/>
        <v>4500</v>
      </c>
      <c r="V256" s="7">
        <f t="shared" si="64"/>
        <v>1</v>
      </c>
      <c r="W256" s="7">
        <f t="shared" si="65"/>
        <v>9</v>
      </c>
      <c r="X256" s="7">
        <f t="shared" si="77"/>
        <v>488</v>
      </c>
      <c r="Y256" s="7">
        <f t="shared" si="66"/>
        <v>10.51437</v>
      </c>
    </row>
    <row r="257" spans="3:25">
      <c r="C257" s="71" t="s">
        <v>129</v>
      </c>
      <c r="D257" s="169">
        <v>3</v>
      </c>
      <c r="E257" s="65">
        <v>1</v>
      </c>
      <c r="F257" s="131">
        <f t="shared" si="67"/>
        <v>251</v>
      </c>
      <c r="G257" s="79">
        <f t="shared" si="75"/>
        <v>31.371116819692631</v>
      </c>
      <c r="H257" s="72">
        <f t="shared" si="74"/>
        <v>34.436027645476187</v>
      </c>
      <c r="I257" s="10">
        <f t="shared" si="68"/>
        <v>9.5655632348544959</v>
      </c>
      <c r="J257" s="70">
        <v>1</v>
      </c>
      <c r="K257" s="7">
        <f t="shared" si="61"/>
        <v>58.379568862500001</v>
      </c>
      <c r="L257" s="7">
        <v>103</v>
      </c>
      <c r="M257" s="43">
        <f t="shared" si="69"/>
        <v>525</v>
      </c>
      <c r="N257" s="7">
        <v>0</v>
      </c>
      <c r="O257" s="7">
        <f t="shared" si="62"/>
        <v>686.37956886250004</v>
      </c>
      <c r="P257" s="7">
        <f t="shared" si="63"/>
        <v>6.5656071690664106</v>
      </c>
      <c r="Q257" s="7">
        <f t="shared" si="81"/>
        <v>4700</v>
      </c>
      <c r="R257" s="7">
        <f t="shared" si="70"/>
        <v>14.39</v>
      </c>
      <c r="S257" s="21">
        <f t="shared" si="71"/>
        <v>21.820751063829785</v>
      </c>
      <c r="T257" s="21">
        <f t="shared" si="72"/>
        <v>22</v>
      </c>
      <c r="U257" s="7">
        <f t="shared" si="73"/>
        <v>4500</v>
      </c>
      <c r="V257" s="7">
        <f t="shared" si="64"/>
        <v>1</v>
      </c>
      <c r="W257" s="7">
        <f t="shared" si="65"/>
        <v>9</v>
      </c>
      <c r="X257" s="7">
        <f t="shared" si="77"/>
        <v>488</v>
      </c>
      <c r="Y257" s="7">
        <f t="shared" si="66"/>
        <v>10.730623000000001</v>
      </c>
    </row>
    <row r="258" spans="3:25">
      <c r="C258" s="71" t="s">
        <v>129</v>
      </c>
      <c r="D258" s="169">
        <v>3</v>
      </c>
      <c r="E258" s="65">
        <v>1</v>
      </c>
      <c r="F258" s="131">
        <f t="shared" si="67"/>
        <v>252</v>
      </c>
      <c r="G258" s="79">
        <f t="shared" si="75"/>
        <v>31.474534357691635</v>
      </c>
      <c r="H258" s="72">
        <f t="shared" si="74"/>
        <v>34.810343290464694</v>
      </c>
      <c r="I258" s="10">
        <f t="shared" si="68"/>
        <v>9.6695398029068595</v>
      </c>
      <c r="J258" s="70">
        <v>1</v>
      </c>
      <c r="K258" s="7">
        <f t="shared" si="61"/>
        <v>59.65562501250001</v>
      </c>
      <c r="L258" s="7">
        <v>103</v>
      </c>
      <c r="M258" s="43">
        <f t="shared" si="69"/>
        <v>525</v>
      </c>
      <c r="N258" s="7">
        <v>0</v>
      </c>
      <c r="O258" s="7">
        <f t="shared" si="62"/>
        <v>687.65562501249997</v>
      </c>
      <c r="P258" s="7">
        <f t="shared" si="63"/>
        <v>6.6493134367511617</v>
      </c>
      <c r="Q258" s="7">
        <f t="shared" si="81"/>
        <v>4700</v>
      </c>
      <c r="R258" s="7">
        <f t="shared" si="70"/>
        <v>14.39</v>
      </c>
      <c r="S258" s="21">
        <f t="shared" si="71"/>
        <v>21.820751063829785</v>
      </c>
      <c r="T258" s="21">
        <f t="shared" si="72"/>
        <v>22</v>
      </c>
      <c r="U258" s="7">
        <f t="shared" si="73"/>
        <v>4500</v>
      </c>
      <c r="V258" s="7">
        <f t="shared" si="64"/>
        <v>1</v>
      </c>
      <c r="W258" s="7">
        <f t="shared" si="65"/>
        <v>9</v>
      </c>
      <c r="X258" s="7">
        <f t="shared" si="77"/>
        <v>488</v>
      </c>
      <c r="Y258" s="7">
        <f t="shared" si="66"/>
        <v>10.730623000000001</v>
      </c>
    </row>
    <row r="259" spans="3:25">
      <c r="C259" s="71" t="s">
        <v>129</v>
      </c>
      <c r="D259" s="169">
        <v>3</v>
      </c>
      <c r="E259" s="65">
        <v>1</v>
      </c>
      <c r="F259" s="131">
        <f t="shared" si="67"/>
        <v>253</v>
      </c>
      <c r="G259" s="79">
        <f t="shared" si="75"/>
        <v>31.576863259710965</v>
      </c>
      <c r="H259" s="72">
        <f t="shared" si="74"/>
        <v>35.180676514245718</v>
      </c>
      <c r="I259" s="10">
        <f t="shared" si="68"/>
        <v>9.7724101428460326</v>
      </c>
      <c r="J259" s="70">
        <v>1</v>
      </c>
      <c r="K259" s="7">
        <f t="shared" si="61"/>
        <v>60.931681162499999</v>
      </c>
      <c r="L259" s="7">
        <v>103</v>
      </c>
      <c r="M259" s="43">
        <f t="shared" si="69"/>
        <v>525</v>
      </c>
      <c r="N259" s="7">
        <v>0</v>
      </c>
      <c r="O259" s="7">
        <f t="shared" si="62"/>
        <v>688.93168116250001</v>
      </c>
      <c r="P259" s="7">
        <f t="shared" si="63"/>
        <v>6.7325229487203844</v>
      </c>
      <c r="Q259" s="7">
        <f t="shared" si="81"/>
        <v>4800</v>
      </c>
      <c r="R259" s="7">
        <f t="shared" si="70"/>
        <v>14.68</v>
      </c>
      <c r="S259" s="21">
        <f t="shared" si="71"/>
        <v>21.796741666666666</v>
      </c>
      <c r="T259" s="21">
        <f t="shared" si="72"/>
        <v>22</v>
      </c>
      <c r="U259" s="7">
        <f t="shared" si="73"/>
        <v>5000</v>
      </c>
      <c r="V259" s="7">
        <f t="shared" si="64"/>
        <v>1</v>
      </c>
      <c r="W259" s="7">
        <f t="shared" si="65"/>
        <v>10</v>
      </c>
      <c r="X259" s="7">
        <f t="shared" si="77"/>
        <v>488</v>
      </c>
      <c r="Y259" s="7">
        <f t="shared" si="66"/>
        <v>10.946876</v>
      </c>
    </row>
    <row r="260" spans="3:25">
      <c r="C260" s="71" t="s">
        <v>129</v>
      </c>
      <c r="D260" s="169">
        <v>3</v>
      </c>
      <c r="E260" s="65">
        <v>1</v>
      </c>
      <c r="F260" s="131">
        <f t="shared" si="67"/>
        <v>254</v>
      </c>
      <c r="G260" s="79">
        <f t="shared" si="75"/>
        <v>31.678137196419332</v>
      </c>
      <c r="H260" s="72">
        <f t="shared" si="74"/>
        <v>35.547151784636704</v>
      </c>
      <c r="I260" s="10">
        <f t="shared" si="68"/>
        <v>9.8742088290657506</v>
      </c>
      <c r="J260" s="70">
        <v>1</v>
      </c>
      <c r="K260" s="7">
        <f t="shared" si="61"/>
        <v>62.207737312500008</v>
      </c>
      <c r="L260" s="7">
        <v>103</v>
      </c>
      <c r="M260" s="43">
        <f t="shared" si="69"/>
        <v>525</v>
      </c>
      <c r="N260" s="7">
        <v>0</v>
      </c>
      <c r="O260" s="7">
        <f t="shared" si="62"/>
        <v>690.20773731250006</v>
      </c>
      <c r="P260" s="7">
        <f t="shared" si="63"/>
        <v>6.8152553336605823</v>
      </c>
      <c r="Q260" s="7">
        <f t="shared" si="81"/>
        <v>4800</v>
      </c>
      <c r="R260" s="7">
        <f t="shared" si="70"/>
        <v>14.68</v>
      </c>
      <c r="S260" s="21">
        <f t="shared" si="71"/>
        <v>21.796741666666666</v>
      </c>
      <c r="T260" s="21">
        <f t="shared" si="72"/>
        <v>22</v>
      </c>
      <c r="U260" s="7">
        <f t="shared" si="73"/>
        <v>5000</v>
      </c>
      <c r="V260" s="7">
        <f t="shared" si="64"/>
        <v>1</v>
      </c>
      <c r="W260" s="7">
        <f t="shared" si="65"/>
        <v>10</v>
      </c>
      <c r="X260" s="7">
        <f t="shared" si="77"/>
        <v>488</v>
      </c>
      <c r="Y260" s="7">
        <f t="shared" si="66"/>
        <v>10.946876</v>
      </c>
    </row>
    <row r="261" spans="3:25">
      <c r="C261" s="170" t="s">
        <v>156</v>
      </c>
      <c r="D261" s="169">
        <v>3</v>
      </c>
      <c r="E261" s="65">
        <v>1</v>
      </c>
      <c r="F261" s="131">
        <f t="shared" si="67"/>
        <v>255</v>
      </c>
      <c r="G261" s="79">
        <f t="shared" si="75"/>
        <v>31.77838813784275</v>
      </c>
      <c r="H261" s="72">
        <f t="shared" si="74"/>
        <v>35.909887217868011</v>
      </c>
      <c r="I261" s="10">
        <f t="shared" si="68"/>
        <v>9.9749686716300037</v>
      </c>
      <c r="J261" s="70">
        <v>1</v>
      </c>
      <c r="K261" s="7">
        <f t="shared" si="61"/>
        <v>63.483793462500017</v>
      </c>
      <c r="L261" s="7">
        <v>103</v>
      </c>
      <c r="M261" s="43">
        <f t="shared" si="69"/>
        <v>525</v>
      </c>
      <c r="N261" s="7">
        <v>0</v>
      </c>
      <c r="O261" s="7">
        <f t="shared" si="62"/>
        <v>691.48379346249999</v>
      </c>
      <c r="P261" s="7">
        <f t="shared" si="63"/>
        <v>6.8975291767283098</v>
      </c>
      <c r="Q261" s="7">
        <f t="shared" si="81"/>
        <v>4900</v>
      </c>
      <c r="R261" s="7">
        <f t="shared" si="70"/>
        <v>14.97</v>
      </c>
      <c r="S261" s="21">
        <f t="shared" si="71"/>
        <v>21.773712244897961</v>
      </c>
      <c r="T261" s="21">
        <f t="shared" si="72"/>
        <v>22</v>
      </c>
      <c r="U261" s="7">
        <f t="shared" si="73"/>
        <v>5000</v>
      </c>
      <c r="V261" s="7">
        <f t="shared" si="64"/>
        <v>1</v>
      </c>
      <c r="W261" s="7">
        <f t="shared" si="65"/>
        <v>10</v>
      </c>
      <c r="X261" s="7">
        <f t="shared" si="77"/>
        <v>488</v>
      </c>
      <c r="Y261" s="7">
        <f t="shared" si="66"/>
        <v>11.163129000000001</v>
      </c>
    </row>
    <row r="262" spans="3:25">
      <c r="C262" s="170" t="s">
        <v>156</v>
      </c>
      <c r="D262" s="169">
        <v>3</v>
      </c>
      <c r="E262" s="65">
        <v>1</v>
      </c>
      <c r="F262" s="131">
        <f t="shared" si="67"/>
        <v>256</v>
      </c>
      <c r="G262" s="79">
        <f t="shared" si="75"/>
        <v>31.877646471239842</v>
      </c>
      <c r="H262" s="72">
        <f t="shared" si="74"/>
        <v>36.268995023297805</v>
      </c>
      <c r="I262" s="10">
        <f t="shared" si="68"/>
        <v>10.074720839804945</v>
      </c>
      <c r="J262" s="70">
        <v>1</v>
      </c>
      <c r="K262" s="7">
        <f t="shared" ref="K262:K325" si="82">0.5*1.167*0.95*1.151*I262^2</f>
        <v>64.759849612500034</v>
      </c>
      <c r="L262" s="7">
        <v>103</v>
      </c>
      <c r="M262" s="43">
        <f t="shared" si="69"/>
        <v>525</v>
      </c>
      <c r="N262" s="7">
        <v>0</v>
      </c>
      <c r="O262" s="7">
        <f t="shared" si="62"/>
        <v>692.75984961250003</v>
      </c>
      <c r="P262" s="7">
        <f t="shared" si="63"/>
        <v>6.9793620938711936</v>
      </c>
      <c r="Q262" s="7">
        <f t="shared" si="81"/>
        <v>4900</v>
      </c>
      <c r="R262" s="7">
        <f t="shared" si="70"/>
        <v>14.97</v>
      </c>
      <c r="S262" s="21">
        <f t="shared" si="71"/>
        <v>21.773712244897961</v>
      </c>
      <c r="T262" s="21">
        <f t="shared" si="72"/>
        <v>22</v>
      </c>
      <c r="U262" s="7">
        <f t="shared" si="73"/>
        <v>5000</v>
      </c>
      <c r="V262" s="7">
        <f t="shared" si="64"/>
        <v>1</v>
      </c>
      <c r="W262" s="7">
        <f t="shared" si="65"/>
        <v>10</v>
      </c>
      <c r="X262" s="7">
        <f t="shared" si="77"/>
        <v>488</v>
      </c>
      <c r="Y262" s="7">
        <f t="shared" si="66"/>
        <v>11.163129000000001</v>
      </c>
    </row>
    <row r="263" spans="3:25">
      <c r="C263" s="170" t="s">
        <v>156</v>
      </c>
      <c r="D263" s="169">
        <v>3</v>
      </c>
      <c r="E263" s="65">
        <v>1</v>
      </c>
      <c r="F263" s="131">
        <f t="shared" si="67"/>
        <v>257</v>
      </c>
      <c r="G263" s="79">
        <f t="shared" si="75"/>
        <v>31.975941108676441</v>
      </c>
      <c r="H263" s="72">
        <f t="shared" si="74"/>
        <v>36.624581908876458</v>
      </c>
      <c r="I263" s="10">
        <f t="shared" si="68"/>
        <v>10.173494974687905</v>
      </c>
      <c r="J263" s="70">
        <v>1</v>
      </c>
      <c r="K263" s="7">
        <f t="shared" si="82"/>
        <v>66.035905762500022</v>
      </c>
      <c r="L263" s="7">
        <v>103</v>
      </c>
      <c r="M263" s="43">
        <f t="shared" si="69"/>
        <v>525</v>
      </c>
      <c r="N263" s="7">
        <v>0</v>
      </c>
      <c r="O263" s="7">
        <f t="shared" ref="O263:O326" si="83">K263+L263+M263+N263</f>
        <v>694.03590576250008</v>
      </c>
      <c r="P263" s="7">
        <f t="shared" ref="P263:P326" si="84">(O263*I263)/1000</f>
        <v>7.0607707995277629</v>
      </c>
      <c r="Q263" s="7">
        <f t="shared" si="81"/>
        <v>5000</v>
      </c>
      <c r="R263" s="7">
        <f t="shared" si="70"/>
        <v>15.26</v>
      </c>
      <c r="S263" s="21">
        <f t="shared" si="71"/>
        <v>21.751604</v>
      </c>
      <c r="T263" s="21">
        <f t="shared" si="72"/>
        <v>22</v>
      </c>
      <c r="U263" s="7">
        <f t="shared" si="73"/>
        <v>5000</v>
      </c>
      <c r="V263" s="7">
        <f t="shared" ref="V263:V326" si="85">MATCH(T263,$AJ$7:$AJ$29,0)</f>
        <v>1</v>
      </c>
      <c r="W263" s="7">
        <f t="shared" ref="W263:W326" si="86">MATCH(U263,$AK$6:$AX$6,0)</f>
        <v>10</v>
      </c>
      <c r="X263" s="7">
        <f t="shared" si="77"/>
        <v>488</v>
      </c>
      <c r="Y263" s="7">
        <f t="shared" ref="Y263:Y326" si="87">R263*0.7457</f>
        <v>11.379382</v>
      </c>
    </row>
    <row r="264" spans="3:25">
      <c r="C264" s="170" t="s">
        <v>156</v>
      </c>
      <c r="D264" s="169">
        <v>3</v>
      </c>
      <c r="E264" s="65">
        <v>1</v>
      </c>
      <c r="F264" s="131">
        <f t="shared" ref="F264:F327" si="88">F263+1</f>
        <v>258</v>
      </c>
      <c r="G264" s="79">
        <f t="shared" si="75"/>
        <v>32.073299585378685</v>
      </c>
      <c r="H264" s="72">
        <f t="shared" si="74"/>
        <v>36.976749451513456</v>
      </c>
      <c r="I264" s="10">
        <f t="shared" ref="I264:I327" si="89">MIN(13.2,(SQRT((I263^2)+2*J263*$F$7)))</f>
        <v>10.271319292087071</v>
      </c>
      <c r="J264" s="70">
        <v>1</v>
      </c>
      <c r="K264" s="7">
        <f t="shared" si="82"/>
        <v>67.311961912500024</v>
      </c>
      <c r="L264" s="7">
        <v>103</v>
      </c>
      <c r="M264" s="43">
        <f t="shared" ref="M264:M327" si="90">525*J264</f>
        <v>525</v>
      </c>
      <c r="N264" s="7">
        <v>0</v>
      </c>
      <c r="O264" s="7">
        <f t="shared" si="83"/>
        <v>695.31196191250001</v>
      </c>
      <c r="P264" s="7">
        <f t="shared" si="84"/>
        <v>7.1417711684107719</v>
      </c>
      <c r="Q264" s="7">
        <f t="shared" si="81"/>
        <v>5000</v>
      </c>
      <c r="R264" s="7">
        <f t="shared" ref="R264:R327" si="91">VLOOKUP(Q264,$AG$7:$AH$68,2,FALSE)</f>
        <v>15.26</v>
      </c>
      <c r="S264" s="21">
        <f t="shared" ref="S264:S327" si="92">VLOOKUP(Q264,$AG$7:$AI$68,3,TRUE)</f>
        <v>21.751604</v>
      </c>
      <c r="T264" s="21">
        <f t="shared" ref="T264:T327" si="93">ROUNDUP(S264,0)</f>
        <v>22</v>
      </c>
      <c r="U264" s="7">
        <f t="shared" ref="U264:U327" si="94">MROUND(Q264,500)</f>
        <v>5000</v>
      </c>
      <c r="V264" s="7">
        <f t="shared" si="85"/>
        <v>1</v>
      </c>
      <c r="W264" s="7">
        <f t="shared" si="86"/>
        <v>10</v>
      </c>
      <c r="X264" s="7">
        <f t="shared" ref="X264:X327" si="95">INDEX($AK$7:$AX$29,V264,W264)</f>
        <v>488</v>
      </c>
      <c r="Y264" s="7">
        <f t="shared" si="87"/>
        <v>11.379382</v>
      </c>
    </row>
    <row r="265" spans="3:25">
      <c r="C265" s="170" t="s">
        <v>156</v>
      </c>
      <c r="D265" s="169">
        <v>3</v>
      </c>
      <c r="E265" s="65">
        <v>1</v>
      </c>
      <c r="F265" s="131">
        <f t="shared" si="88"/>
        <v>259</v>
      </c>
      <c r="G265" s="79">
        <f t="shared" si="75"/>
        <v>32.169748149812769</v>
      </c>
      <c r="H265" s="72">
        <f t="shared" si="74"/>
        <v>37.325594435989913</v>
      </c>
      <c r="I265" s="10">
        <f t="shared" si="89"/>
        <v>10.368220676663864</v>
      </c>
      <c r="J265" s="70">
        <v>1</v>
      </c>
      <c r="K265" s="7">
        <f t="shared" si="82"/>
        <v>68.588018062500041</v>
      </c>
      <c r="L265" s="7">
        <v>103</v>
      </c>
      <c r="M265" s="43">
        <f t="shared" si="90"/>
        <v>525</v>
      </c>
      <c r="N265" s="7">
        <v>0</v>
      </c>
      <c r="O265" s="7">
        <f t="shared" si="83"/>
        <v>696.58801806250005</v>
      </c>
      <c r="P265" s="7">
        <f t="shared" si="84"/>
        <v>7.2223782919919142</v>
      </c>
      <c r="Q265" s="7">
        <f t="shared" si="81"/>
        <v>5100</v>
      </c>
      <c r="R265" s="7">
        <f t="shared" si="91"/>
        <v>15.59</v>
      </c>
      <c r="S265" s="21">
        <f t="shared" si="92"/>
        <v>21.786260784313725</v>
      </c>
      <c r="T265" s="21">
        <f t="shared" si="93"/>
        <v>22</v>
      </c>
      <c r="U265" s="7">
        <f t="shared" si="94"/>
        <v>5000</v>
      </c>
      <c r="V265" s="7">
        <f t="shared" si="85"/>
        <v>1</v>
      </c>
      <c r="W265" s="7">
        <f t="shared" si="86"/>
        <v>10</v>
      </c>
      <c r="X265" s="7">
        <f t="shared" si="95"/>
        <v>488</v>
      </c>
      <c r="Y265" s="7">
        <f t="shared" si="87"/>
        <v>11.625463</v>
      </c>
    </row>
    <row r="266" spans="3:25">
      <c r="C266" s="170" t="s">
        <v>156</v>
      </c>
      <c r="D266" s="169">
        <v>3</v>
      </c>
      <c r="E266" s="65">
        <v>1</v>
      </c>
      <c r="F266" s="131">
        <f t="shared" si="88"/>
        <v>260</v>
      </c>
      <c r="G266" s="79">
        <f t="shared" si="75"/>
        <v>32.26531184632627</v>
      </c>
      <c r="H266" s="72">
        <f t="shared" ref="H266:H329" si="96">I266*3.6</f>
        <v>37.671209165621441</v>
      </c>
      <c r="I266" s="10">
        <f t="shared" si="89"/>
        <v>10.464224768228178</v>
      </c>
      <c r="J266" s="70">
        <v>1</v>
      </c>
      <c r="K266" s="7">
        <f t="shared" si="82"/>
        <v>69.864074212500029</v>
      </c>
      <c r="L266" s="7">
        <v>103</v>
      </c>
      <c r="M266" s="43">
        <f t="shared" si="90"/>
        <v>525</v>
      </c>
      <c r="N266" s="7">
        <v>0</v>
      </c>
      <c r="O266" s="7">
        <f t="shared" si="83"/>
        <v>697.8640742125001</v>
      </c>
      <c r="P266" s="7">
        <f t="shared" si="84"/>
        <v>7.3026065302310705</v>
      </c>
      <c r="Q266" s="7">
        <f t="shared" si="81"/>
        <v>5100</v>
      </c>
      <c r="R266" s="7">
        <f t="shared" si="91"/>
        <v>15.59</v>
      </c>
      <c r="S266" s="21">
        <f t="shared" si="92"/>
        <v>21.786260784313725</v>
      </c>
      <c r="T266" s="21">
        <f t="shared" si="93"/>
        <v>22</v>
      </c>
      <c r="U266" s="7">
        <f t="shared" si="94"/>
        <v>5000</v>
      </c>
      <c r="V266" s="7">
        <f t="shared" si="85"/>
        <v>1</v>
      </c>
      <c r="W266" s="7">
        <f t="shared" si="86"/>
        <v>10</v>
      </c>
      <c r="X266" s="7">
        <f t="shared" si="95"/>
        <v>488</v>
      </c>
      <c r="Y266" s="7">
        <f t="shared" si="87"/>
        <v>11.625463</v>
      </c>
    </row>
    <row r="267" spans="3:25">
      <c r="C267" s="170" t="s">
        <v>156</v>
      </c>
      <c r="D267" s="169">
        <v>3</v>
      </c>
      <c r="E267" s="65">
        <v>1</v>
      </c>
      <c r="F267" s="131">
        <f t="shared" si="88"/>
        <v>261</v>
      </c>
      <c r="G267" s="79">
        <f t="shared" ref="G267:G331" si="97">($F$7/I267)+G266</f>
        <v>32.360014591088344</v>
      </c>
      <c r="H267" s="72">
        <f t="shared" si="96"/>
        <v>38.013681747497188</v>
      </c>
      <c r="I267" s="10">
        <f t="shared" si="89"/>
        <v>10.559356040971441</v>
      </c>
      <c r="J267" s="70">
        <v>1</v>
      </c>
      <c r="K267" s="7">
        <f t="shared" si="82"/>
        <v>71.140130362500031</v>
      </c>
      <c r="L267" s="7">
        <v>103</v>
      </c>
      <c r="M267" s="43">
        <f t="shared" si="90"/>
        <v>525</v>
      </c>
      <c r="N267" s="7">
        <v>0</v>
      </c>
      <c r="O267" s="7">
        <f t="shared" si="83"/>
        <v>699.14013036250003</v>
      </c>
      <c r="P267" s="7">
        <f t="shared" si="84"/>
        <v>7.3824695590288254</v>
      </c>
      <c r="Q267" s="7">
        <f t="shared" si="81"/>
        <v>5200</v>
      </c>
      <c r="R267" s="7">
        <f t="shared" si="91"/>
        <v>15.92</v>
      </c>
      <c r="S267" s="21">
        <f t="shared" si="92"/>
        <v>21.819584615384613</v>
      </c>
      <c r="T267" s="21">
        <f t="shared" si="93"/>
        <v>22</v>
      </c>
      <c r="U267" s="7">
        <f t="shared" si="94"/>
        <v>5000</v>
      </c>
      <c r="V267" s="7">
        <f t="shared" si="85"/>
        <v>1</v>
      </c>
      <c r="W267" s="7">
        <f t="shared" si="86"/>
        <v>10</v>
      </c>
      <c r="X267" s="7">
        <f t="shared" si="95"/>
        <v>488</v>
      </c>
      <c r="Y267" s="7">
        <f t="shared" si="87"/>
        <v>11.871544</v>
      </c>
    </row>
    <row r="268" spans="3:25">
      <c r="C268" s="170" t="s">
        <v>156</v>
      </c>
      <c r="D268" s="169">
        <v>3</v>
      </c>
      <c r="E268" s="65">
        <v>1</v>
      </c>
      <c r="F268" s="131">
        <f t="shared" si="88"/>
        <v>262</v>
      </c>
      <c r="G268" s="79">
        <f t="shared" si="97"/>
        <v>32.453879241981127</v>
      </c>
      <c r="H268" s="72">
        <f t="shared" si="96"/>
        <v>38.353096354792541</v>
      </c>
      <c r="I268" s="10">
        <f t="shared" si="89"/>
        <v>10.653637876331262</v>
      </c>
      <c r="J268" s="70">
        <v>1</v>
      </c>
      <c r="K268" s="7">
        <f t="shared" si="82"/>
        <v>72.416186512500033</v>
      </c>
      <c r="L268" s="7">
        <v>103</v>
      </c>
      <c r="M268" s="43">
        <f t="shared" si="90"/>
        <v>525</v>
      </c>
      <c r="N268" s="7">
        <v>0</v>
      </c>
      <c r="O268" s="7">
        <f t="shared" si="83"/>
        <v>700.41618651249996</v>
      </c>
      <c r="P268" s="7">
        <f t="shared" si="84"/>
        <v>7.4619804138250707</v>
      </c>
      <c r="Q268" s="7">
        <f t="shared" si="81"/>
        <v>5200</v>
      </c>
      <c r="R268" s="7">
        <f t="shared" si="91"/>
        <v>15.92</v>
      </c>
      <c r="S268" s="21">
        <f t="shared" si="92"/>
        <v>21.819584615384613</v>
      </c>
      <c r="T268" s="21">
        <f t="shared" si="93"/>
        <v>22</v>
      </c>
      <c r="U268" s="7">
        <f t="shared" si="94"/>
        <v>5000</v>
      </c>
      <c r="V268" s="7">
        <f t="shared" si="85"/>
        <v>1</v>
      </c>
      <c r="W268" s="7">
        <f t="shared" si="86"/>
        <v>10</v>
      </c>
      <c r="X268" s="7">
        <f t="shared" si="95"/>
        <v>488</v>
      </c>
      <c r="Y268" s="7">
        <f t="shared" si="87"/>
        <v>11.871544</v>
      </c>
    </row>
    <row r="269" spans="3:25">
      <c r="C269" s="170" t="s">
        <v>156</v>
      </c>
      <c r="D269" s="169">
        <v>3</v>
      </c>
      <c r="E269" s="65">
        <v>1</v>
      </c>
      <c r="F269" s="131">
        <f t="shared" si="88"/>
        <v>263</v>
      </c>
      <c r="G269" s="79">
        <f t="shared" si="97"/>
        <v>32.546927663020973</v>
      </c>
      <c r="H269" s="72">
        <f t="shared" si="96"/>
        <v>38.689533468368431</v>
      </c>
      <c r="I269" s="10">
        <f t="shared" si="89"/>
        <v>10.747092630102342</v>
      </c>
      <c r="J269" s="70">
        <v>1</v>
      </c>
      <c r="K269" s="7">
        <f t="shared" si="82"/>
        <v>73.69224266250005</v>
      </c>
      <c r="L269" s="7">
        <v>103</v>
      </c>
      <c r="M269" s="43">
        <f t="shared" si="90"/>
        <v>525</v>
      </c>
      <c r="N269" s="7">
        <v>0</v>
      </c>
      <c r="O269" s="7">
        <f t="shared" si="83"/>
        <v>701.69224266250012</v>
      </c>
      <c r="P269" s="7">
        <f t="shared" si="84"/>
        <v>7.5411515297181397</v>
      </c>
      <c r="Q269" s="7">
        <f t="shared" si="81"/>
        <v>5300</v>
      </c>
      <c r="R269" s="7">
        <f t="shared" si="91"/>
        <v>16.25</v>
      </c>
      <c r="S269" s="21">
        <f t="shared" si="92"/>
        <v>21.851650943396226</v>
      </c>
      <c r="T269" s="21">
        <f t="shared" si="93"/>
        <v>22</v>
      </c>
      <c r="U269" s="7">
        <f t="shared" si="94"/>
        <v>5500</v>
      </c>
      <c r="V269" s="7">
        <f t="shared" si="85"/>
        <v>1</v>
      </c>
      <c r="W269" s="7">
        <f t="shared" si="86"/>
        <v>11</v>
      </c>
      <c r="X269" s="7">
        <f t="shared" si="95"/>
        <v>488</v>
      </c>
      <c r="Y269" s="7">
        <f t="shared" si="87"/>
        <v>12.117625</v>
      </c>
    </row>
    <row r="270" spans="3:25">
      <c r="C270" s="170" t="s">
        <v>156</v>
      </c>
      <c r="D270" s="169">
        <v>3</v>
      </c>
      <c r="E270" s="65">
        <v>1</v>
      </c>
      <c r="F270" s="131">
        <f t="shared" si="88"/>
        <v>264</v>
      </c>
      <c r="G270" s="79">
        <f t="shared" si="97"/>
        <v>32.639180783823861</v>
      </c>
      <c r="H270" s="72">
        <f t="shared" si="96"/>
        <v>39.023070099621854</v>
      </c>
      <c r="I270" s="10">
        <f t="shared" si="89"/>
        <v>10.839741694339404</v>
      </c>
      <c r="J270" s="70">
        <v>1</v>
      </c>
      <c r="K270" s="7">
        <f t="shared" si="82"/>
        <v>74.968298812500038</v>
      </c>
      <c r="L270" s="7">
        <v>103</v>
      </c>
      <c r="M270" s="43">
        <f t="shared" si="90"/>
        <v>525</v>
      </c>
      <c r="N270" s="7">
        <v>0</v>
      </c>
      <c r="O270" s="7">
        <f t="shared" si="83"/>
        <v>702.96829881250005</v>
      </c>
      <c r="P270" s="7">
        <f t="shared" si="84"/>
        <v>7.6199947784366975</v>
      </c>
      <c r="Q270" s="7">
        <f t="shared" si="81"/>
        <v>5300</v>
      </c>
      <c r="R270" s="7">
        <f t="shared" si="91"/>
        <v>16.25</v>
      </c>
      <c r="S270" s="21">
        <f t="shared" si="92"/>
        <v>21.851650943396226</v>
      </c>
      <c r="T270" s="21">
        <f t="shared" si="93"/>
        <v>22</v>
      </c>
      <c r="U270" s="7">
        <f t="shared" si="94"/>
        <v>5500</v>
      </c>
      <c r="V270" s="7">
        <f t="shared" si="85"/>
        <v>1</v>
      </c>
      <c r="W270" s="7">
        <f t="shared" si="86"/>
        <v>11</v>
      </c>
      <c r="X270" s="7">
        <f t="shared" si="95"/>
        <v>488</v>
      </c>
      <c r="Y270" s="7">
        <f t="shared" si="87"/>
        <v>12.117625</v>
      </c>
    </row>
    <row r="271" spans="3:25">
      <c r="C271" s="170" t="s">
        <v>156</v>
      </c>
      <c r="D271" s="169">
        <v>3</v>
      </c>
      <c r="E271" s="65">
        <v>1</v>
      </c>
      <c r="F271" s="131">
        <f t="shared" si="88"/>
        <v>265</v>
      </c>
      <c r="G271" s="79">
        <f t="shared" si="97"/>
        <v>32.730658654573134</v>
      </c>
      <c r="H271" s="72">
        <f t="shared" si="96"/>
        <v>39.353779996335817</v>
      </c>
      <c r="I271" s="10">
        <f t="shared" si="89"/>
        <v>10.931605554537727</v>
      </c>
      <c r="J271" s="70">
        <v>0.3</v>
      </c>
      <c r="K271" s="7">
        <f t="shared" si="82"/>
        <v>76.24435496250004</v>
      </c>
      <c r="L271" s="7">
        <v>103</v>
      </c>
      <c r="M271" s="43">
        <f t="shared" si="90"/>
        <v>157.5</v>
      </c>
      <c r="N271" s="7">
        <f>525*9.81*SIN(0.2)</f>
        <v>1023.196720927264</v>
      </c>
      <c r="O271" s="7">
        <f t="shared" si="83"/>
        <v>1359.9410758897641</v>
      </c>
      <c r="P271" s="7">
        <f t="shared" si="84"/>
        <v>14.866339419040559</v>
      </c>
      <c r="Q271" s="7">
        <f t="shared" si="81"/>
        <v>5300</v>
      </c>
      <c r="R271" s="7">
        <f t="shared" si="91"/>
        <v>16.25</v>
      </c>
      <c r="S271" s="21">
        <f t="shared" si="92"/>
        <v>21.851650943396226</v>
      </c>
      <c r="T271" s="21">
        <f t="shared" si="93"/>
        <v>22</v>
      </c>
      <c r="U271" s="7">
        <f t="shared" si="94"/>
        <v>5500</v>
      </c>
      <c r="V271" s="7">
        <f t="shared" si="85"/>
        <v>1</v>
      </c>
      <c r="W271" s="7">
        <f t="shared" si="86"/>
        <v>11</v>
      </c>
      <c r="X271" s="7">
        <f t="shared" si="95"/>
        <v>488</v>
      </c>
      <c r="Y271" s="7">
        <f t="shared" si="87"/>
        <v>12.117625</v>
      </c>
    </row>
    <row r="272" spans="3:25">
      <c r="C272" s="170" t="s">
        <v>156</v>
      </c>
      <c r="D272" s="169">
        <v>3</v>
      </c>
      <c r="E272" s="65">
        <v>1</v>
      </c>
      <c r="F272" s="131">
        <f t="shared" si="88"/>
        <v>266</v>
      </c>
      <c r="G272" s="79">
        <f t="shared" si="97"/>
        <v>32.821907734958131</v>
      </c>
      <c r="H272" s="72">
        <f t="shared" si="96"/>
        <v>39.452452395256763</v>
      </c>
      <c r="I272" s="10">
        <f t="shared" si="89"/>
        <v>10.959014554237989</v>
      </c>
      <c r="J272" s="70">
        <v>0.3</v>
      </c>
      <c r="K272" s="7">
        <f t="shared" si="82"/>
        <v>76.627171807500034</v>
      </c>
      <c r="L272" s="7">
        <v>103</v>
      </c>
      <c r="M272" s="43">
        <f t="shared" si="90"/>
        <v>157.5</v>
      </c>
      <c r="N272" s="7">
        <f t="shared" ref="N272:N280" si="98">525*9.81*SIN(0.2)</f>
        <v>1023.196720927264</v>
      </c>
      <c r="O272" s="7">
        <f t="shared" si="83"/>
        <v>1360.3238927347641</v>
      </c>
      <c r="P272" s="7">
        <f t="shared" si="84"/>
        <v>14.907809338957955</v>
      </c>
      <c r="Q272" s="7">
        <f t="shared" si="81"/>
        <v>5400</v>
      </c>
      <c r="R272" s="7">
        <f t="shared" si="91"/>
        <v>16.579999999999998</v>
      </c>
      <c r="S272" s="21">
        <f t="shared" si="92"/>
        <v>21.882529629629627</v>
      </c>
      <c r="T272" s="21">
        <f t="shared" si="93"/>
        <v>22</v>
      </c>
      <c r="U272" s="7">
        <f t="shared" si="94"/>
        <v>5500</v>
      </c>
      <c r="V272" s="7">
        <f t="shared" si="85"/>
        <v>1</v>
      </c>
      <c r="W272" s="7">
        <f t="shared" si="86"/>
        <v>11</v>
      </c>
      <c r="X272" s="7">
        <f t="shared" si="95"/>
        <v>488</v>
      </c>
      <c r="Y272" s="7">
        <f t="shared" si="87"/>
        <v>12.363705999999999</v>
      </c>
    </row>
    <row r="273" spans="3:25">
      <c r="C273" s="170" t="s">
        <v>156</v>
      </c>
      <c r="D273" s="169">
        <v>3</v>
      </c>
      <c r="E273" s="65">
        <v>1</v>
      </c>
      <c r="F273" s="131">
        <f t="shared" si="88"/>
        <v>267</v>
      </c>
      <c r="G273" s="79">
        <f t="shared" si="97"/>
        <v>32.912929733082223</v>
      </c>
      <c r="H273" s="72">
        <f t="shared" si="96"/>
        <v>39.550878624880141</v>
      </c>
      <c r="I273" s="10">
        <f t="shared" si="89"/>
        <v>10.986355173577817</v>
      </c>
      <c r="J273" s="70">
        <v>0.3</v>
      </c>
      <c r="K273" s="7">
        <f t="shared" si="82"/>
        <v>77.009988652500027</v>
      </c>
      <c r="L273" s="7">
        <v>103</v>
      </c>
      <c r="M273" s="43">
        <f t="shared" si="90"/>
        <v>157.5</v>
      </c>
      <c r="N273" s="7">
        <f t="shared" si="98"/>
        <v>1023.196720927264</v>
      </c>
      <c r="O273" s="7">
        <f t="shared" si="83"/>
        <v>1360.706709579764</v>
      </c>
      <c r="P273" s="7">
        <f t="shared" si="84"/>
        <v>14.949207198513689</v>
      </c>
      <c r="Q273" s="7">
        <f t="shared" si="81"/>
        <v>5400</v>
      </c>
      <c r="R273" s="7">
        <f t="shared" si="91"/>
        <v>16.579999999999998</v>
      </c>
      <c r="S273" s="21">
        <f t="shared" si="92"/>
        <v>21.882529629629627</v>
      </c>
      <c r="T273" s="21">
        <f t="shared" si="93"/>
        <v>22</v>
      </c>
      <c r="U273" s="7">
        <f t="shared" si="94"/>
        <v>5500</v>
      </c>
      <c r="V273" s="7">
        <f t="shared" si="85"/>
        <v>1</v>
      </c>
      <c r="W273" s="7">
        <f t="shared" si="86"/>
        <v>11</v>
      </c>
      <c r="X273" s="7">
        <f t="shared" si="95"/>
        <v>488</v>
      </c>
      <c r="Y273" s="7">
        <f t="shared" si="87"/>
        <v>12.363705999999999</v>
      </c>
    </row>
    <row r="274" spans="3:25">
      <c r="C274" s="170" t="s">
        <v>156</v>
      </c>
      <c r="D274" s="169">
        <v>3</v>
      </c>
      <c r="E274" s="65">
        <v>1</v>
      </c>
      <c r="F274" s="131">
        <f t="shared" si="88"/>
        <v>268</v>
      </c>
      <c r="G274" s="79">
        <f t="shared" si="97"/>
        <v>33.003726335900083</v>
      </c>
      <c r="H274" s="72">
        <f t="shared" si="96"/>
        <v>39.649060518504101</v>
      </c>
      <c r="I274" s="10">
        <f t="shared" si="89"/>
        <v>11.013627921806695</v>
      </c>
      <c r="J274" s="70">
        <v>0.3</v>
      </c>
      <c r="K274" s="7">
        <f t="shared" si="82"/>
        <v>77.392805497500021</v>
      </c>
      <c r="L274" s="7">
        <v>103</v>
      </c>
      <c r="M274" s="43">
        <f t="shared" si="90"/>
        <v>157.5</v>
      </c>
      <c r="N274" s="7">
        <f t="shared" si="98"/>
        <v>1023.196720927264</v>
      </c>
      <c r="O274" s="7">
        <f t="shared" si="83"/>
        <v>1361.089526424764</v>
      </c>
      <c r="P274" s="7">
        <f t="shared" si="84"/>
        <v>14.990533612310431</v>
      </c>
      <c r="Q274" s="7">
        <f t="shared" si="81"/>
        <v>5400</v>
      </c>
      <c r="R274" s="7">
        <f t="shared" si="91"/>
        <v>16.579999999999998</v>
      </c>
      <c r="S274" s="21">
        <f t="shared" si="92"/>
        <v>21.882529629629627</v>
      </c>
      <c r="T274" s="21">
        <f t="shared" si="93"/>
        <v>22</v>
      </c>
      <c r="U274" s="7">
        <f t="shared" si="94"/>
        <v>5500</v>
      </c>
      <c r="V274" s="7">
        <f t="shared" si="85"/>
        <v>1</v>
      </c>
      <c r="W274" s="7">
        <f t="shared" si="86"/>
        <v>11</v>
      </c>
      <c r="X274" s="7">
        <f t="shared" si="95"/>
        <v>488</v>
      </c>
      <c r="Y274" s="7">
        <f t="shared" si="87"/>
        <v>12.363705999999999</v>
      </c>
    </row>
    <row r="275" spans="3:25">
      <c r="C275" s="170" t="s">
        <v>156</v>
      </c>
      <c r="D275" s="169">
        <v>3</v>
      </c>
      <c r="E275" s="65">
        <v>1</v>
      </c>
      <c r="F275" s="131">
        <f t="shared" si="88"/>
        <v>269</v>
      </c>
      <c r="G275" s="79">
        <f t="shared" si="97"/>
        <v>33.094299209582481</v>
      </c>
      <c r="H275" s="72">
        <f t="shared" si="96"/>
        <v>39.746999886783918</v>
      </c>
      <c r="I275" s="10">
        <f t="shared" si="89"/>
        <v>11.040833301884421</v>
      </c>
      <c r="J275" s="70">
        <v>0.3</v>
      </c>
      <c r="K275" s="7">
        <f t="shared" si="82"/>
        <v>77.775622342500014</v>
      </c>
      <c r="L275" s="7">
        <v>103</v>
      </c>
      <c r="M275" s="43">
        <f t="shared" si="90"/>
        <v>157.5</v>
      </c>
      <c r="N275" s="7">
        <f t="shared" si="98"/>
        <v>1023.196720927264</v>
      </c>
      <c r="O275" s="7">
        <f t="shared" si="83"/>
        <v>1361.472343269764</v>
      </c>
      <c r="P275" s="7">
        <f t="shared" si="84"/>
        <v>15.031789187167428</v>
      </c>
      <c r="Q275" s="7">
        <f t="shared" si="81"/>
        <v>5400</v>
      </c>
      <c r="R275" s="7">
        <f t="shared" si="91"/>
        <v>16.579999999999998</v>
      </c>
      <c r="S275" s="21">
        <f t="shared" si="92"/>
        <v>21.882529629629627</v>
      </c>
      <c r="T275" s="21">
        <f t="shared" si="93"/>
        <v>22</v>
      </c>
      <c r="U275" s="7">
        <f t="shared" si="94"/>
        <v>5500</v>
      </c>
      <c r="V275" s="7">
        <f t="shared" si="85"/>
        <v>1</v>
      </c>
      <c r="W275" s="7">
        <f t="shared" si="86"/>
        <v>11</v>
      </c>
      <c r="X275" s="7">
        <f t="shared" si="95"/>
        <v>488</v>
      </c>
      <c r="Y275" s="7">
        <f t="shared" si="87"/>
        <v>12.363705999999999</v>
      </c>
    </row>
    <row r="276" spans="3:25">
      <c r="C276" s="170" t="s">
        <v>156</v>
      </c>
      <c r="D276" s="169">
        <v>3</v>
      </c>
      <c r="E276" s="65">
        <v>1</v>
      </c>
      <c r="F276" s="131">
        <f t="shared" si="88"/>
        <v>270</v>
      </c>
      <c r="G276" s="79">
        <f t="shared" si="97"/>
        <v>33.184649999873002</v>
      </c>
      <c r="H276" s="72">
        <f t="shared" si="96"/>
        <v>39.844698518121582</v>
      </c>
      <c r="I276" s="10">
        <f t="shared" si="89"/>
        <v>11.067971810589329</v>
      </c>
      <c r="J276" s="70">
        <v>0.3</v>
      </c>
      <c r="K276" s="7">
        <f t="shared" si="82"/>
        <v>78.158439187500008</v>
      </c>
      <c r="L276" s="7">
        <v>103</v>
      </c>
      <c r="M276" s="43">
        <f t="shared" si="90"/>
        <v>157.5</v>
      </c>
      <c r="N276" s="7">
        <f t="shared" si="98"/>
        <v>1023.196720927264</v>
      </c>
      <c r="O276" s="7">
        <f t="shared" si="83"/>
        <v>1361.855160114764</v>
      </c>
      <c r="P276" s="7">
        <f t="shared" si="84"/>
        <v>15.072974522255825</v>
      </c>
      <c r="Q276" s="7">
        <f t="shared" si="81"/>
        <v>5400</v>
      </c>
      <c r="R276" s="7">
        <f t="shared" si="91"/>
        <v>16.579999999999998</v>
      </c>
      <c r="S276" s="21">
        <f t="shared" si="92"/>
        <v>21.882529629629627</v>
      </c>
      <c r="T276" s="21">
        <f t="shared" si="93"/>
        <v>22</v>
      </c>
      <c r="U276" s="7">
        <f t="shared" si="94"/>
        <v>5500</v>
      </c>
      <c r="V276" s="7">
        <f t="shared" si="85"/>
        <v>1</v>
      </c>
      <c r="W276" s="7">
        <f t="shared" si="86"/>
        <v>11</v>
      </c>
      <c r="X276" s="7">
        <f t="shared" si="95"/>
        <v>488</v>
      </c>
      <c r="Y276" s="7">
        <f t="shared" si="87"/>
        <v>12.363705999999999</v>
      </c>
    </row>
    <row r="277" spans="3:25">
      <c r="C277" s="170" t="s">
        <v>156</v>
      </c>
      <c r="D277" s="169">
        <v>3</v>
      </c>
      <c r="E277" s="65">
        <v>1</v>
      </c>
      <c r="F277" s="131">
        <f t="shared" si="88"/>
        <v>271</v>
      </c>
      <c r="G277" s="79">
        <f t="shared" si="97"/>
        <v>33.274780332436968</v>
      </c>
      <c r="H277" s="72">
        <f t="shared" si="96"/>
        <v>39.942158179046864</v>
      </c>
      <c r="I277" s="10">
        <f t="shared" si="89"/>
        <v>11.095043938624128</v>
      </c>
      <c r="J277" s="70">
        <v>0.3</v>
      </c>
      <c r="K277" s="7">
        <f t="shared" si="82"/>
        <v>78.541256032500002</v>
      </c>
      <c r="L277" s="7">
        <v>103</v>
      </c>
      <c r="M277" s="43">
        <f t="shared" si="90"/>
        <v>157.5</v>
      </c>
      <c r="N277" s="7">
        <f t="shared" si="98"/>
        <v>1023.196720927264</v>
      </c>
      <c r="O277" s="7">
        <f t="shared" si="83"/>
        <v>1362.237976959764</v>
      </c>
      <c r="P277" s="7">
        <f t="shared" si="84"/>
        <v>15.114090209231025</v>
      </c>
      <c r="Q277" s="7">
        <f t="shared" si="81"/>
        <v>5400</v>
      </c>
      <c r="R277" s="7">
        <f t="shared" si="91"/>
        <v>16.579999999999998</v>
      </c>
      <c r="S277" s="21">
        <f t="shared" si="92"/>
        <v>21.882529629629627</v>
      </c>
      <c r="T277" s="21">
        <f t="shared" si="93"/>
        <v>22</v>
      </c>
      <c r="U277" s="7">
        <f t="shared" si="94"/>
        <v>5500</v>
      </c>
      <c r="V277" s="7">
        <f t="shared" si="85"/>
        <v>1</v>
      </c>
      <c r="W277" s="7">
        <f t="shared" si="86"/>
        <v>11</v>
      </c>
      <c r="X277" s="7">
        <f t="shared" si="95"/>
        <v>488</v>
      </c>
      <c r="Y277" s="7">
        <f t="shared" si="87"/>
        <v>12.363705999999999</v>
      </c>
    </row>
    <row r="278" spans="3:25">
      <c r="C278" s="170" t="s">
        <v>156</v>
      </c>
      <c r="D278" s="169">
        <v>3</v>
      </c>
      <c r="E278" s="65">
        <v>1</v>
      </c>
      <c r="F278" s="131">
        <f t="shared" si="88"/>
        <v>272</v>
      </c>
      <c r="G278" s="79">
        <f t="shared" si="97"/>
        <v>33.36469181320269</v>
      </c>
      <c r="H278" s="72">
        <f t="shared" si="96"/>
        <v>40.039380614589938</v>
      </c>
      <c r="I278" s="10">
        <f t="shared" si="89"/>
        <v>11.122050170719426</v>
      </c>
      <c r="J278" s="70">
        <v>0.3</v>
      </c>
      <c r="K278" s="7">
        <f t="shared" si="82"/>
        <v>78.924072877499995</v>
      </c>
      <c r="L278" s="7">
        <v>103</v>
      </c>
      <c r="M278" s="43">
        <f t="shared" si="90"/>
        <v>157.5</v>
      </c>
      <c r="N278" s="7">
        <f t="shared" si="98"/>
        <v>1023.196720927264</v>
      </c>
      <c r="O278" s="7">
        <f t="shared" si="83"/>
        <v>1362.6207938047639</v>
      </c>
      <c r="P278" s="7">
        <f t="shared" si="84"/>
        <v>15.155136832362114</v>
      </c>
      <c r="Q278" s="7">
        <f t="shared" si="81"/>
        <v>5400</v>
      </c>
      <c r="R278" s="7">
        <f t="shared" si="91"/>
        <v>16.579999999999998</v>
      </c>
      <c r="S278" s="21">
        <f t="shared" si="92"/>
        <v>21.882529629629627</v>
      </c>
      <c r="T278" s="21">
        <f t="shared" si="93"/>
        <v>22</v>
      </c>
      <c r="U278" s="7">
        <f t="shared" si="94"/>
        <v>5500</v>
      </c>
      <c r="V278" s="7">
        <f t="shared" si="85"/>
        <v>1</v>
      </c>
      <c r="W278" s="7">
        <f t="shared" si="86"/>
        <v>11</v>
      </c>
      <c r="X278" s="7">
        <f t="shared" si="95"/>
        <v>488</v>
      </c>
      <c r="Y278" s="7">
        <f t="shared" si="87"/>
        <v>12.363705999999999</v>
      </c>
    </row>
    <row r="279" spans="3:25">
      <c r="C279" s="170" t="s">
        <v>156</v>
      </c>
      <c r="D279" s="169">
        <v>3</v>
      </c>
      <c r="E279" s="65">
        <v>1</v>
      </c>
      <c r="F279" s="131">
        <f t="shared" si="88"/>
        <v>273</v>
      </c>
      <c r="G279" s="79">
        <f t="shared" si="97"/>
        <v>33.454386028695332</v>
      </c>
      <c r="H279" s="72">
        <f t="shared" si="96"/>
        <v>40.136367548645957</v>
      </c>
      <c r="I279" s="10">
        <f t="shared" si="89"/>
        <v>11.148990985734988</v>
      </c>
      <c r="J279" s="70">
        <v>0.3</v>
      </c>
      <c r="K279" s="7">
        <f t="shared" si="82"/>
        <v>79.306889722500003</v>
      </c>
      <c r="L279" s="7">
        <v>103</v>
      </c>
      <c r="M279" s="43">
        <f t="shared" si="90"/>
        <v>157.5</v>
      </c>
      <c r="N279" s="7">
        <f t="shared" si="98"/>
        <v>1023.196720927264</v>
      </c>
      <c r="O279" s="7">
        <f t="shared" si="83"/>
        <v>1363.0036106497639</v>
      </c>
      <c r="P279" s="7">
        <f t="shared" si="84"/>
        <v>15.19611496865846</v>
      </c>
      <c r="Q279" s="7">
        <f t="shared" si="81"/>
        <v>5500</v>
      </c>
      <c r="R279" s="7">
        <f t="shared" si="91"/>
        <v>16.940000000000001</v>
      </c>
      <c r="S279" s="21">
        <f t="shared" si="92"/>
        <v>21.951160000000002</v>
      </c>
      <c r="T279" s="21">
        <f t="shared" si="93"/>
        <v>22</v>
      </c>
      <c r="U279" s="7">
        <f t="shared" si="94"/>
        <v>5500</v>
      </c>
      <c r="V279" s="7">
        <f t="shared" si="85"/>
        <v>1</v>
      </c>
      <c r="W279" s="7">
        <f t="shared" si="86"/>
        <v>11</v>
      </c>
      <c r="X279" s="7">
        <f t="shared" si="95"/>
        <v>488</v>
      </c>
      <c r="Y279" s="7">
        <f t="shared" si="87"/>
        <v>12.632158000000002</v>
      </c>
    </row>
    <row r="280" spans="3:25">
      <c r="C280" s="170" t="s">
        <v>156</v>
      </c>
      <c r="D280" s="169">
        <v>3</v>
      </c>
      <c r="E280" s="65">
        <v>1</v>
      </c>
      <c r="F280" s="131">
        <f t="shared" si="88"/>
        <v>274</v>
      </c>
      <c r="G280" s="79">
        <f t="shared" si="97"/>
        <v>33.543864546363537</v>
      </c>
      <c r="H280" s="72">
        <f t="shared" si="96"/>
        <v>40.233120684331716</v>
      </c>
      <c r="I280" s="10">
        <f t="shared" si="89"/>
        <v>11.175866856758809</v>
      </c>
      <c r="J280" s="70">
        <v>0.3</v>
      </c>
      <c r="K280" s="7">
        <f t="shared" si="82"/>
        <v>79.689706567499996</v>
      </c>
      <c r="L280" s="7">
        <v>103</v>
      </c>
      <c r="M280" s="43">
        <f t="shared" si="90"/>
        <v>157.5</v>
      </c>
      <c r="N280" s="7">
        <f t="shared" si="98"/>
        <v>1023.196720927264</v>
      </c>
      <c r="O280" s="7">
        <f t="shared" si="83"/>
        <v>1363.3864274947641</v>
      </c>
      <c r="P280" s="7">
        <f t="shared" si="84"/>
        <v>15.237025187993531</v>
      </c>
      <c r="Q280" s="7">
        <f t="shared" si="81"/>
        <v>5500</v>
      </c>
      <c r="R280" s="7">
        <f t="shared" si="91"/>
        <v>16.940000000000001</v>
      </c>
      <c r="S280" s="21">
        <f t="shared" si="92"/>
        <v>21.951160000000002</v>
      </c>
      <c r="T280" s="21">
        <f t="shared" si="93"/>
        <v>22</v>
      </c>
      <c r="U280" s="7">
        <f t="shared" si="94"/>
        <v>5500</v>
      </c>
      <c r="V280" s="7">
        <f t="shared" si="85"/>
        <v>1</v>
      </c>
      <c r="W280" s="7">
        <f t="shared" si="86"/>
        <v>11</v>
      </c>
      <c r="X280" s="7">
        <f t="shared" si="95"/>
        <v>488</v>
      </c>
      <c r="Y280" s="7">
        <f t="shared" si="87"/>
        <v>12.632158000000002</v>
      </c>
    </row>
    <row r="281" spans="3:25">
      <c r="C281" s="170" t="s">
        <v>156</v>
      </c>
      <c r="D281" s="169">
        <v>3</v>
      </c>
      <c r="E281" s="65">
        <v>1</v>
      </c>
      <c r="F281" s="131">
        <f t="shared" si="88"/>
        <v>275</v>
      </c>
      <c r="G281" s="79">
        <f t="shared" si="97"/>
        <v>33.633128914899025</v>
      </c>
      <c r="H281" s="72">
        <f t="shared" si="96"/>
        <v>40.329641704334541</v>
      </c>
      <c r="I281" s="10">
        <f t="shared" si="89"/>
        <v>11.202678251204039</v>
      </c>
      <c r="J281" s="70">
        <v>0</v>
      </c>
      <c r="K281" s="7">
        <f t="shared" si="82"/>
        <v>80.07252341249999</v>
      </c>
      <c r="L281" s="7">
        <v>103</v>
      </c>
      <c r="M281" s="43">
        <f t="shared" si="90"/>
        <v>0</v>
      </c>
      <c r="N281" s="7">
        <v>0</v>
      </c>
      <c r="O281" s="7">
        <f t="shared" si="83"/>
        <v>183.0725234125</v>
      </c>
      <c r="P281" s="7">
        <f t="shared" si="84"/>
        <v>2.0509025764262558</v>
      </c>
      <c r="Q281" s="7">
        <f t="shared" si="81"/>
        <v>5500</v>
      </c>
      <c r="R281" s="7">
        <f t="shared" si="91"/>
        <v>16.940000000000001</v>
      </c>
      <c r="S281" s="21">
        <f t="shared" si="92"/>
        <v>21.951160000000002</v>
      </c>
      <c r="T281" s="21">
        <f t="shared" si="93"/>
        <v>22</v>
      </c>
      <c r="U281" s="7">
        <f t="shared" si="94"/>
        <v>5500</v>
      </c>
      <c r="V281" s="7">
        <f t="shared" si="85"/>
        <v>1</v>
      </c>
      <c r="W281" s="7">
        <f t="shared" si="86"/>
        <v>11</v>
      </c>
      <c r="X281" s="7">
        <f t="shared" si="95"/>
        <v>488</v>
      </c>
      <c r="Y281" s="7">
        <f t="shared" si="87"/>
        <v>12.632158000000002</v>
      </c>
    </row>
    <row r="282" spans="3:25">
      <c r="C282" s="170" t="s">
        <v>156</v>
      </c>
      <c r="D282" s="169">
        <v>3</v>
      </c>
      <c r="E282" s="65">
        <v>1</v>
      </c>
      <c r="F282" s="131">
        <f t="shared" si="88"/>
        <v>276</v>
      </c>
      <c r="G282" s="79">
        <f t="shared" si="97"/>
        <v>33.722393283434513</v>
      </c>
      <c r="H282" s="72">
        <f t="shared" si="96"/>
        <v>40.329641704334541</v>
      </c>
      <c r="I282" s="10">
        <f t="shared" si="89"/>
        <v>11.202678251204039</v>
      </c>
      <c r="J282" s="70">
        <v>0</v>
      </c>
      <c r="K282" s="7">
        <f t="shared" si="82"/>
        <v>80.07252341249999</v>
      </c>
      <c r="L282" s="7">
        <v>103</v>
      </c>
      <c r="M282" s="43">
        <f t="shared" si="90"/>
        <v>0</v>
      </c>
      <c r="N282" s="7">
        <v>0</v>
      </c>
      <c r="O282" s="7">
        <f t="shared" si="83"/>
        <v>183.0725234125</v>
      </c>
      <c r="P282" s="7">
        <f t="shared" si="84"/>
        <v>2.0509025764262558</v>
      </c>
      <c r="Q282" s="7">
        <f t="shared" si="81"/>
        <v>5500</v>
      </c>
      <c r="R282" s="7">
        <f t="shared" si="91"/>
        <v>16.940000000000001</v>
      </c>
      <c r="S282" s="21">
        <f t="shared" si="92"/>
        <v>21.951160000000002</v>
      </c>
      <c r="T282" s="21">
        <f t="shared" si="93"/>
        <v>22</v>
      </c>
      <c r="U282" s="7">
        <f t="shared" si="94"/>
        <v>5500</v>
      </c>
      <c r="V282" s="7">
        <f t="shared" si="85"/>
        <v>1</v>
      </c>
      <c r="W282" s="7">
        <f t="shared" si="86"/>
        <v>11</v>
      </c>
      <c r="X282" s="7">
        <f t="shared" si="95"/>
        <v>488</v>
      </c>
      <c r="Y282" s="7">
        <f t="shared" si="87"/>
        <v>12.632158000000002</v>
      </c>
    </row>
    <row r="283" spans="3:25">
      <c r="C283" s="170" t="s">
        <v>156</v>
      </c>
      <c r="D283" s="169">
        <v>3</v>
      </c>
      <c r="E283" s="65">
        <v>1</v>
      </c>
      <c r="F283" s="131">
        <f t="shared" si="88"/>
        <v>277</v>
      </c>
      <c r="G283" s="79">
        <f t="shared" si="97"/>
        <v>33.811657651970002</v>
      </c>
      <c r="H283" s="72">
        <f t="shared" si="96"/>
        <v>40.329641704334541</v>
      </c>
      <c r="I283" s="10">
        <f t="shared" si="89"/>
        <v>11.202678251204039</v>
      </c>
      <c r="J283" s="70">
        <v>0</v>
      </c>
      <c r="K283" s="7">
        <f t="shared" si="82"/>
        <v>80.07252341249999</v>
      </c>
      <c r="L283" s="7">
        <v>103</v>
      </c>
      <c r="M283" s="43">
        <f t="shared" si="90"/>
        <v>0</v>
      </c>
      <c r="N283" s="7">
        <v>0</v>
      </c>
      <c r="O283" s="7">
        <f t="shared" si="83"/>
        <v>183.0725234125</v>
      </c>
      <c r="P283" s="7">
        <f t="shared" si="84"/>
        <v>2.0509025764262558</v>
      </c>
      <c r="Q283" s="7">
        <f t="shared" si="81"/>
        <v>5500</v>
      </c>
      <c r="R283" s="7">
        <f t="shared" si="91"/>
        <v>16.940000000000001</v>
      </c>
      <c r="S283" s="21">
        <f t="shared" si="92"/>
        <v>21.951160000000002</v>
      </c>
      <c r="T283" s="21">
        <f t="shared" si="93"/>
        <v>22</v>
      </c>
      <c r="U283" s="7">
        <f t="shared" si="94"/>
        <v>5500</v>
      </c>
      <c r="V283" s="7">
        <f t="shared" si="85"/>
        <v>1</v>
      </c>
      <c r="W283" s="7">
        <f t="shared" si="86"/>
        <v>11</v>
      </c>
      <c r="X283" s="7">
        <f t="shared" si="95"/>
        <v>488</v>
      </c>
      <c r="Y283" s="7">
        <f t="shared" si="87"/>
        <v>12.632158000000002</v>
      </c>
    </row>
    <row r="284" spans="3:25">
      <c r="C284" s="170" t="s">
        <v>156</v>
      </c>
      <c r="D284" s="169">
        <v>3</v>
      </c>
      <c r="E284" s="65">
        <v>1</v>
      </c>
      <c r="F284" s="131">
        <f t="shared" si="88"/>
        <v>278</v>
      </c>
      <c r="G284" s="79">
        <f t="shared" si="97"/>
        <v>33.90092202050549</v>
      </c>
      <c r="H284" s="72">
        <f t="shared" si="96"/>
        <v>40.329641704334541</v>
      </c>
      <c r="I284" s="10">
        <f t="shared" si="89"/>
        <v>11.202678251204039</v>
      </c>
      <c r="J284" s="70">
        <v>0</v>
      </c>
      <c r="K284" s="7">
        <f t="shared" si="82"/>
        <v>80.07252341249999</v>
      </c>
      <c r="L284" s="7">
        <v>103</v>
      </c>
      <c r="M284" s="43">
        <f t="shared" si="90"/>
        <v>0</v>
      </c>
      <c r="N284" s="7">
        <v>0</v>
      </c>
      <c r="O284" s="7">
        <f t="shared" si="83"/>
        <v>183.0725234125</v>
      </c>
      <c r="P284" s="7">
        <f t="shared" si="84"/>
        <v>2.0509025764262558</v>
      </c>
      <c r="Q284" s="7">
        <f t="shared" si="81"/>
        <v>5500</v>
      </c>
      <c r="R284" s="7">
        <f t="shared" si="91"/>
        <v>16.940000000000001</v>
      </c>
      <c r="S284" s="21">
        <f t="shared" si="92"/>
        <v>21.951160000000002</v>
      </c>
      <c r="T284" s="21">
        <f t="shared" si="93"/>
        <v>22</v>
      </c>
      <c r="U284" s="7">
        <f t="shared" si="94"/>
        <v>5500</v>
      </c>
      <c r="V284" s="7">
        <f t="shared" si="85"/>
        <v>1</v>
      </c>
      <c r="W284" s="7">
        <f t="shared" si="86"/>
        <v>11</v>
      </c>
      <c r="X284" s="7">
        <f t="shared" si="95"/>
        <v>488</v>
      </c>
      <c r="Y284" s="7">
        <f t="shared" si="87"/>
        <v>12.632158000000002</v>
      </c>
    </row>
    <row r="285" spans="3:25">
      <c r="C285" s="170" t="s">
        <v>156</v>
      </c>
      <c r="D285" s="169">
        <v>3</v>
      </c>
      <c r="E285" s="65">
        <v>1</v>
      </c>
      <c r="F285" s="131">
        <f t="shared" si="88"/>
        <v>279</v>
      </c>
      <c r="G285" s="79">
        <f t="shared" si="97"/>
        <v>33.990186389040979</v>
      </c>
      <c r="H285" s="72">
        <f t="shared" si="96"/>
        <v>40.329641704334541</v>
      </c>
      <c r="I285" s="10">
        <f t="shared" si="89"/>
        <v>11.202678251204039</v>
      </c>
      <c r="J285" s="70">
        <v>0</v>
      </c>
      <c r="K285" s="7">
        <f t="shared" si="82"/>
        <v>80.07252341249999</v>
      </c>
      <c r="L285" s="7">
        <v>103</v>
      </c>
      <c r="M285" s="43">
        <f t="shared" si="90"/>
        <v>0</v>
      </c>
      <c r="N285" s="7">
        <v>0</v>
      </c>
      <c r="O285" s="7">
        <f t="shared" si="83"/>
        <v>183.0725234125</v>
      </c>
      <c r="P285" s="7">
        <f t="shared" si="84"/>
        <v>2.0509025764262558</v>
      </c>
      <c r="Q285" s="7">
        <f t="shared" si="81"/>
        <v>5500</v>
      </c>
      <c r="R285" s="7">
        <f t="shared" si="91"/>
        <v>16.940000000000001</v>
      </c>
      <c r="S285" s="21">
        <f t="shared" si="92"/>
        <v>21.951160000000002</v>
      </c>
      <c r="T285" s="21">
        <f t="shared" si="93"/>
        <v>22</v>
      </c>
      <c r="U285" s="7">
        <f t="shared" si="94"/>
        <v>5500</v>
      </c>
      <c r="V285" s="7">
        <f t="shared" si="85"/>
        <v>1</v>
      </c>
      <c r="W285" s="7">
        <f t="shared" si="86"/>
        <v>11</v>
      </c>
      <c r="X285" s="7">
        <f t="shared" si="95"/>
        <v>488</v>
      </c>
      <c r="Y285" s="7">
        <f t="shared" si="87"/>
        <v>12.632158000000002</v>
      </c>
    </row>
    <row r="286" spans="3:25">
      <c r="C286" s="170" t="s">
        <v>156</v>
      </c>
      <c r="D286" s="169">
        <v>3</v>
      </c>
      <c r="E286" s="65">
        <v>1</v>
      </c>
      <c r="F286" s="131">
        <f t="shared" si="88"/>
        <v>280</v>
      </c>
      <c r="G286" s="79">
        <f t="shared" si="97"/>
        <v>34.079450757576467</v>
      </c>
      <c r="H286" s="72">
        <f t="shared" si="96"/>
        <v>40.329641704334541</v>
      </c>
      <c r="I286" s="10">
        <f t="shared" si="89"/>
        <v>11.202678251204039</v>
      </c>
      <c r="J286" s="70">
        <v>0</v>
      </c>
      <c r="K286" s="7">
        <f t="shared" si="82"/>
        <v>80.07252341249999</v>
      </c>
      <c r="L286" s="7">
        <v>103</v>
      </c>
      <c r="M286" s="43">
        <f t="shared" si="90"/>
        <v>0</v>
      </c>
      <c r="N286" s="7">
        <v>0</v>
      </c>
      <c r="O286" s="7">
        <f t="shared" si="83"/>
        <v>183.0725234125</v>
      </c>
      <c r="P286" s="7">
        <f t="shared" si="84"/>
        <v>2.0509025764262558</v>
      </c>
      <c r="Q286" s="7">
        <f t="shared" si="81"/>
        <v>5500</v>
      </c>
      <c r="R286" s="7">
        <f t="shared" si="91"/>
        <v>16.940000000000001</v>
      </c>
      <c r="S286" s="21">
        <f t="shared" si="92"/>
        <v>21.951160000000002</v>
      </c>
      <c r="T286" s="21">
        <f t="shared" si="93"/>
        <v>22</v>
      </c>
      <c r="U286" s="7">
        <f t="shared" si="94"/>
        <v>5500</v>
      </c>
      <c r="V286" s="7">
        <f t="shared" si="85"/>
        <v>1</v>
      </c>
      <c r="W286" s="7">
        <f t="shared" si="86"/>
        <v>11</v>
      </c>
      <c r="X286" s="7">
        <f t="shared" si="95"/>
        <v>488</v>
      </c>
      <c r="Y286" s="7">
        <f t="shared" si="87"/>
        <v>12.632158000000002</v>
      </c>
    </row>
    <row r="287" spans="3:25">
      <c r="C287" s="170" t="s">
        <v>156</v>
      </c>
      <c r="D287" s="169">
        <v>3</v>
      </c>
      <c r="E287" s="65">
        <v>1</v>
      </c>
      <c r="F287" s="131">
        <f t="shared" si="88"/>
        <v>281</v>
      </c>
      <c r="G287" s="79">
        <f t="shared" si="97"/>
        <v>34.168715126111955</v>
      </c>
      <c r="H287" s="72">
        <f t="shared" si="96"/>
        <v>40.329641704334541</v>
      </c>
      <c r="I287" s="10">
        <f t="shared" si="89"/>
        <v>11.202678251204039</v>
      </c>
      <c r="J287" s="70">
        <v>0</v>
      </c>
      <c r="K287" s="7">
        <f t="shared" si="82"/>
        <v>80.07252341249999</v>
      </c>
      <c r="L287" s="7">
        <v>103</v>
      </c>
      <c r="M287" s="43">
        <f t="shared" si="90"/>
        <v>0</v>
      </c>
      <c r="N287" s="7">
        <v>0</v>
      </c>
      <c r="O287" s="7">
        <f t="shared" si="83"/>
        <v>183.0725234125</v>
      </c>
      <c r="P287" s="7">
        <f t="shared" si="84"/>
        <v>2.0509025764262558</v>
      </c>
      <c r="Q287" s="7">
        <f t="shared" si="81"/>
        <v>5500</v>
      </c>
      <c r="R287" s="7">
        <f t="shared" si="91"/>
        <v>16.940000000000001</v>
      </c>
      <c r="S287" s="21">
        <f t="shared" si="92"/>
        <v>21.951160000000002</v>
      </c>
      <c r="T287" s="21">
        <f t="shared" si="93"/>
        <v>22</v>
      </c>
      <c r="U287" s="7">
        <f t="shared" si="94"/>
        <v>5500</v>
      </c>
      <c r="V287" s="7">
        <f t="shared" si="85"/>
        <v>1</v>
      </c>
      <c r="W287" s="7">
        <f t="shared" si="86"/>
        <v>11</v>
      </c>
      <c r="X287" s="7">
        <f t="shared" si="95"/>
        <v>488</v>
      </c>
      <c r="Y287" s="7">
        <f t="shared" si="87"/>
        <v>12.632158000000002</v>
      </c>
    </row>
    <row r="288" spans="3:25">
      <c r="C288" s="170" t="s">
        <v>156</v>
      </c>
      <c r="D288" s="169">
        <v>3</v>
      </c>
      <c r="E288" s="65">
        <v>1</v>
      </c>
      <c r="F288" s="131">
        <f t="shared" si="88"/>
        <v>282</v>
      </c>
      <c r="G288" s="79">
        <f t="shared" si="97"/>
        <v>34.257979494647444</v>
      </c>
      <c r="H288" s="72">
        <f t="shared" si="96"/>
        <v>40.329641704334541</v>
      </c>
      <c r="I288" s="10">
        <f t="shared" si="89"/>
        <v>11.202678251204039</v>
      </c>
      <c r="J288" s="70">
        <v>0</v>
      </c>
      <c r="K288" s="7">
        <f t="shared" si="82"/>
        <v>80.07252341249999</v>
      </c>
      <c r="L288" s="7">
        <v>103</v>
      </c>
      <c r="M288" s="43">
        <f t="shared" si="90"/>
        <v>0</v>
      </c>
      <c r="N288" s="7">
        <v>0</v>
      </c>
      <c r="O288" s="7">
        <f t="shared" si="83"/>
        <v>183.0725234125</v>
      </c>
      <c r="P288" s="7">
        <f t="shared" si="84"/>
        <v>2.0509025764262558</v>
      </c>
      <c r="Q288" s="7">
        <f t="shared" si="81"/>
        <v>5500</v>
      </c>
      <c r="R288" s="7">
        <f t="shared" si="91"/>
        <v>16.940000000000001</v>
      </c>
      <c r="S288" s="21">
        <f t="shared" si="92"/>
        <v>21.951160000000002</v>
      </c>
      <c r="T288" s="21">
        <f t="shared" si="93"/>
        <v>22</v>
      </c>
      <c r="U288" s="7">
        <f t="shared" si="94"/>
        <v>5500</v>
      </c>
      <c r="V288" s="7">
        <f t="shared" si="85"/>
        <v>1</v>
      </c>
      <c r="W288" s="7">
        <f t="shared" si="86"/>
        <v>11</v>
      </c>
      <c r="X288" s="7">
        <f t="shared" si="95"/>
        <v>488</v>
      </c>
      <c r="Y288" s="7">
        <f t="shared" si="87"/>
        <v>12.632158000000002</v>
      </c>
    </row>
    <row r="289" spans="3:25">
      <c r="C289" s="170" t="s">
        <v>156</v>
      </c>
      <c r="D289" s="169">
        <v>3</v>
      </c>
      <c r="E289" s="65">
        <v>1</v>
      </c>
      <c r="F289" s="131">
        <f t="shared" si="88"/>
        <v>283</v>
      </c>
      <c r="G289" s="79">
        <f t="shared" si="97"/>
        <v>34.347243863182932</v>
      </c>
      <c r="H289" s="72">
        <f t="shared" si="96"/>
        <v>40.329641704334541</v>
      </c>
      <c r="I289" s="10">
        <f t="shared" si="89"/>
        <v>11.202678251204039</v>
      </c>
      <c r="J289" s="70">
        <v>0</v>
      </c>
      <c r="K289" s="7">
        <f t="shared" si="82"/>
        <v>80.07252341249999</v>
      </c>
      <c r="L289" s="7">
        <v>103</v>
      </c>
      <c r="M289" s="43">
        <f t="shared" si="90"/>
        <v>0</v>
      </c>
      <c r="N289" s="7">
        <v>0</v>
      </c>
      <c r="O289" s="7">
        <f t="shared" si="83"/>
        <v>183.0725234125</v>
      </c>
      <c r="P289" s="7">
        <f t="shared" si="84"/>
        <v>2.0509025764262558</v>
      </c>
      <c r="Q289" s="7">
        <f t="shared" si="81"/>
        <v>5500</v>
      </c>
      <c r="R289" s="7">
        <f t="shared" si="91"/>
        <v>16.940000000000001</v>
      </c>
      <c r="S289" s="21">
        <f t="shared" si="92"/>
        <v>21.951160000000002</v>
      </c>
      <c r="T289" s="21">
        <f t="shared" si="93"/>
        <v>22</v>
      </c>
      <c r="U289" s="7">
        <f t="shared" si="94"/>
        <v>5500</v>
      </c>
      <c r="V289" s="7">
        <f t="shared" si="85"/>
        <v>1</v>
      </c>
      <c r="W289" s="7">
        <f t="shared" si="86"/>
        <v>11</v>
      </c>
      <c r="X289" s="7">
        <f t="shared" si="95"/>
        <v>488</v>
      </c>
      <c r="Y289" s="7">
        <f t="shared" si="87"/>
        <v>12.632158000000002</v>
      </c>
    </row>
    <row r="290" spans="3:25">
      <c r="C290" s="170" t="s">
        <v>156</v>
      </c>
      <c r="D290" s="169">
        <v>3</v>
      </c>
      <c r="E290" s="65">
        <v>1</v>
      </c>
      <c r="F290" s="131">
        <f t="shared" si="88"/>
        <v>284</v>
      </c>
      <c r="G290" s="79">
        <f t="shared" si="97"/>
        <v>34.43650823171842</v>
      </c>
      <c r="H290" s="72">
        <f t="shared" si="96"/>
        <v>40.329641704334541</v>
      </c>
      <c r="I290" s="10">
        <f t="shared" si="89"/>
        <v>11.202678251204039</v>
      </c>
      <c r="J290" s="70">
        <v>0</v>
      </c>
      <c r="K290" s="7">
        <f t="shared" si="82"/>
        <v>80.07252341249999</v>
      </c>
      <c r="L290" s="7">
        <v>103</v>
      </c>
      <c r="M290" s="43">
        <f t="shared" si="90"/>
        <v>0</v>
      </c>
      <c r="N290" s="7">
        <v>0</v>
      </c>
      <c r="O290" s="7">
        <f t="shared" si="83"/>
        <v>183.0725234125</v>
      </c>
      <c r="P290" s="7">
        <f t="shared" si="84"/>
        <v>2.0509025764262558</v>
      </c>
      <c r="Q290" s="7">
        <f t="shared" si="81"/>
        <v>5500</v>
      </c>
      <c r="R290" s="7">
        <f t="shared" si="91"/>
        <v>16.940000000000001</v>
      </c>
      <c r="S290" s="21">
        <f t="shared" si="92"/>
        <v>21.951160000000002</v>
      </c>
      <c r="T290" s="21">
        <f t="shared" si="93"/>
        <v>22</v>
      </c>
      <c r="U290" s="7">
        <f t="shared" si="94"/>
        <v>5500</v>
      </c>
      <c r="V290" s="7">
        <f t="shared" si="85"/>
        <v>1</v>
      </c>
      <c r="W290" s="7">
        <f t="shared" si="86"/>
        <v>11</v>
      </c>
      <c r="X290" s="7">
        <f t="shared" si="95"/>
        <v>488</v>
      </c>
      <c r="Y290" s="7">
        <f t="shared" si="87"/>
        <v>12.632158000000002</v>
      </c>
    </row>
    <row r="291" spans="3:25">
      <c r="C291" s="170" t="s">
        <v>156</v>
      </c>
      <c r="D291" s="169">
        <v>3</v>
      </c>
      <c r="E291" s="65">
        <v>1</v>
      </c>
      <c r="F291" s="131">
        <f t="shared" si="88"/>
        <v>285</v>
      </c>
      <c r="G291" s="79">
        <f t="shared" si="97"/>
        <v>34.525772600253909</v>
      </c>
      <c r="H291" s="72">
        <f t="shared" si="96"/>
        <v>40.329641704334541</v>
      </c>
      <c r="I291" s="10">
        <f t="shared" si="89"/>
        <v>11.202678251204039</v>
      </c>
      <c r="J291" s="70">
        <v>0</v>
      </c>
      <c r="K291" s="7">
        <f t="shared" si="82"/>
        <v>80.07252341249999</v>
      </c>
      <c r="L291" s="7">
        <v>103</v>
      </c>
      <c r="M291" s="43">
        <f t="shared" si="90"/>
        <v>0</v>
      </c>
      <c r="N291" s="7">
        <v>0</v>
      </c>
      <c r="O291" s="7">
        <f t="shared" si="83"/>
        <v>183.0725234125</v>
      </c>
      <c r="P291" s="7">
        <f t="shared" si="84"/>
        <v>2.0509025764262558</v>
      </c>
      <c r="Q291" s="7">
        <f t="shared" si="81"/>
        <v>5500</v>
      </c>
      <c r="R291" s="7">
        <f t="shared" si="91"/>
        <v>16.940000000000001</v>
      </c>
      <c r="S291" s="21">
        <f t="shared" si="92"/>
        <v>21.951160000000002</v>
      </c>
      <c r="T291" s="21">
        <f t="shared" si="93"/>
        <v>22</v>
      </c>
      <c r="U291" s="7">
        <f t="shared" si="94"/>
        <v>5500</v>
      </c>
      <c r="V291" s="7">
        <f t="shared" si="85"/>
        <v>1</v>
      </c>
      <c r="W291" s="7">
        <f t="shared" si="86"/>
        <v>11</v>
      </c>
      <c r="X291" s="7">
        <f t="shared" si="95"/>
        <v>488</v>
      </c>
      <c r="Y291" s="7">
        <f t="shared" si="87"/>
        <v>12.632158000000002</v>
      </c>
    </row>
    <row r="292" spans="3:25">
      <c r="C292" s="170" t="s">
        <v>156</v>
      </c>
      <c r="D292" s="169">
        <v>3</v>
      </c>
      <c r="E292" s="65">
        <v>1</v>
      </c>
      <c r="F292" s="131">
        <f t="shared" si="88"/>
        <v>286</v>
      </c>
      <c r="G292" s="79">
        <f t="shared" si="97"/>
        <v>34.615036968789397</v>
      </c>
      <c r="H292" s="72">
        <f t="shared" si="96"/>
        <v>40.329641704334541</v>
      </c>
      <c r="I292" s="10">
        <f t="shared" si="89"/>
        <v>11.202678251204039</v>
      </c>
      <c r="J292" s="70">
        <v>0</v>
      </c>
      <c r="K292" s="7">
        <f t="shared" si="82"/>
        <v>80.07252341249999</v>
      </c>
      <c r="L292" s="7">
        <v>103</v>
      </c>
      <c r="M292" s="43">
        <f t="shared" si="90"/>
        <v>0</v>
      </c>
      <c r="N292" s="7">
        <v>0</v>
      </c>
      <c r="O292" s="7">
        <f t="shared" si="83"/>
        <v>183.0725234125</v>
      </c>
      <c r="P292" s="7">
        <f t="shared" si="84"/>
        <v>2.0509025764262558</v>
      </c>
      <c r="Q292" s="7">
        <f t="shared" si="81"/>
        <v>5500</v>
      </c>
      <c r="R292" s="7">
        <f t="shared" si="91"/>
        <v>16.940000000000001</v>
      </c>
      <c r="S292" s="21">
        <f t="shared" si="92"/>
        <v>21.951160000000002</v>
      </c>
      <c r="T292" s="21">
        <f t="shared" si="93"/>
        <v>22</v>
      </c>
      <c r="U292" s="7">
        <f t="shared" si="94"/>
        <v>5500</v>
      </c>
      <c r="V292" s="7">
        <f t="shared" si="85"/>
        <v>1</v>
      </c>
      <c r="W292" s="7">
        <f t="shared" si="86"/>
        <v>11</v>
      </c>
      <c r="X292" s="7">
        <f t="shared" si="95"/>
        <v>488</v>
      </c>
      <c r="Y292" s="7">
        <f t="shared" si="87"/>
        <v>12.632158000000002</v>
      </c>
    </row>
    <row r="293" spans="3:25">
      <c r="C293" s="170" t="s">
        <v>156</v>
      </c>
      <c r="D293" s="169">
        <v>3</v>
      </c>
      <c r="E293" s="65">
        <v>1</v>
      </c>
      <c r="F293" s="131">
        <f t="shared" si="88"/>
        <v>287</v>
      </c>
      <c r="G293" s="79">
        <f t="shared" si="97"/>
        <v>34.704301337324885</v>
      </c>
      <c r="H293" s="72">
        <f t="shared" si="96"/>
        <v>40.329641704334541</v>
      </c>
      <c r="I293" s="10">
        <f t="shared" si="89"/>
        <v>11.202678251204039</v>
      </c>
      <c r="J293" s="70">
        <v>0</v>
      </c>
      <c r="K293" s="7">
        <f t="shared" si="82"/>
        <v>80.07252341249999</v>
      </c>
      <c r="L293" s="7">
        <v>103</v>
      </c>
      <c r="M293" s="43">
        <f t="shared" si="90"/>
        <v>0</v>
      </c>
      <c r="N293" s="7">
        <v>0</v>
      </c>
      <c r="O293" s="7">
        <f t="shared" si="83"/>
        <v>183.0725234125</v>
      </c>
      <c r="P293" s="7">
        <f t="shared" si="84"/>
        <v>2.0509025764262558</v>
      </c>
      <c r="Q293" s="7">
        <f t="shared" si="81"/>
        <v>5500</v>
      </c>
      <c r="R293" s="7">
        <f t="shared" si="91"/>
        <v>16.940000000000001</v>
      </c>
      <c r="S293" s="21">
        <f t="shared" si="92"/>
        <v>21.951160000000002</v>
      </c>
      <c r="T293" s="21">
        <f t="shared" si="93"/>
        <v>22</v>
      </c>
      <c r="U293" s="7">
        <f t="shared" si="94"/>
        <v>5500</v>
      </c>
      <c r="V293" s="7">
        <f t="shared" si="85"/>
        <v>1</v>
      </c>
      <c r="W293" s="7">
        <f t="shared" si="86"/>
        <v>11</v>
      </c>
      <c r="X293" s="7">
        <f t="shared" si="95"/>
        <v>488</v>
      </c>
      <c r="Y293" s="7">
        <f t="shared" si="87"/>
        <v>12.632158000000002</v>
      </c>
    </row>
    <row r="294" spans="3:25">
      <c r="C294" s="170" t="s">
        <v>156</v>
      </c>
      <c r="D294" s="169">
        <v>3</v>
      </c>
      <c r="E294" s="65">
        <v>1</v>
      </c>
      <c r="F294" s="131">
        <f t="shared" si="88"/>
        <v>288</v>
      </c>
      <c r="G294" s="79">
        <f t="shared" si="97"/>
        <v>34.793565705860374</v>
      </c>
      <c r="H294" s="72">
        <f t="shared" si="96"/>
        <v>40.329641704334541</v>
      </c>
      <c r="I294" s="10">
        <f t="shared" si="89"/>
        <v>11.202678251204039</v>
      </c>
      <c r="J294" s="70">
        <v>0</v>
      </c>
      <c r="K294" s="7">
        <f t="shared" si="82"/>
        <v>80.07252341249999</v>
      </c>
      <c r="L294" s="7">
        <v>103</v>
      </c>
      <c r="M294" s="43">
        <f t="shared" si="90"/>
        <v>0</v>
      </c>
      <c r="N294" s="7">
        <v>0</v>
      </c>
      <c r="O294" s="7">
        <f t="shared" si="83"/>
        <v>183.0725234125</v>
      </c>
      <c r="P294" s="7">
        <f t="shared" si="84"/>
        <v>2.0509025764262558</v>
      </c>
      <c r="Q294" s="7">
        <f t="shared" si="81"/>
        <v>5500</v>
      </c>
      <c r="R294" s="7">
        <f t="shared" si="91"/>
        <v>16.940000000000001</v>
      </c>
      <c r="S294" s="21">
        <f t="shared" si="92"/>
        <v>21.951160000000002</v>
      </c>
      <c r="T294" s="21">
        <f t="shared" si="93"/>
        <v>22</v>
      </c>
      <c r="U294" s="7">
        <f t="shared" si="94"/>
        <v>5500</v>
      </c>
      <c r="V294" s="7">
        <f t="shared" si="85"/>
        <v>1</v>
      </c>
      <c r="W294" s="7">
        <f t="shared" si="86"/>
        <v>11</v>
      </c>
      <c r="X294" s="7">
        <f t="shared" si="95"/>
        <v>488</v>
      </c>
      <c r="Y294" s="7">
        <f t="shared" si="87"/>
        <v>12.632158000000002</v>
      </c>
    </row>
    <row r="295" spans="3:25">
      <c r="C295" s="170" t="s">
        <v>156</v>
      </c>
      <c r="D295" s="169">
        <v>3</v>
      </c>
      <c r="E295" s="65">
        <v>1</v>
      </c>
      <c r="F295" s="131">
        <f t="shared" si="88"/>
        <v>289</v>
      </c>
      <c r="G295" s="79">
        <f t="shared" si="97"/>
        <v>34.882830074395862</v>
      </c>
      <c r="H295" s="72">
        <f t="shared" si="96"/>
        <v>40.329641704334541</v>
      </c>
      <c r="I295" s="10">
        <f t="shared" si="89"/>
        <v>11.202678251204039</v>
      </c>
      <c r="J295" s="70">
        <v>0</v>
      </c>
      <c r="K295" s="7">
        <f t="shared" si="82"/>
        <v>80.07252341249999</v>
      </c>
      <c r="L295" s="7">
        <v>103</v>
      </c>
      <c r="M295" s="43">
        <f t="shared" si="90"/>
        <v>0</v>
      </c>
      <c r="N295" s="7">
        <v>0</v>
      </c>
      <c r="O295" s="7">
        <f t="shared" si="83"/>
        <v>183.0725234125</v>
      </c>
      <c r="P295" s="7">
        <f t="shared" si="84"/>
        <v>2.0509025764262558</v>
      </c>
      <c r="Q295" s="7">
        <f t="shared" si="81"/>
        <v>5500</v>
      </c>
      <c r="R295" s="7">
        <f t="shared" si="91"/>
        <v>16.940000000000001</v>
      </c>
      <c r="S295" s="21">
        <f t="shared" si="92"/>
        <v>21.951160000000002</v>
      </c>
      <c r="T295" s="21">
        <f t="shared" si="93"/>
        <v>22</v>
      </c>
      <c r="U295" s="7">
        <f t="shared" si="94"/>
        <v>5500</v>
      </c>
      <c r="V295" s="7">
        <f t="shared" si="85"/>
        <v>1</v>
      </c>
      <c r="W295" s="7">
        <f t="shared" si="86"/>
        <v>11</v>
      </c>
      <c r="X295" s="7">
        <f t="shared" si="95"/>
        <v>488</v>
      </c>
      <c r="Y295" s="7">
        <f t="shared" si="87"/>
        <v>12.632158000000002</v>
      </c>
    </row>
    <row r="296" spans="3:25">
      <c r="C296" s="170" t="s">
        <v>156</v>
      </c>
      <c r="D296" s="169">
        <v>3</v>
      </c>
      <c r="E296" s="65">
        <v>1</v>
      </c>
      <c r="F296" s="131">
        <f t="shared" si="88"/>
        <v>290</v>
      </c>
      <c r="G296" s="79">
        <f t="shared" si="97"/>
        <v>34.97209444293135</v>
      </c>
      <c r="H296" s="72">
        <f t="shared" si="96"/>
        <v>40.329641704334541</v>
      </c>
      <c r="I296" s="10">
        <f t="shared" si="89"/>
        <v>11.202678251204039</v>
      </c>
      <c r="J296" s="70">
        <v>0</v>
      </c>
      <c r="K296" s="7">
        <f t="shared" si="82"/>
        <v>80.07252341249999</v>
      </c>
      <c r="L296" s="7">
        <v>103</v>
      </c>
      <c r="M296" s="43">
        <f t="shared" si="90"/>
        <v>0</v>
      </c>
      <c r="N296" s="7">
        <v>0</v>
      </c>
      <c r="O296" s="7">
        <f t="shared" si="83"/>
        <v>183.0725234125</v>
      </c>
      <c r="P296" s="7">
        <f t="shared" si="84"/>
        <v>2.0509025764262558</v>
      </c>
      <c r="Q296" s="7">
        <f t="shared" si="81"/>
        <v>5500</v>
      </c>
      <c r="R296" s="7">
        <f t="shared" si="91"/>
        <v>16.940000000000001</v>
      </c>
      <c r="S296" s="21">
        <f t="shared" si="92"/>
        <v>21.951160000000002</v>
      </c>
      <c r="T296" s="21">
        <f t="shared" si="93"/>
        <v>22</v>
      </c>
      <c r="U296" s="7">
        <f t="shared" si="94"/>
        <v>5500</v>
      </c>
      <c r="V296" s="7">
        <f t="shared" si="85"/>
        <v>1</v>
      </c>
      <c r="W296" s="7">
        <f t="shared" si="86"/>
        <v>11</v>
      </c>
      <c r="X296" s="7">
        <f t="shared" si="95"/>
        <v>488</v>
      </c>
      <c r="Y296" s="7">
        <f t="shared" si="87"/>
        <v>12.632158000000002</v>
      </c>
    </row>
    <row r="297" spans="3:25">
      <c r="C297" s="170" t="s">
        <v>156</v>
      </c>
      <c r="D297" s="169">
        <v>3</v>
      </c>
      <c r="E297" s="65">
        <v>1</v>
      </c>
      <c r="F297" s="131">
        <f t="shared" si="88"/>
        <v>291</v>
      </c>
      <c r="G297" s="79">
        <f t="shared" si="97"/>
        <v>35.061358811466839</v>
      </c>
      <c r="H297" s="72">
        <f t="shared" si="96"/>
        <v>40.329641704334541</v>
      </c>
      <c r="I297" s="10">
        <f t="shared" si="89"/>
        <v>11.202678251204039</v>
      </c>
      <c r="J297" s="70">
        <v>0</v>
      </c>
      <c r="K297" s="7">
        <f t="shared" si="82"/>
        <v>80.07252341249999</v>
      </c>
      <c r="L297" s="7">
        <v>103</v>
      </c>
      <c r="M297" s="43">
        <f t="shared" si="90"/>
        <v>0</v>
      </c>
      <c r="N297" s="7">
        <v>0</v>
      </c>
      <c r="O297" s="7">
        <f t="shared" si="83"/>
        <v>183.0725234125</v>
      </c>
      <c r="P297" s="7">
        <f t="shared" si="84"/>
        <v>2.0509025764262558</v>
      </c>
      <c r="Q297" s="7">
        <f t="shared" si="81"/>
        <v>5500</v>
      </c>
      <c r="R297" s="7">
        <f t="shared" si="91"/>
        <v>16.940000000000001</v>
      </c>
      <c r="S297" s="21">
        <f t="shared" si="92"/>
        <v>21.951160000000002</v>
      </c>
      <c r="T297" s="21">
        <f t="shared" si="93"/>
        <v>22</v>
      </c>
      <c r="U297" s="7">
        <f t="shared" si="94"/>
        <v>5500</v>
      </c>
      <c r="V297" s="7">
        <f t="shared" si="85"/>
        <v>1</v>
      </c>
      <c r="W297" s="7">
        <f t="shared" si="86"/>
        <v>11</v>
      </c>
      <c r="X297" s="7">
        <f t="shared" si="95"/>
        <v>488</v>
      </c>
      <c r="Y297" s="7">
        <f t="shared" si="87"/>
        <v>12.632158000000002</v>
      </c>
    </row>
    <row r="298" spans="3:25">
      <c r="C298" s="170" t="s">
        <v>156</v>
      </c>
      <c r="D298" s="169">
        <v>3</v>
      </c>
      <c r="E298" s="65">
        <v>1</v>
      </c>
      <c r="F298" s="131">
        <f t="shared" si="88"/>
        <v>292</v>
      </c>
      <c r="G298" s="79">
        <f t="shared" si="97"/>
        <v>35.150623180002327</v>
      </c>
      <c r="H298" s="72">
        <f t="shared" si="96"/>
        <v>40.329641704334541</v>
      </c>
      <c r="I298" s="10">
        <f t="shared" si="89"/>
        <v>11.202678251204039</v>
      </c>
      <c r="J298" s="70">
        <v>0</v>
      </c>
      <c r="K298" s="7">
        <f t="shared" si="82"/>
        <v>80.07252341249999</v>
      </c>
      <c r="L298" s="7">
        <v>103</v>
      </c>
      <c r="M298" s="43">
        <f t="shared" si="90"/>
        <v>0</v>
      </c>
      <c r="N298" s="7">
        <v>0</v>
      </c>
      <c r="O298" s="7">
        <f t="shared" si="83"/>
        <v>183.0725234125</v>
      </c>
      <c r="P298" s="7">
        <f t="shared" si="84"/>
        <v>2.0509025764262558</v>
      </c>
      <c r="Q298" s="7">
        <f t="shared" si="81"/>
        <v>5500</v>
      </c>
      <c r="R298" s="7">
        <f t="shared" si="91"/>
        <v>16.940000000000001</v>
      </c>
      <c r="S298" s="21">
        <f t="shared" si="92"/>
        <v>21.951160000000002</v>
      </c>
      <c r="T298" s="21">
        <f t="shared" si="93"/>
        <v>22</v>
      </c>
      <c r="U298" s="7">
        <f t="shared" si="94"/>
        <v>5500</v>
      </c>
      <c r="V298" s="7">
        <f t="shared" si="85"/>
        <v>1</v>
      </c>
      <c r="W298" s="7">
        <f t="shared" si="86"/>
        <v>11</v>
      </c>
      <c r="X298" s="7">
        <f t="shared" si="95"/>
        <v>488</v>
      </c>
      <c r="Y298" s="7">
        <f t="shared" si="87"/>
        <v>12.632158000000002</v>
      </c>
    </row>
    <row r="299" spans="3:25">
      <c r="C299" s="170" t="s">
        <v>156</v>
      </c>
      <c r="D299" s="169">
        <v>3</v>
      </c>
      <c r="E299" s="65">
        <v>1</v>
      </c>
      <c r="F299" s="131">
        <f t="shared" si="88"/>
        <v>293</v>
      </c>
      <c r="G299" s="79">
        <f t="shared" si="97"/>
        <v>35.239887548537816</v>
      </c>
      <c r="H299" s="72">
        <f t="shared" si="96"/>
        <v>40.329641704334541</v>
      </c>
      <c r="I299" s="10">
        <f t="shared" si="89"/>
        <v>11.202678251204039</v>
      </c>
      <c r="J299" s="70">
        <v>0</v>
      </c>
      <c r="K299" s="7">
        <f t="shared" si="82"/>
        <v>80.07252341249999</v>
      </c>
      <c r="L299" s="7">
        <v>103</v>
      </c>
      <c r="M299" s="43">
        <f t="shared" si="90"/>
        <v>0</v>
      </c>
      <c r="N299" s="7">
        <v>0</v>
      </c>
      <c r="O299" s="7">
        <f t="shared" si="83"/>
        <v>183.0725234125</v>
      </c>
      <c r="P299" s="7">
        <f t="shared" si="84"/>
        <v>2.0509025764262558</v>
      </c>
      <c r="Q299" s="7">
        <f t="shared" si="81"/>
        <v>5500</v>
      </c>
      <c r="R299" s="7">
        <f t="shared" si="91"/>
        <v>16.940000000000001</v>
      </c>
      <c r="S299" s="21">
        <f t="shared" si="92"/>
        <v>21.951160000000002</v>
      </c>
      <c r="T299" s="21">
        <f t="shared" si="93"/>
        <v>22</v>
      </c>
      <c r="U299" s="7">
        <f t="shared" si="94"/>
        <v>5500</v>
      </c>
      <c r="V299" s="7">
        <f t="shared" si="85"/>
        <v>1</v>
      </c>
      <c r="W299" s="7">
        <f t="shared" si="86"/>
        <v>11</v>
      </c>
      <c r="X299" s="7">
        <f t="shared" si="95"/>
        <v>488</v>
      </c>
      <c r="Y299" s="7">
        <f t="shared" si="87"/>
        <v>12.632158000000002</v>
      </c>
    </row>
    <row r="300" spans="3:25">
      <c r="C300" s="170" t="s">
        <v>156</v>
      </c>
      <c r="D300" s="169">
        <v>3</v>
      </c>
      <c r="E300" s="65">
        <v>1</v>
      </c>
      <c r="F300" s="131">
        <f t="shared" si="88"/>
        <v>294</v>
      </c>
      <c r="G300" s="79">
        <f t="shared" si="97"/>
        <v>35.329151917073304</v>
      </c>
      <c r="H300" s="72">
        <f t="shared" si="96"/>
        <v>40.329641704334541</v>
      </c>
      <c r="I300" s="10">
        <f t="shared" si="89"/>
        <v>11.202678251204039</v>
      </c>
      <c r="J300" s="70">
        <v>0</v>
      </c>
      <c r="K300" s="7">
        <f t="shared" si="82"/>
        <v>80.07252341249999</v>
      </c>
      <c r="L300" s="7">
        <v>103</v>
      </c>
      <c r="M300" s="43">
        <f t="shared" si="90"/>
        <v>0</v>
      </c>
      <c r="N300" s="7">
        <v>0</v>
      </c>
      <c r="O300" s="7">
        <f t="shared" si="83"/>
        <v>183.0725234125</v>
      </c>
      <c r="P300" s="7">
        <f t="shared" si="84"/>
        <v>2.0509025764262558</v>
      </c>
      <c r="Q300" s="7">
        <f t="shared" si="81"/>
        <v>5500</v>
      </c>
      <c r="R300" s="7">
        <f t="shared" si="91"/>
        <v>16.940000000000001</v>
      </c>
      <c r="S300" s="21">
        <f t="shared" si="92"/>
        <v>21.951160000000002</v>
      </c>
      <c r="T300" s="21">
        <f t="shared" si="93"/>
        <v>22</v>
      </c>
      <c r="U300" s="7">
        <f t="shared" si="94"/>
        <v>5500</v>
      </c>
      <c r="V300" s="7">
        <f t="shared" si="85"/>
        <v>1</v>
      </c>
      <c r="W300" s="7">
        <f t="shared" si="86"/>
        <v>11</v>
      </c>
      <c r="X300" s="7">
        <f t="shared" si="95"/>
        <v>488</v>
      </c>
      <c r="Y300" s="7">
        <f t="shared" si="87"/>
        <v>12.632158000000002</v>
      </c>
    </row>
    <row r="301" spans="3:25">
      <c r="C301" s="170" t="s">
        <v>156</v>
      </c>
      <c r="D301" s="169">
        <v>3</v>
      </c>
      <c r="E301" s="65">
        <v>1</v>
      </c>
      <c r="F301" s="131">
        <f t="shared" si="88"/>
        <v>295</v>
      </c>
      <c r="G301" s="79">
        <f t="shared" si="97"/>
        <v>35.418416285608792</v>
      </c>
      <c r="H301" s="72">
        <f t="shared" si="96"/>
        <v>40.329641704334541</v>
      </c>
      <c r="I301" s="10">
        <f t="shared" si="89"/>
        <v>11.202678251204039</v>
      </c>
      <c r="J301" s="70">
        <v>0</v>
      </c>
      <c r="K301" s="7">
        <f t="shared" si="82"/>
        <v>80.07252341249999</v>
      </c>
      <c r="L301" s="7">
        <v>103</v>
      </c>
      <c r="M301" s="43">
        <f t="shared" si="90"/>
        <v>0</v>
      </c>
      <c r="N301" s="7">
        <v>0</v>
      </c>
      <c r="O301" s="7">
        <f t="shared" si="83"/>
        <v>183.0725234125</v>
      </c>
      <c r="P301" s="7">
        <f t="shared" si="84"/>
        <v>2.0509025764262558</v>
      </c>
      <c r="Q301" s="7">
        <f t="shared" si="81"/>
        <v>5500</v>
      </c>
      <c r="R301" s="7">
        <f t="shared" si="91"/>
        <v>16.940000000000001</v>
      </c>
      <c r="S301" s="21">
        <f t="shared" si="92"/>
        <v>21.951160000000002</v>
      </c>
      <c r="T301" s="21">
        <f t="shared" si="93"/>
        <v>22</v>
      </c>
      <c r="U301" s="7">
        <f t="shared" si="94"/>
        <v>5500</v>
      </c>
      <c r="V301" s="7">
        <f t="shared" si="85"/>
        <v>1</v>
      </c>
      <c r="W301" s="7">
        <f t="shared" si="86"/>
        <v>11</v>
      </c>
      <c r="X301" s="7">
        <f t="shared" si="95"/>
        <v>488</v>
      </c>
      <c r="Y301" s="7">
        <f t="shared" si="87"/>
        <v>12.632158000000002</v>
      </c>
    </row>
    <row r="302" spans="3:25">
      <c r="C302" s="170" t="s">
        <v>156</v>
      </c>
      <c r="D302" s="169">
        <v>3</v>
      </c>
      <c r="E302" s="65">
        <v>1</v>
      </c>
      <c r="F302" s="131">
        <f t="shared" si="88"/>
        <v>296</v>
      </c>
      <c r="G302" s="79">
        <f t="shared" si="97"/>
        <v>35.507680654144281</v>
      </c>
      <c r="H302" s="72">
        <f t="shared" si="96"/>
        <v>40.329641704334541</v>
      </c>
      <c r="I302" s="10">
        <f t="shared" si="89"/>
        <v>11.202678251204039</v>
      </c>
      <c r="J302" s="70">
        <v>0</v>
      </c>
      <c r="K302" s="7">
        <f t="shared" si="82"/>
        <v>80.07252341249999</v>
      </c>
      <c r="L302" s="7">
        <v>103</v>
      </c>
      <c r="M302" s="43">
        <f t="shared" si="90"/>
        <v>0</v>
      </c>
      <c r="N302" s="7">
        <v>0</v>
      </c>
      <c r="O302" s="7">
        <f t="shared" si="83"/>
        <v>183.0725234125</v>
      </c>
      <c r="P302" s="7">
        <f t="shared" si="84"/>
        <v>2.0509025764262558</v>
      </c>
      <c r="Q302" s="7">
        <f t="shared" si="81"/>
        <v>5500</v>
      </c>
      <c r="R302" s="7">
        <f t="shared" si="91"/>
        <v>16.940000000000001</v>
      </c>
      <c r="S302" s="21">
        <f t="shared" si="92"/>
        <v>21.951160000000002</v>
      </c>
      <c r="T302" s="21">
        <f t="shared" si="93"/>
        <v>22</v>
      </c>
      <c r="U302" s="7">
        <f t="shared" si="94"/>
        <v>5500</v>
      </c>
      <c r="V302" s="7">
        <f t="shared" si="85"/>
        <v>1</v>
      </c>
      <c r="W302" s="7">
        <f t="shared" si="86"/>
        <v>11</v>
      </c>
      <c r="X302" s="7">
        <f t="shared" si="95"/>
        <v>488</v>
      </c>
      <c r="Y302" s="7">
        <f t="shared" si="87"/>
        <v>12.632158000000002</v>
      </c>
    </row>
    <row r="303" spans="3:25">
      <c r="C303" s="170" t="s">
        <v>156</v>
      </c>
      <c r="D303" s="169">
        <v>3</v>
      </c>
      <c r="E303" s="65">
        <v>1</v>
      </c>
      <c r="F303" s="131">
        <f t="shared" si="88"/>
        <v>297</v>
      </c>
      <c r="G303" s="79">
        <f t="shared" si="97"/>
        <v>35.596945022679769</v>
      </c>
      <c r="H303" s="72">
        <f t="shared" si="96"/>
        <v>40.329641704334541</v>
      </c>
      <c r="I303" s="10">
        <f t="shared" si="89"/>
        <v>11.202678251204039</v>
      </c>
      <c r="J303" s="70">
        <v>0</v>
      </c>
      <c r="K303" s="7">
        <f t="shared" si="82"/>
        <v>80.07252341249999</v>
      </c>
      <c r="L303" s="7">
        <v>103</v>
      </c>
      <c r="M303" s="43">
        <f t="shared" si="90"/>
        <v>0</v>
      </c>
      <c r="N303" s="7">
        <v>0</v>
      </c>
      <c r="O303" s="7">
        <f t="shared" si="83"/>
        <v>183.0725234125</v>
      </c>
      <c r="P303" s="7">
        <f t="shared" si="84"/>
        <v>2.0509025764262558</v>
      </c>
      <c r="Q303" s="7">
        <f t="shared" si="81"/>
        <v>5500</v>
      </c>
      <c r="R303" s="7">
        <f t="shared" si="91"/>
        <v>16.940000000000001</v>
      </c>
      <c r="S303" s="21">
        <f t="shared" si="92"/>
        <v>21.951160000000002</v>
      </c>
      <c r="T303" s="21">
        <f t="shared" si="93"/>
        <v>22</v>
      </c>
      <c r="U303" s="7">
        <f t="shared" si="94"/>
        <v>5500</v>
      </c>
      <c r="V303" s="7">
        <f t="shared" si="85"/>
        <v>1</v>
      </c>
      <c r="W303" s="7">
        <f t="shared" si="86"/>
        <v>11</v>
      </c>
      <c r="X303" s="7">
        <f t="shared" si="95"/>
        <v>488</v>
      </c>
      <c r="Y303" s="7">
        <f t="shared" si="87"/>
        <v>12.632158000000002</v>
      </c>
    </row>
    <row r="304" spans="3:25">
      <c r="C304" s="170" t="s">
        <v>156</v>
      </c>
      <c r="D304" s="169">
        <v>3</v>
      </c>
      <c r="E304" s="65">
        <v>1</v>
      </c>
      <c r="F304" s="131">
        <f t="shared" si="88"/>
        <v>298</v>
      </c>
      <c r="G304" s="79">
        <f t="shared" si="97"/>
        <v>35.686209391215257</v>
      </c>
      <c r="H304" s="72">
        <f t="shared" si="96"/>
        <v>40.329641704334541</v>
      </c>
      <c r="I304" s="10">
        <f t="shared" si="89"/>
        <v>11.202678251204039</v>
      </c>
      <c r="J304" s="70">
        <v>0</v>
      </c>
      <c r="K304" s="7">
        <f t="shared" si="82"/>
        <v>80.07252341249999</v>
      </c>
      <c r="L304" s="7">
        <v>103</v>
      </c>
      <c r="M304" s="43">
        <f t="shared" si="90"/>
        <v>0</v>
      </c>
      <c r="N304" s="7">
        <v>0</v>
      </c>
      <c r="O304" s="7">
        <f t="shared" si="83"/>
        <v>183.0725234125</v>
      </c>
      <c r="P304" s="7">
        <f t="shared" si="84"/>
        <v>2.0509025764262558</v>
      </c>
      <c r="Q304" s="7">
        <f t="shared" si="81"/>
        <v>5500</v>
      </c>
      <c r="R304" s="7">
        <f t="shared" si="91"/>
        <v>16.940000000000001</v>
      </c>
      <c r="S304" s="21">
        <f t="shared" si="92"/>
        <v>21.951160000000002</v>
      </c>
      <c r="T304" s="21">
        <f t="shared" si="93"/>
        <v>22</v>
      </c>
      <c r="U304" s="7">
        <f t="shared" si="94"/>
        <v>5500</v>
      </c>
      <c r="V304" s="7">
        <f t="shared" si="85"/>
        <v>1</v>
      </c>
      <c r="W304" s="7">
        <f t="shared" si="86"/>
        <v>11</v>
      </c>
      <c r="X304" s="7">
        <f t="shared" si="95"/>
        <v>488</v>
      </c>
      <c r="Y304" s="7">
        <f t="shared" si="87"/>
        <v>12.632158000000002</v>
      </c>
    </row>
    <row r="305" spans="3:25">
      <c r="C305" s="170" t="s">
        <v>156</v>
      </c>
      <c r="D305" s="169">
        <v>3</v>
      </c>
      <c r="E305" s="65">
        <v>1</v>
      </c>
      <c r="F305" s="131">
        <f t="shared" si="88"/>
        <v>299</v>
      </c>
      <c r="G305" s="79">
        <f t="shared" si="97"/>
        <v>35.775473759750746</v>
      </c>
      <c r="H305" s="72">
        <f t="shared" si="96"/>
        <v>40.329641704334541</v>
      </c>
      <c r="I305" s="10">
        <f t="shared" si="89"/>
        <v>11.202678251204039</v>
      </c>
      <c r="J305" s="70">
        <v>0</v>
      </c>
      <c r="K305" s="7">
        <f t="shared" si="82"/>
        <v>80.07252341249999</v>
      </c>
      <c r="L305" s="7">
        <v>103</v>
      </c>
      <c r="M305" s="43">
        <f t="shared" si="90"/>
        <v>0</v>
      </c>
      <c r="N305" s="7">
        <v>0</v>
      </c>
      <c r="O305" s="7">
        <f t="shared" si="83"/>
        <v>183.0725234125</v>
      </c>
      <c r="P305" s="7">
        <f t="shared" si="84"/>
        <v>2.0509025764262558</v>
      </c>
      <c r="Q305" s="7">
        <f t="shared" si="81"/>
        <v>5500</v>
      </c>
      <c r="R305" s="7">
        <f t="shared" si="91"/>
        <v>16.940000000000001</v>
      </c>
      <c r="S305" s="21">
        <f t="shared" si="92"/>
        <v>21.951160000000002</v>
      </c>
      <c r="T305" s="21">
        <f t="shared" si="93"/>
        <v>22</v>
      </c>
      <c r="U305" s="7">
        <f t="shared" si="94"/>
        <v>5500</v>
      </c>
      <c r="V305" s="7">
        <f t="shared" si="85"/>
        <v>1</v>
      </c>
      <c r="W305" s="7">
        <f t="shared" si="86"/>
        <v>11</v>
      </c>
      <c r="X305" s="7">
        <f t="shared" si="95"/>
        <v>488</v>
      </c>
      <c r="Y305" s="7">
        <f t="shared" si="87"/>
        <v>12.632158000000002</v>
      </c>
    </row>
    <row r="306" spans="3:25">
      <c r="C306" s="170" t="s">
        <v>156</v>
      </c>
      <c r="D306" s="169">
        <v>3</v>
      </c>
      <c r="E306" s="65">
        <v>1</v>
      </c>
      <c r="F306" s="131">
        <f t="shared" si="88"/>
        <v>300</v>
      </c>
      <c r="G306" s="79">
        <f t="shared" si="97"/>
        <v>35.864738128286234</v>
      </c>
      <c r="H306" s="72">
        <f t="shared" si="96"/>
        <v>40.329641704334541</v>
      </c>
      <c r="I306" s="10">
        <f t="shared" si="89"/>
        <v>11.202678251204039</v>
      </c>
      <c r="J306" s="70">
        <v>0</v>
      </c>
      <c r="K306" s="7">
        <f t="shared" si="82"/>
        <v>80.07252341249999</v>
      </c>
      <c r="L306" s="7">
        <v>103</v>
      </c>
      <c r="M306" s="43">
        <f t="shared" si="90"/>
        <v>0</v>
      </c>
      <c r="N306" s="7">
        <v>0</v>
      </c>
      <c r="O306" s="7">
        <f t="shared" si="83"/>
        <v>183.0725234125</v>
      </c>
      <c r="P306" s="7">
        <f t="shared" si="84"/>
        <v>2.0509025764262558</v>
      </c>
      <c r="Q306" s="7">
        <f t="shared" si="81"/>
        <v>5500</v>
      </c>
      <c r="R306" s="7">
        <f t="shared" si="91"/>
        <v>16.940000000000001</v>
      </c>
      <c r="S306" s="21">
        <f t="shared" si="92"/>
        <v>21.951160000000002</v>
      </c>
      <c r="T306" s="21">
        <f t="shared" si="93"/>
        <v>22</v>
      </c>
      <c r="U306" s="7">
        <f t="shared" si="94"/>
        <v>5500</v>
      </c>
      <c r="V306" s="7">
        <f t="shared" si="85"/>
        <v>1</v>
      </c>
      <c r="W306" s="7">
        <f t="shared" si="86"/>
        <v>11</v>
      </c>
      <c r="X306" s="7">
        <f t="shared" si="95"/>
        <v>488</v>
      </c>
      <c r="Y306" s="7">
        <f t="shared" si="87"/>
        <v>12.632158000000002</v>
      </c>
    </row>
    <row r="307" spans="3:25">
      <c r="C307" s="170" t="s">
        <v>156</v>
      </c>
      <c r="D307" s="169">
        <v>3</v>
      </c>
      <c r="E307" s="65">
        <v>1</v>
      </c>
      <c r="F307" s="131">
        <f t="shared" si="88"/>
        <v>301</v>
      </c>
      <c r="G307" s="79">
        <f t="shared" si="97"/>
        <v>35.954002496821722</v>
      </c>
      <c r="H307" s="72">
        <f t="shared" si="96"/>
        <v>40.329641704334541</v>
      </c>
      <c r="I307" s="10">
        <f t="shared" si="89"/>
        <v>11.202678251204039</v>
      </c>
      <c r="J307" s="70">
        <v>0</v>
      </c>
      <c r="K307" s="7">
        <f t="shared" si="82"/>
        <v>80.07252341249999</v>
      </c>
      <c r="L307" s="7">
        <v>103</v>
      </c>
      <c r="M307" s="43">
        <f t="shared" si="90"/>
        <v>0</v>
      </c>
      <c r="N307" s="7">
        <v>0</v>
      </c>
      <c r="O307" s="7">
        <f t="shared" si="83"/>
        <v>183.0725234125</v>
      </c>
      <c r="P307" s="7">
        <f t="shared" si="84"/>
        <v>2.0509025764262558</v>
      </c>
      <c r="Q307" s="7">
        <f t="shared" si="81"/>
        <v>5500</v>
      </c>
      <c r="R307" s="7">
        <f t="shared" si="91"/>
        <v>16.940000000000001</v>
      </c>
      <c r="S307" s="21">
        <f t="shared" si="92"/>
        <v>21.951160000000002</v>
      </c>
      <c r="T307" s="21">
        <f t="shared" si="93"/>
        <v>22</v>
      </c>
      <c r="U307" s="7">
        <f t="shared" si="94"/>
        <v>5500</v>
      </c>
      <c r="V307" s="7">
        <f t="shared" si="85"/>
        <v>1</v>
      </c>
      <c r="W307" s="7">
        <f t="shared" si="86"/>
        <v>11</v>
      </c>
      <c r="X307" s="7">
        <f t="shared" si="95"/>
        <v>488</v>
      </c>
      <c r="Y307" s="7">
        <f t="shared" si="87"/>
        <v>12.632158000000002</v>
      </c>
    </row>
    <row r="308" spans="3:25">
      <c r="C308" s="170" t="s">
        <v>156</v>
      </c>
      <c r="D308" s="169">
        <v>3</v>
      </c>
      <c r="E308" s="65">
        <v>1</v>
      </c>
      <c r="F308" s="131">
        <f t="shared" si="88"/>
        <v>302</v>
      </c>
      <c r="G308" s="79">
        <f t="shared" si="97"/>
        <v>36.043266865357211</v>
      </c>
      <c r="H308" s="72">
        <f t="shared" si="96"/>
        <v>40.329641704334541</v>
      </c>
      <c r="I308" s="10">
        <f t="shared" si="89"/>
        <v>11.202678251204039</v>
      </c>
      <c r="J308" s="70">
        <v>0</v>
      </c>
      <c r="K308" s="7">
        <f t="shared" si="82"/>
        <v>80.07252341249999</v>
      </c>
      <c r="L308" s="7">
        <v>103</v>
      </c>
      <c r="M308" s="43">
        <f t="shared" si="90"/>
        <v>0</v>
      </c>
      <c r="N308" s="7">
        <v>0</v>
      </c>
      <c r="O308" s="7">
        <f t="shared" si="83"/>
        <v>183.0725234125</v>
      </c>
      <c r="P308" s="7">
        <f t="shared" si="84"/>
        <v>2.0509025764262558</v>
      </c>
      <c r="Q308" s="7">
        <f t="shared" si="81"/>
        <v>5500</v>
      </c>
      <c r="R308" s="7">
        <f t="shared" si="91"/>
        <v>16.940000000000001</v>
      </c>
      <c r="S308" s="21">
        <f t="shared" si="92"/>
        <v>21.951160000000002</v>
      </c>
      <c r="T308" s="21">
        <f t="shared" si="93"/>
        <v>22</v>
      </c>
      <c r="U308" s="7">
        <f t="shared" si="94"/>
        <v>5500</v>
      </c>
      <c r="V308" s="7">
        <f t="shared" si="85"/>
        <v>1</v>
      </c>
      <c r="W308" s="7">
        <f t="shared" si="86"/>
        <v>11</v>
      </c>
      <c r="X308" s="7">
        <f t="shared" si="95"/>
        <v>488</v>
      </c>
      <c r="Y308" s="7">
        <f t="shared" si="87"/>
        <v>12.632158000000002</v>
      </c>
    </row>
    <row r="309" spans="3:25">
      <c r="C309" s="170" t="s">
        <v>156</v>
      </c>
      <c r="D309" s="169">
        <v>3</v>
      </c>
      <c r="E309" s="65">
        <v>1</v>
      </c>
      <c r="F309" s="131">
        <f t="shared" si="88"/>
        <v>303</v>
      </c>
      <c r="G309" s="79">
        <f t="shared" si="97"/>
        <v>36.132531233892699</v>
      </c>
      <c r="H309" s="72">
        <f t="shared" si="96"/>
        <v>40.329641704334541</v>
      </c>
      <c r="I309" s="10">
        <f t="shared" si="89"/>
        <v>11.202678251204039</v>
      </c>
      <c r="J309" s="70">
        <v>0</v>
      </c>
      <c r="K309" s="7">
        <f t="shared" si="82"/>
        <v>80.07252341249999</v>
      </c>
      <c r="L309" s="7">
        <v>103</v>
      </c>
      <c r="M309" s="43">
        <f t="shared" si="90"/>
        <v>0</v>
      </c>
      <c r="N309" s="7">
        <v>0</v>
      </c>
      <c r="O309" s="7">
        <f t="shared" si="83"/>
        <v>183.0725234125</v>
      </c>
      <c r="P309" s="7">
        <f t="shared" si="84"/>
        <v>2.0509025764262558</v>
      </c>
      <c r="Q309" s="7">
        <f t="shared" si="81"/>
        <v>5500</v>
      </c>
      <c r="R309" s="7">
        <f t="shared" si="91"/>
        <v>16.940000000000001</v>
      </c>
      <c r="S309" s="21">
        <f t="shared" si="92"/>
        <v>21.951160000000002</v>
      </c>
      <c r="T309" s="21">
        <f t="shared" si="93"/>
        <v>22</v>
      </c>
      <c r="U309" s="7">
        <f t="shared" si="94"/>
        <v>5500</v>
      </c>
      <c r="V309" s="7">
        <f t="shared" si="85"/>
        <v>1</v>
      </c>
      <c r="W309" s="7">
        <f t="shared" si="86"/>
        <v>11</v>
      </c>
      <c r="X309" s="7">
        <f t="shared" si="95"/>
        <v>488</v>
      </c>
      <c r="Y309" s="7">
        <f t="shared" si="87"/>
        <v>12.632158000000002</v>
      </c>
    </row>
    <row r="310" spans="3:25">
      <c r="C310" s="170" t="s">
        <v>156</v>
      </c>
      <c r="D310" s="169">
        <v>3</v>
      </c>
      <c r="E310" s="65">
        <v>1</v>
      </c>
      <c r="F310" s="131">
        <f t="shared" si="88"/>
        <v>304</v>
      </c>
      <c r="G310" s="79">
        <f t="shared" si="97"/>
        <v>36.221795602428188</v>
      </c>
      <c r="H310" s="72">
        <f t="shared" si="96"/>
        <v>40.329641704334541</v>
      </c>
      <c r="I310" s="10">
        <f t="shared" si="89"/>
        <v>11.202678251204039</v>
      </c>
      <c r="J310" s="70">
        <v>0</v>
      </c>
      <c r="K310" s="7">
        <f t="shared" si="82"/>
        <v>80.07252341249999</v>
      </c>
      <c r="L310" s="7">
        <v>103</v>
      </c>
      <c r="M310" s="43">
        <f t="shared" si="90"/>
        <v>0</v>
      </c>
      <c r="N310" s="7">
        <v>0</v>
      </c>
      <c r="O310" s="7">
        <f t="shared" si="83"/>
        <v>183.0725234125</v>
      </c>
      <c r="P310" s="7">
        <f t="shared" si="84"/>
        <v>2.0509025764262558</v>
      </c>
      <c r="Q310" s="7">
        <f t="shared" ref="Q310:Q340" si="99">VLOOKUP(H310,$AE$7:$AF$68,2,TRUE)</f>
        <v>5500</v>
      </c>
      <c r="R310" s="7">
        <f t="shared" si="91"/>
        <v>16.940000000000001</v>
      </c>
      <c r="S310" s="21">
        <f t="shared" si="92"/>
        <v>21.951160000000002</v>
      </c>
      <c r="T310" s="21">
        <f t="shared" si="93"/>
        <v>22</v>
      </c>
      <c r="U310" s="7">
        <f t="shared" si="94"/>
        <v>5500</v>
      </c>
      <c r="V310" s="7">
        <f t="shared" si="85"/>
        <v>1</v>
      </c>
      <c r="W310" s="7">
        <f t="shared" si="86"/>
        <v>11</v>
      </c>
      <c r="X310" s="7">
        <f t="shared" si="95"/>
        <v>488</v>
      </c>
      <c r="Y310" s="7">
        <f t="shared" si="87"/>
        <v>12.632158000000002</v>
      </c>
    </row>
    <row r="311" spans="3:25">
      <c r="C311" s="170" t="s">
        <v>156</v>
      </c>
      <c r="D311" s="169">
        <v>3</v>
      </c>
      <c r="E311" s="65">
        <v>1</v>
      </c>
      <c r="F311" s="131">
        <f t="shared" si="88"/>
        <v>305</v>
      </c>
      <c r="G311" s="79">
        <f t="shared" si="97"/>
        <v>36.311059970963676</v>
      </c>
      <c r="H311" s="72">
        <f t="shared" si="96"/>
        <v>40.329641704334541</v>
      </c>
      <c r="I311" s="10">
        <f t="shared" si="89"/>
        <v>11.202678251204039</v>
      </c>
      <c r="J311" s="70">
        <v>0</v>
      </c>
      <c r="K311" s="7">
        <f t="shared" si="82"/>
        <v>80.07252341249999</v>
      </c>
      <c r="L311" s="7">
        <v>103</v>
      </c>
      <c r="M311" s="43">
        <f t="shared" si="90"/>
        <v>0</v>
      </c>
      <c r="N311" s="7">
        <v>0</v>
      </c>
      <c r="O311" s="7">
        <f t="shared" si="83"/>
        <v>183.0725234125</v>
      </c>
      <c r="P311" s="7">
        <f t="shared" si="84"/>
        <v>2.0509025764262558</v>
      </c>
      <c r="Q311" s="7">
        <f t="shared" si="99"/>
        <v>5500</v>
      </c>
      <c r="R311" s="7">
        <f t="shared" si="91"/>
        <v>16.940000000000001</v>
      </c>
      <c r="S311" s="21">
        <f t="shared" si="92"/>
        <v>21.951160000000002</v>
      </c>
      <c r="T311" s="21">
        <f t="shared" si="93"/>
        <v>22</v>
      </c>
      <c r="U311" s="7">
        <f t="shared" si="94"/>
        <v>5500</v>
      </c>
      <c r="V311" s="7">
        <f t="shared" si="85"/>
        <v>1</v>
      </c>
      <c r="W311" s="7">
        <f t="shared" si="86"/>
        <v>11</v>
      </c>
      <c r="X311" s="7">
        <f t="shared" si="95"/>
        <v>488</v>
      </c>
      <c r="Y311" s="7">
        <f t="shared" si="87"/>
        <v>12.632158000000002</v>
      </c>
    </row>
    <row r="312" spans="3:25">
      <c r="C312" s="170" t="s">
        <v>156</v>
      </c>
      <c r="D312" s="169">
        <v>3</v>
      </c>
      <c r="E312" s="65">
        <v>1</v>
      </c>
      <c r="F312" s="131">
        <f t="shared" si="88"/>
        <v>306</v>
      </c>
      <c r="G312" s="79">
        <f t="shared" si="97"/>
        <v>36.400324339499164</v>
      </c>
      <c r="H312" s="72">
        <f t="shared" si="96"/>
        <v>40.329641704334541</v>
      </c>
      <c r="I312" s="10">
        <f t="shared" si="89"/>
        <v>11.202678251204039</v>
      </c>
      <c r="J312" s="70">
        <v>0</v>
      </c>
      <c r="K312" s="7">
        <f t="shared" si="82"/>
        <v>80.07252341249999</v>
      </c>
      <c r="L312" s="7">
        <v>103</v>
      </c>
      <c r="M312" s="43">
        <f t="shared" si="90"/>
        <v>0</v>
      </c>
      <c r="N312" s="7">
        <v>0</v>
      </c>
      <c r="O312" s="7">
        <f t="shared" si="83"/>
        <v>183.0725234125</v>
      </c>
      <c r="P312" s="7">
        <f t="shared" si="84"/>
        <v>2.0509025764262558</v>
      </c>
      <c r="Q312" s="7">
        <f t="shared" si="99"/>
        <v>5500</v>
      </c>
      <c r="R312" s="7">
        <f t="shared" si="91"/>
        <v>16.940000000000001</v>
      </c>
      <c r="S312" s="21">
        <f t="shared" si="92"/>
        <v>21.951160000000002</v>
      </c>
      <c r="T312" s="21">
        <f t="shared" si="93"/>
        <v>22</v>
      </c>
      <c r="U312" s="7">
        <f t="shared" si="94"/>
        <v>5500</v>
      </c>
      <c r="V312" s="7">
        <f t="shared" si="85"/>
        <v>1</v>
      </c>
      <c r="W312" s="7">
        <f t="shared" si="86"/>
        <v>11</v>
      </c>
      <c r="X312" s="7">
        <f t="shared" si="95"/>
        <v>488</v>
      </c>
      <c r="Y312" s="7">
        <f t="shared" si="87"/>
        <v>12.632158000000002</v>
      </c>
    </row>
    <row r="313" spans="3:25">
      <c r="C313" s="170" t="s">
        <v>156</v>
      </c>
      <c r="D313" s="169">
        <v>3</v>
      </c>
      <c r="E313" s="65">
        <v>1</v>
      </c>
      <c r="F313" s="131">
        <f t="shared" si="88"/>
        <v>307</v>
      </c>
      <c r="G313" s="79">
        <f t="shared" si="97"/>
        <v>36.489588708034653</v>
      </c>
      <c r="H313" s="72">
        <f t="shared" si="96"/>
        <v>40.329641704334541</v>
      </c>
      <c r="I313" s="10">
        <f t="shared" si="89"/>
        <v>11.202678251204039</v>
      </c>
      <c r="J313" s="70">
        <v>0.5</v>
      </c>
      <c r="K313" s="7">
        <f t="shared" si="82"/>
        <v>80.07252341249999</v>
      </c>
      <c r="L313" s="7">
        <v>103</v>
      </c>
      <c r="M313" s="43">
        <f t="shared" si="90"/>
        <v>262.5</v>
      </c>
      <c r="N313" s="7">
        <v>0</v>
      </c>
      <c r="O313" s="7">
        <f t="shared" si="83"/>
        <v>445.5725234125</v>
      </c>
      <c r="P313" s="7">
        <f t="shared" si="84"/>
        <v>4.9916056173673171</v>
      </c>
      <c r="Q313" s="7">
        <f t="shared" si="99"/>
        <v>5500</v>
      </c>
      <c r="R313" s="7">
        <f t="shared" si="91"/>
        <v>16.940000000000001</v>
      </c>
      <c r="S313" s="21">
        <f t="shared" si="92"/>
        <v>21.951160000000002</v>
      </c>
      <c r="T313" s="21">
        <f t="shared" si="93"/>
        <v>22</v>
      </c>
      <c r="U313" s="7">
        <f t="shared" si="94"/>
        <v>5500</v>
      </c>
      <c r="V313" s="7">
        <f t="shared" si="85"/>
        <v>1</v>
      </c>
      <c r="W313" s="7">
        <f t="shared" si="86"/>
        <v>11</v>
      </c>
      <c r="X313" s="7">
        <f t="shared" si="95"/>
        <v>488</v>
      </c>
      <c r="Y313" s="7">
        <f t="shared" si="87"/>
        <v>12.632158000000002</v>
      </c>
    </row>
    <row r="314" spans="3:25">
      <c r="C314" s="170" t="s">
        <v>156</v>
      </c>
      <c r="D314" s="169">
        <v>3</v>
      </c>
      <c r="E314" s="65">
        <v>1</v>
      </c>
      <c r="F314" s="131">
        <f t="shared" si="88"/>
        <v>308</v>
      </c>
      <c r="G314" s="79">
        <f t="shared" si="97"/>
        <v>36.578499552929529</v>
      </c>
      <c r="H314" s="72">
        <f t="shared" si="96"/>
        <v>40.489998765127176</v>
      </c>
      <c r="I314" s="10">
        <f t="shared" si="89"/>
        <v>11.247221879201993</v>
      </c>
      <c r="J314" s="70">
        <v>0.5</v>
      </c>
      <c r="K314" s="7">
        <f t="shared" si="82"/>
        <v>80.710551487499984</v>
      </c>
      <c r="L314" s="7">
        <v>103</v>
      </c>
      <c r="M314" s="43">
        <f t="shared" si="90"/>
        <v>262.5</v>
      </c>
      <c r="N314" s="7">
        <v>0</v>
      </c>
      <c r="O314" s="7">
        <f t="shared" si="83"/>
        <v>446.21055148749997</v>
      </c>
      <c r="P314" s="7">
        <f t="shared" si="84"/>
        <v>5.0186290774209965</v>
      </c>
      <c r="Q314" s="7">
        <f t="shared" si="99"/>
        <v>5500</v>
      </c>
      <c r="R314" s="7">
        <f t="shared" si="91"/>
        <v>16.940000000000001</v>
      </c>
      <c r="S314" s="21">
        <f t="shared" si="92"/>
        <v>21.951160000000002</v>
      </c>
      <c r="T314" s="21">
        <f t="shared" si="93"/>
        <v>22</v>
      </c>
      <c r="U314" s="7">
        <f t="shared" si="94"/>
        <v>5500</v>
      </c>
      <c r="V314" s="7">
        <f t="shared" si="85"/>
        <v>1</v>
      </c>
      <c r="W314" s="7">
        <f t="shared" si="86"/>
        <v>11</v>
      </c>
      <c r="X314" s="7">
        <f t="shared" si="95"/>
        <v>488</v>
      </c>
      <c r="Y314" s="7">
        <f t="shared" si="87"/>
        <v>12.632158000000002</v>
      </c>
    </row>
    <row r="315" spans="3:25">
      <c r="C315" s="170" t="s">
        <v>156</v>
      </c>
      <c r="D315" s="169">
        <v>3</v>
      </c>
      <c r="E315" s="65">
        <v>1</v>
      </c>
      <c r="F315" s="131">
        <f t="shared" si="88"/>
        <v>309</v>
      </c>
      <c r="G315" s="79">
        <f t="shared" si="97"/>
        <v>36.667061041483535</v>
      </c>
      <c r="H315" s="72">
        <f t="shared" si="96"/>
        <v>40.649723246290371</v>
      </c>
      <c r="I315" s="10">
        <f t="shared" si="89"/>
        <v>11.291589790636214</v>
      </c>
      <c r="J315" s="70">
        <v>0.5</v>
      </c>
      <c r="K315" s="7">
        <f t="shared" si="82"/>
        <v>81.348579562499978</v>
      </c>
      <c r="L315" s="7">
        <v>103</v>
      </c>
      <c r="M315" s="43">
        <f t="shared" si="90"/>
        <v>262.5</v>
      </c>
      <c r="N315" s="7">
        <v>0</v>
      </c>
      <c r="O315" s="7">
        <f t="shared" si="83"/>
        <v>446.84857956249999</v>
      </c>
      <c r="P315" s="7">
        <f t="shared" si="84"/>
        <v>5.0456308589482184</v>
      </c>
      <c r="Q315" s="7">
        <f t="shared" si="99"/>
        <v>5500</v>
      </c>
      <c r="R315" s="7">
        <f t="shared" si="91"/>
        <v>16.940000000000001</v>
      </c>
      <c r="S315" s="21">
        <f t="shared" si="92"/>
        <v>21.951160000000002</v>
      </c>
      <c r="T315" s="21">
        <f t="shared" si="93"/>
        <v>22</v>
      </c>
      <c r="U315" s="7">
        <f t="shared" si="94"/>
        <v>5500</v>
      </c>
      <c r="V315" s="7">
        <f t="shared" si="85"/>
        <v>1</v>
      </c>
      <c r="W315" s="7">
        <f t="shared" si="86"/>
        <v>11</v>
      </c>
      <c r="X315" s="7">
        <f t="shared" si="95"/>
        <v>488</v>
      </c>
      <c r="Y315" s="7">
        <f t="shared" si="87"/>
        <v>12.632158000000002</v>
      </c>
    </row>
    <row r="316" spans="3:25">
      <c r="C316" s="170" t="s">
        <v>156</v>
      </c>
      <c r="D316" s="169">
        <v>3</v>
      </c>
      <c r="E316" s="65">
        <v>1</v>
      </c>
      <c r="F316" s="131">
        <f t="shared" si="88"/>
        <v>310</v>
      </c>
      <c r="G316" s="79">
        <f t="shared" si="97"/>
        <v>36.755277259761783</v>
      </c>
      <c r="H316" s="72">
        <f t="shared" si="96"/>
        <v>40.808822575516686</v>
      </c>
      <c r="I316" s="10">
        <f t="shared" si="89"/>
        <v>11.335784048754634</v>
      </c>
      <c r="J316" s="70">
        <v>0.5</v>
      </c>
      <c r="K316" s="7">
        <f t="shared" si="82"/>
        <v>81.986607637499986</v>
      </c>
      <c r="L316" s="7">
        <v>103</v>
      </c>
      <c r="M316" s="43">
        <f t="shared" si="90"/>
        <v>262.5</v>
      </c>
      <c r="N316" s="7">
        <v>0</v>
      </c>
      <c r="O316" s="7">
        <f t="shared" si="83"/>
        <v>447.48660763750001</v>
      </c>
      <c r="P316" s="7">
        <f t="shared" si="84"/>
        <v>5.0726115488884957</v>
      </c>
      <c r="Q316" s="7">
        <f t="shared" si="99"/>
        <v>5500</v>
      </c>
      <c r="R316" s="7">
        <f t="shared" si="91"/>
        <v>16.940000000000001</v>
      </c>
      <c r="S316" s="21">
        <f t="shared" si="92"/>
        <v>21.951160000000002</v>
      </c>
      <c r="T316" s="21">
        <f t="shared" si="93"/>
        <v>22</v>
      </c>
      <c r="U316" s="7">
        <f t="shared" si="94"/>
        <v>5500</v>
      </c>
      <c r="V316" s="7">
        <f t="shared" si="85"/>
        <v>1</v>
      </c>
      <c r="W316" s="7">
        <f t="shared" si="86"/>
        <v>11</v>
      </c>
      <c r="X316" s="7">
        <f t="shared" si="95"/>
        <v>488</v>
      </c>
      <c r="Y316" s="7">
        <f t="shared" si="87"/>
        <v>12.632158000000002</v>
      </c>
    </row>
    <row r="317" spans="3:25">
      <c r="C317" s="170" t="s">
        <v>156</v>
      </c>
      <c r="D317" s="169">
        <v>3</v>
      </c>
      <c r="E317" s="65">
        <v>1</v>
      </c>
      <c r="F317" s="131">
        <f t="shared" si="88"/>
        <v>311</v>
      </c>
      <c r="G317" s="79">
        <f t="shared" si="97"/>
        <v>36.843152214794536</v>
      </c>
      <c r="H317" s="72">
        <f t="shared" si="96"/>
        <v>40.967304036267755</v>
      </c>
      <c r="I317" s="10">
        <f t="shared" si="89"/>
        <v>11.379806676741042</v>
      </c>
      <c r="J317" s="70">
        <v>0.5</v>
      </c>
      <c r="K317" s="7">
        <f t="shared" si="82"/>
        <v>82.624635712499995</v>
      </c>
      <c r="L317" s="7">
        <v>103</v>
      </c>
      <c r="M317" s="43">
        <f t="shared" si="90"/>
        <v>262.5</v>
      </c>
      <c r="N317" s="7">
        <v>0</v>
      </c>
      <c r="O317" s="7">
        <f t="shared" si="83"/>
        <v>448.12463571249998</v>
      </c>
      <c r="P317" s="7">
        <f t="shared" si="84"/>
        <v>5.0995717214932546</v>
      </c>
      <c r="Q317" s="7">
        <f t="shared" si="99"/>
        <v>5600</v>
      </c>
      <c r="R317" s="7">
        <f t="shared" si="91"/>
        <v>17.045000000000002</v>
      </c>
      <c r="S317" s="21">
        <f t="shared" si="92"/>
        <v>21.69280625</v>
      </c>
      <c r="T317" s="21">
        <f t="shared" si="93"/>
        <v>22</v>
      </c>
      <c r="U317" s="7">
        <f t="shared" si="94"/>
        <v>5500</v>
      </c>
      <c r="V317" s="7">
        <f t="shared" si="85"/>
        <v>1</v>
      </c>
      <c r="W317" s="7">
        <f t="shared" si="86"/>
        <v>11</v>
      </c>
      <c r="X317" s="7">
        <f t="shared" si="95"/>
        <v>488</v>
      </c>
      <c r="Y317" s="7">
        <f t="shared" si="87"/>
        <v>12.710456500000001</v>
      </c>
    </row>
    <row r="318" spans="3:25">
      <c r="C318" s="170" t="s">
        <v>156</v>
      </c>
      <c r="D318" s="169">
        <v>3</v>
      </c>
      <c r="E318" s="65">
        <v>1</v>
      </c>
      <c r="F318" s="131">
        <f t="shared" si="88"/>
        <v>312</v>
      </c>
      <c r="G318" s="79">
        <f t="shared" si="97"/>
        <v>36.930689836701021</v>
      </c>
      <c r="H318" s="72">
        <f t="shared" si="96"/>
        <v>41.125174771665108</v>
      </c>
      <c r="I318" s="10">
        <f t="shared" si="89"/>
        <v>11.423659658795863</v>
      </c>
      <c r="J318" s="70">
        <v>0.5</v>
      </c>
      <c r="K318" s="7">
        <f t="shared" si="82"/>
        <v>83.262663787499989</v>
      </c>
      <c r="L318" s="7">
        <v>103</v>
      </c>
      <c r="M318" s="43">
        <f t="shared" si="90"/>
        <v>262.5</v>
      </c>
      <c r="N318" s="7">
        <v>0</v>
      </c>
      <c r="O318" s="7">
        <f t="shared" si="83"/>
        <v>448.7626637875</v>
      </c>
      <c r="P318" s="7">
        <f t="shared" si="84"/>
        <v>5.1265119386830351</v>
      </c>
      <c r="Q318" s="7">
        <f t="shared" si="99"/>
        <v>5600</v>
      </c>
      <c r="R318" s="7">
        <f t="shared" si="91"/>
        <v>17.045000000000002</v>
      </c>
      <c r="S318" s="21">
        <f t="shared" si="92"/>
        <v>21.69280625</v>
      </c>
      <c r="T318" s="21">
        <f t="shared" si="93"/>
        <v>22</v>
      </c>
      <c r="U318" s="7">
        <f t="shared" si="94"/>
        <v>5500</v>
      </c>
      <c r="V318" s="7">
        <f t="shared" si="85"/>
        <v>1</v>
      </c>
      <c r="W318" s="7">
        <f t="shared" si="86"/>
        <v>11</v>
      </c>
      <c r="X318" s="7">
        <f t="shared" si="95"/>
        <v>488</v>
      </c>
      <c r="Y318" s="7">
        <f t="shared" si="87"/>
        <v>12.710456500000001</v>
      </c>
    </row>
    <row r="319" spans="3:25">
      <c r="C319" s="170" t="s">
        <v>156</v>
      </c>
      <c r="D319" s="169">
        <v>3</v>
      </c>
      <c r="E319" s="65">
        <v>1</v>
      </c>
      <c r="F319" s="131">
        <f t="shared" si="88"/>
        <v>313</v>
      </c>
      <c r="G319" s="79">
        <f t="shared" si="97"/>
        <v>37.017893980740411</v>
      </c>
      <c r="H319" s="72">
        <f t="shared" si="96"/>
        <v>41.28244178824697</v>
      </c>
      <c r="I319" s="10">
        <f t="shared" si="89"/>
        <v>11.467344941179714</v>
      </c>
      <c r="J319" s="70">
        <v>0.5</v>
      </c>
      <c r="K319" s="7">
        <f t="shared" si="82"/>
        <v>83.900691862499983</v>
      </c>
      <c r="L319" s="7">
        <v>103</v>
      </c>
      <c r="M319" s="43">
        <f t="shared" si="90"/>
        <v>262.5</v>
      </c>
      <c r="N319" s="7">
        <v>0</v>
      </c>
      <c r="O319" s="7">
        <f t="shared" si="83"/>
        <v>449.40069186249997</v>
      </c>
      <c r="P319" s="7">
        <f t="shared" si="84"/>
        <v>5.1534327503921018</v>
      </c>
      <c r="Q319" s="7">
        <f t="shared" si="99"/>
        <v>5600</v>
      </c>
      <c r="R319" s="7">
        <f t="shared" si="91"/>
        <v>17.045000000000002</v>
      </c>
      <c r="S319" s="21">
        <f t="shared" si="92"/>
        <v>21.69280625</v>
      </c>
      <c r="T319" s="21">
        <f t="shared" si="93"/>
        <v>22</v>
      </c>
      <c r="U319" s="7">
        <f t="shared" si="94"/>
        <v>5500</v>
      </c>
      <c r="V319" s="7">
        <f t="shared" si="85"/>
        <v>1</v>
      </c>
      <c r="W319" s="7">
        <f t="shared" si="86"/>
        <v>11</v>
      </c>
      <c r="X319" s="7">
        <f t="shared" si="95"/>
        <v>488</v>
      </c>
      <c r="Y319" s="7">
        <f t="shared" si="87"/>
        <v>12.710456500000001</v>
      </c>
    </row>
    <row r="320" spans="3:25">
      <c r="C320" s="170" t="s">
        <v>156</v>
      </c>
      <c r="D320" s="169">
        <v>3</v>
      </c>
      <c r="E320" s="65">
        <v>1</v>
      </c>
      <c r="F320" s="131">
        <f t="shared" si="88"/>
        <v>314</v>
      </c>
      <c r="G320" s="79">
        <f t="shared" si="97"/>
        <v>37.104768429293024</v>
      </c>
      <c r="H320" s="72">
        <f t="shared" si="96"/>
        <v>41.439111959596815</v>
      </c>
      <c r="I320" s="10">
        <f t="shared" si="89"/>
        <v>11.510864433221338</v>
      </c>
      <c r="J320" s="70">
        <v>0.5</v>
      </c>
      <c r="K320" s="7">
        <f t="shared" si="82"/>
        <v>84.538719937499991</v>
      </c>
      <c r="L320" s="7">
        <v>103</v>
      </c>
      <c r="M320" s="43">
        <f t="shared" si="90"/>
        <v>262.5</v>
      </c>
      <c r="N320" s="7">
        <v>0</v>
      </c>
      <c r="O320" s="7">
        <f t="shared" si="83"/>
        <v>450.03871993749999</v>
      </c>
      <c r="P320" s="7">
        <f t="shared" si="84"/>
        <v>5.1803346949010276</v>
      </c>
      <c r="Q320" s="7">
        <f t="shared" si="99"/>
        <v>5600</v>
      </c>
      <c r="R320" s="7">
        <f t="shared" si="91"/>
        <v>17.045000000000002</v>
      </c>
      <c r="S320" s="21">
        <f t="shared" si="92"/>
        <v>21.69280625</v>
      </c>
      <c r="T320" s="21">
        <f t="shared" si="93"/>
        <v>22</v>
      </c>
      <c r="U320" s="7">
        <f t="shared" si="94"/>
        <v>5500</v>
      </c>
      <c r="V320" s="7">
        <f t="shared" si="85"/>
        <v>1</v>
      </c>
      <c r="W320" s="7">
        <f t="shared" si="86"/>
        <v>11</v>
      </c>
      <c r="X320" s="7">
        <f t="shared" si="95"/>
        <v>488</v>
      </c>
      <c r="Y320" s="7">
        <f t="shared" si="87"/>
        <v>12.710456500000001</v>
      </c>
    </row>
    <row r="321" spans="3:25">
      <c r="C321" s="170" t="s">
        <v>156</v>
      </c>
      <c r="D321" s="169">
        <v>3</v>
      </c>
      <c r="E321" s="65">
        <v>2</v>
      </c>
      <c r="F321" s="131">
        <f t="shared" si="88"/>
        <v>315</v>
      </c>
      <c r="G321" s="79">
        <f t="shared" si="97"/>
        <v>37.191316893774605</v>
      </c>
      <c r="H321" s="72">
        <f t="shared" si="96"/>
        <v>41.595192029848839</v>
      </c>
      <c r="I321" s="10">
        <f t="shared" si="89"/>
        <v>11.554220008291344</v>
      </c>
      <c r="J321" s="70">
        <v>0</v>
      </c>
      <c r="K321" s="7">
        <f t="shared" si="82"/>
        <v>85.176748012500013</v>
      </c>
      <c r="L321" s="7">
        <v>128.76</v>
      </c>
      <c r="M321" s="43">
        <f t="shared" si="90"/>
        <v>0</v>
      </c>
      <c r="N321" s="7">
        <v>0</v>
      </c>
      <c r="O321" s="7">
        <f t="shared" si="83"/>
        <v>213.9367480125</v>
      </c>
      <c r="P321" s="7">
        <f t="shared" si="84"/>
        <v>2.4718722543948113</v>
      </c>
      <c r="Q321" s="7">
        <f t="shared" si="99"/>
        <v>5700</v>
      </c>
      <c r="R321" s="7">
        <f t="shared" si="91"/>
        <v>17.11</v>
      </c>
      <c r="S321" s="21">
        <f t="shared" si="92"/>
        <v>21.393503508771929</v>
      </c>
      <c r="T321" s="21">
        <f t="shared" si="93"/>
        <v>22</v>
      </c>
      <c r="U321" s="7">
        <f t="shared" si="94"/>
        <v>5500</v>
      </c>
      <c r="V321" s="7">
        <f t="shared" si="85"/>
        <v>1</v>
      </c>
      <c r="W321" s="7">
        <f t="shared" si="86"/>
        <v>11</v>
      </c>
      <c r="X321" s="7">
        <f t="shared" si="95"/>
        <v>488</v>
      </c>
      <c r="Y321" s="7">
        <f t="shared" si="87"/>
        <v>12.758927</v>
      </c>
    </row>
    <row r="322" spans="3:25">
      <c r="C322" s="170" t="s">
        <v>156</v>
      </c>
      <c r="D322" s="169">
        <v>3</v>
      </c>
      <c r="E322" s="65">
        <v>2</v>
      </c>
      <c r="F322" s="131">
        <f t="shared" si="88"/>
        <v>316</v>
      </c>
      <c r="G322" s="79">
        <f t="shared" si="97"/>
        <v>37.277865358256186</v>
      </c>
      <c r="H322" s="72">
        <f t="shared" si="96"/>
        <v>41.595192029848839</v>
      </c>
      <c r="I322" s="10">
        <f t="shared" si="89"/>
        <v>11.554220008291344</v>
      </c>
      <c r="J322" s="70">
        <v>0</v>
      </c>
      <c r="K322" s="7">
        <f t="shared" si="82"/>
        <v>85.176748012500013</v>
      </c>
      <c r="L322" s="7">
        <v>128.76</v>
      </c>
      <c r="M322" s="43">
        <f t="shared" si="90"/>
        <v>0</v>
      </c>
      <c r="N322" s="7">
        <v>0</v>
      </c>
      <c r="O322" s="7">
        <f t="shared" si="83"/>
        <v>213.9367480125</v>
      </c>
      <c r="P322" s="7">
        <f t="shared" si="84"/>
        <v>2.4718722543948113</v>
      </c>
      <c r="Q322" s="7">
        <f t="shared" si="99"/>
        <v>5700</v>
      </c>
      <c r="R322" s="7">
        <f t="shared" si="91"/>
        <v>17.11</v>
      </c>
      <c r="S322" s="21">
        <f t="shared" si="92"/>
        <v>21.393503508771929</v>
      </c>
      <c r="T322" s="21">
        <f t="shared" si="93"/>
        <v>22</v>
      </c>
      <c r="U322" s="7">
        <f t="shared" si="94"/>
        <v>5500</v>
      </c>
      <c r="V322" s="7">
        <f t="shared" si="85"/>
        <v>1</v>
      </c>
      <c r="W322" s="7">
        <f t="shared" si="86"/>
        <v>11</v>
      </c>
      <c r="X322" s="7">
        <f t="shared" si="95"/>
        <v>488</v>
      </c>
      <c r="Y322" s="7">
        <f t="shared" si="87"/>
        <v>12.758927</v>
      </c>
    </row>
    <row r="323" spans="3:25">
      <c r="C323" s="170" t="s">
        <v>156</v>
      </c>
      <c r="D323" s="169">
        <v>3</v>
      </c>
      <c r="E323" s="65">
        <v>2</v>
      </c>
      <c r="F323" s="131">
        <f t="shared" si="88"/>
        <v>317</v>
      </c>
      <c r="G323" s="79">
        <f t="shared" si="97"/>
        <v>37.364413822737767</v>
      </c>
      <c r="H323" s="72">
        <f t="shared" si="96"/>
        <v>41.595192029848839</v>
      </c>
      <c r="I323" s="10">
        <f t="shared" si="89"/>
        <v>11.554220008291344</v>
      </c>
      <c r="J323" s="70">
        <v>0</v>
      </c>
      <c r="K323" s="7">
        <f t="shared" si="82"/>
        <v>85.176748012500013</v>
      </c>
      <c r="L323" s="7">
        <v>128.76</v>
      </c>
      <c r="M323" s="43">
        <f t="shared" si="90"/>
        <v>0</v>
      </c>
      <c r="N323" s="7">
        <v>0</v>
      </c>
      <c r="O323" s="7">
        <f t="shared" si="83"/>
        <v>213.9367480125</v>
      </c>
      <c r="P323" s="7">
        <f t="shared" si="84"/>
        <v>2.4718722543948113</v>
      </c>
      <c r="Q323" s="7">
        <f t="shared" si="99"/>
        <v>5700</v>
      </c>
      <c r="R323" s="7">
        <f t="shared" si="91"/>
        <v>17.11</v>
      </c>
      <c r="S323" s="21">
        <f t="shared" si="92"/>
        <v>21.393503508771929</v>
      </c>
      <c r="T323" s="21">
        <f t="shared" si="93"/>
        <v>22</v>
      </c>
      <c r="U323" s="7">
        <f t="shared" si="94"/>
        <v>5500</v>
      </c>
      <c r="V323" s="7">
        <f t="shared" si="85"/>
        <v>1</v>
      </c>
      <c r="W323" s="7">
        <f t="shared" si="86"/>
        <v>11</v>
      </c>
      <c r="X323" s="7">
        <f t="shared" si="95"/>
        <v>488</v>
      </c>
      <c r="Y323" s="7">
        <f t="shared" si="87"/>
        <v>12.758927</v>
      </c>
    </row>
    <row r="324" spans="3:25">
      <c r="C324" s="170" t="s">
        <v>156</v>
      </c>
      <c r="D324" s="169">
        <v>3</v>
      </c>
      <c r="E324" s="65">
        <v>2</v>
      </c>
      <c r="F324" s="131">
        <f t="shared" si="88"/>
        <v>318</v>
      </c>
      <c r="G324" s="79">
        <f t="shared" si="97"/>
        <v>37.450962287219348</v>
      </c>
      <c r="H324" s="72">
        <f t="shared" si="96"/>
        <v>41.595192029848839</v>
      </c>
      <c r="I324" s="10">
        <f t="shared" si="89"/>
        <v>11.554220008291344</v>
      </c>
      <c r="J324" s="70">
        <v>0</v>
      </c>
      <c r="K324" s="7">
        <f t="shared" si="82"/>
        <v>85.176748012500013</v>
      </c>
      <c r="L324" s="7">
        <v>128.76</v>
      </c>
      <c r="M324" s="43">
        <f t="shared" si="90"/>
        <v>0</v>
      </c>
      <c r="N324" s="7">
        <v>0</v>
      </c>
      <c r="O324" s="7">
        <f t="shared" si="83"/>
        <v>213.9367480125</v>
      </c>
      <c r="P324" s="7">
        <f t="shared" si="84"/>
        <v>2.4718722543948113</v>
      </c>
      <c r="Q324" s="7">
        <f t="shared" si="99"/>
        <v>5700</v>
      </c>
      <c r="R324" s="7">
        <f t="shared" si="91"/>
        <v>17.11</v>
      </c>
      <c r="S324" s="21">
        <f t="shared" si="92"/>
        <v>21.393503508771929</v>
      </c>
      <c r="T324" s="21">
        <f t="shared" si="93"/>
        <v>22</v>
      </c>
      <c r="U324" s="7">
        <f t="shared" si="94"/>
        <v>5500</v>
      </c>
      <c r="V324" s="7">
        <f t="shared" si="85"/>
        <v>1</v>
      </c>
      <c r="W324" s="7">
        <f t="shared" si="86"/>
        <v>11</v>
      </c>
      <c r="X324" s="7">
        <f t="shared" si="95"/>
        <v>488</v>
      </c>
      <c r="Y324" s="7">
        <f t="shared" si="87"/>
        <v>12.758927</v>
      </c>
    </row>
    <row r="325" spans="3:25">
      <c r="C325" s="170" t="s">
        <v>156</v>
      </c>
      <c r="D325" s="169">
        <v>3</v>
      </c>
      <c r="E325" s="65">
        <v>2</v>
      </c>
      <c r="F325" s="131">
        <f t="shared" si="88"/>
        <v>319</v>
      </c>
      <c r="G325" s="79">
        <f t="shared" si="97"/>
        <v>37.537510751700928</v>
      </c>
      <c r="H325" s="72">
        <f t="shared" si="96"/>
        <v>41.595192029848839</v>
      </c>
      <c r="I325" s="10">
        <f t="shared" si="89"/>
        <v>11.554220008291344</v>
      </c>
      <c r="J325" s="70">
        <v>0</v>
      </c>
      <c r="K325" s="7">
        <f t="shared" si="82"/>
        <v>85.176748012500013</v>
      </c>
      <c r="L325" s="7">
        <v>128.76</v>
      </c>
      <c r="M325" s="43">
        <f t="shared" si="90"/>
        <v>0</v>
      </c>
      <c r="N325" s="7">
        <v>0</v>
      </c>
      <c r="O325" s="7">
        <f t="shared" si="83"/>
        <v>213.9367480125</v>
      </c>
      <c r="P325" s="7">
        <f t="shared" si="84"/>
        <v>2.4718722543948113</v>
      </c>
      <c r="Q325" s="7">
        <f t="shared" si="99"/>
        <v>5700</v>
      </c>
      <c r="R325" s="7">
        <f t="shared" si="91"/>
        <v>17.11</v>
      </c>
      <c r="S325" s="21">
        <f t="shared" si="92"/>
        <v>21.393503508771929</v>
      </c>
      <c r="T325" s="21">
        <f t="shared" si="93"/>
        <v>22</v>
      </c>
      <c r="U325" s="7">
        <f t="shared" si="94"/>
        <v>5500</v>
      </c>
      <c r="V325" s="7">
        <f t="shared" si="85"/>
        <v>1</v>
      </c>
      <c r="W325" s="7">
        <f t="shared" si="86"/>
        <v>11</v>
      </c>
      <c r="X325" s="7">
        <f t="shared" si="95"/>
        <v>488</v>
      </c>
      <c r="Y325" s="7">
        <f t="shared" si="87"/>
        <v>12.758927</v>
      </c>
    </row>
    <row r="326" spans="3:25">
      <c r="C326" s="170" t="s">
        <v>156</v>
      </c>
      <c r="D326" s="169">
        <v>3</v>
      </c>
      <c r="E326" s="65">
        <v>2</v>
      </c>
      <c r="F326" s="131">
        <f t="shared" si="88"/>
        <v>320</v>
      </c>
      <c r="G326" s="79">
        <f t="shared" si="97"/>
        <v>37.624059216182509</v>
      </c>
      <c r="H326" s="72">
        <f t="shared" si="96"/>
        <v>41.595192029848839</v>
      </c>
      <c r="I326" s="10">
        <f t="shared" si="89"/>
        <v>11.554220008291344</v>
      </c>
      <c r="J326" s="70">
        <v>0</v>
      </c>
      <c r="K326" s="7">
        <f t="shared" ref="K326:K389" si="100">0.5*1.167*0.95*1.151*I326^2</f>
        <v>85.176748012500013</v>
      </c>
      <c r="L326" s="7">
        <v>128.76</v>
      </c>
      <c r="M326" s="43">
        <f t="shared" si="90"/>
        <v>0</v>
      </c>
      <c r="N326" s="7">
        <v>0</v>
      </c>
      <c r="O326" s="7">
        <f t="shared" si="83"/>
        <v>213.9367480125</v>
      </c>
      <c r="P326" s="7">
        <f t="shared" si="84"/>
        <v>2.4718722543948113</v>
      </c>
      <c r="Q326" s="7">
        <f t="shared" si="99"/>
        <v>5700</v>
      </c>
      <c r="R326" s="7">
        <f t="shared" si="91"/>
        <v>17.11</v>
      </c>
      <c r="S326" s="21">
        <f t="shared" si="92"/>
        <v>21.393503508771929</v>
      </c>
      <c r="T326" s="21">
        <f t="shared" si="93"/>
        <v>22</v>
      </c>
      <c r="U326" s="7">
        <f t="shared" si="94"/>
        <v>5500</v>
      </c>
      <c r="V326" s="7">
        <f t="shared" si="85"/>
        <v>1</v>
      </c>
      <c r="W326" s="7">
        <f t="shared" si="86"/>
        <v>11</v>
      </c>
      <c r="X326" s="7">
        <f t="shared" si="95"/>
        <v>488</v>
      </c>
      <c r="Y326" s="7">
        <f t="shared" si="87"/>
        <v>12.758927</v>
      </c>
    </row>
    <row r="327" spans="3:25">
      <c r="C327" s="170" t="s">
        <v>156</v>
      </c>
      <c r="D327" s="169">
        <v>3</v>
      </c>
      <c r="E327" s="65">
        <v>2</v>
      </c>
      <c r="F327" s="131">
        <f t="shared" si="88"/>
        <v>321</v>
      </c>
      <c r="G327" s="79">
        <f t="shared" si="97"/>
        <v>37.71060768066409</v>
      </c>
      <c r="H327" s="72">
        <f t="shared" si="96"/>
        <v>41.595192029848839</v>
      </c>
      <c r="I327" s="10">
        <f t="shared" si="89"/>
        <v>11.554220008291344</v>
      </c>
      <c r="J327" s="70">
        <v>0</v>
      </c>
      <c r="K327" s="7">
        <f t="shared" si="100"/>
        <v>85.176748012500013</v>
      </c>
      <c r="L327" s="7">
        <v>128.76</v>
      </c>
      <c r="M327" s="43">
        <f t="shared" si="90"/>
        <v>0</v>
      </c>
      <c r="N327" s="7">
        <v>0</v>
      </c>
      <c r="O327" s="7">
        <f t="shared" ref="O327:O370" si="101">K327+L327+M327+N327</f>
        <v>213.9367480125</v>
      </c>
      <c r="P327" s="7">
        <f t="shared" ref="P327:P391" si="102">(O327*I327)/1000</f>
        <v>2.4718722543948113</v>
      </c>
      <c r="Q327" s="7">
        <f t="shared" si="99"/>
        <v>5700</v>
      </c>
      <c r="R327" s="7">
        <f t="shared" si="91"/>
        <v>17.11</v>
      </c>
      <c r="S327" s="21">
        <f t="shared" si="92"/>
        <v>21.393503508771929</v>
      </c>
      <c r="T327" s="21">
        <f t="shared" si="93"/>
        <v>22</v>
      </c>
      <c r="U327" s="7">
        <f t="shared" si="94"/>
        <v>5500</v>
      </c>
      <c r="V327" s="7">
        <f t="shared" ref="V327:V390" si="103">MATCH(T327,$AJ$7:$AJ$29,0)</f>
        <v>1</v>
      </c>
      <c r="W327" s="7">
        <f t="shared" ref="W327:W390" si="104">MATCH(U327,$AK$6:$AX$6,0)</f>
        <v>11</v>
      </c>
      <c r="X327" s="7">
        <f t="shared" si="95"/>
        <v>488</v>
      </c>
      <c r="Y327" s="7">
        <f t="shared" ref="Y327:Y390" si="105">R327*0.7457</f>
        <v>12.758927</v>
      </c>
    </row>
    <row r="328" spans="3:25">
      <c r="C328" s="170" t="s">
        <v>156</v>
      </c>
      <c r="D328" s="169">
        <v>3</v>
      </c>
      <c r="E328" s="65">
        <v>2</v>
      </c>
      <c r="F328" s="131">
        <f t="shared" ref="F328:F391" si="106">F327+1</f>
        <v>322</v>
      </c>
      <c r="G328" s="79">
        <f t="shared" si="97"/>
        <v>37.797156145145671</v>
      </c>
      <c r="H328" s="72">
        <f t="shared" si="96"/>
        <v>41.595192029848839</v>
      </c>
      <c r="I328" s="10">
        <f t="shared" ref="I328:I391" si="107">MIN(13.2,(SQRT((I327^2)+2*J327*$F$7)))</f>
        <v>11.554220008291344</v>
      </c>
      <c r="J328" s="70">
        <v>0</v>
      </c>
      <c r="K328" s="7">
        <f t="shared" si="100"/>
        <v>85.176748012500013</v>
      </c>
      <c r="L328" s="7">
        <v>128.76</v>
      </c>
      <c r="M328" s="43">
        <f t="shared" ref="M328:M392" si="108">525*J328</f>
        <v>0</v>
      </c>
      <c r="N328" s="7">
        <v>0</v>
      </c>
      <c r="O328" s="7">
        <f t="shared" si="101"/>
        <v>213.9367480125</v>
      </c>
      <c r="P328" s="7">
        <f t="shared" si="102"/>
        <v>2.4718722543948113</v>
      </c>
      <c r="Q328" s="7">
        <f t="shared" si="99"/>
        <v>5700</v>
      </c>
      <c r="R328" s="7">
        <f t="shared" ref="R328:R391" si="109">VLOOKUP(Q328,$AG$7:$AH$68,2,FALSE)</f>
        <v>17.11</v>
      </c>
      <c r="S328" s="21">
        <f t="shared" ref="S328:S391" si="110">VLOOKUP(Q328,$AG$7:$AI$68,3,TRUE)</f>
        <v>21.393503508771929</v>
      </c>
      <c r="T328" s="21">
        <f t="shared" ref="T328:T391" si="111">ROUNDUP(S328,0)</f>
        <v>22</v>
      </c>
      <c r="U328" s="7">
        <f t="shared" ref="U328:U391" si="112">MROUND(Q328,500)</f>
        <v>5500</v>
      </c>
      <c r="V328" s="7">
        <f t="shared" si="103"/>
        <v>1</v>
      </c>
      <c r="W328" s="7">
        <f t="shared" si="104"/>
        <v>11</v>
      </c>
      <c r="X328" s="7">
        <f t="shared" ref="X328:X391" si="113">INDEX($AK$7:$AX$29,V328,W328)</f>
        <v>488</v>
      </c>
      <c r="Y328" s="7">
        <f t="shared" si="105"/>
        <v>12.758927</v>
      </c>
    </row>
    <row r="329" spans="3:25">
      <c r="C329" s="170" t="s">
        <v>156</v>
      </c>
      <c r="D329" s="169">
        <v>3</v>
      </c>
      <c r="E329" s="65">
        <v>2</v>
      </c>
      <c r="F329" s="131">
        <f t="shared" si="106"/>
        <v>323</v>
      </c>
      <c r="G329" s="79">
        <f t="shared" si="97"/>
        <v>37.883704609627252</v>
      </c>
      <c r="H329" s="72">
        <f t="shared" si="96"/>
        <v>41.595192029848839</v>
      </c>
      <c r="I329" s="10">
        <f t="shared" si="107"/>
        <v>11.554220008291344</v>
      </c>
      <c r="J329" s="70">
        <v>0</v>
      </c>
      <c r="K329" s="7">
        <f t="shared" si="100"/>
        <v>85.176748012500013</v>
      </c>
      <c r="L329" s="7">
        <v>128.76</v>
      </c>
      <c r="M329" s="43">
        <f t="shared" si="108"/>
        <v>0</v>
      </c>
      <c r="N329" s="7">
        <v>0</v>
      </c>
      <c r="O329" s="7">
        <f t="shared" si="101"/>
        <v>213.9367480125</v>
      </c>
      <c r="P329" s="7">
        <f t="shared" si="102"/>
        <v>2.4718722543948113</v>
      </c>
      <c r="Q329" s="7">
        <f t="shared" si="99"/>
        <v>5700</v>
      </c>
      <c r="R329" s="7">
        <f t="shared" si="109"/>
        <v>17.11</v>
      </c>
      <c r="S329" s="21">
        <f t="shared" si="110"/>
        <v>21.393503508771929</v>
      </c>
      <c r="T329" s="21">
        <f t="shared" si="111"/>
        <v>22</v>
      </c>
      <c r="U329" s="7">
        <f t="shared" si="112"/>
        <v>5500</v>
      </c>
      <c r="V329" s="7">
        <f t="shared" si="103"/>
        <v>1</v>
      </c>
      <c r="W329" s="7">
        <f t="shared" si="104"/>
        <v>11</v>
      </c>
      <c r="X329" s="7">
        <f t="shared" si="113"/>
        <v>488</v>
      </c>
      <c r="Y329" s="7">
        <f t="shared" si="105"/>
        <v>12.758927</v>
      </c>
    </row>
    <row r="330" spans="3:25">
      <c r="C330" s="170" t="s">
        <v>156</v>
      </c>
      <c r="D330" s="169">
        <v>3</v>
      </c>
      <c r="E330" s="65">
        <v>2</v>
      </c>
      <c r="F330" s="131">
        <f t="shared" si="106"/>
        <v>324</v>
      </c>
      <c r="G330" s="79">
        <f t="shared" si="97"/>
        <v>37.970253074108832</v>
      </c>
      <c r="H330" s="72">
        <f t="shared" ref="H330:H393" si="114">I330*3.6</f>
        <v>41.595192029848839</v>
      </c>
      <c r="I330" s="10">
        <f t="shared" si="107"/>
        <v>11.554220008291344</v>
      </c>
      <c r="J330" s="70">
        <v>0</v>
      </c>
      <c r="K330" s="7">
        <f t="shared" si="100"/>
        <v>85.176748012500013</v>
      </c>
      <c r="L330" s="7">
        <v>128.76</v>
      </c>
      <c r="M330" s="43">
        <f t="shared" si="108"/>
        <v>0</v>
      </c>
      <c r="N330" s="7">
        <v>0</v>
      </c>
      <c r="O330" s="7">
        <f t="shared" si="101"/>
        <v>213.9367480125</v>
      </c>
      <c r="P330" s="7">
        <f t="shared" si="102"/>
        <v>2.4718722543948113</v>
      </c>
      <c r="Q330" s="7">
        <f t="shared" si="99"/>
        <v>5700</v>
      </c>
      <c r="R330" s="7">
        <f t="shared" si="109"/>
        <v>17.11</v>
      </c>
      <c r="S330" s="21">
        <f t="shared" si="110"/>
        <v>21.393503508771929</v>
      </c>
      <c r="T330" s="21">
        <f t="shared" si="111"/>
        <v>22</v>
      </c>
      <c r="U330" s="7">
        <f t="shared" si="112"/>
        <v>5500</v>
      </c>
      <c r="V330" s="7">
        <f t="shared" si="103"/>
        <v>1</v>
      </c>
      <c r="W330" s="7">
        <f t="shared" si="104"/>
        <v>11</v>
      </c>
      <c r="X330" s="7">
        <f t="shared" si="113"/>
        <v>488</v>
      </c>
      <c r="Y330" s="7">
        <f t="shared" si="105"/>
        <v>12.758927</v>
      </c>
    </row>
    <row r="331" spans="3:25">
      <c r="C331" s="170" t="s">
        <v>156</v>
      </c>
      <c r="D331" s="169">
        <v>3</v>
      </c>
      <c r="E331" s="65">
        <v>2</v>
      </c>
      <c r="F331" s="131">
        <f t="shared" si="106"/>
        <v>325</v>
      </c>
      <c r="G331" s="79">
        <f t="shared" si="97"/>
        <v>38.056801538590413</v>
      </c>
      <c r="H331" s="72">
        <f t="shared" si="114"/>
        <v>41.595192029848839</v>
      </c>
      <c r="I331" s="10">
        <f t="shared" si="107"/>
        <v>11.554220008291344</v>
      </c>
      <c r="J331" s="70">
        <v>0.5</v>
      </c>
      <c r="K331" s="7">
        <f t="shared" si="100"/>
        <v>85.176748012500013</v>
      </c>
      <c r="L331" s="7">
        <v>128.76</v>
      </c>
      <c r="M331" s="43">
        <f t="shared" si="108"/>
        <v>262.5</v>
      </c>
      <c r="N331" s="7">
        <v>0</v>
      </c>
      <c r="O331" s="7">
        <f t="shared" si="101"/>
        <v>476.4367480125</v>
      </c>
      <c r="P331" s="7">
        <f t="shared" si="102"/>
        <v>5.5048550065712885</v>
      </c>
      <c r="Q331" s="7">
        <f t="shared" si="99"/>
        <v>5700</v>
      </c>
      <c r="R331" s="7">
        <f t="shared" si="109"/>
        <v>17.11</v>
      </c>
      <c r="S331" s="21">
        <f t="shared" si="110"/>
        <v>21.393503508771929</v>
      </c>
      <c r="T331" s="21">
        <f t="shared" si="111"/>
        <v>22</v>
      </c>
      <c r="U331" s="7">
        <f t="shared" si="112"/>
        <v>5500</v>
      </c>
      <c r="V331" s="7">
        <f t="shared" si="103"/>
        <v>1</v>
      </c>
      <c r="W331" s="7">
        <f t="shared" si="104"/>
        <v>11</v>
      </c>
      <c r="X331" s="7">
        <f t="shared" si="113"/>
        <v>488</v>
      </c>
      <c r="Y331" s="7">
        <f t="shared" si="105"/>
        <v>12.758927</v>
      </c>
    </row>
    <row r="332" spans="3:25">
      <c r="C332" s="170" t="s">
        <v>156</v>
      </c>
      <c r="D332" s="169">
        <v>3</v>
      </c>
      <c r="E332" s="65">
        <v>2</v>
      </c>
      <c r="F332" s="131">
        <f t="shared" si="106"/>
        <v>326</v>
      </c>
      <c r="G332" s="79">
        <f t="shared" ref="G332:G395" si="115">($F$7/I332)+G331</f>
        <v>38.143027661302256</v>
      </c>
      <c r="H332" s="72">
        <f t="shared" si="114"/>
        <v>41.750688617075532</v>
      </c>
      <c r="I332" s="10">
        <f t="shared" si="107"/>
        <v>11.597413504743203</v>
      </c>
      <c r="J332" s="70">
        <v>0.5</v>
      </c>
      <c r="K332" s="7">
        <f t="shared" si="100"/>
        <v>85.814776087500007</v>
      </c>
      <c r="L332" s="7">
        <v>128.76</v>
      </c>
      <c r="M332" s="43">
        <f t="shared" si="108"/>
        <v>262.5</v>
      </c>
      <c r="N332" s="7">
        <v>0</v>
      </c>
      <c r="O332" s="7">
        <f t="shared" si="101"/>
        <v>477.07477608750003</v>
      </c>
      <c r="P332" s="7">
        <f t="shared" si="102"/>
        <v>5.5328334509695125</v>
      </c>
      <c r="Q332" s="7">
        <f t="shared" si="99"/>
        <v>5700</v>
      </c>
      <c r="R332" s="7">
        <f t="shared" si="109"/>
        <v>17.11</v>
      </c>
      <c r="S332" s="21">
        <f t="shared" si="110"/>
        <v>21.393503508771929</v>
      </c>
      <c r="T332" s="21">
        <f t="shared" si="111"/>
        <v>22</v>
      </c>
      <c r="U332" s="7">
        <f t="shared" si="112"/>
        <v>5500</v>
      </c>
      <c r="V332" s="7">
        <f t="shared" si="103"/>
        <v>1</v>
      </c>
      <c r="W332" s="7">
        <f t="shared" si="104"/>
        <v>11</v>
      </c>
      <c r="X332" s="7">
        <f t="shared" si="113"/>
        <v>488</v>
      </c>
      <c r="Y332" s="7">
        <f t="shared" si="105"/>
        <v>12.758927</v>
      </c>
    </row>
    <row r="333" spans="3:25">
      <c r="C333" s="170" t="s">
        <v>156</v>
      </c>
      <c r="D333" s="169">
        <v>3</v>
      </c>
      <c r="E333" s="65">
        <v>2</v>
      </c>
      <c r="F333" s="131">
        <f t="shared" si="106"/>
        <v>327</v>
      </c>
      <c r="G333" s="79">
        <f t="shared" si="115"/>
        <v>38.228935017219769</v>
      </c>
      <c r="H333" s="72">
        <f t="shared" si="114"/>
        <v>41.905608216562136</v>
      </c>
      <c r="I333" s="10">
        <f t="shared" si="107"/>
        <v>11.640446726822816</v>
      </c>
      <c r="J333" s="70">
        <v>0.5</v>
      </c>
      <c r="K333" s="7">
        <f t="shared" si="100"/>
        <v>86.452804162499987</v>
      </c>
      <c r="L333" s="7">
        <v>128.76</v>
      </c>
      <c r="M333" s="43">
        <f t="shared" si="108"/>
        <v>262.5</v>
      </c>
      <c r="N333" s="7">
        <v>0</v>
      </c>
      <c r="O333" s="7">
        <f t="shared" si="101"/>
        <v>477.71280416249999</v>
      </c>
      <c r="P333" s="7">
        <f t="shared" si="102"/>
        <v>5.5607904475747221</v>
      </c>
      <c r="Q333" s="7">
        <f t="shared" si="99"/>
        <v>5700</v>
      </c>
      <c r="R333" s="7">
        <f t="shared" si="109"/>
        <v>17.11</v>
      </c>
      <c r="S333" s="21">
        <f t="shared" si="110"/>
        <v>21.393503508771929</v>
      </c>
      <c r="T333" s="21">
        <f t="shared" si="111"/>
        <v>22</v>
      </c>
      <c r="U333" s="7">
        <f t="shared" si="112"/>
        <v>5500</v>
      </c>
      <c r="V333" s="7">
        <f t="shared" si="103"/>
        <v>1</v>
      </c>
      <c r="W333" s="7">
        <f t="shared" si="104"/>
        <v>11</v>
      </c>
      <c r="X333" s="7">
        <f t="shared" si="113"/>
        <v>488</v>
      </c>
      <c r="Y333" s="7">
        <f t="shared" si="105"/>
        <v>12.758927</v>
      </c>
    </row>
    <row r="334" spans="3:25">
      <c r="C334" s="170" t="s">
        <v>156</v>
      </c>
      <c r="D334" s="169">
        <v>3</v>
      </c>
      <c r="E334" s="65">
        <v>2</v>
      </c>
      <c r="F334" s="131">
        <f t="shared" si="106"/>
        <v>328</v>
      </c>
      <c r="G334" s="79">
        <f t="shared" si="115"/>
        <v>38.314527115721951</v>
      </c>
      <c r="H334" s="72">
        <f t="shared" si="114"/>
        <v>42.059957203972523</v>
      </c>
      <c r="I334" s="10">
        <f t="shared" si="107"/>
        <v>11.683321445547923</v>
      </c>
      <c r="J334" s="70">
        <v>0.5</v>
      </c>
      <c r="K334" s="7">
        <f t="shared" si="100"/>
        <v>87.09083223750001</v>
      </c>
      <c r="L334" s="7">
        <v>128.76</v>
      </c>
      <c r="M334" s="43">
        <f t="shared" si="108"/>
        <v>262.5</v>
      </c>
      <c r="N334" s="7">
        <v>0</v>
      </c>
      <c r="O334" s="7">
        <f t="shared" si="101"/>
        <v>478.35083223750001</v>
      </c>
      <c r="P334" s="7">
        <f t="shared" si="102"/>
        <v>5.5887265367760808</v>
      </c>
      <c r="Q334" s="7">
        <f t="shared" si="99"/>
        <v>5700</v>
      </c>
      <c r="R334" s="7">
        <f t="shared" si="109"/>
        <v>17.11</v>
      </c>
      <c r="S334" s="21">
        <f t="shared" si="110"/>
        <v>21.393503508771929</v>
      </c>
      <c r="T334" s="21">
        <f t="shared" si="111"/>
        <v>22</v>
      </c>
      <c r="U334" s="7">
        <f t="shared" si="112"/>
        <v>5500</v>
      </c>
      <c r="V334" s="7">
        <f t="shared" si="103"/>
        <v>1</v>
      </c>
      <c r="W334" s="7">
        <f t="shared" si="104"/>
        <v>11</v>
      </c>
      <c r="X334" s="7">
        <f t="shared" si="113"/>
        <v>488</v>
      </c>
      <c r="Y334" s="7">
        <f t="shared" si="105"/>
        <v>12.758927</v>
      </c>
    </row>
    <row r="335" spans="3:25">
      <c r="C335" s="170" t="s">
        <v>156</v>
      </c>
      <c r="D335" s="169">
        <v>3</v>
      </c>
      <c r="E335" s="65">
        <v>2</v>
      </c>
      <c r="F335" s="131">
        <f t="shared" si="106"/>
        <v>329</v>
      </c>
      <c r="G335" s="79">
        <f t="shared" si="115"/>
        <v>38.399807402264194</v>
      </c>
      <c r="H335" s="72">
        <f t="shared" si="114"/>
        <v>42.213741838410868</v>
      </c>
      <c r="I335" s="10">
        <f t="shared" si="107"/>
        <v>11.726039399558575</v>
      </c>
      <c r="J335" s="70">
        <v>0.5</v>
      </c>
      <c r="K335" s="7">
        <f t="shared" si="100"/>
        <v>87.728860312500004</v>
      </c>
      <c r="L335" s="7">
        <v>128.76</v>
      </c>
      <c r="M335" s="43">
        <f t="shared" si="108"/>
        <v>262.5</v>
      </c>
      <c r="N335" s="7">
        <v>0</v>
      </c>
      <c r="O335" s="7">
        <f t="shared" si="101"/>
        <v>478.98886031249998</v>
      </c>
      <c r="P335" s="7">
        <f t="shared" si="102"/>
        <v>5.616642247974033</v>
      </c>
      <c r="Q335" s="7">
        <f t="shared" si="99"/>
        <v>5700</v>
      </c>
      <c r="R335" s="7">
        <f t="shared" si="109"/>
        <v>17.11</v>
      </c>
      <c r="S335" s="21">
        <f t="shared" si="110"/>
        <v>21.393503508771929</v>
      </c>
      <c r="T335" s="21">
        <f t="shared" si="111"/>
        <v>22</v>
      </c>
      <c r="U335" s="7">
        <f t="shared" si="112"/>
        <v>5500</v>
      </c>
      <c r="V335" s="7">
        <f t="shared" si="103"/>
        <v>1</v>
      </c>
      <c r="W335" s="7">
        <f t="shared" si="104"/>
        <v>11</v>
      </c>
      <c r="X335" s="7">
        <f t="shared" si="113"/>
        <v>488</v>
      </c>
      <c r="Y335" s="7">
        <f t="shared" si="105"/>
        <v>12.758927</v>
      </c>
    </row>
    <row r="336" spans="3:25">
      <c r="C336" s="170" t="s">
        <v>156</v>
      </c>
      <c r="D336" s="169">
        <v>3</v>
      </c>
      <c r="E336" s="65">
        <v>2</v>
      </c>
      <c r="F336" s="131">
        <f t="shared" si="106"/>
        <v>330</v>
      </c>
      <c r="G336" s="79">
        <f t="shared" si="115"/>
        <v>38.484779259996614</v>
      </c>
      <c r="H336" s="72">
        <f t="shared" si="114"/>
        <v>42.366968265383356</v>
      </c>
      <c r="I336" s="10">
        <f t="shared" si="107"/>
        <v>11.768602295939822</v>
      </c>
      <c r="J336" s="70">
        <v>0.5</v>
      </c>
      <c r="K336" s="7">
        <f t="shared" si="100"/>
        <v>88.366888387500012</v>
      </c>
      <c r="L336" s="7">
        <v>128.76</v>
      </c>
      <c r="M336" s="43">
        <f t="shared" si="108"/>
        <v>262.5</v>
      </c>
      <c r="N336" s="7">
        <v>0</v>
      </c>
      <c r="O336" s="7">
        <f t="shared" si="101"/>
        <v>479.6268883875</v>
      </c>
      <c r="P336" s="7">
        <f t="shared" si="102"/>
        <v>5.644538099871605</v>
      </c>
      <c r="Q336" s="7">
        <f t="shared" si="99"/>
        <v>5800</v>
      </c>
      <c r="R336" s="7">
        <f t="shared" si="109"/>
        <v>17.175000000000001</v>
      </c>
      <c r="S336" s="21">
        <f t="shared" si="110"/>
        <v>21.10452155172414</v>
      </c>
      <c r="T336" s="21">
        <f t="shared" si="111"/>
        <v>22</v>
      </c>
      <c r="U336" s="7">
        <f t="shared" si="112"/>
        <v>6000</v>
      </c>
      <c r="V336" s="7">
        <f t="shared" si="103"/>
        <v>1</v>
      </c>
      <c r="W336" s="7">
        <f t="shared" si="104"/>
        <v>12</v>
      </c>
      <c r="X336" s="7">
        <f t="shared" si="113"/>
        <v>488</v>
      </c>
      <c r="Y336" s="7">
        <f t="shared" si="105"/>
        <v>12.8073975</v>
      </c>
    </row>
    <row r="337" spans="3:25">
      <c r="C337" s="170" t="s">
        <v>156</v>
      </c>
      <c r="D337" s="169">
        <v>3</v>
      </c>
      <c r="E337" s="65">
        <v>2</v>
      </c>
      <c r="F337" s="131">
        <f t="shared" si="106"/>
        <v>331</v>
      </c>
      <c r="G337" s="79">
        <f t="shared" si="115"/>
        <v>38.569446011330072</v>
      </c>
      <c r="H337" s="72">
        <f t="shared" si="114"/>
        <v>42.519642519663783</v>
      </c>
      <c r="I337" s="10">
        <f t="shared" si="107"/>
        <v>11.811011811017718</v>
      </c>
      <c r="J337" s="70">
        <v>0.5</v>
      </c>
      <c r="K337" s="7">
        <f t="shared" si="100"/>
        <v>89.004916462500006</v>
      </c>
      <c r="L337" s="7">
        <v>128.76</v>
      </c>
      <c r="M337" s="43">
        <f t="shared" si="108"/>
        <v>262.5</v>
      </c>
      <c r="N337" s="7">
        <v>0</v>
      </c>
      <c r="O337" s="7">
        <f t="shared" si="101"/>
        <v>480.26491646249997</v>
      </c>
      <c r="P337" s="7">
        <f t="shared" si="102"/>
        <v>5.6724146007560252</v>
      </c>
      <c r="Q337" s="7">
        <f t="shared" si="99"/>
        <v>5800</v>
      </c>
      <c r="R337" s="7">
        <f t="shared" si="109"/>
        <v>17.175000000000001</v>
      </c>
      <c r="S337" s="21">
        <f t="shared" si="110"/>
        <v>21.10452155172414</v>
      </c>
      <c r="T337" s="21">
        <f t="shared" si="111"/>
        <v>22</v>
      </c>
      <c r="U337" s="7">
        <f t="shared" si="112"/>
        <v>6000</v>
      </c>
      <c r="V337" s="7">
        <f t="shared" si="103"/>
        <v>1</v>
      </c>
      <c r="W337" s="7">
        <f t="shared" si="104"/>
        <v>12</v>
      </c>
      <c r="X337" s="7">
        <f t="shared" si="113"/>
        <v>488</v>
      </c>
      <c r="Y337" s="7">
        <f t="shared" si="105"/>
        <v>12.8073975</v>
      </c>
    </row>
    <row r="338" spans="3:25">
      <c r="C338" s="170" t="s">
        <v>156</v>
      </c>
      <c r="D338" s="169">
        <v>3</v>
      </c>
      <c r="E338" s="65">
        <v>2</v>
      </c>
      <c r="F338" s="131">
        <f t="shared" si="106"/>
        <v>332</v>
      </c>
      <c r="G338" s="79">
        <f t="shared" si="115"/>
        <v>38.653810919451992</v>
      </c>
      <c r="H338" s="72">
        <f t="shared" si="114"/>
        <v>42.671770528066915</v>
      </c>
      <c r="I338" s="10">
        <f t="shared" si="107"/>
        <v>11.853269591129699</v>
      </c>
      <c r="J338" s="70">
        <v>0.5</v>
      </c>
      <c r="K338" s="7">
        <f t="shared" si="100"/>
        <v>89.6429445375</v>
      </c>
      <c r="L338" s="7">
        <v>128.76</v>
      </c>
      <c r="M338" s="43">
        <f t="shared" si="108"/>
        <v>262.5</v>
      </c>
      <c r="N338" s="7">
        <v>0</v>
      </c>
      <c r="O338" s="7">
        <f t="shared" si="101"/>
        <v>480.90294453749999</v>
      </c>
      <c r="P338" s="7">
        <f t="shared" si="102"/>
        <v>5.7002722487710811</v>
      </c>
      <c r="Q338" s="7">
        <f t="shared" si="99"/>
        <v>5800</v>
      </c>
      <c r="R338" s="7">
        <f t="shared" si="109"/>
        <v>17.175000000000001</v>
      </c>
      <c r="S338" s="21">
        <f t="shared" si="110"/>
        <v>21.10452155172414</v>
      </c>
      <c r="T338" s="21">
        <f t="shared" si="111"/>
        <v>22</v>
      </c>
      <c r="U338" s="7">
        <f t="shared" si="112"/>
        <v>6000</v>
      </c>
      <c r="V338" s="7">
        <f t="shared" si="103"/>
        <v>1</v>
      </c>
      <c r="W338" s="7">
        <f t="shared" si="104"/>
        <v>12</v>
      </c>
      <c r="X338" s="7">
        <f t="shared" si="113"/>
        <v>488</v>
      </c>
      <c r="Y338" s="7">
        <f t="shared" si="105"/>
        <v>12.8073975</v>
      </c>
    </row>
    <row r="339" spans="3:25">
      <c r="C339" s="170" t="s">
        <v>156</v>
      </c>
      <c r="D339" s="169">
        <v>3</v>
      </c>
      <c r="E339" s="65">
        <v>2</v>
      </c>
      <c r="F339" s="131">
        <f t="shared" si="106"/>
        <v>333</v>
      </c>
      <c r="G339" s="79">
        <f t="shared" si="115"/>
        <v>38.737877189793835</v>
      </c>
      <c r="H339" s="72">
        <f t="shared" si="114"/>
        <v>42.823358112133157</v>
      </c>
      <c r="I339" s="10">
        <f t="shared" si="107"/>
        <v>11.89537725337032</v>
      </c>
      <c r="J339" s="70">
        <v>0.5</v>
      </c>
      <c r="K339" s="7">
        <f t="shared" si="100"/>
        <v>90.280972612500008</v>
      </c>
      <c r="L339" s="7">
        <v>128.76</v>
      </c>
      <c r="M339" s="43">
        <f t="shared" si="108"/>
        <v>262.5</v>
      </c>
      <c r="N339" s="7">
        <v>0</v>
      </c>
      <c r="O339" s="7">
        <f t="shared" si="101"/>
        <v>481.54097261250001</v>
      </c>
      <c r="P339" s="7">
        <f t="shared" si="102"/>
        <v>5.7281115321805531</v>
      </c>
      <c r="Q339" s="7">
        <f t="shared" si="99"/>
        <v>5800</v>
      </c>
      <c r="R339" s="7">
        <f t="shared" si="109"/>
        <v>17.175000000000001</v>
      </c>
      <c r="S339" s="21">
        <f t="shared" si="110"/>
        <v>21.10452155172414</v>
      </c>
      <c r="T339" s="21">
        <f t="shared" si="111"/>
        <v>22</v>
      </c>
      <c r="U339" s="7">
        <f t="shared" si="112"/>
        <v>6000</v>
      </c>
      <c r="V339" s="7">
        <f t="shared" si="103"/>
        <v>1</v>
      </c>
      <c r="W339" s="7">
        <f t="shared" si="104"/>
        <v>12</v>
      </c>
      <c r="X339" s="7">
        <f t="shared" si="113"/>
        <v>488</v>
      </c>
      <c r="Y339" s="7">
        <f t="shared" si="105"/>
        <v>12.8073975</v>
      </c>
    </row>
    <row r="340" spans="3:25">
      <c r="C340" s="170" t="s">
        <v>156</v>
      </c>
      <c r="D340" s="169">
        <v>3</v>
      </c>
      <c r="E340" s="65">
        <v>2</v>
      </c>
      <c r="F340" s="131">
        <f t="shared" si="106"/>
        <v>334</v>
      </c>
      <c r="G340" s="79">
        <f t="shared" si="115"/>
        <v>38.821647971452172</v>
      </c>
      <c r="H340" s="72">
        <f t="shared" si="114"/>
        <v>42.974410990727961</v>
      </c>
      <c r="I340" s="10">
        <f t="shared" si="107"/>
        <v>11.937336386313323</v>
      </c>
      <c r="J340" s="70">
        <v>0.5</v>
      </c>
      <c r="K340" s="7">
        <f t="shared" si="100"/>
        <v>90.919000687500002</v>
      </c>
      <c r="L340" s="7">
        <v>128.76</v>
      </c>
      <c r="M340" s="43">
        <f t="shared" si="108"/>
        <v>262.5</v>
      </c>
      <c r="N340" s="7">
        <v>0</v>
      </c>
      <c r="O340" s="7">
        <f t="shared" si="101"/>
        <v>482.17900068749998</v>
      </c>
      <c r="P340" s="7">
        <f t="shared" si="102"/>
        <v>5.7559329296230901</v>
      </c>
      <c r="Q340" s="7">
        <f t="shared" si="99"/>
        <v>5800</v>
      </c>
      <c r="R340" s="7">
        <f t="shared" si="109"/>
        <v>17.175000000000001</v>
      </c>
      <c r="S340" s="21">
        <f t="shared" si="110"/>
        <v>21.10452155172414</v>
      </c>
      <c r="T340" s="21">
        <f t="shared" si="111"/>
        <v>22</v>
      </c>
      <c r="U340" s="7">
        <f t="shared" si="112"/>
        <v>6000</v>
      </c>
      <c r="V340" s="7">
        <f t="shared" si="103"/>
        <v>1</v>
      </c>
      <c r="W340" s="7">
        <f t="shared" si="104"/>
        <v>12</v>
      </c>
      <c r="X340" s="7">
        <f t="shared" si="113"/>
        <v>488</v>
      </c>
      <c r="Y340" s="7">
        <f t="shared" si="105"/>
        <v>12.8073975</v>
      </c>
    </row>
    <row r="341" spans="3:25">
      <c r="C341" s="69" t="s">
        <v>130</v>
      </c>
      <c r="D341" s="169">
        <v>3</v>
      </c>
      <c r="E341" s="65">
        <v>2</v>
      </c>
      <c r="F341" s="131">
        <f t="shared" si="106"/>
        <v>335</v>
      </c>
      <c r="G341" s="79">
        <f t="shared" si="115"/>
        <v>38.905126358565141</v>
      </c>
      <c r="H341" s="72">
        <f t="shared" si="114"/>
        <v>43.124934782559386</v>
      </c>
      <c r="I341" s="10">
        <f t="shared" si="107"/>
        <v>11.97914855071094</v>
      </c>
      <c r="J341" s="70">
        <v>-1.2</v>
      </c>
      <c r="K341" s="7">
        <f t="shared" si="100"/>
        <v>91.557028762500011</v>
      </c>
      <c r="L341" s="7">
        <v>128.76</v>
      </c>
      <c r="M341" s="43">
        <f t="shared" si="108"/>
        <v>-630</v>
      </c>
      <c r="N341" s="7">
        <v>0</v>
      </c>
      <c r="O341" s="7">
        <f t="shared" si="101"/>
        <v>-409.6829712375</v>
      </c>
      <c r="P341" s="7">
        <f t="shared" si="102"/>
        <v>-4.9076531711506499</v>
      </c>
      <c r="Q341" s="7">
        <f t="shared" ref="Q341:Q385" si="116">IF(D341=1,VLOOKUP(H341,$AA$7:$AB$68,2,TRUE),IF(D341=2,VLOOKUP(H341,$AC$7:$AD$68,2,TRUE),IF(D341=3,VLOOKUP(H341,$AE$7:$AF$68,2,TRUE))))</f>
        <v>5900</v>
      </c>
      <c r="R341" s="7">
        <f t="shared" si="109"/>
        <v>17.239999999999998</v>
      </c>
      <c r="S341" s="21">
        <f t="shared" si="110"/>
        <v>20.825335593220338</v>
      </c>
      <c r="T341" s="21">
        <f t="shared" si="111"/>
        <v>21</v>
      </c>
      <c r="U341" s="7">
        <f t="shared" si="112"/>
        <v>6000</v>
      </c>
      <c r="V341" s="7">
        <f t="shared" si="103"/>
        <v>2</v>
      </c>
      <c r="W341" s="7">
        <f t="shared" si="104"/>
        <v>12</v>
      </c>
      <c r="X341" s="7">
        <v>0</v>
      </c>
      <c r="Y341" s="7">
        <f t="shared" si="105"/>
        <v>12.855867999999999</v>
      </c>
    </row>
    <row r="342" spans="3:25">
      <c r="C342" s="69" t="s">
        <v>130</v>
      </c>
      <c r="D342" s="169">
        <v>3</v>
      </c>
      <c r="E342" s="65">
        <v>2</v>
      </c>
      <c r="F342" s="131">
        <f t="shared" si="106"/>
        <v>336</v>
      </c>
      <c r="G342" s="79">
        <f t="shared" si="115"/>
        <v>38.98931170300397</v>
      </c>
      <c r="H342" s="72">
        <f t="shared" si="114"/>
        <v>42.762787561149473</v>
      </c>
      <c r="I342" s="10">
        <f t="shared" si="107"/>
        <v>11.878552100319299</v>
      </c>
      <c r="J342" s="70">
        <v>-1.2</v>
      </c>
      <c r="K342" s="7">
        <f t="shared" si="100"/>
        <v>90.025761382500008</v>
      </c>
      <c r="L342" s="7">
        <v>128.76</v>
      </c>
      <c r="M342" s="43">
        <f t="shared" si="108"/>
        <v>-630</v>
      </c>
      <c r="N342" s="7">
        <v>0</v>
      </c>
      <c r="O342" s="7">
        <f t="shared" si="101"/>
        <v>-411.21423861749997</v>
      </c>
      <c r="P342" s="7">
        <f t="shared" si="102"/>
        <v>-4.8846297578111049</v>
      </c>
      <c r="Q342" s="7">
        <f t="shared" si="116"/>
        <v>5800</v>
      </c>
      <c r="R342" s="7">
        <f t="shared" si="109"/>
        <v>17.175000000000001</v>
      </c>
      <c r="S342" s="21">
        <f t="shared" si="110"/>
        <v>21.10452155172414</v>
      </c>
      <c r="T342" s="21">
        <f t="shared" si="111"/>
        <v>22</v>
      </c>
      <c r="U342" s="7">
        <f t="shared" si="112"/>
        <v>6000</v>
      </c>
      <c r="V342" s="7">
        <f t="shared" si="103"/>
        <v>1</v>
      </c>
      <c r="W342" s="7">
        <f t="shared" si="104"/>
        <v>12</v>
      </c>
      <c r="X342" s="7">
        <v>0</v>
      </c>
      <c r="Y342" s="7">
        <f t="shared" si="105"/>
        <v>12.8073975</v>
      </c>
    </row>
    <row r="343" spans="3:25">
      <c r="C343" s="69" t="s">
        <v>130</v>
      </c>
      <c r="D343" s="169">
        <v>3</v>
      </c>
      <c r="E343" s="65">
        <v>2</v>
      </c>
      <c r="F343" s="131">
        <f t="shared" si="106"/>
        <v>337</v>
      </c>
      <c r="G343" s="79">
        <f t="shared" si="115"/>
        <v>39.074222275580397</v>
      </c>
      <c r="H343" s="72">
        <f t="shared" si="114"/>
        <v>42.397547098859384</v>
      </c>
      <c r="I343" s="10">
        <f t="shared" si="107"/>
        <v>11.77709641634983</v>
      </c>
      <c r="J343" s="70">
        <v>-1.2</v>
      </c>
      <c r="K343" s="7">
        <f t="shared" si="100"/>
        <v>88.494494002499977</v>
      </c>
      <c r="L343" s="7">
        <v>128.76</v>
      </c>
      <c r="M343" s="43">
        <f t="shared" si="108"/>
        <v>-630</v>
      </c>
      <c r="N343" s="7">
        <v>0</v>
      </c>
      <c r="O343" s="7">
        <f t="shared" si="101"/>
        <v>-412.7455059975</v>
      </c>
      <c r="P343" s="7">
        <f t="shared" si="102"/>
        <v>-4.8609436195476547</v>
      </c>
      <c r="Q343" s="7">
        <f t="shared" si="116"/>
        <v>5800</v>
      </c>
      <c r="R343" s="7">
        <f t="shared" si="109"/>
        <v>17.175000000000001</v>
      </c>
      <c r="S343" s="21">
        <f t="shared" si="110"/>
        <v>21.10452155172414</v>
      </c>
      <c r="T343" s="21">
        <f t="shared" si="111"/>
        <v>22</v>
      </c>
      <c r="U343" s="7">
        <f t="shared" si="112"/>
        <v>6000</v>
      </c>
      <c r="V343" s="7">
        <f t="shared" si="103"/>
        <v>1</v>
      </c>
      <c r="W343" s="7">
        <f t="shared" si="104"/>
        <v>12</v>
      </c>
      <c r="X343" s="7">
        <v>0</v>
      </c>
      <c r="Y343" s="7">
        <f t="shared" si="105"/>
        <v>12.8073975</v>
      </c>
    </row>
    <row r="344" spans="3:25">
      <c r="C344" s="69" t="s">
        <v>130</v>
      </c>
      <c r="D344" s="169">
        <v>3</v>
      </c>
      <c r="E344" s="65">
        <v>2</v>
      </c>
      <c r="F344" s="131">
        <f t="shared" si="106"/>
        <v>338</v>
      </c>
      <c r="G344" s="79">
        <f t="shared" si="115"/>
        <v>39.159877147907302</v>
      </c>
      <c r="H344" s="72">
        <f t="shared" si="114"/>
        <v>42.029132753365253</v>
      </c>
      <c r="I344" s="10">
        <f t="shared" si="107"/>
        <v>11.674759098157015</v>
      </c>
      <c r="J344" s="70">
        <v>-1.2</v>
      </c>
      <c r="K344" s="7">
        <f t="shared" si="100"/>
        <v>86.963226622499974</v>
      </c>
      <c r="L344" s="7">
        <v>128.76</v>
      </c>
      <c r="M344" s="43">
        <f t="shared" si="108"/>
        <v>-630</v>
      </c>
      <c r="N344" s="7">
        <v>0</v>
      </c>
      <c r="O344" s="7">
        <f t="shared" si="101"/>
        <v>-414.27677337750004</v>
      </c>
      <c r="P344" s="7">
        <f t="shared" si="102"/>
        <v>-4.8365815291441008</v>
      </c>
      <c r="Q344" s="7">
        <f t="shared" si="116"/>
        <v>5700</v>
      </c>
      <c r="R344" s="7">
        <f t="shared" si="109"/>
        <v>17.11</v>
      </c>
      <c r="S344" s="21">
        <f t="shared" si="110"/>
        <v>21.393503508771929</v>
      </c>
      <c r="T344" s="21">
        <f t="shared" si="111"/>
        <v>22</v>
      </c>
      <c r="U344" s="7">
        <f t="shared" si="112"/>
        <v>5500</v>
      </c>
      <c r="V344" s="7">
        <f t="shared" si="103"/>
        <v>1</v>
      </c>
      <c r="W344" s="7">
        <f t="shared" si="104"/>
        <v>11</v>
      </c>
      <c r="X344" s="7">
        <v>0</v>
      </c>
      <c r="Y344" s="7">
        <f t="shared" si="105"/>
        <v>12.758927</v>
      </c>
    </row>
    <row r="345" spans="3:25">
      <c r="C345" s="69" t="s">
        <v>130</v>
      </c>
      <c r="D345" s="169">
        <v>3</v>
      </c>
      <c r="E345" s="65">
        <v>2</v>
      </c>
      <c r="F345" s="131">
        <f t="shared" si="106"/>
        <v>339</v>
      </c>
      <c r="G345" s="79">
        <f t="shared" si="115"/>
        <v>39.246296242414502</v>
      </c>
      <c r="H345" s="72">
        <f t="shared" si="114"/>
        <v>41.657460316250678</v>
      </c>
      <c r="I345" s="10">
        <f t="shared" si="107"/>
        <v>11.571516754514077</v>
      </c>
      <c r="J345" s="70">
        <v>-1.2</v>
      </c>
      <c r="K345" s="7">
        <f t="shared" si="100"/>
        <v>85.431959242499985</v>
      </c>
      <c r="L345" s="7">
        <v>128.76</v>
      </c>
      <c r="M345" s="43">
        <f t="shared" si="108"/>
        <v>-630</v>
      </c>
      <c r="N345" s="7">
        <v>0</v>
      </c>
      <c r="O345" s="7">
        <f t="shared" si="101"/>
        <v>-415.80804075750001</v>
      </c>
      <c r="P345" s="7">
        <f t="shared" si="102"/>
        <v>-4.8115297102870835</v>
      </c>
      <c r="Q345" s="7">
        <f t="shared" si="116"/>
        <v>5700</v>
      </c>
      <c r="R345" s="7">
        <f t="shared" si="109"/>
        <v>17.11</v>
      </c>
      <c r="S345" s="21">
        <f t="shared" si="110"/>
        <v>21.393503508771929</v>
      </c>
      <c r="T345" s="21">
        <f t="shared" si="111"/>
        <v>22</v>
      </c>
      <c r="U345" s="7">
        <f t="shared" si="112"/>
        <v>5500</v>
      </c>
      <c r="V345" s="7">
        <f t="shared" si="103"/>
        <v>1</v>
      </c>
      <c r="W345" s="7">
        <f t="shared" si="104"/>
        <v>11</v>
      </c>
      <c r="X345" s="7">
        <v>0</v>
      </c>
      <c r="Y345" s="7">
        <f t="shared" si="105"/>
        <v>12.758927</v>
      </c>
    </row>
    <row r="346" spans="3:25">
      <c r="C346" s="69" t="s">
        <v>130</v>
      </c>
      <c r="D346" s="169">
        <v>3</v>
      </c>
      <c r="E346" s="65">
        <v>2</v>
      </c>
      <c r="F346" s="131">
        <f t="shared" si="106"/>
        <v>340</v>
      </c>
      <c r="G346" s="79">
        <f t="shared" si="115"/>
        <v>39.333500386453892</v>
      </c>
      <c r="H346" s="72">
        <f t="shared" si="114"/>
        <v>41.28244178824697</v>
      </c>
      <c r="I346" s="10">
        <f t="shared" si="107"/>
        <v>11.467344941179714</v>
      </c>
      <c r="J346" s="70">
        <v>-1.2</v>
      </c>
      <c r="K346" s="7">
        <f t="shared" si="100"/>
        <v>83.900691862499983</v>
      </c>
      <c r="L346" s="7">
        <v>128.76</v>
      </c>
      <c r="M346" s="43">
        <f t="shared" si="108"/>
        <v>-630</v>
      </c>
      <c r="N346" s="7">
        <v>0</v>
      </c>
      <c r="O346" s="7">
        <f t="shared" si="101"/>
        <v>-417.33930813750004</v>
      </c>
      <c r="P346" s="7">
        <f t="shared" si="102"/>
        <v>-4.7857738039260029</v>
      </c>
      <c r="Q346" s="7">
        <f t="shared" si="116"/>
        <v>5600</v>
      </c>
      <c r="R346" s="7">
        <f t="shared" si="109"/>
        <v>17.045000000000002</v>
      </c>
      <c r="S346" s="21">
        <f t="shared" si="110"/>
        <v>21.69280625</v>
      </c>
      <c r="T346" s="21">
        <f t="shared" si="111"/>
        <v>22</v>
      </c>
      <c r="U346" s="7">
        <f t="shared" si="112"/>
        <v>5500</v>
      </c>
      <c r="V346" s="7">
        <f t="shared" si="103"/>
        <v>1</v>
      </c>
      <c r="W346" s="7">
        <f t="shared" si="104"/>
        <v>11</v>
      </c>
      <c r="X346" s="7">
        <v>0</v>
      </c>
      <c r="Y346" s="7">
        <f t="shared" si="105"/>
        <v>12.710456500000001</v>
      </c>
    </row>
    <row r="347" spans="3:25">
      <c r="C347" s="69" t="s">
        <v>130</v>
      </c>
      <c r="D347" s="169">
        <v>3</v>
      </c>
      <c r="E347" s="65">
        <v>2</v>
      </c>
      <c r="F347" s="131">
        <f t="shared" si="106"/>
        <v>341</v>
      </c>
      <c r="G347" s="79">
        <f t="shared" si="115"/>
        <v>39.421511370910224</v>
      </c>
      <c r="H347" s="72">
        <f t="shared" si="114"/>
        <v>40.903985135925325</v>
      </c>
      <c r="I347" s="10">
        <f t="shared" si="107"/>
        <v>11.36221809331259</v>
      </c>
      <c r="J347" s="70">
        <v>-1.2</v>
      </c>
      <c r="K347" s="7">
        <f t="shared" si="100"/>
        <v>82.36942448249998</v>
      </c>
      <c r="L347" s="7">
        <v>128.76</v>
      </c>
      <c r="M347" s="43">
        <f t="shared" si="108"/>
        <v>-630</v>
      </c>
      <c r="N347" s="7">
        <v>0</v>
      </c>
      <c r="O347" s="7">
        <f t="shared" si="101"/>
        <v>-418.87057551750001</v>
      </c>
      <c r="P347" s="7">
        <f t="shared" si="102"/>
        <v>-4.7592988319011962</v>
      </c>
      <c r="Q347" s="7">
        <f t="shared" si="116"/>
        <v>5600</v>
      </c>
      <c r="R347" s="7">
        <f t="shared" si="109"/>
        <v>17.045000000000002</v>
      </c>
      <c r="S347" s="21">
        <f t="shared" si="110"/>
        <v>21.69280625</v>
      </c>
      <c r="T347" s="21">
        <f t="shared" si="111"/>
        <v>22</v>
      </c>
      <c r="U347" s="7">
        <f t="shared" si="112"/>
        <v>5500</v>
      </c>
      <c r="V347" s="7">
        <f t="shared" si="103"/>
        <v>1</v>
      </c>
      <c r="W347" s="7">
        <f t="shared" si="104"/>
        <v>11</v>
      </c>
      <c r="X347" s="7">
        <v>0</v>
      </c>
      <c r="Y347" s="7">
        <f t="shared" si="105"/>
        <v>12.710456500000001</v>
      </c>
    </row>
    <row r="348" spans="3:25">
      <c r="C348" s="69" t="s">
        <v>130</v>
      </c>
      <c r="D348" s="169">
        <v>3</v>
      </c>
      <c r="E348" s="65">
        <v>2</v>
      </c>
      <c r="F348" s="131">
        <f t="shared" si="106"/>
        <v>342</v>
      </c>
      <c r="G348" s="79">
        <f t="shared" si="115"/>
        <v>39.510352013784761</v>
      </c>
      <c r="H348" s="72">
        <f t="shared" si="114"/>
        <v>40.521994027935001</v>
      </c>
      <c r="I348" s="10">
        <f t="shared" si="107"/>
        <v>11.256109452204166</v>
      </c>
      <c r="J348" s="70">
        <v>-1.2</v>
      </c>
      <c r="K348" s="7">
        <f t="shared" si="100"/>
        <v>80.838157102499977</v>
      </c>
      <c r="L348" s="7">
        <v>128.76</v>
      </c>
      <c r="M348" s="43">
        <f t="shared" si="108"/>
        <v>-630</v>
      </c>
      <c r="N348" s="7">
        <v>0</v>
      </c>
      <c r="O348" s="7">
        <f t="shared" si="101"/>
        <v>-420.40184289750005</v>
      </c>
      <c r="P348" s="7">
        <f t="shared" si="102"/>
        <v>-4.7320891575626014</v>
      </c>
      <c r="Q348" s="7">
        <f t="shared" si="116"/>
        <v>5500</v>
      </c>
      <c r="R348" s="7">
        <f t="shared" si="109"/>
        <v>16.940000000000001</v>
      </c>
      <c r="S348" s="21">
        <f t="shared" si="110"/>
        <v>21.951160000000002</v>
      </c>
      <c r="T348" s="21">
        <f t="shared" si="111"/>
        <v>22</v>
      </c>
      <c r="U348" s="7">
        <f t="shared" si="112"/>
        <v>5500</v>
      </c>
      <c r="V348" s="7">
        <f t="shared" si="103"/>
        <v>1</v>
      </c>
      <c r="W348" s="7">
        <f t="shared" si="104"/>
        <v>11</v>
      </c>
      <c r="X348" s="7">
        <v>0</v>
      </c>
      <c r="Y348" s="7">
        <f t="shared" si="105"/>
        <v>12.632158000000002</v>
      </c>
    </row>
    <row r="349" spans="3:25">
      <c r="C349" s="69" t="s">
        <v>130</v>
      </c>
      <c r="D349" s="169">
        <v>3</v>
      </c>
      <c r="E349" s="65">
        <v>2</v>
      </c>
      <c r="F349" s="131">
        <f t="shared" si="106"/>
        <v>343</v>
      </c>
      <c r="G349" s="79">
        <f t="shared" si="115"/>
        <v>39.600046229277403</v>
      </c>
      <c r="H349" s="72">
        <f t="shared" si="114"/>
        <v>40.13636754864595</v>
      </c>
      <c r="I349" s="10">
        <f t="shared" si="107"/>
        <v>11.148990985734986</v>
      </c>
      <c r="J349" s="70">
        <v>-1.2</v>
      </c>
      <c r="K349" s="7">
        <f t="shared" si="100"/>
        <v>79.306889722499974</v>
      </c>
      <c r="L349" s="7">
        <v>128.76</v>
      </c>
      <c r="M349" s="43">
        <f t="shared" si="108"/>
        <v>-630</v>
      </c>
      <c r="N349" s="7">
        <v>0</v>
      </c>
      <c r="O349" s="7">
        <f t="shared" si="101"/>
        <v>-421.93311027750002</v>
      </c>
      <c r="P349" s="7">
        <f t="shared" si="102"/>
        <v>-4.7041284430669741</v>
      </c>
      <c r="Q349" s="7">
        <f t="shared" si="116"/>
        <v>5500</v>
      </c>
      <c r="R349" s="7">
        <f t="shared" si="109"/>
        <v>16.940000000000001</v>
      </c>
      <c r="S349" s="21">
        <f t="shared" si="110"/>
        <v>21.951160000000002</v>
      </c>
      <c r="T349" s="21">
        <f t="shared" si="111"/>
        <v>22</v>
      </c>
      <c r="U349" s="7">
        <f t="shared" si="112"/>
        <v>5500</v>
      </c>
      <c r="V349" s="7">
        <f t="shared" si="103"/>
        <v>1</v>
      </c>
      <c r="W349" s="7">
        <f t="shared" si="104"/>
        <v>11</v>
      </c>
      <c r="X349" s="7">
        <v>0</v>
      </c>
      <c r="Y349" s="7">
        <f t="shared" si="105"/>
        <v>12.632158000000002</v>
      </c>
    </row>
    <row r="350" spans="3:25">
      <c r="C350" s="69" t="s">
        <v>130</v>
      </c>
      <c r="D350" s="169">
        <v>3</v>
      </c>
      <c r="E350" s="65">
        <v>2</v>
      </c>
      <c r="F350" s="131">
        <f t="shared" si="106"/>
        <v>344</v>
      </c>
      <c r="G350" s="79">
        <f t="shared" si="115"/>
        <v>39.690619102959801</v>
      </c>
      <c r="H350" s="72">
        <f t="shared" si="114"/>
        <v>39.746999886783904</v>
      </c>
      <c r="I350" s="10">
        <f t="shared" si="107"/>
        <v>11.040833301884417</v>
      </c>
      <c r="J350" s="70">
        <v>-1.2</v>
      </c>
      <c r="K350" s="7">
        <f t="shared" si="100"/>
        <v>77.775622342499972</v>
      </c>
      <c r="L350" s="7">
        <v>128.76</v>
      </c>
      <c r="M350" s="43">
        <f t="shared" si="108"/>
        <v>-630</v>
      </c>
      <c r="N350" s="7">
        <v>0</v>
      </c>
      <c r="O350" s="7">
        <f t="shared" si="101"/>
        <v>-423.46437765750005</v>
      </c>
      <c r="P350" s="7">
        <f t="shared" si="102"/>
        <v>-4.6753996030026865</v>
      </c>
      <c r="Q350" s="7">
        <f t="shared" si="116"/>
        <v>5400</v>
      </c>
      <c r="R350" s="7">
        <f t="shared" si="109"/>
        <v>16.579999999999998</v>
      </c>
      <c r="S350" s="21">
        <f t="shared" si="110"/>
        <v>21.882529629629627</v>
      </c>
      <c r="T350" s="21">
        <f t="shared" si="111"/>
        <v>22</v>
      </c>
      <c r="U350" s="7">
        <f t="shared" si="112"/>
        <v>5500</v>
      </c>
      <c r="V350" s="7">
        <f t="shared" si="103"/>
        <v>1</v>
      </c>
      <c r="W350" s="7">
        <f t="shared" si="104"/>
        <v>11</v>
      </c>
      <c r="X350" s="7">
        <v>0</v>
      </c>
      <c r="Y350" s="7">
        <f t="shared" si="105"/>
        <v>12.363705999999999</v>
      </c>
    </row>
    <row r="351" spans="3:25">
      <c r="C351" s="69" t="s">
        <v>130</v>
      </c>
      <c r="D351" s="169">
        <v>3</v>
      </c>
      <c r="E351" s="65">
        <v>2</v>
      </c>
      <c r="F351" s="131">
        <f t="shared" si="106"/>
        <v>345</v>
      </c>
      <c r="G351" s="79">
        <f t="shared" si="115"/>
        <v>39.782096973709073</v>
      </c>
      <c r="H351" s="72">
        <f t="shared" si="114"/>
        <v>39.353779996335803</v>
      </c>
      <c r="I351" s="10">
        <f t="shared" si="107"/>
        <v>10.931605554537722</v>
      </c>
      <c r="J351" s="70">
        <v>-1.2</v>
      </c>
      <c r="K351" s="7">
        <f t="shared" si="100"/>
        <v>76.244354962499969</v>
      </c>
      <c r="L351" s="7">
        <v>128.76</v>
      </c>
      <c r="M351" s="43">
        <f t="shared" si="108"/>
        <v>-630</v>
      </c>
      <c r="N351" s="7">
        <v>0</v>
      </c>
      <c r="O351" s="7">
        <f t="shared" si="101"/>
        <v>-424.99564503750003</v>
      </c>
      <c r="P351" s="7">
        <f t="shared" si="102"/>
        <v>-4.6458847539462775</v>
      </c>
      <c r="Q351" s="7">
        <f t="shared" si="116"/>
        <v>5300</v>
      </c>
      <c r="R351" s="7">
        <f t="shared" si="109"/>
        <v>16.25</v>
      </c>
      <c r="S351" s="21">
        <f t="shared" si="110"/>
        <v>21.851650943396226</v>
      </c>
      <c r="T351" s="21">
        <f t="shared" si="111"/>
        <v>22</v>
      </c>
      <c r="U351" s="7">
        <f t="shared" si="112"/>
        <v>5500</v>
      </c>
      <c r="V351" s="7">
        <f t="shared" si="103"/>
        <v>1</v>
      </c>
      <c r="W351" s="7">
        <f t="shared" si="104"/>
        <v>11</v>
      </c>
      <c r="X351" s="7">
        <v>0</v>
      </c>
      <c r="Y351" s="7">
        <f t="shared" si="105"/>
        <v>12.117625</v>
      </c>
    </row>
    <row r="352" spans="3:25">
      <c r="C352" s="69" t="s">
        <v>130</v>
      </c>
      <c r="D352" s="169">
        <v>3</v>
      </c>
      <c r="E352" s="65">
        <v>2</v>
      </c>
      <c r="F352" s="131">
        <f t="shared" si="106"/>
        <v>346</v>
      </c>
      <c r="G352" s="79">
        <f t="shared" si="115"/>
        <v>39.874507523160268</v>
      </c>
      <c r="H352" s="72">
        <f t="shared" si="114"/>
        <v>38.956591226646097</v>
      </c>
      <c r="I352" s="10">
        <f t="shared" si="107"/>
        <v>10.821275340735026</v>
      </c>
      <c r="J352" s="70">
        <v>-1.2</v>
      </c>
      <c r="K352" s="7">
        <f t="shared" si="100"/>
        <v>74.713087582499966</v>
      </c>
      <c r="L352" s="7">
        <v>128.76</v>
      </c>
      <c r="M352" s="43">
        <f t="shared" si="108"/>
        <v>-630</v>
      </c>
      <c r="N352" s="7">
        <v>0</v>
      </c>
      <c r="O352" s="7">
        <f t="shared" si="101"/>
        <v>-426.52691241750006</v>
      </c>
      <c r="P352" s="7">
        <f t="shared" si="102"/>
        <v>-4.6155651595033413</v>
      </c>
      <c r="Q352" s="7">
        <f t="shared" si="116"/>
        <v>5300</v>
      </c>
      <c r="R352" s="7">
        <f t="shared" si="109"/>
        <v>16.25</v>
      </c>
      <c r="S352" s="21">
        <f t="shared" si="110"/>
        <v>21.851650943396226</v>
      </c>
      <c r="T352" s="21">
        <f t="shared" si="111"/>
        <v>22</v>
      </c>
      <c r="U352" s="7">
        <f t="shared" si="112"/>
        <v>5500</v>
      </c>
      <c r="V352" s="7">
        <f t="shared" si="103"/>
        <v>1</v>
      </c>
      <c r="W352" s="7">
        <f t="shared" si="104"/>
        <v>11</v>
      </c>
      <c r="X352" s="7">
        <v>0</v>
      </c>
      <c r="Y352" s="7">
        <f t="shared" si="105"/>
        <v>12.117625</v>
      </c>
    </row>
    <row r="353" spans="3:25">
      <c r="C353" s="69" t="s">
        <v>130</v>
      </c>
      <c r="D353" s="169">
        <v>3</v>
      </c>
      <c r="E353" s="65">
        <v>2</v>
      </c>
      <c r="F353" s="131">
        <f t="shared" si="106"/>
        <v>347</v>
      </c>
      <c r="G353" s="79">
        <f t="shared" si="115"/>
        <v>39.967879873538578</v>
      </c>
      <c r="H353" s="72">
        <f t="shared" si="114"/>
        <v>38.555310918212022</v>
      </c>
      <c r="I353" s="10">
        <f t="shared" si="107"/>
        <v>10.709808588392228</v>
      </c>
      <c r="J353" s="70">
        <v>-1.2</v>
      </c>
      <c r="K353" s="7">
        <f t="shared" si="100"/>
        <v>73.181820202499949</v>
      </c>
      <c r="L353" s="7">
        <v>128.76</v>
      </c>
      <c r="M353" s="43">
        <f t="shared" si="108"/>
        <v>-630</v>
      </c>
      <c r="N353" s="7">
        <v>0</v>
      </c>
      <c r="O353" s="7">
        <f t="shared" si="101"/>
        <v>-428.05817979750009</v>
      </c>
      <c r="P353" s="7">
        <f t="shared" si="102"/>
        <v>-4.5844211703268112</v>
      </c>
      <c r="Q353" s="7">
        <f t="shared" si="116"/>
        <v>5200</v>
      </c>
      <c r="R353" s="7">
        <f t="shared" si="109"/>
        <v>15.92</v>
      </c>
      <c r="S353" s="21">
        <f t="shared" si="110"/>
        <v>21.819584615384613</v>
      </c>
      <c r="T353" s="21">
        <f t="shared" si="111"/>
        <v>22</v>
      </c>
      <c r="U353" s="7">
        <f t="shared" si="112"/>
        <v>5000</v>
      </c>
      <c r="V353" s="7">
        <f t="shared" si="103"/>
        <v>1</v>
      </c>
      <c r="W353" s="7">
        <f t="shared" si="104"/>
        <v>10</v>
      </c>
      <c r="X353" s="7">
        <v>0</v>
      </c>
      <c r="Y353" s="7">
        <f t="shared" si="105"/>
        <v>11.871544</v>
      </c>
    </row>
    <row r="354" spans="3:25">
      <c r="C354" s="69" t="s">
        <v>130</v>
      </c>
      <c r="D354" s="169">
        <v>3</v>
      </c>
      <c r="E354" s="65">
        <v>2</v>
      </c>
      <c r="F354" s="131">
        <f t="shared" si="106"/>
        <v>348</v>
      </c>
      <c r="G354" s="79">
        <f t="shared" si="115"/>
        <v>40.062244694851053</v>
      </c>
      <c r="H354" s="72">
        <f t="shared" si="114"/>
        <v>38.149809960208181</v>
      </c>
      <c r="I354" s="10">
        <f t="shared" si="107"/>
        <v>10.59716943339116</v>
      </c>
      <c r="J354" s="70">
        <v>-1.2</v>
      </c>
      <c r="K354" s="7">
        <f t="shared" si="100"/>
        <v>71.650552822499947</v>
      </c>
      <c r="L354" s="7">
        <v>128.76</v>
      </c>
      <c r="M354" s="43">
        <f t="shared" si="108"/>
        <v>-630</v>
      </c>
      <c r="N354" s="7">
        <v>0</v>
      </c>
      <c r="O354" s="7">
        <f t="shared" si="101"/>
        <v>-429.58944717750006</v>
      </c>
      <c r="P354" s="7">
        <f t="shared" si="102"/>
        <v>-4.5524321585368099</v>
      </c>
      <c r="Q354" s="7">
        <f t="shared" si="116"/>
        <v>5200</v>
      </c>
      <c r="R354" s="7">
        <f t="shared" si="109"/>
        <v>15.92</v>
      </c>
      <c r="S354" s="21">
        <f t="shared" si="110"/>
        <v>21.819584615384613</v>
      </c>
      <c r="T354" s="21">
        <f t="shared" si="111"/>
        <v>22</v>
      </c>
      <c r="U354" s="7">
        <f t="shared" si="112"/>
        <v>5000</v>
      </c>
      <c r="V354" s="7">
        <f t="shared" si="103"/>
        <v>1</v>
      </c>
      <c r="W354" s="7">
        <f t="shared" si="104"/>
        <v>10</v>
      </c>
      <c r="X354" s="7">
        <v>0</v>
      </c>
      <c r="Y354" s="7">
        <f t="shared" si="105"/>
        <v>11.871544</v>
      </c>
    </row>
    <row r="355" spans="3:25">
      <c r="C355" s="69" t="s">
        <v>130</v>
      </c>
      <c r="D355" s="169">
        <v>3</v>
      </c>
      <c r="E355" s="65">
        <v>2</v>
      </c>
      <c r="F355" s="131">
        <f t="shared" si="106"/>
        <v>349</v>
      </c>
      <c r="G355" s="79">
        <f t="shared" si="115"/>
        <v>40.157634322556078</v>
      </c>
      <c r="H355" s="72">
        <f t="shared" si="114"/>
        <v>37.739952305216271</v>
      </c>
      <c r="I355" s="10">
        <f t="shared" si="107"/>
        <v>10.483320084782298</v>
      </c>
      <c r="J355" s="70">
        <v>-1.2</v>
      </c>
      <c r="K355" s="7">
        <f t="shared" si="100"/>
        <v>70.119285442499944</v>
      </c>
      <c r="L355" s="7">
        <v>128.76</v>
      </c>
      <c r="M355" s="43">
        <f t="shared" si="108"/>
        <v>-630</v>
      </c>
      <c r="N355" s="7">
        <v>0</v>
      </c>
      <c r="O355" s="7">
        <f t="shared" si="101"/>
        <v>-431.12071455750004</v>
      </c>
      <c r="P355" s="7">
        <f t="shared" si="102"/>
        <v>-4.5195764458863357</v>
      </c>
      <c r="Q355" s="7">
        <f t="shared" si="116"/>
        <v>5100</v>
      </c>
      <c r="R355" s="7">
        <f t="shared" si="109"/>
        <v>15.59</v>
      </c>
      <c r="S355" s="21">
        <f t="shared" si="110"/>
        <v>21.786260784313725</v>
      </c>
      <c r="T355" s="21">
        <f t="shared" si="111"/>
        <v>22</v>
      </c>
      <c r="U355" s="7">
        <f t="shared" si="112"/>
        <v>5000</v>
      </c>
      <c r="V355" s="7">
        <f t="shared" si="103"/>
        <v>1</v>
      </c>
      <c r="W355" s="7">
        <f t="shared" si="104"/>
        <v>10</v>
      </c>
      <c r="X355" s="7">
        <v>0</v>
      </c>
      <c r="Y355" s="7">
        <f t="shared" si="105"/>
        <v>11.625463</v>
      </c>
    </row>
    <row r="356" spans="3:25">
      <c r="C356" s="71" t="s">
        <v>129</v>
      </c>
      <c r="D356" s="169">
        <v>3</v>
      </c>
      <c r="E356" s="65">
        <v>2</v>
      </c>
      <c r="F356" s="131">
        <f t="shared" si="106"/>
        <v>350</v>
      </c>
      <c r="G356" s="79">
        <f t="shared" si="115"/>
        <v>40.254082886990162</v>
      </c>
      <c r="H356" s="72">
        <f t="shared" si="114"/>
        <v>37.325594435989885</v>
      </c>
      <c r="I356" s="10">
        <f t="shared" si="107"/>
        <v>10.368220676663856</v>
      </c>
      <c r="J356" s="70">
        <v>0</v>
      </c>
      <c r="K356" s="7">
        <f t="shared" si="100"/>
        <v>68.588018062499941</v>
      </c>
      <c r="L356" s="7">
        <v>128.76</v>
      </c>
      <c r="M356" s="43">
        <f t="shared" si="108"/>
        <v>0</v>
      </c>
      <c r="N356" s="7">
        <v>0</v>
      </c>
      <c r="O356" s="7">
        <f t="shared" si="101"/>
        <v>197.34801806249993</v>
      </c>
      <c r="P356" s="7">
        <f t="shared" si="102"/>
        <v>2.0461478013742438</v>
      </c>
      <c r="Q356" s="7">
        <f t="shared" si="116"/>
        <v>5100</v>
      </c>
      <c r="R356" s="7">
        <f t="shared" si="109"/>
        <v>15.59</v>
      </c>
      <c r="S356" s="21">
        <f t="shared" si="110"/>
        <v>21.786260784313725</v>
      </c>
      <c r="T356" s="21">
        <f t="shared" si="111"/>
        <v>22</v>
      </c>
      <c r="U356" s="7">
        <f t="shared" si="112"/>
        <v>5000</v>
      </c>
      <c r="V356" s="7">
        <f t="shared" si="103"/>
        <v>1</v>
      </c>
      <c r="W356" s="7">
        <f t="shared" si="104"/>
        <v>10</v>
      </c>
      <c r="X356" s="7">
        <f t="shared" si="113"/>
        <v>488</v>
      </c>
      <c r="Y356" s="7">
        <f t="shared" si="105"/>
        <v>11.625463</v>
      </c>
    </row>
    <row r="357" spans="3:25">
      <c r="C357" s="71" t="s">
        <v>129</v>
      </c>
      <c r="D357" s="169">
        <v>3</v>
      </c>
      <c r="E357" s="65">
        <v>2</v>
      </c>
      <c r="F357" s="131">
        <f t="shared" si="106"/>
        <v>351</v>
      </c>
      <c r="G357" s="79">
        <f t="shared" si="115"/>
        <v>40.350531451424246</v>
      </c>
      <c r="H357" s="72">
        <f t="shared" si="114"/>
        <v>37.325594435989885</v>
      </c>
      <c r="I357" s="10">
        <f t="shared" si="107"/>
        <v>10.368220676663856</v>
      </c>
      <c r="J357" s="70">
        <v>0</v>
      </c>
      <c r="K357" s="7">
        <f t="shared" si="100"/>
        <v>68.588018062499941</v>
      </c>
      <c r="L357" s="7">
        <v>128.76</v>
      </c>
      <c r="M357" s="43">
        <f t="shared" si="108"/>
        <v>0</v>
      </c>
      <c r="N357" s="7">
        <v>0</v>
      </c>
      <c r="O357" s="7">
        <f t="shared" si="101"/>
        <v>197.34801806249993</v>
      </c>
      <c r="P357" s="7">
        <f t="shared" si="102"/>
        <v>2.0461478013742438</v>
      </c>
      <c r="Q357" s="7">
        <f t="shared" si="116"/>
        <v>5100</v>
      </c>
      <c r="R357" s="7">
        <f t="shared" si="109"/>
        <v>15.59</v>
      </c>
      <c r="S357" s="21">
        <f t="shared" si="110"/>
        <v>21.786260784313725</v>
      </c>
      <c r="T357" s="21">
        <f t="shared" si="111"/>
        <v>22</v>
      </c>
      <c r="U357" s="7">
        <f t="shared" si="112"/>
        <v>5000</v>
      </c>
      <c r="V357" s="7">
        <f t="shared" si="103"/>
        <v>1</v>
      </c>
      <c r="W357" s="7">
        <f t="shared" si="104"/>
        <v>10</v>
      </c>
      <c r="X357" s="7">
        <f t="shared" si="113"/>
        <v>488</v>
      </c>
      <c r="Y357" s="7">
        <f t="shared" si="105"/>
        <v>11.625463</v>
      </c>
    </row>
    <row r="358" spans="3:25">
      <c r="C358" s="71" t="s">
        <v>129</v>
      </c>
      <c r="D358" s="169">
        <v>3</v>
      </c>
      <c r="E358" s="65">
        <v>2</v>
      </c>
      <c r="F358" s="131">
        <f t="shared" si="106"/>
        <v>352</v>
      </c>
      <c r="G358" s="79">
        <f t="shared" si="115"/>
        <v>40.44698001585833</v>
      </c>
      <c r="H358" s="72">
        <f t="shared" si="114"/>
        <v>37.325594435989885</v>
      </c>
      <c r="I358" s="10">
        <f t="shared" si="107"/>
        <v>10.368220676663856</v>
      </c>
      <c r="J358" s="70">
        <v>0</v>
      </c>
      <c r="K358" s="7">
        <f t="shared" si="100"/>
        <v>68.588018062499941</v>
      </c>
      <c r="L358" s="7">
        <v>128.76</v>
      </c>
      <c r="M358" s="43">
        <f t="shared" si="108"/>
        <v>0</v>
      </c>
      <c r="N358" s="7">
        <v>0</v>
      </c>
      <c r="O358" s="7">
        <f t="shared" si="101"/>
        <v>197.34801806249993</v>
      </c>
      <c r="P358" s="7">
        <f t="shared" si="102"/>
        <v>2.0461478013742438</v>
      </c>
      <c r="Q358" s="7">
        <f t="shared" si="116"/>
        <v>5100</v>
      </c>
      <c r="R358" s="7">
        <f t="shared" si="109"/>
        <v>15.59</v>
      </c>
      <c r="S358" s="21">
        <f t="shared" si="110"/>
        <v>21.786260784313725</v>
      </c>
      <c r="T358" s="21">
        <f t="shared" si="111"/>
        <v>22</v>
      </c>
      <c r="U358" s="7">
        <f t="shared" si="112"/>
        <v>5000</v>
      </c>
      <c r="V358" s="7">
        <f t="shared" si="103"/>
        <v>1</v>
      </c>
      <c r="W358" s="7">
        <f t="shared" si="104"/>
        <v>10</v>
      </c>
      <c r="X358" s="7">
        <f t="shared" si="113"/>
        <v>488</v>
      </c>
      <c r="Y358" s="7">
        <f t="shared" si="105"/>
        <v>11.625463</v>
      </c>
    </row>
    <row r="359" spans="3:25">
      <c r="C359" s="71" t="s">
        <v>129</v>
      </c>
      <c r="D359" s="169">
        <v>3</v>
      </c>
      <c r="E359" s="65">
        <v>2</v>
      </c>
      <c r="F359" s="131">
        <f t="shared" si="106"/>
        <v>353</v>
      </c>
      <c r="G359" s="79">
        <f t="shared" si="115"/>
        <v>40.543428580292414</v>
      </c>
      <c r="H359" s="72">
        <f t="shared" si="114"/>
        <v>37.325594435989885</v>
      </c>
      <c r="I359" s="10">
        <f t="shared" si="107"/>
        <v>10.368220676663856</v>
      </c>
      <c r="J359" s="70">
        <v>0</v>
      </c>
      <c r="K359" s="7">
        <f t="shared" si="100"/>
        <v>68.588018062499941</v>
      </c>
      <c r="L359" s="7">
        <v>128.76</v>
      </c>
      <c r="M359" s="43">
        <f t="shared" si="108"/>
        <v>0</v>
      </c>
      <c r="N359" s="7">
        <v>0</v>
      </c>
      <c r="O359" s="7">
        <f t="shared" si="101"/>
        <v>197.34801806249993</v>
      </c>
      <c r="P359" s="7">
        <f t="shared" si="102"/>
        <v>2.0461478013742438</v>
      </c>
      <c r="Q359" s="7">
        <f t="shared" si="116"/>
        <v>5100</v>
      </c>
      <c r="R359" s="7">
        <f t="shared" si="109"/>
        <v>15.59</v>
      </c>
      <c r="S359" s="21">
        <f t="shared" si="110"/>
        <v>21.786260784313725</v>
      </c>
      <c r="T359" s="21">
        <f t="shared" si="111"/>
        <v>22</v>
      </c>
      <c r="U359" s="7">
        <f t="shared" si="112"/>
        <v>5000</v>
      </c>
      <c r="V359" s="7">
        <f t="shared" si="103"/>
        <v>1</v>
      </c>
      <c r="W359" s="7">
        <f t="shared" si="104"/>
        <v>10</v>
      </c>
      <c r="X359" s="7">
        <f t="shared" si="113"/>
        <v>488</v>
      </c>
      <c r="Y359" s="7">
        <f t="shared" si="105"/>
        <v>11.625463</v>
      </c>
    </row>
    <row r="360" spans="3:25">
      <c r="C360" s="71" t="s">
        <v>129</v>
      </c>
      <c r="D360" s="169">
        <v>3</v>
      </c>
      <c r="E360" s="65">
        <v>2</v>
      </c>
      <c r="F360" s="131">
        <f t="shared" si="106"/>
        <v>354</v>
      </c>
      <c r="G360" s="79">
        <f t="shared" si="115"/>
        <v>40.639877144726498</v>
      </c>
      <c r="H360" s="72">
        <f t="shared" si="114"/>
        <v>37.325594435989885</v>
      </c>
      <c r="I360" s="10">
        <f t="shared" si="107"/>
        <v>10.368220676663856</v>
      </c>
      <c r="J360" s="70">
        <v>0</v>
      </c>
      <c r="K360" s="7">
        <f t="shared" si="100"/>
        <v>68.588018062499941</v>
      </c>
      <c r="L360" s="7">
        <v>128.76</v>
      </c>
      <c r="M360" s="43">
        <f t="shared" si="108"/>
        <v>0</v>
      </c>
      <c r="N360" s="7">
        <v>0</v>
      </c>
      <c r="O360" s="7">
        <f t="shared" si="101"/>
        <v>197.34801806249993</v>
      </c>
      <c r="P360" s="7">
        <f t="shared" si="102"/>
        <v>2.0461478013742438</v>
      </c>
      <c r="Q360" s="7">
        <f t="shared" si="116"/>
        <v>5100</v>
      </c>
      <c r="R360" s="7">
        <f t="shared" si="109"/>
        <v>15.59</v>
      </c>
      <c r="S360" s="21">
        <f t="shared" si="110"/>
        <v>21.786260784313725</v>
      </c>
      <c r="T360" s="21">
        <f t="shared" si="111"/>
        <v>22</v>
      </c>
      <c r="U360" s="7">
        <f t="shared" si="112"/>
        <v>5000</v>
      </c>
      <c r="V360" s="7">
        <f t="shared" si="103"/>
        <v>1</v>
      </c>
      <c r="W360" s="7">
        <f t="shared" si="104"/>
        <v>10</v>
      </c>
      <c r="X360" s="7">
        <f t="shared" si="113"/>
        <v>488</v>
      </c>
      <c r="Y360" s="7">
        <f t="shared" si="105"/>
        <v>11.625463</v>
      </c>
    </row>
    <row r="361" spans="3:25">
      <c r="C361" s="71" t="s">
        <v>129</v>
      </c>
      <c r="D361" s="169">
        <v>3</v>
      </c>
      <c r="E361" s="65">
        <v>2</v>
      </c>
      <c r="F361" s="131">
        <f t="shared" si="106"/>
        <v>355</v>
      </c>
      <c r="G361" s="79">
        <f t="shared" si="115"/>
        <v>40.736325709160582</v>
      </c>
      <c r="H361" s="72">
        <f t="shared" si="114"/>
        <v>37.325594435989885</v>
      </c>
      <c r="I361" s="10">
        <f t="shared" si="107"/>
        <v>10.368220676663856</v>
      </c>
      <c r="J361" s="70">
        <v>0</v>
      </c>
      <c r="K361" s="7">
        <f t="shared" si="100"/>
        <v>68.588018062499941</v>
      </c>
      <c r="L361" s="7">
        <v>128.76</v>
      </c>
      <c r="M361" s="43">
        <f t="shared" si="108"/>
        <v>0</v>
      </c>
      <c r="N361" s="7">
        <v>0</v>
      </c>
      <c r="O361" s="7">
        <f t="shared" si="101"/>
        <v>197.34801806249993</v>
      </c>
      <c r="P361" s="7">
        <f t="shared" si="102"/>
        <v>2.0461478013742438</v>
      </c>
      <c r="Q361" s="7">
        <f t="shared" si="116"/>
        <v>5100</v>
      </c>
      <c r="R361" s="7">
        <f t="shared" si="109"/>
        <v>15.59</v>
      </c>
      <c r="S361" s="21">
        <f t="shared" si="110"/>
        <v>21.786260784313725</v>
      </c>
      <c r="T361" s="21">
        <f t="shared" si="111"/>
        <v>22</v>
      </c>
      <c r="U361" s="7">
        <f t="shared" si="112"/>
        <v>5000</v>
      </c>
      <c r="V361" s="7">
        <f t="shared" si="103"/>
        <v>1</v>
      </c>
      <c r="W361" s="7">
        <f t="shared" si="104"/>
        <v>10</v>
      </c>
      <c r="X361" s="7">
        <f t="shared" si="113"/>
        <v>488</v>
      </c>
      <c r="Y361" s="7">
        <f t="shared" si="105"/>
        <v>11.625463</v>
      </c>
    </row>
    <row r="362" spans="3:25">
      <c r="C362" s="71" t="s">
        <v>129</v>
      </c>
      <c r="D362" s="169">
        <v>3</v>
      </c>
      <c r="E362" s="65">
        <v>2</v>
      </c>
      <c r="F362" s="131">
        <f t="shared" si="106"/>
        <v>356</v>
      </c>
      <c r="G362" s="79">
        <f t="shared" si="115"/>
        <v>40.832774273594666</v>
      </c>
      <c r="H362" s="72">
        <f t="shared" si="114"/>
        <v>37.325594435989885</v>
      </c>
      <c r="I362" s="10">
        <f t="shared" si="107"/>
        <v>10.368220676663856</v>
      </c>
      <c r="J362" s="70">
        <v>0</v>
      </c>
      <c r="K362" s="7">
        <f t="shared" si="100"/>
        <v>68.588018062499941</v>
      </c>
      <c r="L362" s="7">
        <v>128.76</v>
      </c>
      <c r="M362" s="43">
        <f t="shared" si="108"/>
        <v>0</v>
      </c>
      <c r="N362" s="7">
        <v>0</v>
      </c>
      <c r="O362" s="7">
        <f t="shared" si="101"/>
        <v>197.34801806249993</v>
      </c>
      <c r="P362" s="7">
        <f t="shared" si="102"/>
        <v>2.0461478013742438</v>
      </c>
      <c r="Q362" s="7">
        <f t="shared" si="116"/>
        <v>5100</v>
      </c>
      <c r="R362" s="7">
        <f t="shared" si="109"/>
        <v>15.59</v>
      </c>
      <c r="S362" s="21">
        <f t="shared" si="110"/>
        <v>21.786260784313725</v>
      </c>
      <c r="T362" s="21">
        <f t="shared" si="111"/>
        <v>22</v>
      </c>
      <c r="U362" s="7">
        <f t="shared" si="112"/>
        <v>5000</v>
      </c>
      <c r="V362" s="7">
        <f t="shared" si="103"/>
        <v>1</v>
      </c>
      <c r="W362" s="7">
        <f t="shared" si="104"/>
        <v>10</v>
      </c>
      <c r="X362" s="7">
        <f t="shared" si="113"/>
        <v>488</v>
      </c>
      <c r="Y362" s="7">
        <f t="shared" si="105"/>
        <v>11.625463</v>
      </c>
    </row>
    <row r="363" spans="3:25">
      <c r="C363" s="71" t="s">
        <v>129</v>
      </c>
      <c r="D363" s="169">
        <v>3</v>
      </c>
      <c r="E363" s="65">
        <v>2</v>
      </c>
      <c r="F363" s="131">
        <f t="shared" si="106"/>
        <v>357</v>
      </c>
      <c r="G363" s="79">
        <f t="shared" si="115"/>
        <v>40.92922283802875</v>
      </c>
      <c r="H363" s="72">
        <f t="shared" si="114"/>
        <v>37.325594435989885</v>
      </c>
      <c r="I363" s="10">
        <f t="shared" si="107"/>
        <v>10.368220676663856</v>
      </c>
      <c r="J363" s="70">
        <v>0</v>
      </c>
      <c r="K363" s="7">
        <f t="shared" si="100"/>
        <v>68.588018062499941</v>
      </c>
      <c r="L363" s="7">
        <v>128.76</v>
      </c>
      <c r="M363" s="43">
        <f t="shared" si="108"/>
        <v>0</v>
      </c>
      <c r="N363" s="7">
        <v>0</v>
      </c>
      <c r="O363" s="7">
        <f t="shared" si="101"/>
        <v>197.34801806249993</v>
      </c>
      <c r="P363" s="7">
        <f t="shared" si="102"/>
        <v>2.0461478013742438</v>
      </c>
      <c r="Q363" s="7">
        <f t="shared" si="116"/>
        <v>5100</v>
      </c>
      <c r="R363" s="7">
        <f t="shared" si="109"/>
        <v>15.59</v>
      </c>
      <c r="S363" s="21">
        <f t="shared" si="110"/>
        <v>21.786260784313725</v>
      </c>
      <c r="T363" s="21">
        <f t="shared" si="111"/>
        <v>22</v>
      </c>
      <c r="U363" s="7">
        <f t="shared" si="112"/>
        <v>5000</v>
      </c>
      <c r="V363" s="7">
        <f t="shared" si="103"/>
        <v>1</v>
      </c>
      <c r="W363" s="7">
        <f t="shared" si="104"/>
        <v>10</v>
      </c>
      <c r="X363" s="7">
        <f t="shared" si="113"/>
        <v>488</v>
      </c>
      <c r="Y363" s="7">
        <f t="shared" si="105"/>
        <v>11.625463</v>
      </c>
    </row>
    <row r="364" spans="3:25">
      <c r="C364" s="71" t="s">
        <v>129</v>
      </c>
      <c r="D364" s="169">
        <v>3</v>
      </c>
      <c r="E364" s="65">
        <v>2</v>
      </c>
      <c r="F364" s="131">
        <f t="shared" si="106"/>
        <v>358</v>
      </c>
      <c r="G364" s="79">
        <f t="shared" si="115"/>
        <v>41.025671402462834</v>
      </c>
      <c r="H364" s="72">
        <f t="shared" si="114"/>
        <v>37.325594435989885</v>
      </c>
      <c r="I364" s="10">
        <f t="shared" si="107"/>
        <v>10.368220676663856</v>
      </c>
      <c r="J364" s="70">
        <v>0</v>
      </c>
      <c r="K364" s="7">
        <f t="shared" si="100"/>
        <v>68.588018062499941</v>
      </c>
      <c r="L364" s="7">
        <v>128.76</v>
      </c>
      <c r="M364" s="43">
        <f t="shared" si="108"/>
        <v>0</v>
      </c>
      <c r="N364" s="7">
        <v>0</v>
      </c>
      <c r="O364" s="7">
        <f t="shared" si="101"/>
        <v>197.34801806249993</v>
      </c>
      <c r="P364" s="7">
        <f t="shared" si="102"/>
        <v>2.0461478013742438</v>
      </c>
      <c r="Q364" s="7">
        <f t="shared" si="116"/>
        <v>5100</v>
      </c>
      <c r="R364" s="7">
        <f t="shared" si="109"/>
        <v>15.59</v>
      </c>
      <c r="S364" s="21">
        <f t="shared" si="110"/>
        <v>21.786260784313725</v>
      </c>
      <c r="T364" s="21">
        <f t="shared" si="111"/>
        <v>22</v>
      </c>
      <c r="U364" s="7">
        <f t="shared" si="112"/>
        <v>5000</v>
      </c>
      <c r="V364" s="7">
        <f t="shared" si="103"/>
        <v>1</v>
      </c>
      <c r="W364" s="7">
        <f t="shared" si="104"/>
        <v>10</v>
      </c>
      <c r="X364" s="7">
        <f t="shared" si="113"/>
        <v>488</v>
      </c>
      <c r="Y364" s="7">
        <f t="shared" si="105"/>
        <v>11.625463</v>
      </c>
    </row>
    <row r="365" spans="3:25">
      <c r="C365" s="71" t="s">
        <v>129</v>
      </c>
      <c r="D365" s="169">
        <v>3</v>
      </c>
      <c r="E365" s="65">
        <v>2</v>
      </c>
      <c r="F365" s="131">
        <f t="shared" si="106"/>
        <v>359</v>
      </c>
      <c r="G365" s="79">
        <f t="shared" si="115"/>
        <v>41.122119966896918</v>
      </c>
      <c r="H365" s="72">
        <f t="shared" si="114"/>
        <v>37.325594435989885</v>
      </c>
      <c r="I365" s="10">
        <f t="shared" si="107"/>
        <v>10.368220676663856</v>
      </c>
      <c r="J365" s="70">
        <v>0</v>
      </c>
      <c r="K365" s="7">
        <f t="shared" si="100"/>
        <v>68.588018062499941</v>
      </c>
      <c r="L365" s="7">
        <v>128.76</v>
      </c>
      <c r="M365" s="43">
        <f t="shared" si="108"/>
        <v>0</v>
      </c>
      <c r="N365" s="7">
        <v>0</v>
      </c>
      <c r="O365" s="7">
        <f t="shared" si="101"/>
        <v>197.34801806249993</v>
      </c>
      <c r="P365" s="7">
        <f t="shared" si="102"/>
        <v>2.0461478013742438</v>
      </c>
      <c r="Q365" s="7">
        <f t="shared" si="116"/>
        <v>5100</v>
      </c>
      <c r="R365" s="7">
        <f t="shared" si="109"/>
        <v>15.59</v>
      </c>
      <c r="S365" s="21">
        <f t="shared" si="110"/>
        <v>21.786260784313725</v>
      </c>
      <c r="T365" s="21">
        <f t="shared" si="111"/>
        <v>22</v>
      </c>
      <c r="U365" s="7">
        <f t="shared" si="112"/>
        <v>5000</v>
      </c>
      <c r="V365" s="7">
        <f t="shared" si="103"/>
        <v>1</v>
      </c>
      <c r="W365" s="7">
        <f t="shared" si="104"/>
        <v>10</v>
      </c>
      <c r="X365" s="7">
        <f t="shared" si="113"/>
        <v>488</v>
      </c>
      <c r="Y365" s="7">
        <f t="shared" si="105"/>
        <v>11.625463</v>
      </c>
    </row>
    <row r="366" spans="3:25">
      <c r="C366" s="71" t="s">
        <v>129</v>
      </c>
      <c r="D366" s="169">
        <v>3</v>
      </c>
      <c r="E366" s="65">
        <v>2</v>
      </c>
      <c r="F366" s="131">
        <f t="shared" si="106"/>
        <v>360</v>
      </c>
      <c r="G366" s="79">
        <f t="shared" si="115"/>
        <v>41.218568531331002</v>
      </c>
      <c r="H366" s="72">
        <f t="shared" si="114"/>
        <v>37.325594435989885</v>
      </c>
      <c r="I366" s="10">
        <f t="shared" si="107"/>
        <v>10.368220676663856</v>
      </c>
      <c r="J366" s="70">
        <v>0</v>
      </c>
      <c r="K366" s="7">
        <f t="shared" si="100"/>
        <v>68.588018062499941</v>
      </c>
      <c r="L366" s="7">
        <v>128.76</v>
      </c>
      <c r="M366" s="43">
        <f t="shared" si="108"/>
        <v>0</v>
      </c>
      <c r="N366" s="7">
        <v>0</v>
      </c>
      <c r="O366" s="7">
        <f t="shared" si="101"/>
        <v>197.34801806249993</v>
      </c>
      <c r="P366" s="7">
        <f t="shared" si="102"/>
        <v>2.0461478013742438</v>
      </c>
      <c r="Q366" s="7">
        <f t="shared" si="116"/>
        <v>5100</v>
      </c>
      <c r="R366" s="7">
        <f t="shared" si="109"/>
        <v>15.59</v>
      </c>
      <c r="S366" s="21">
        <f t="shared" si="110"/>
        <v>21.786260784313725</v>
      </c>
      <c r="T366" s="21">
        <f t="shared" si="111"/>
        <v>22</v>
      </c>
      <c r="U366" s="7">
        <f t="shared" si="112"/>
        <v>5000</v>
      </c>
      <c r="V366" s="7">
        <f t="shared" si="103"/>
        <v>1</v>
      </c>
      <c r="W366" s="7">
        <f t="shared" si="104"/>
        <v>10</v>
      </c>
      <c r="X366" s="7">
        <f t="shared" si="113"/>
        <v>488</v>
      </c>
      <c r="Y366" s="7">
        <f t="shared" si="105"/>
        <v>11.625463</v>
      </c>
    </row>
    <row r="367" spans="3:25">
      <c r="C367" s="71" t="s">
        <v>129</v>
      </c>
      <c r="D367" s="169">
        <v>3</v>
      </c>
      <c r="E367" s="65">
        <v>2</v>
      </c>
      <c r="F367" s="131">
        <f t="shared" si="106"/>
        <v>361</v>
      </c>
      <c r="G367" s="79">
        <f t="shared" si="115"/>
        <v>41.315017095765086</v>
      </c>
      <c r="H367" s="72">
        <f t="shared" si="114"/>
        <v>37.325594435989885</v>
      </c>
      <c r="I367" s="10">
        <f t="shared" si="107"/>
        <v>10.368220676663856</v>
      </c>
      <c r="J367" s="70">
        <v>0</v>
      </c>
      <c r="K367" s="7">
        <f t="shared" si="100"/>
        <v>68.588018062499941</v>
      </c>
      <c r="L367" s="7">
        <v>128.76</v>
      </c>
      <c r="M367" s="43">
        <f t="shared" si="108"/>
        <v>0</v>
      </c>
      <c r="N367" s="7">
        <v>0</v>
      </c>
      <c r="O367" s="7">
        <f t="shared" si="101"/>
        <v>197.34801806249993</v>
      </c>
      <c r="P367" s="7">
        <f t="shared" si="102"/>
        <v>2.0461478013742438</v>
      </c>
      <c r="Q367" s="7">
        <f t="shared" si="116"/>
        <v>5100</v>
      </c>
      <c r="R367" s="7">
        <f t="shared" si="109"/>
        <v>15.59</v>
      </c>
      <c r="S367" s="21">
        <f t="shared" si="110"/>
        <v>21.786260784313725</v>
      </c>
      <c r="T367" s="21">
        <f t="shared" si="111"/>
        <v>22</v>
      </c>
      <c r="U367" s="7">
        <f t="shared" si="112"/>
        <v>5000</v>
      </c>
      <c r="V367" s="7">
        <f t="shared" si="103"/>
        <v>1</v>
      </c>
      <c r="W367" s="7">
        <f t="shared" si="104"/>
        <v>10</v>
      </c>
      <c r="X367" s="7">
        <f t="shared" si="113"/>
        <v>488</v>
      </c>
      <c r="Y367" s="7">
        <f t="shared" si="105"/>
        <v>11.625463</v>
      </c>
    </row>
    <row r="368" spans="3:25">
      <c r="C368" s="71" t="s">
        <v>129</v>
      </c>
      <c r="D368" s="169">
        <v>3</v>
      </c>
      <c r="E368" s="65">
        <v>2</v>
      </c>
      <c r="F368" s="131">
        <f t="shared" si="106"/>
        <v>362</v>
      </c>
      <c r="G368" s="79">
        <f t="shared" si="115"/>
        <v>41.41146566019917</v>
      </c>
      <c r="H368" s="72">
        <f t="shared" si="114"/>
        <v>37.325594435989885</v>
      </c>
      <c r="I368" s="10">
        <f t="shared" si="107"/>
        <v>10.368220676663856</v>
      </c>
      <c r="J368" s="70">
        <v>0</v>
      </c>
      <c r="K368" s="7">
        <f t="shared" si="100"/>
        <v>68.588018062499941</v>
      </c>
      <c r="L368" s="7">
        <v>128.76</v>
      </c>
      <c r="M368" s="43">
        <f t="shared" si="108"/>
        <v>0</v>
      </c>
      <c r="N368" s="7">
        <v>0</v>
      </c>
      <c r="O368" s="7">
        <f t="shared" si="101"/>
        <v>197.34801806249993</v>
      </c>
      <c r="P368" s="7">
        <f t="shared" si="102"/>
        <v>2.0461478013742438</v>
      </c>
      <c r="Q368" s="7">
        <f t="shared" si="116"/>
        <v>5100</v>
      </c>
      <c r="R368" s="7">
        <f t="shared" si="109"/>
        <v>15.59</v>
      </c>
      <c r="S368" s="21">
        <f t="shared" si="110"/>
        <v>21.786260784313725</v>
      </c>
      <c r="T368" s="21">
        <f t="shared" si="111"/>
        <v>22</v>
      </c>
      <c r="U368" s="7">
        <f t="shared" si="112"/>
        <v>5000</v>
      </c>
      <c r="V368" s="7">
        <f t="shared" si="103"/>
        <v>1</v>
      </c>
      <c r="W368" s="7">
        <f t="shared" si="104"/>
        <v>10</v>
      </c>
      <c r="X368" s="7">
        <f t="shared" si="113"/>
        <v>488</v>
      </c>
      <c r="Y368" s="7">
        <f t="shared" si="105"/>
        <v>11.625463</v>
      </c>
    </row>
    <row r="369" spans="3:25">
      <c r="C369" s="71" t="s">
        <v>129</v>
      </c>
      <c r="D369" s="169">
        <v>3</v>
      </c>
      <c r="E369" s="65">
        <v>2</v>
      </c>
      <c r="F369" s="131">
        <f t="shared" si="106"/>
        <v>363</v>
      </c>
      <c r="G369" s="79">
        <f t="shared" si="115"/>
        <v>41.507914224633254</v>
      </c>
      <c r="H369" s="72">
        <f t="shared" si="114"/>
        <v>37.325594435989885</v>
      </c>
      <c r="I369" s="10">
        <f t="shared" si="107"/>
        <v>10.368220676663856</v>
      </c>
      <c r="J369" s="70">
        <v>0</v>
      </c>
      <c r="K369" s="7">
        <f t="shared" si="100"/>
        <v>68.588018062499941</v>
      </c>
      <c r="L369" s="7">
        <v>128.76</v>
      </c>
      <c r="M369" s="43">
        <f t="shared" si="108"/>
        <v>0</v>
      </c>
      <c r="N369" s="7">
        <v>0</v>
      </c>
      <c r="O369" s="7">
        <f t="shared" si="101"/>
        <v>197.34801806249993</v>
      </c>
      <c r="P369" s="7">
        <f t="shared" si="102"/>
        <v>2.0461478013742438</v>
      </c>
      <c r="Q369" s="7">
        <f t="shared" si="116"/>
        <v>5100</v>
      </c>
      <c r="R369" s="7">
        <f t="shared" si="109"/>
        <v>15.59</v>
      </c>
      <c r="S369" s="21">
        <f t="shared" si="110"/>
        <v>21.786260784313725</v>
      </c>
      <c r="T369" s="21">
        <f t="shared" si="111"/>
        <v>22</v>
      </c>
      <c r="U369" s="7">
        <f t="shared" si="112"/>
        <v>5000</v>
      </c>
      <c r="V369" s="7">
        <f t="shared" si="103"/>
        <v>1</v>
      </c>
      <c r="W369" s="7">
        <f t="shared" si="104"/>
        <v>10</v>
      </c>
      <c r="X369" s="7">
        <f t="shared" si="113"/>
        <v>488</v>
      </c>
      <c r="Y369" s="7">
        <f t="shared" si="105"/>
        <v>11.625463</v>
      </c>
    </row>
    <row r="370" spans="3:25">
      <c r="C370" s="71" t="s">
        <v>129</v>
      </c>
      <c r="D370" s="169">
        <v>3</v>
      </c>
      <c r="E370" s="65">
        <v>2</v>
      </c>
      <c r="F370" s="131">
        <f t="shared" si="106"/>
        <v>364</v>
      </c>
      <c r="G370" s="79">
        <f t="shared" si="115"/>
        <v>41.604362789067338</v>
      </c>
      <c r="H370" s="72">
        <f t="shared" si="114"/>
        <v>37.325594435989885</v>
      </c>
      <c r="I370" s="10">
        <f t="shared" si="107"/>
        <v>10.368220676663856</v>
      </c>
      <c r="J370" s="70">
        <v>0</v>
      </c>
      <c r="K370" s="7">
        <f t="shared" si="100"/>
        <v>68.588018062499941</v>
      </c>
      <c r="L370" s="7">
        <v>128.76</v>
      </c>
      <c r="M370" s="43">
        <f t="shared" si="108"/>
        <v>0</v>
      </c>
      <c r="N370" s="7">
        <v>0</v>
      </c>
      <c r="O370" s="7">
        <f t="shared" si="101"/>
        <v>197.34801806249993</v>
      </c>
      <c r="P370" s="7">
        <f t="shared" si="102"/>
        <v>2.0461478013742438</v>
      </c>
      <c r="Q370" s="7">
        <f t="shared" si="116"/>
        <v>5100</v>
      </c>
      <c r="R370" s="7">
        <f t="shared" si="109"/>
        <v>15.59</v>
      </c>
      <c r="S370" s="21">
        <f t="shared" si="110"/>
        <v>21.786260784313725</v>
      </c>
      <c r="T370" s="21">
        <f t="shared" si="111"/>
        <v>22</v>
      </c>
      <c r="U370" s="7">
        <f t="shared" si="112"/>
        <v>5000</v>
      </c>
      <c r="V370" s="7">
        <f t="shared" si="103"/>
        <v>1</v>
      </c>
      <c r="W370" s="7">
        <f t="shared" si="104"/>
        <v>10</v>
      </c>
      <c r="X370" s="7">
        <f t="shared" si="113"/>
        <v>488</v>
      </c>
      <c r="Y370" s="7">
        <f t="shared" si="105"/>
        <v>11.625463</v>
      </c>
    </row>
    <row r="371" spans="3:25">
      <c r="C371" s="170" t="s">
        <v>156</v>
      </c>
      <c r="D371" s="169">
        <v>3</v>
      </c>
      <c r="E371" s="65">
        <v>2</v>
      </c>
      <c r="F371" s="131">
        <f t="shared" si="106"/>
        <v>365</v>
      </c>
      <c r="G371" s="79">
        <f t="shared" si="115"/>
        <v>41.700811353501422</v>
      </c>
      <c r="H371" s="72">
        <f t="shared" si="114"/>
        <v>37.325594435989885</v>
      </c>
      <c r="I371" s="10">
        <f t="shared" si="107"/>
        <v>10.368220676663856</v>
      </c>
      <c r="J371" s="70">
        <v>0.7</v>
      </c>
      <c r="K371" s="7">
        <f t="shared" si="100"/>
        <v>68.588018062499941</v>
      </c>
      <c r="L371" s="7">
        <v>128.76</v>
      </c>
      <c r="M371" s="43">
        <f t="shared" si="108"/>
        <v>367.5</v>
      </c>
      <c r="N371" s="7">
        <f>-525*9.81*SIN(0.2)</f>
        <v>-1023.196720927264</v>
      </c>
      <c r="O371" s="7">
        <f>N371+K371+L371+M371</f>
        <v>-458.34870286476405</v>
      </c>
      <c r="P371" s="7">
        <f t="shared" si="102"/>
        <v>-4.7522604981645049</v>
      </c>
      <c r="Q371" s="7">
        <f t="shared" si="116"/>
        <v>5100</v>
      </c>
      <c r="R371" s="7">
        <f t="shared" si="109"/>
        <v>15.59</v>
      </c>
      <c r="S371" s="21">
        <f t="shared" si="110"/>
        <v>21.786260784313725</v>
      </c>
      <c r="T371" s="21">
        <f t="shared" si="111"/>
        <v>22</v>
      </c>
      <c r="U371" s="7">
        <f t="shared" si="112"/>
        <v>5000</v>
      </c>
      <c r="V371" s="7">
        <f t="shared" si="103"/>
        <v>1</v>
      </c>
      <c r="W371" s="7">
        <f t="shared" si="104"/>
        <v>10</v>
      </c>
      <c r="X371" s="7">
        <v>0</v>
      </c>
      <c r="Y371" s="7">
        <f t="shared" si="105"/>
        <v>11.625463</v>
      </c>
    </row>
    <row r="372" spans="3:25">
      <c r="C372" s="170" t="s">
        <v>156</v>
      </c>
      <c r="D372" s="169">
        <v>3</v>
      </c>
      <c r="E372" s="65">
        <v>2</v>
      </c>
      <c r="F372" s="131">
        <f t="shared" si="106"/>
        <v>366</v>
      </c>
      <c r="G372" s="79">
        <f t="shared" si="115"/>
        <v>41.796637949264102</v>
      </c>
      <c r="H372" s="72">
        <f t="shared" si="114"/>
        <v>37.567858602800335</v>
      </c>
      <c r="I372" s="10">
        <f t="shared" si="107"/>
        <v>10.435516278555648</v>
      </c>
      <c r="J372" s="70">
        <v>0.7</v>
      </c>
      <c r="K372" s="7">
        <f t="shared" si="100"/>
        <v>69.481257367499936</v>
      </c>
      <c r="L372" s="7">
        <v>128.76</v>
      </c>
      <c r="M372" s="43">
        <f t="shared" si="108"/>
        <v>367.5</v>
      </c>
      <c r="N372" s="7">
        <f t="shared" ref="N372:N390" si="117">-525*9.81*SIN(0.2)</f>
        <v>-1023.196720927264</v>
      </c>
      <c r="O372" s="7">
        <f t="shared" ref="O372:O435" si="118">N372+K372+L372+M372</f>
        <v>-457.4554635597641</v>
      </c>
      <c r="P372" s="7">
        <f t="shared" si="102"/>
        <v>-4.773783936692138</v>
      </c>
      <c r="Q372" s="7">
        <f t="shared" si="116"/>
        <v>5100</v>
      </c>
      <c r="R372" s="7">
        <f t="shared" si="109"/>
        <v>15.59</v>
      </c>
      <c r="S372" s="21">
        <f t="shared" si="110"/>
        <v>21.786260784313725</v>
      </c>
      <c r="T372" s="21">
        <f t="shared" si="111"/>
        <v>22</v>
      </c>
      <c r="U372" s="7">
        <f t="shared" si="112"/>
        <v>5000</v>
      </c>
      <c r="V372" s="7">
        <f t="shared" si="103"/>
        <v>1</v>
      </c>
      <c r="W372" s="7">
        <f t="shared" si="104"/>
        <v>10</v>
      </c>
      <c r="X372" s="7">
        <v>0</v>
      </c>
      <c r="Y372" s="7">
        <f t="shared" si="105"/>
        <v>11.625463</v>
      </c>
    </row>
    <row r="373" spans="3:25">
      <c r="C373" s="170" t="s">
        <v>156</v>
      </c>
      <c r="D373" s="169">
        <v>3</v>
      </c>
      <c r="E373" s="65">
        <v>2</v>
      </c>
      <c r="F373" s="131">
        <f t="shared" si="106"/>
        <v>367</v>
      </c>
      <c r="G373" s="79">
        <f t="shared" si="115"/>
        <v>41.891854455905019</v>
      </c>
      <c r="H373" s="72">
        <f t="shared" si="114"/>
        <v>37.808570456974422</v>
      </c>
      <c r="I373" s="10">
        <f t="shared" si="107"/>
        <v>10.502380682492895</v>
      </c>
      <c r="J373" s="70">
        <v>0.7</v>
      </c>
      <c r="K373" s="7">
        <f t="shared" si="100"/>
        <v>70.374496672499944</v>
      </c>
      <c r="L373" s="7">
        <v>128.76</v>
      </c>
      <c r="M373" s="43">
        <f t="shared" si="108"/>
        <v>367.5</v>
      </c>
      <c r="N373" s="7">
        <f t="shared" si="117"/>
        <v>-1023.196720927264</v>
      </c>
      <c r="O373" s="7">
        <f t="shared" si="118"/>
        <v>-456.56222425476403</v>
      </c>
      <c r="P373" s="7">
        <f t="shared" si="102"/>
        <v>-4.7949902843692227</v>
      </c>
      <c r="Q373" s="7">
        <f t="shared" si="116"/>
        <v>5100</v>
      </c>
      <c r="R373" s="7">
        <f t="shared" si="109"/>
        <v>15.59</v>
      </c>
      <c r="S373" s="21">
        <f t="shared" si="110"/>
        <v>21.786260784313725</v>
      </c>
      <c r="T373" s="21">
        <f t="shared" si="111"/>
        <v>22</v>
      </c>
      <c r="U373" s="7">
        <f t="shared" si="112"/>
        <v>5000</v>
      </c>
      <c r="V373" s="7">
        <f t="shared" si="103"/>
        <v>1</v>
      </c>
      <c r="W373" s="7">
        <f t="shared" si="104"/>
        <v>10</v>
      </c>
      <c r="X373" s="7">
        <v>0</v>
      </c>
      <c r="Y373" s="7">
        <f t="shared" si="105"/>
        <v>11.625463</v>
      </c>
    </row>
    <row r="374" spans="3:25">
      <c r="C374" s="170" t="s">
        <v>156</v>
      </c>
      <c r="D374" s="169">
        <v>3</v>
      </c>
      <c r="E374" s="65">
        <v>2</v>
      </c>
      <c r="F374" s="131">
        <f t="shared" si="106"/>
        <v>368</v>
      </c>
      <c r="G374" s="79">
        <f t="shared" si="115"/>
        <v>41.986472379562066</v>
      </c>
      <c r="H374" s="72">
        <f t="shared" si="114"/>
        <v>38.047759460972195</v>
      </c>
      <c r="I374" s="10">
        <f t="shared" si="107"/>
        <v>10.568822072492276</v>
      </c>
      <c r="J374" s="70">
        <v>0.7</v>
      </c>
      <c r="K374" s="7">
        <f t="shared" si="100"/>
        <v>71.267735977499953</v>
      </c>
      <c r="L374" s="7">
        <v>128.76</v>
      </c>
      <c r="M374" s="43">
        <f t="shared" si="108"/>
        <v>367.5</v>
      </c>
      <c r="N374" s="7">
        <f t="shared" si="117"/>
        <v>-1023.196720927264</v>
      </c>
      <c r="O374" s="7">
        <f t="shared" si="118"/>
        <v>-455.66898494976408</v>
      </c>
      <c r="P374" s="7">
        <f t="shared" si="102"/>
        <v>-4.8158844258872175</v>
      </c>
      <c r="Q374" s="7">
        <f t="shared" si="116"/>
        <v>5200</v>
      </c>
      <c r="R374" s="7">
        <f t="shared" si="109"/>
        <v>15.92</v>
      </c>
      <c r="S374" s="21">
        <f t="shared" si="110"/>
        <v>21.819584615384613</v>
      </c>
      <c r="T374" s="21">
        <f t="shared" si="111"/>
        <v>22</v>
      </c>
      <c r="U374" s="7">
        <f t="shared" si="112"/>
        <v>5000</v>
      </c>
      <c r="V374" s="7">
        <f t="shared" si="103"/>
        <v>1</v>
      </c>
      <c r="W374" s="7">
        <f t="shared" si="104"/>
        <v>10</v>
      </c>
      <c r="X374" s="7">
        <v>0</v>
      </c>
      <c r="Y374" s="7">
        <f t="shared" si="105"/>
        <v>11.871544</v>
      </c>
    </row>
    <row r="375" spans="3:25">
      <c r="C375" s="170" t="s">
        <v>156</v>
      </c>
      <c r="D375" s="169">
        <v>3</v>
      </c>
      <c r="E375" s="65">
        <v>2</v>
      </c>
      <c r="F375" s="131">
        <f t="shared" si="106"/>
        <v>369</v>
      </c>
      <c r="G375" s="79">
        <f t="shared" si="115"/>
        <v>42.080502869189971</v>
      </c>
      <c r="H375" s="72">
        <f t="shared" si="114"/>
        <v>38.285454156898801</v>
      </c>
      <c r="I375" s="10">
        <f t="shared" si="107"/>
        <v>10.634848376916333</v>
      </c>
      <c r="J375" s="70">
        <v>0.7</v>
      </c>
      <c r="K375" s="7">
        <f t="shared" si="100"/>
        <v>72.160975282499962</v>
      </c>
      <c r="L375" s="7">
        <v>128.76</v>
      </c>
      <c r="M375" s="43">
        <f t="shared" si="108"/>
        <v>367.5</v>
      </c>
      <c r="N375" s="7">
        <f t="shared" si="117"/>
        <v>-1023.196720927264</v>
      </c>
      <c r="O375" s="7">
        <f t="shared" si="118"/>
        <v>-454.77574564476402</v>
      </c>
      <c r="P375" s="7">
        <f t="shared" si="102"/>
        <v>-4.836471100431134</v>
      </c>
      <c r="Q375" s="7">
        <f t="shared" si="116"/>
        <v>5200</v>
      </c>
      <c r="R375" s="7">
        <f t="shared" si="109"/>
        <v>15.92</v>
      </c>
      <c r="S375" s="21">
        <f t="shared" si="110"/>
        <v>21.819584615384613</v>
      </c>
      <c r="T375" s="21">
        <f t="shared" si="111"/>
        <v>22</v>
      </c>
      <c r="U375" s="7">
        <f t="shared" si="112"/>
        <v>5000</v>
      </c>
      <c r="V375" s="7">
        <f t="shared" si="103"/>
        <v>1</v>
      </c>
      <c r="W375" s="7">
        <f t="shared" si="104"/>
        <v>10</v>
      </c>
      <c r="X375" s="7">
        <v>0</v>
      </c>
      <c r="Y375" s="7">
        <f t="shared" si="105"/>
        <v>11.871544</v>
      </c>
    </row>
    <row r="376" spans="3:25">
      <c r="C376" s="170" t="s">
        <v>156</v>
      </c>
      <c r="D376" s="169">
        <v>3</v>
      </c>
      <c r="E376" s="65">
        <v>2</v>
      </c>
      <c r="F376" s="131">
        <f t="shared" si="106"/>
        <v>370</v>
      </c>
      <c r="G376" s="79">
        <f t="shared" si="115"/>
        <v>42.173956731893171</v>
      </c>
      <c r="H376" s="72">
        <f t="shared" si="114"/>
        <v>38.521682206258845</v>
      </c>
      <c r="I376" s="10">
        <f t="shared" si="107"/>
        <v>10.700467279516346</v>
      </c>
      <c r="J376" s="70">
        <v>0.7</v>
      </c>
      <c r="K376" s="7">
        <f t="shared" si="100"/>
        <v>73.054214587499956</v>
      </c>
      <c r="L376" s="7">
        <v>128.76</v>
      </c>
      <c r="M376" s="43">
        <f t="shared" si="108"/>
        <v>367.5</v>
      </c>
      <c r="N376" s="7">
        <f t="shared" si="117"/>
        <v>-1023.196720927264</v>
      </c>
      <c r="O376" s="7">
        <f t="shared" si="118"/>
        <v>-453.88250633976406</v>
      </c>
      <c r="P376" s="7">
        <f t="shared" si="102"/>
        <v>-4.8567549078335164</v>
      </c>
      <c r="Q376" s="7">
        <f t="shared" si="116"/>
        <v>5200</v>
      </c>
      <c r="R376" s="7">
        <f t="shared" si="109"/>
        <v>15.92</v>
      </c>
      <c r="S376" s="21">
        <f t="shared" si="110"/>
        <v>21.819584615384613</v>
      </c>
      <c r="T376" s="21">
        <f t="shared" si="111"/>
        <v>22</v>
      </c>
      <c r="U376" s="7">
        <f t="shared" si="112"/>
        <v>5000</v>
      </c>
      <c r="V376" s="7">
        <f t="shared" si="103"/>
        <v>1</v>
      </c>
      <c r="W376" s="7">
        <f t="shared" si="104"/>
        <v>10</v>
      </c>
      <c r="X376" s="7">
        <v>0</v>
      </c>
      <c r="Y376" s="7">
        <f t="shared" si="105"/>
        <v>11.871544</v>
      </c>
    </row>
    <row r="377" spans="3:25">
      <c r="C377" s="170" t="s">
        <v>156</v>
      </c>
      <c r="D377" s="169">
        <v>3</v>
      </c>
      <c r="E377" s="65">
        <v>2</v>
      </c>
      <c r="F377" s="131">
        <f t="shared" si="106"/>
        <v>371</v>
      </c>
      <c r="G377" s="79">
        <f t="shared" si="115"/>
        <v>42.26684444742267</v>
      </c>
      <c r="H377" s="72">
        <f t="shared" si="114"/>
        <v>38.756470427529891</v>
      </c>
      <c r="I377" s="10">
        <f t="shared" si="107"/>
        <v>10.765686229869415</v>
      </c>
      <c r="J377" s="70">
        <v>0.7</v>
      </c>
      <c r="K377" s="7">
        <f t="shared" si="100"/>
        <v>73.947453892499951</v>
      </c>
      <c r="L377" s="7">
        <v>128.76</v>
      </c>
      <c r="M377" s="43">
        <f t="shared" si="108"/>
        <v>367.5</v>
      </c>
      <c r="N377" s="7">
        <f t="shared" si="117"/>
        <v>-1023.196720927264</v>
      </c>
      <c r="O377" s="7">
        <f t="shared" si="118"/>
        <v>-452.989267034764</v>
      </c>
      <c r="P377" s="7">
        <f t="shared" si="102"/>
        <v>-4.876740314394798</v>
      </c>
      <c r="Q377" s="7">
        <f t="shared" si="116"/>
        <v>5300</v>
      </c>
      <c r="R377" s="7">
        <f t="shared" si="109"/>
        <v>16.25</v>
      </c>
      <c r="S377" s="21">
        <f t="shared" si="110"/>
        <v>21.851650943396226</v>
      </c>
      <c r="T377" s="21">
        <f t="shared" si="111"/>
        <v>22</v>
      </c>
      <c r="U377" s="7">
        <f t="shared" si="112"/>
        <v>5500</v>
      </c>
      <c r="V377" s="7">
        <f t="shared" si="103"/>
        <v>1</v>
      </c>
      <c r="W377" s="7">
        <f t="shared" si="104"/>
        <v>11</v>
      </c>
      <c r="X377" s="7">
        <v>0</v>
      </c>
      <c r="Y377" s="7">
        <f t="shared" si="105"/>
        <v>12.117625</v>
      </c>
    </row>
    <row r="378" spans="3:25">
      <c r="C378" s="170" t="s">
        <v>156</v>
      </c>
      <c r="D378" s="169">
        <v>3</v>
      </c>
      <c r="E378" s="65">
        <v>2</v>
      </c>
      <c r="F378" s="131">
        <f t="shared" si="106"/>
        <v>372</v>
      </c>
      <c r="G378" s="79">
        <f t="shared" si="115"/>
        <v>42.359176181891975</v>
      </c>
      <c r="H378" s="72">
        <f t="shared" si="114"/>
        <v>38.989844831699436</v>
      </c>
      <c r="I378" s="10">
        <f t="shared" si="107"/>
        <v>10.830512453249844</v>
      </c>
      <c r="J378" s="70">
        <v>0.7</v>
      </c>
      <c r="K378" s="7">
        <f t="shared" si="100"/>
        <v>74.840693197499945</v>
      </c>
      <c r="L378" s="7">
        <v>128.76</v>
      </c>
      <c r="M378" s="43">
        <f t="shared" si="108"/>
        <v>367.5</v>
      </c>
      <c r="N378" s="7">
        <f t="shared" si="117"/>
        <v>-1023.196720927264</v>
      </c>
      <c r="O378" s="7">
        <f t="shared" si="118"/>
        <v>-452.09602772976405</v>
      </c>
      <c r="P378" s="7">
        <f t="shared" si="102"/>
        <v>-4.8964316583919967</v>
      </c>
      <c r="Q378" s="7">
        <f t="shared" si="116"/>
        <v>5300</v>
      </c>
      <c r="R378" s="7">
        <f t="shared" si="109"/>
        <v>16.25</v>
      </c>
      <c r="S378" s="21">
        <f t="shared" si="110"/>
        <v>21.851650943396226</v>
      </c>
      <c r="T378" s="21">
        <f t="shared" si="111"/>
        <v>22</v>
      </c>
      <c r="U378" s="7">
        <f t="shared" si="112"/>
        <v>5500</v>
      </c>
      <c r="V378" s="7">
        <f t="shared" si="103"/>
        <v>1</v>
      </c>
      <c r="W378" s="7">
        <f t="shared" si="104"/>
        <v>11</v>
      </c>
      <c r="X378" s="7">
        <v>0</v>
      </c>
      <c r="Y378" s="7">
        <f t="shared" si="105"/>
        <v>12.117625</v>
      </c>
    </row>
    <row r="379" spans="3:25">
      <c r="C379" s="170" t="s">
        <v>156</v>
      </c>
      <c r="D379" s="169">
        <v>3</v>
      </c>
      <c r="E379" s="65">
        <v>2</v>
      </c>
      <c r="F379" s="131">
        <f t="shared" si="106"/>
        <v>373</v>
      </c>
      <c r="G379" s="79">
        <f t="shared" si="115"/>
        <v>42.45096180076284</v>
      </c>
      <c r="H379" s="72">
        <f t="shared" si="114"/>
        <v>39.221830655898756</v>
      </c>
      <c r="I379" s="10">
        <f t="shared" si="107"/>
        <v>10.894952959971876</v>
      </c>
      <c r="J379" s="70">
        <v>0.7</v>
      </c>
      <c r="K379" s="7">
        <f t="shared" si="100"/>
        <v>75.733932502499954</v>
      </c>
      <c r="L379" s="7">
        <v>128.76</v>
      </c>
      <c r="M379" s="43">
        <f t="shared" si="108"/>
        <v>367.5</v>
      </c>
      <c r="N379" s="7">
        <f t="shared" si="117"/>
        <v>-1023.196720927264</v>
      </c>
      <c r="O379" s="7">
        <f t="shared" si="118"/>
        <v>-451.20278842476409</v>
      </c>
      <c r="P379" s="7">
        <f t="shared" si="102"/>
        <v>-4.9158331552959478</v>
      </c>
      <c r="Q379" s="7">
        <f t="shared" si="116"/>
        <v>5300</v>
      </c>
      <c r="R379" s="7">
        <f t="shared" si="109"/>
        <v>16.25</v>
      </c>
      <c r="S379" s="21">
        <f t="shared" si="110"/>
        <v>21.851650943396226</v>
      </c>
      <c r="T379" s="21">
        <f t="shared" si="111"/>
        <v>22</v>
      </c>
      <c r="U379" s="7">
        <f t="shared" si="112"/>
        <v>5500</v>
      </c>
      <c r="V379" s="7">
        <f t="shared" si="103"/>
        <v>1</v>
      </c>
      <c r="W379" s="7">
        <f t="shared" si="104"/>
        <v>11</v>
      </c>
      <c r="X379" s="7">
        <v>0</v>
      </c>
      <c r="Y379" s="7">
        <f t="shared" si="105"/>
        <v>12.117625</v>
      </c>
    </row>
    <row r="380" spans="3:25">
      <c r="C380" s="170" t="s">
        <v>156</v>
      </c>
      <c r="D380" s="169">
        <v>3</v>
      </c>
      <c r="E380" s="65">
        <v>2</v>
      </c>
      <c r="F380" s="131">
        <f t="shared" si="106"/>
        <v>374</v>
      </c>
      <c r="G380" s="79">
        <f t="shared" si="115"/>
        <v>42.542210881147838</v>
      </c>
      <c r="H380" s="72">
        <f t="shared" si="114"/>
        <v>39.452452395256742</v>
      </c>
      <c r="I380" s="10">
        <f t="shared" si="107"/>
        <v>10.959014554237983</v>
      </c>
      <c r="J380" s="70">
        <v>0.7</v>
      </c>
      <c r="K380" s="7">
        <f t="shared" si="100"/>
        <v>76.627171807499948</v>
      </c>
      <c r="L380" s="7">
        <v>128.76</v>
      </c>
      <c r="M380" s="43">
        <f t="shared" si="108"/>
        <v>367.5</v>
      </c>
      <c r="N380" s="7">
        <f t="shared" si="117"/>
        <v>-1023.196720927264</v>
      </c>
      <c r="O380" s="7">
        <f t="shared" si="118"/>
        <v>-450.30954911976403</v>
      </c>
      <c r="P380" s="7">
        <f t="shared" si="102"/>
        <v>-4.9349489027158375</v>
      </c>
      <c r="Q380" s="7">
        <f t="shared" si="116"/>
        <v>5400</v>
      </c>
      <c r="R380" s="7">
        <f t="shared" si="109"/>
        <v>16.579999999999998</v>
      </c>
      <c r="S380" s="21">
        <f t="shared" si="110"/>
        <v>21.882529629629627</v>
      </c>
      <c r="T380" s="21">
        <f t="shared" si="111"/>
        <v>22</v>
      </c>
      <c r="U380" s="7">
        <f t="shared" si="112"/>
        <v>5500</v>
      </c>
      <c r="V380" s="7">
        <f t="shared" si="103"/>
        <v>1</v>
      </c>
      <c r="W380" s="7">
        <f t="shared" si="104"/>
        <v>11</v>
      </c>
      <c r="X380" s="7">
        <v>0</v>
      </c>
      <c r="Y380" s="7">
        <f t="shared" si="105"/>
        <v>12.363705999999999</v>
      </c>
    </row>
    <row r="381" spans="3:25">
      <c r="C381" s="170" t="s">
        <v>156</v>
      </c>
      <c r="D381" s="169">
        <v>3</v>
      </c>
      <c r="E381" s="65">
        <v>2</v>
      </c>
      <c r="F381" s="131">
        <f t="shared" si="106"/>
        <v>375</v>
      </c>
      <c r="G381" s="79">
        <f t="shared" si="115"/>
        <v>42.632932723473139</v>
      </c>
      <c r="H381" s="72">
        <f t="shared" si="114"/>
        <v>39.681733833087478</v>
      </c>
      <c r="I381" s="10">
        <f t="shared" si="107"/>
        <v>11.022703842524299</v>
      </c>
      <c r="J381" s="70">
        <v>0.7</v>
      </c>
      <c r="K381" s="7">
        <f t="shared" si="100"/>
        <v>77.520411112499957</v>
      </c>
      <c r="L381" s="7">
        <v>128.76</v>
      </c>
      <c r="M381" s="43">
        <f t="shared" si="108"/>
        <v>367.5</v>
      </c>
      <c r="N381" s="7">
        <f t="shared" si="117"/>
        <v>-1023.196720927264</v>
      </c>
      <c r="O381" s="7">
        <f t="shared" si="118"/>
        <v>-449.41630981476408</v>
      </c>
      <c r="P381" s="7">
        <f t="shared" si="102"/>
        <v>-4.953782885088291</v>
      </c>
      <c r="Q381" s="7">
        <f t="shared" si="116"/>
        <v>5400</v>
      </c>
      <c r="R381" s="7">
        <f t="shared" si="109"/>
        <v>16.579999999999998</v>
      </c>
      <c r="S381" s="21">
        <f t="shared" si="110"/>
        <v>21.882529629629627</v>
      </c>
      <c r="T381" s="21">
        <f t="shared" si="111"/>
        <v>22</v>
      </c>
      <c r="U381" s="7">
        <f t="shared" si="112"/>
        <v>5500</v>
      </c>
      <c r="V381" s="7">
        <f t="shared" si="103"/>
        <v>1</v>
      </c>
      <c r="W381" s="7">
        <f t="shared" si="104"/>
        <v>11</v>
      </c>
      <c r="X381" s="7">
        <v>0</v>
      </c>
      <c r="Y381" s="7">
        <f t="shared" si="105"/>
        <v>12.363705999999999</v>
      </c>
    </row>
    <row r="382" spans="3:25">
      <c r="C382" s="170" t="s">
        <v>156</v>
      </c>
      <c r="D382" s="169">
        <v>3</v>
      </c>
      <c r="E382" s="65">
        <v>2</v>
      </c>
      <c r="F382" s="131">
        <f t="shared" si="106"/>
        <v>376</v>
      </c>
      <c r="G382" s="79">
        <f t="shared" si="115"/>
        <v>42.723136362541752</v>
      </c>
      <c r="H382" s="72">
        <f t="shared" si="114"/>
        <v>39.909698069516878</v>
      </c>
      <c r="I382" s="10">
        <f t="shared" si="107"/>
        <v>11.086027241532467</v>
      </c>
      <c r="J382" s="70">
        <v>0</v>
      </c>
      <c r="K382" s="7">
        <f t="shared" si="100"/>
        <v>78.413650417499952</v>
      </c>
      <c r="L382" s="7">
        <v>128.76</v>
      </c>
      <c r="M382" s="43">
        <f t="shared" si="108"/>
        <v>0</v>
      </c>
      <c r="N382" s="7">
        <f t="shared" si="117"/>
        <v>-1023.196720927264</v>
      </c>
      <c r="O382" s="7">
        <f t="shared" si="118"/>
        <v>-816.02307050976401</v>
      </c>
      <c r="P382" s="7">
        <f t="shared" si="102"/>
        <v>-9.0464539893902121</v>
      </c>
      <c r="Q382" s="7">
        <f t="shared" si="116"/>
        <v>5400</v>
      </c>
      <c r="R382" s="7">
        <f t="shared" si="109"/>
        <v>16.579999999999998</v>
      </c>
      <c r="S382" s="21">
        <f t="shared" si="110"/>
        <v>21.882529629629627</v>
      </c>
      <c r="T382" s="21">
        <f t="shared" si="111"/>
        <v>22</v>
      </c>
      <c r="U382" s="7">
        <f t="shared" si="112"/>
        <v>5500</v>
      </c>
      <c r="V382" s="7">
        <f t="shared" si="103"/>
        <v>1</v>
      </c>
      <c r="W382" s="7">
        <f t="shared" si="104"/>
        <v>11</v>
      </c>
      <c r="X382" s="7">
        <v>0</v>
      </c>
      <c r="Y382" s="7">
        <f t="shared" si="105"/>
        <v>12.363705999999999</v>
      </c>
    </row>
    <row r="383" spans="3:25">
      <c r="C383" s="170" t="s">
        <v>156</v>
      </c>
      <c r="D383" s="169">
        <v>3</v>
      </c>
      <c r="E383" s="65">
        <v>2</v>
      </c>
      <c r="F383" s="131">
        <f t="shared" si="106"/>
        <v>377</v>
      </c>
      <c r="G383" s="79">
        <f t="shared" si="115"/>
        <v>42.813340001610364</v>
      </c>
      <c r="H383" s="72">
        <f t="shared" si="114"/>
        <v>39.909698069516878</v>
      </c>
      <c r="I383" s="10">
        <f t="shared" si="107"/>
        <v>11.086027241532467</v>
      </c>
      <c r="J383" s="70">
        <v>0</v>
      </c>
      <c r="K383" s="7">
        <f t="shared" si="100"/>
        <v>78.413650417499952</v>
      </c>
      <c r="L383" s="7">
        <v>128.76</v>
      </c>
      <c r="M383" s="43">
        <f t="shared" si="108"/>
        <v>0</v>
      </c>
      <c r="N383" s="7">
        <f t="shared" si="117"/>
        <v>-1023.196720927264</v>
      </c>
      <c r="O383" s="7">
        <f t="shared" si="118"/>
        <v>-816.02307050976401</v>
      </c>
      <c r="P383" s="7">
        <f t="shared" si="102"/>
        <v>-9.0464539893902121</v>
      </c>
      <c r="Q383" s="7">
        <f t="shared" si="116"/>
        <v>5400</v>
      </c>
      <c r="R383" s="7">
        <f t="shared" si="109"/>
        <v>16.579999999999998</v>
      </c>
      <c r="S383" s="21">
        <f t="shared" si="110"/>
        <v>21.882529629629627</v>
      </c>
      <c r="T383" s="21">
        <f t="shared" si="111"/>
        <v>22</v>
      </c>
      <c r="U383" s="7">
        <f t="shared" si="112"/>
        <v>5500</v>
      </c>
      <c r="V383" s="7">
        <f t="shared" si="103"/>
        <v>1</v>
      </c>
      <c r="W383" s="7">
        <f t="shared" si="104"/>
        <v>11</v>
      </c>
      <c r="X383" s="7">
        <v>0</v>
      </c>
      <c r="Y383" s="7">
        <f t="shared" si="105"/>
        <v>12.363705999999999</v>
      </c>
    </row>
    <row r="384" spans="3:25">
      <c r="C384" s="170" t="s">
        <v>156</v>
      </c>
      <c r="D384" s="169">
        <v>3</v>
      </c>
      <c r="E384" s="65">
        <v>2</v>
      </c>
      <c r="F384" s="131">
        <f t="shared" si="106"/>
        <v>378</v>
      </c>
      <c r="G384" s="79">
        <f t="shared" si="115"/>
        <v>42.903543640678976</v>
      </c>
      <c r="H384" s="72">
        <f t="shared" si="114"/>
        <v>39.909698069516878</v>
      </c>
      <c r="I384" s="10">
        <f t="shared" si="107"/>
        <v>11.086027241532467</v>
      </c>
      <c r="J384" s="70">
        <v>0</v>
      </c>
      <c r="K384" s="7">
        <f t="shared" si="100"/>
        <v>78.413650417499952</v>
      </c>
      <c r="L384" s="7">
        <v>128.76</v>
      </c>
      <c r="M384" s="43">
        <f t="shared" si="108"/>
        <v>0</v>
      </c>
      <c r="N384" s="7">
        <f t="shared" si="117"/>
        <v>-1023.196720927264</v>
      </c>
      <c r="O384" s="7">
        <f t="shared" si="118"/>
        <v>-816.02307050976401</v>
      </c>
      <c r="P384" s="7">
        <f t="shared" si="102"/>
        <v>-9.0464539893902121</v>
      </c>
      <c r="Q384" s="7">
        <f t="shared" si="116"/>
        <v>5400</v>
      </c>
      <c r="R384" s="7">
        <f t="shared" si="109"/>
        <v>16.579999999999998</v>
      </c>
      <c r="S384" s="21">
        <f t="shared" si="110"/>
        <v>21.882529629629627</v>
      </c>
      <c r="T384" s="21">
        <f t="shared" si="111"/>
        <v>22</v>
      </c>
      <c r="U384" s="7">
        <f t="shared" si="112"/>
        <v>5500</v>
      </c>
      <c r="V384" s="7">
        <f t="shared" si="103"/>
        <v>1</v>
      </c>
      <c r="W384" s="7">
        <f t="shared" si="104"/>
        <v>11</v>
      </c>
      <c r="X384" s="7">
        <v>0</v>
      </c>
      <c r="Y384" s="7">
        <f t="shared" si="105"/>
        <v>12.363705999999999</v>
      </c>
    </row>
    <row r="385" spans="3:25">
      <c r="C385" s="170" t="s">
        <v>156</v>
      </c>
      <c r="D385" s="169">
        <v>3</v>
      </c>
      <c r="E385" s="65">
        <v>2</v>
      </c>
      <c r="F385" s="131">
        <f t="shared" si="106"/>
        <v>379</v>
      </c>
      <c r="G385" s="79">
        <f t="shared" si="115"/>
        <v>42.993747279747588</v>
      </c>
      <c r="H385" s="72">
        <f t="shared" si="114"/>
        <v>39.909698069516878</v>
      </c>
      <c r="I385" s="10">
        <f t="shared" si="107"/>
        <v>11.086027241532467</v>
      </c>
      <c r="J385" s="70">
        <v>0</v>
      </c>
      <c r="K385" s="7">
        <f t="shared" si="100"/>
        <v>78.413650417499952</v>
      </c>
      <c r="L385" s="7">
        <v>128.76</v>
      </c>
      <c r="M385" s="43">
        <f t="shared" si="108"/>
        <v>0</v>
      </c>
      <c r="N385" s="7">
        <f t="shared" si="117"/>
        <v>-1023.196720927264</v>
      </c>
      <c r="O385" s="7">
        <f t="shared" si="118"/>
        <v>-816.02307050976401</v>
      </c>
      <c r="P385" s="7">
        <f t="shared" si="102"/>
        <v>-9.0464539893902121</v>
      </c>
      <c r="Q385" s="7">
        <f t="shared" si="116"/>
        <v>5400</v>
      </c>
      <c r="R385" s="7">
        <f t="shared" si="109"/>
        <v>16.579999999999998</v>
      </c>
      <c r="S385" s="21">
        <f t="shared" si="110"/>
        <v>21.882529629629627</v>
      </c>
      <c r="T385" s="21">
        <f t="shared" si="111"/>
        <v>22</v>
      </c>
      <c r="U385" s="7">
        <f t="shared" si="112"/>
        <v>5500</v>
      </c>
      <c r="V385" s="7">
        <f t="shared" si="103"/>
        <v>1</v>
      </c>
      <c r="W385" s="7">
        <f t="shared" si="104"/>
        <v>11</v>
      </c>
      <c r="X385" s="7">
        <v>0</v>
      </c>
      <c r="Y385" s="7">
        <f t="shared" si="105"/>
        <v>12.363705999999999</v>
      </c>
    </row>
    <row r="386" spans="3:25">
      <c r="C386" s="170" t="s">
        <v>156</v>
      </c>
      <c r="D386" s="169">
        <v>3</v>
      </c>
      <c r="E386" s="65">
        <v>2</v>
      </c>
      <c r="F386" s="131">
        <f t="shared" si="106"/>
        <v>380</v>
      </c>
      <c r="G386" s="79">
        <f t="shared" si="115"/>
        <v>43.0839509188162</v>
      </c>
      <c r="H386" s="72">
        <f t="shared" si="114"/>
        <v>39.909698069516878</v>
      </c>
      <c r="I386" s="10">
        <f t="shared" si="107"/>
        <v>11.086027241532467</v>
      </c>
      <c r="J386" s="70">
        <v>0</v>
      </c>
      <c r="K386" s="7">
        <f t="shared" si="100"/>
        <v>78.413650417499952</v>
      </c>
      <c r="L386" s="7">
        <v>128.76</v>
      </c>
      <c r="M386" s="43">
        <f t="shared" si="108"/>
        <v>0</v>
      </c>
      <c r="N386" s="7">
        <f t="shared" si="117"/>
        <v>-1023.196720927264</v>
      </c>
      <c r="O386" s="7">
        <f t="shared" si="118"/>
        <v>-816.02307050976401</v>
      </c>
      <c r="P386" s="7">
        <f t="shared" si="102"/>
        <v>-9.0464539893902121</v>
      </c>
      <c r="Q386" s="7">
        <f t="shared" ref="Q386:Q449" si="119">IF(D386=1,VLOOKUP(H386,$AA$7:$AB$68,2,TRUE),IF(D386=2,VLOOKUP(H386,$AC$7:$AD$68,2,TRUE),IF(D386=3,VLOOKUP(H386,$AE$7:$AF$68,2,TRUE))))</f>
        <v>5400</v>
      </c>
      <c r="R386" s="7">
        <f t="shared" si="109"/>
        <v>16.579999999999998</v>
      </c>
      <c r="S386" s="21">
        <f t="shared" si="110"/>
        <v>21.882529629629627</v>
      </c>
      <c r="T386" s="21">
        <f t="shared" si="111"/>
        <v>22</v>
      </c>
      <c r="U386" s="7">
        <f t="shared" si="112"/>
        <v>5500</v>
      </c>
      <c r="V386" s="7">
        <f t="shared" si="103"/>
        <v>1</v>
      </c>
      <c r="W386" s="7">
        <f t="shared" si="104"/>
        <v>11</v>
      </c>
      <c r="X386" s="7">
        <v>0</v>
      </c>
      <c r="Y386" s="7">
        <f t="shared" si="105"/>
        <v>12.363705999999999</v>
      </c>
    </row>
    <row r="387" spans="3:25">
      <c r="C387" s="170" t="s">
        <v>156</v>
      </c>
      <c r="D387" s="169">
        <v>3</v>
      </c>
      <c r="E387" s="65">
        <v>2</v>
      </c>
      <c r="F387" s="131">
        <f t="shared" si="106"/>
        <v>381</v>
      </c>
      <c r="G387" s="79">
        <f t="shared" si="115"/>
        <v>43.174154557884812</v>
      </c>
      <c r="H387" s="72">
        <f t="shared" si="114"/>
        <v>39.909698069516878</v>
      </c>
      <c r="I387" s="10">
        <f t="shared" si="107"/>
        <v>11.086027241532467</v>
      </c>
      <c r="J387" s="70">
        <v>0</v>
      </c>
      <c r="K387" s="7">
        <f t="shared" si="100"/>
        <v>78.413650417499952</v>
      </c>
      <c r="L387" s="7">
        <v>128.76</v>
      </c>
      <c r="M387" s="43">
        <f t="shared" si="108"/>
        <v>0</v>
      </c>
      <c r="N387" s="7">
        <f t="shared" si="117"/>
        <v>-1023.196720927264</v>
      </c>
      <c r="O387" s="7">
        <f t="shared" si="118"/>
        <v>-816.02307050976401</v>
      </c>
      <c r="P387" s="7">
        <f t="shared" si="102"/>
        <v>-9.0464539893902121</v>
      </c>
      <c r="Q387" s="7">
        <f t="shared" si="119"/>
        <v>5400</v>
      </c>
      <c r="R387" s="7">
        <f t="shared" si="109"/>
        <v>16.579999999999998</v>
      </c>
      <c r="S387" s="21">
        <f t="shared" si="110"/>
        <v>21.882529629629627</v>
      </c>
      <c r="T387" s="21">
        <f t="shared" si="111"/>
        <v>22</v>
      </c>
      <c r="U387" s="7">
        <f t="shared" si="112"/>
        <v>5500</v>
      </c>
      <c r="V387" s="7">
        <f t="shared" si="103"/>
        <v>1</v>
      </c>
      <c r="W387" s="7">
        <f t="shared" si="104"/>
        <v>11</v>
      </c>
      <c r="X387" s="7">
        <v>0</v>
      </c>
      <c r="Y387" s="7">
        <f t="shared" si="105"/>
        <v>12.363705999999999</v>
      </c>
    </row>
    <row r="388" spans="3:25">
      <c r="C388" s="170" t="s">
        <v>156</v>
      </c>
      <c r="D388" s="169">
        <v>3</v>
      </c>
      <c r="E388" s="65">
        <v>2</v>
      </c>
      <c r="F388" s="131">
        <f t="shared" si="106"/>
        <v>382</v>
      </c>
      <c r="G388" s="79">
        <f t="shared" si="115"/>
        <v>43.264358196953424</v>
      </c>
      <c r="H388" s="72">
        <f t="shared" si="114"/>
        <v>39.909698069516878</v>
      </c>
      <c r="I388" s="10">
        <f t="shared" si="107"/>
        <v>11.086027241532467</v>
      </c>
      <c r="J388" s="70">
        <v>0</v>
      </c>
      <c r="K388" s="7">
        <f t="shared" si="100"/>
        <v>78.413650417499952</v>
      </c>
      <c r="L388" s="7">
        <v>128.76</v>
      </c>
      <c r="M388" s="43">
        <f t="shared" si="108"/>
        <v>0</v>
      </c>
      <c r="N388" s="7">
        <f t="shared" si="117"/>
        <v>-1023.196720927264</v>
      </c>
      <c r="O388" s="7">
        <f t="shared" si="118"/>
        <v>-816.02307050976401</v>
      </c>
      <c r="P388" s="7">
        <f t="shared" si="102"/>
        <v>-9.0464539893902121</v>
      </c>
      <c r="Q388" s="7">
        <f t="shared" si="119"/>
        <v>5400</v>
      </c>
      <c r="R388" s="7">
        <f t="shared" si="109"/>
        <v>16.579999999999998</v>
      </c>
      <c r="S388" s="21">
        <f t="shared" si="110"/>
        <v>21.882529629629627</v>
      </c>
      <c r="T388" s="21">
        <f t="shared" si="111"/>
        <v>22</v>
      </c>
      <c r="U388" s="7">
        <f t="shared" si="112"/>
        <v>5500</v>
      </c>
      <c r="V388" s="7">
        <f t="shared" si="103"/>
        <v>1</v>
      </c>
      <c r="W388" s="7">
        <f t="shared" si="104"/>
        <v>11</v>
      </c>
      <c r="X388" s="7">
        <v>0</v>
      </c>
      <c r="Y388" s="7">
        <f t="shared" si="105"/>
        <v>12.363705999999999</v>
      </c>
    </row>
    <row r="389" spans="3:25">
      <c r="C389" s="170" t="s">
        <v>156</v>
      </c>
      <c r="D389" s="169">
        <v>3</v>
      </c>
      <c r="E389" s="65">
        <v>2</v>
      </c>
      <c r="F389" s="131">
        <f t="shared" si="106"/>
        <v>383</v>
      </c>
      <c r="G389" s="79">
        <f t="shared" si="115"/>
        <v>43.354561836022036</v>
      </c>
      <c r="H389" s="72">
        <f t="shared" si="114"/>
        <v>39.909698069516878</v>
      </c>
      <c r="I389" s="10">
        <f t="shared" si="107"/>
        <v>11.086027241532467</v>
      </c>
      <c r="J389" s="70">
        <v>0</v>
      </c>
      <c r="K389" s="7">
        <f t="shared" si="100"/>
        <v>78.413650417499952</v>
      </c>
      <c r="L389" s="7">
        <v>128.76</v>
      </c>
      <c r="M389" s="43">
        <f t="shared" si="108"/>
        <v>0</v>
      </c>
      <c r="N389" s="7">
        <f t="shared" si="117"/>
        <v>-1023.196720927264</v>
      </c>
      <c r="O389" s="7">
        <f t="shared" si="118"/>
        <v>-816.02307050976401</v>
      </c>
      <c r="P389" s="7">
        <f t="shared" si="102"/>
        <v>-9.0464539893902121</v>
      </c>
      <c r="Q389" s="7">
        <f t="shared" si="119"/>
        <v>5400</v>
      </c>
      <c r="R389" s="7">
        <f t="shared" si="109"/>
        <v>16.579999999999998</v>
      </c>
      <c r="S389" s="21">
        <f t="shared" si="110"/>
        <v>21.882529629629627</v>
      </c>
      <c r="T389" s="21">
        <f t="shared" si="111"/>
        <v>22</v>
      </c>
      <c r="U389" s="7">
        <f t="shared" si="112"/>
        <v>5500</v>
      </c>
      <c r="V389" s="7">
        <f t="shared" si="103"/>
        <v>1</v>
      </c>
      <c r="W389" s="7">
        <f t="shared" si="104"/>
        <v>11</v>
      </c>
      <c r="X389" s="7">
        <v>0</v>
      </c>
      <c r="Y389" s="7">
        <f t="shared" si="105"/>
        <v>12.363705999999999</v>
      </c>
    </row>
    <row r="390" spans="3:25">
      <c r="C390" s="170" t="s">
        <v>156</v>
      </c>
      <c r="D390" s="169">
        <v>3</v>
      </c>
      <c r="E390" s="65">
        <v>2</v>
      </c>
      <c r="F390" s="131">
        <f t="shared" si="106"/>
        <v>384</v>
      </c>
      <c r="G390" s="79">
        <f t="shared" si="115"/>
        <v>43.444765475090648</v>
      </c>
      <c r="H390" s="72">
        <f t="shared" si="114"/>
        <v>39.909698069516878</v>
      </c>
      <c r="I390" s="10">
        <f t="shared" si="107"/>
        <v>11.086027241532467</v>
      </c>
      <c r="J390" s="70">
        <v>0</v>
      </c>
      <c r="K390" s="7">
        <f t="shared" ref="K390:K453" si="120">0.5*1.167*0.95*1.151*I390^2</f>
        <v>78.413650417499952</v>
      </c>
      <c r="L390" s="7">
        <v>128.76</v>
      </c>
      <c r="M390" s="43">
        <f t="shared" si="108"/>
        <v>0</v>
      </c>
      <c r="N390" s="7">
        <f t="shared" si="117"/>
        <v>-1023.196720927264</v>
      </c>
      <c r="O390" s="7">
        <f t="shared" si="118"/>
        <v>-816.02307050976401</v>
      </c>
      <c r="P390" s="7">
        <f t="shared" si="102"/>
        <v>-9.0464539893902121</v>
      </c>
      <c r="Q390" s="7">
        <f t="shared" si="119"/>
        <v>5400</v>
      </c>
      <c r="R390" s="7">
        <f t="shared" si="109"/>
        <v>16.579999999999998</v>
      </c>
      <c r="S390" s="21">
        <f t="shared" si="110"/>
        <v>21.882529629629627</v>
      </c>
      <c r="T390" s="21">
        <f t="shared" si="111"/>
        <v>22</v>
      </c>
      <c r="U390" s="7">
        <f t="shared" si="112"/>
        <v>5500</v>
      </c>
      <c r="V390" s="7">
        <f t="shared" si="103"/>
        <v>1</v>
      </c>
      <c r="W390" s="7">
        <f t="shared" si="104"/>
        <v>11</v>
      </c>
      <c r="X390" s="7">
        <v>0</v>
      </c>
      <c r="Y390" s="7">
        <f t="shared" si="105"/>
        <v>12.363705999999999</v>
      </c>
    </row>
    <row r="391" spans="3:25">
      <c r="C391" s="170" t="s">
        <v>156</v>
      </c>
      <c r="D391" s="169">
        <v>3</v>
      </c>
      <c r="E391" s="65">
        <v>2</v>
      </c>
      <c r="F391" s="131">
        <f t="shared" si="106"/>
        <v>385</v>
      </c>
      <c r="G391" s="79">
        <f t="shared" si="115"/>
        <v>43.53496911415926</v>
      </c>
      <c r="H391" s="72">
        <f t="shared" si="114"/>
        <v>39.909698069516878</v>
      </c>
      <c r="I391" s="10">
        <f t="shared" si="107"/>
        <v>11.086027241532467</v>
      </c>
      <c r="J391" s="70">
        <v>0</v>
      </c>
      <c r="K391" s="7">
        <f t="shared" si="120"/>
        <v>78.413650417499952</v>
      </c>
      <c r="L391" s="7">
        <v>128.76</v>
      </c>
      <c r="M391" s="43">
        <f t="shared" si="108"/>
        <v>0</v>
      </c>
      <c r="N391" s="7">
        <v>0</v>
      </c>
      <c r="O391" s="7">
        <f t="shared" si="118"/>
        <v>207.17365041749994</v>
      </c>
      <c r="P391" s="7">
        <f t="shared" si="102"/>
        <v>2.2967327322561282</v>
      </c>
      <c r="Q391" s="7">
        <f t="shared" si="119"/>
        <v>5400</v>
      </c>
      <c r="R391" s="7">
        <f t="shared" si="109"/>
        <v>16.579999999999998</v>
      </c>
      <c r="S391" s="21">
        <f t="shared" si="110"/>
        <v>21.882529629629627</v>
      </c>
      <c r="T391" s="21">
        <f t="shared" si="111"/>
        <v>22</v>
      </c>
      <c r="U391" s="7">
        <f t="shared" si="112"/>
        <v>5500</v>
      </c>
      <c r="V391" s="7">
        <f t="shared" ref="V391:V454" si="121">MATCH(T391,$AJ$7:$AJ$29,0)</f>
        <v>1</v>
      </c>
      <c r="W391" s="7">
        <f t="shared" ref="W391:W454" si="122">MATCH(U391,$AK$6:$AX$6,0)</f>
        <v>11</v>
      </c>
      <c r="X391" s="7">
        <f t="shared" si="113"/>
        <v>488</v>
      </c>
      <c r="Y391" s="7">
        <f t="shared" ref="Y391:Y454" si="123">R391*0.7457</f>
        <v>12.363705999999999</v>
      </c>
    </row>
    <row r="392" spans="3:25">
      <c r="C392" s="170" t="s">
        <v>156</v>
      </c>
      <c r="D392" s="169">
        <v>3</v>
      </c>
      <c r="E392" s="65">
        <v>2</v>
      </c>
      <c r="F392" s="131">
        <f t="shared" ref="F392:F456" si="124">F391+1</f>
        <v>386</v>
      </c>
      <c r="G392" s="79">
        <f t="shared" si="115"/>
        <v>43.625172753227872</v>
      </c>
      <c r="H392" s="72">
        <f t="shared" si="114"/>
        <v>39.909698069516878</v>
      </c>
      <c r="I392" s="10">
        <f t="shared" ref="I392:I456" si="125">MIN(13.2,(SQRT((I391^2)+2*J391*$F$7)))</f>
        <v>11.086027241532467</v>
      </c>
      <c r="J392" s="70">
        <v>0</v>
      </c>
      <c r="K392" s="7">
        <f t="shared" si="120"/>
        <v>78.413650417499952</v>
      </c>
      <c r="L392" s="7">
        <v>128.76</v>
      </c>
      <c r="M392" s="43">
        <f t="shared" si="108"/>
        <v>0</v>
      </c>
      <c r="N392" s="7">
        <v>0</v>
      </c>
      <c r="O392" s="7">
        <f t="shared" si="118"/>
        <v>207.17365041749994</v>
      </c>
      <c r="P392" s="7">
        <f t="shared" ref="P392:P456" si="126">(O392*I392)/1000</f>
        <v>2.2967327322561282</v>
      </c>
      <c r="Q392" s="7">
        <f t="shared" si="119"/>
        <v>5400</v>
      </c>
      <c r="R392" s="7">
        <f t="shared" ref="R392:R455" si="127">VLOOKUP(Q392,$AG$7:$AH$68,2,FALSE)</f>
        <v>16.579999999999998</v>
      </c>
      <c r="S392" s="21">
        <f t="shared" ref="S392:S455" si="128">VLOOKUP(Q392,$AG$7:$AI$68,3,TRUE)</f>
        <v>21.882529629629627</v>
      </c>
      <c r="T392" s="21">
        <f t="shared" ref="T392:T455" si="129">ROUNDUP(S392,0)</f>
        <v>22</v>
      </c>
      <c r="U392" s="7">
        <f t="shared" ref="U392:U455" si="130">MROUND(Q392,500)</f>
        <v>5500</v>
      </c>
      <c r="V392" s="7">
        <f t="shared" si="121"/>
        <v>1</v>
      </c>
      <c r="W392" s="7">
        <f t="shared" si="122"/>
        <v>11</v>
      </c>
      <c r="X392" s="7">
        <f t="shared" ref="X392:X455" si="131">INDEX($AK$7:$AX$29,V392,W392)</f>
        <v>488</v>
      </c>
      <c r="Y392" s="7">
        <f t="shared" si="123"/>
        <v>12.363705999999999</v>
      </c>
    </row>
    <row r="393" spans="3:25">
      <c r="C393" s="170" t="s">
        <v>156</v>
      </c>
      <c r="D393" s="169">
        <v>3</v>
      </c>
      <c r="E393" s="65">
        <v>2</v>
      </c>
      <c r="F393" s="131">
        <f t="shared" si="124"/>
        <v>387</v>
      </c>
      <c r="G393" s="79">
        <f t="shared" si="115"/>
        <v>43.715376392296484</v>
      </c>
      <c r="H393" s="72">
        <f t="shared" si="114"/>
        <v>39.909698069516878</v>
      </c>
      <c r="I393" s="10">
        <f t="shared" si="125"/>
        <v>11.086027241532467</v>
      </c>
      <c r="J393" s="70">
        <v>0</v>
      </c>
      <c r="K393" s="7">
        <f t="shared" si="120"/>
        <v>78.413650417499952</v>
      </c>
      <c r="L393" s="7">
        <v>128.76</v>
      </c>
      <c r="M393" s="43">
        <f t="shared" ref="M393:M457" si="132">525*J393</f>
        <v>0</v>
      </c>
      <c r="N393" s="7">
        <v>0</v>
      </c>
      <c r="O393" s="7">
        <f t="shared" si="118"/>
        <v>207.17365041749994</v>
      </c>
      <c r="P393" s="7">
        <f t="shared" si="126"/>
        <v>2.2967327322561282</v>
      </c>
      <c r="Q393" s="7">
        <f t="shared" si="119"/>
        <v>5400</v>
      </c>
      <c r="R393" s="7">
        <f t="shared" si="127"/>
        <v>16.579999999999998</v>
      </c>
      <c r="S393" s="21">
        <f t="shared" si="128"/>
        <v>21.882529629629627</v>
      </c>
      <c r="T393" s="21">
        <f t="shared" si="129"/>
        <v>22</v>
      </c>
      <c r="U393" s="7">
        <f t="shared" si="130"/>
        <v>5500</v>
      </c>
      <c r="V393" s="7">
        <f t="shared" si="121"/>
        <v>1</v>
      </c>
      <c r="W393" s="7">
        <f t="shared" si="122"/>
        <v>11</v>
      </c>
      <c r="X393" s="7">
        <f t="shared" si="131"/>
        <v>488</v>
      </c>
      <c r="Y393" s="7">
        <f t="shared" si="123"/>
        <v>12.363705999999999</v>
      </c>
    </row>
    <row r="394" spans="3:25">
      <c r="C394" s="170" t="s">
        <v>156</v>
      </c>
      <c r="D394" s="169">
        <v>3</v>
      </c>
      <c r="E394" s="65">
        <v>2</v>
      </c>
      <c r="F394" s="131">
        <f t="shared" si="124"/>
        <v>388</v>
      </c>
      <c r="G394" s="79">
        <f t="shared" si="115"/>
        <v>43.805580031365096</v>
      </c>
      <c r="H394" s="72">
        <f t="shared" ref="H394:H457" si="133">I394*3.6</f>
        <v>39.909698069516878</v>
      </c>
      <c r="I394" s="10">
        <f t="shared" si="125"/>
        <v>11.086027241532467</v>
      </c>
      <c r="J394" s="70">
        <v>0</v>
      </c>
      <c r="K394" s="7">
        <f t="shared" si="120"/>
        <v>78.413650417499952</v>
      </c>
      <c r="L394" s="7">
        <v>128.76</v>
      </c>
      <c r="M394" s="43">
        <f t="shared" si="132"/>
        <v>0</v>
      </c>
      <c r="N394" s="7">
        <v>0</v>
      </c>
      <c r="O394" s="7">
        <f t="shared" si="118"/>
        <v>207.17365041749994</v>
      </c>
      <c r="P394" s="7">
        <f t="shared" si="126"/>
        <v>2.2967327322561282</v>
      </c>
      <c r="Q394" s="7">
        <f t="shared" si="119"/>
        <v>5400</v>
      </c>
      <c r="R394" s="7">
        <f t="shared" si="127"/>
        <v>16.579999999999998</v>
      </c>
      <c r="S394" s="21">
        <f t="shared" si="128"/>
        <v>21.882529629629627</v>
      </c>
      <c r="T394" s="21">
        <f t="shared" si="129"/>
        <v>22</v>
      </c>
      <c r="U394" s="7">
        <f t="shared" si="130"/>
        <v>5500</v>
      </c>
      <c r="V394" s="7">
        <f t="shared" si="121"/>
        <v>1</v>
      </c>
      <c r="W394" s="7">
        <f t="shared" si="122"/>
        <v>11</v>
      </c>
      <c r="X394" s="7">
        <f t="shared" si="131"/>
        <v>488</v>
      </c>
      <c r="Y394" s="7">
        <f t="shared" si="123"/>
        <v>12.363705999999999</v>
      </c>
    </row>
    <row r="395" spans="3:25">
      <c r="C395" s="170" t="s">
        <v>156</v>
      </c>
      <c r="D395" s="169">
        <v>3</v>
      </c>
      <c r="E395" s="65">
        <v>2</v>
      </c>
      <c r="F395" s="131">
        <f t="shared" si="124"/>
        <v>389</v>
      </c>
      <c r="G395" s="79">
        <f t="shared" si="115"/>
        <v>43.895783670433708</v>
      </c>
      <c r="H395" s="72">
        <f t="shared" si="133"/>
        <v>39.909698069516878</v>
      </c>
      <c r="I395" s="10">
        <f t="shared" si="125"/>
        <v>11.086027241532467</v>
      </c>
      <c r="J395" s="70">
        <v>0</v>
      </c>
      <c r="K395" s="7">
        <f t="shared" si="120"/>
        <v>78.413650417499952</v>
      </c>
      <c r="L395" s="7">
        <v>128.76</v>
      </c>
      <c r="M395" s="43">
        <f t="shared" si="132"/>
        <v>0</v>
      </c>
      <c r="N395" s="7">
        <v>0</v>
      </c>
      <c r="O395" s="7">
        <f t="shared" si="118"/>
        <v>207.17365041749994</v>
      </c>
      <c r="P395" s="7">
        <f t="shared" si="126"/>
        <v>2.2967327322561282</v>
      </c>
      <c r="Q395" s="7">
        <f t="shared" si="119"/>
        <v>5400</v>
      </c>
      <c r="R395" s="7">
        <f t="shared" si="127"/>
        <v>16.579999999999998</v>
      </c>
      <c r="S395" s="21">
        <f t="shared" si="128"/>
        <v>21.882529629629627</v>
      </c>
      <c r="T395" s="21">
        <f t="shared" si="129"/>
        <v>22</v>
      </c>
      <c r="U395" s="7">
        <f t="shared" si="130"/>
        <v>5500</v>
      </c>
      <c r="V395" s="7">
        <f t="shared" si="121"/>
        <v>1</v>
      </c>
      <c r="W395" s="7">
        <f t="shared" si="122"/>
        <v>11</v>
      </c>
      <c r="X395" s="7">
        <f t="shared" si="131"/>
        <v>488</v>
      </c>
      <c r="Y395" s="7">
        <f t="shared" si="123"/>
        <v>12.363705999999999</v>
      </c>
    </row>
    <row r="396" spans="3:25">
      <c r="C396" s="170" t="s">
        <v>156</v>
      </c>
      <c r="D396" s="169">
        <v>3</v>
      </c>
      <c r="E396" s="65">
        <v>2</v>
      </c>
      <c r="F396" s="131">
        <f t="shared" si="124"/>
        <v>390</v>
      </c>
      <c r="G396" s="79">
        <f t="shared" ref="G396:G459" si="134">($F$7/I396)+G395</f>
        <v>43.98598730950232</v>
      </c>
      <c r="H396" s="72">
        <f t="shared" si="133"/>
        <v>39.909698069516878</v>
      </c>
      <c r="I396" s="10">
        <f t="shared" si="125"/>
        <v>11.086027241532467</v>
      </c>
      <c r="J396" s="70">
        <v>0</v>
      </c>
      <c r="K396" s="7">
        <f t="shared" si="120"/>
        <v>78.413650417499952</v>
      </c>
      <c r="L396" s="7">
        <v>128.76</v>
      </c>
      <c r="M396" s="43">
        <f t="shared" si="132"/>
        <v>0</v>
      </c>
      <c r="N396" s="7">
        <v>0</v>
      </c>
      <c r="O396" s="7">
        <f t="shared" si="118"/>
        <v>207.17365041749994</v>
      </c>
      <c r="P396" s="7">
        <f t="shared" si="126"/>
        <v>2.2967327322561282</v>
      </c>
      <c r="Q396" s="7">
        <f t="shared" si="119"/>
        <v>5400</v>
      </c>
      <c r="R396" s="7">
        <f t="shared" si="127"/>
        <v>16.579999999999998</v>
      </c>
      <c r="S396" s="21">
        <f t="shared" si="128"/>
        <v>21.882529629629627</v>
      </c>
      <c r="T396" s="21">
        <f t="shared" si="129"/>
        <v>22</v>
      </c>
      <c r="U396" s="7">
        <f t="shared" si="130"/>
        <v>5500</v>
      </c>
      <c r="V396" s="7">
        <f t="shared" si="121"/>
        <v>1</v>
      </c>
      <c r="W396" s="7">
        <f t="shared" si="122"/>
        <v>11</v>
      </c>
      <c r="X396" s="7">
        <f t="shared" si="131"/>
        <v>488</v>
      </c>
      <c r="Y396" s="7">
        <f t="shared" si="123"/>
        <v>12.363705999999999</v>
      </c>
    </row>
    <row r="397" spans="3:25">
      <c r="C397" s="170" t="s">
        <v>156</v>
      </c>
      <c r="D397" s="169">
        <v>3</v>
      </c>
      <c r="E397" s="65">
        <v>2</v>
      </c>
      <c r="F397" s="131">
        <f t="shared" si="124"/>
        <v>391</v>
      </c>
      <c r="G397" s="79">
        <f t="shared" si="134"/>
        <v>44.076190948570932</v>
      </c>
      <c r="H397" s="72">
        <f t="shared" si="133"/>
        <v>39.909698069516878</v>
      </c>
      <c r="I397" s="10">
        <f t="shared" si="125"/>
        <v>11.086027241532467</v>
      </c>
      <c r="J397" s="70">
        <v>0</v>
      </c>
      <c r="K397" s="7">
        <f t="shared" si="120"/>
        <v>78.413650417499952</v>
      </c>
      <c r="L397" s="7">
        <v>128.76</v>
      </c>
      <c r="M397" s="43">
        <f t="shared" si="132"/>
        <v>0</v>
      </c>
      <c r="N397" s="7">
        <v>0</v>
      </c>
      <c r="O397" s="7">
        <f t="shared" si="118"/>
        <v>207.17365041749994</v>
      </c>
      <c r="P397" s="7">
        <f t="shared" si="126"/>
        <v>2.2967327322561282</v>
      </c>
      <c r="Q397" s="7">
        <f t="shared" si="119"/>
        <v>5400</v>
      </c>
      <c r="R397" s="7">
        <f t="shared" si="127"/>
        <v>16.579999999999998</v>
      </c>
      <c r="S397" s="21">
        <f t="shared" si="128"/>
        <v>21.882529629629627</v>
      </c>
      <c r="T397" s="21">
        <f t="shared" si="129"/>
        <v>22</v>
      </c>
      <c r="U397" s="7">
        <f t="shared" si="130"/>
        <v>5500</v>
      </c>
      <c r="V397" s="7">
        <f t="shared" si="121"/>
        <v>1</v>
      </c>
      <c r="W397" s="7">
        <f t="shared" si="122"/>
        <v>11</v>
      </c>
      <c r="X397" s="7">
        <f t="shared" si="131"/>
        <v>488</v>
      </c>
      <c r="Y397" s="7">
        <f t="shared" si="123"/>
        <v>12.363705999999999</v>
      </c>
    </row>
    <row r="398" spans="3:25">
      <c r="C398" s="170" t="s">
        <v>156</v>
      </c>
      <c r="D398" s="169">
        <v>3</v>
      </c>
      <c r="E398" s="65">
        <v>2</v>
      </c>
      <c r="F398" s="131">
        <f t="shared" si="124"/>
        <v>392</v>
      </c>
      <c r="G398" s="79">
        <f t="shared" si="134"/>
        <v>44.166394587639545</v>
      </c>
      <c r="H398" s="72">
        <f t="shared" si="133"/>
        <v>39.909698069516878</v>
      </c>
      <c r="I398" s="10">
        <f t="shared" si="125"/>
        <v>11.086027241532467</v>
      </c>
      <c r="J398" s="70">
        <v>0</v>
      </c>
      <c r="K398" s="7">
        <f t="shared" si="120"/>
        <v>78.413650417499952</v>
      </c>
      <c r="L398" s="7">
        <v>128.76</v>
      </c>
      <c r="M398" s="43">
        <f t="shared" si="132"/>
        <v>0</v>
      </c>
      <c r="N398" s="7">
        <v>0</v>
      </c>
      <c r="O398" s="7">
        <f t="shared" si="118"/>
        <v>207.17365041749994</v>
      </c>
      <c r="P398" s="7">
        <f t="shared" si="126"/>
        <v>2.2967327322561282</v>
      </c>
      <c r="Q398" s="7">
        <f t="shared" si="119"/>
        <v>5400</v>
      </c>
      <c r="R398" s="7">
        <f t="shared" si="127"/>
        <v>16.579999999999998</v>
      </c>
      <c r="S398" s="21">
        <f t="shared" si="128"/>
        <v>21.882529629629627</v>
      </c>
      <c r="T398" s="21">
        <f t="shared" si="129"/>
        <v>22</v>
      </c>
      <c r="U398" s="7">
        <f t="shared" si="130"/>
        <v>5500</v>
      </c>
      <c r="V398" s="7">
        <f t="shared" si="121"/>
        <v>1</v>
      </c>
      <c r="W398" s="7">
        <f t="shared" si="122"/>
        <v>11</v>
      </c>
      <c r="X398" s="7">
        <f t="shared" si="131"/>
        <v>488</v>
      </c>
      <c r="Y398" s="7">
        <f t="shared" si="123"/>
        <v>12.363705999999999</v>
      </c>
    </row>
    <row r="399" spans="3:25">
      <c r="C399" s="170" t="s">
        <v>156</v>
      </c>
      <c r="D399" s="169">
        <v>3</v>
      </c>
      <c r="E399" s="65">
        <v>2</v>
      </c>
      <c r="F399" s="131">
        <f t="shared" si="124"/>
        <v>393</v>
      </c>
      <c r="G399" s="79">
        <f t="shared" si="134"/>
        <v>44.256598226708157</v>
      </c>
      <c r="H399" s="72">
        <f t="shared" si="133"/>
        <v>39.909698069516878</v>
      </c>
      <c r="I399" s="10">
        <f t="shared" si="125"/>
        <v>11.086027241532467</v>
      </c>
      <c r="J399" s="70">
        <v>0</v>
      </c>
      <c r="K399" s="7">
        <f t="shared" si="120"/>
        <v>78.413650417499952</v>
      </c>
      <c r="L399" s="7">
        <v>128.76</v>
      </c>
      <c r="M399" s="43">
        <f t="shared" si="132"/>
        <v>0</v>
      </c>
      <c r="N399" s="7">
        <v>0</v>
      </c>
      <c r="O399" s="7">
        <f t="shared" si="118"/>
        <v>207.17365041749994</v>
      </c>
      <c r="P399" s="7">
        <f t="shared" si="126"/>
        <v>2.2967327322561282</v>
      </c>
      <c r="Q399" s="7">
        <f t="shared" si="119"/>
        <v>5400</v>
      </c>
      <c r="R399" s="7">
        <f t="shared" si="127"/>
        <v>16.579999999999998</v>
      </c>
      <c r="S399" s="21">
        <f t="shared" si="128"/>
        <v>21.882529629629627</v>
      </c>
      <c r="T399" s="21">
        <f t="shared" si="129"/>
        <v>22</v>
      </c>
      <c r="U399" s="7">
        <f t="shared" si="130"/>
        <v>5500</v>
      </c>
      <c r="V399" s="7">
        <f t="shared" si="121"/>
        <v>1</v>
      </c>
      <c r="W399" s="7">
        <f t="shared" si="122"/>
        <v>11</v>
      </c>
      <c r="X399" s="7">
        <f t="shared" si="131"/>
        <v>488</v>
      </c>
      <c r="Y399" s="7">
        <f t="shared" si="123"/>
        <v>12.363705999999999</v>
      </c>
    </row>
    <row r="400" spans="3:25">
      <c r="C400" s="170" t="s">
        <v>156</v>
      </c>
      <c r="D400" s="169">
        <v>3</v>
      </c>
      <c r="E400" s="65">
        <v>2</v>
      </c>
      <c r="F400" s="131">
        <f t="shared" si="124"/>
        <v>394</v>
      </c>
      <c r="G400" s="79">
        <f t="shared" si="134"/>
        <v>44.346801865776769</v>
      </c>
      <c r="H400" s="72">
        <f t="shared" si="133"/>
        <v>39.909698069516878</v>
      </c>
      <c r="I400" s="10">
        <f t="shared" si="125"/>
        <v>11.086027241532467</v>
      </c>
      <c r="J400" s="70">
        <v>0</v>
      </c>
      <c r="K400" s="7">
        <f t="shared" si="120"/>
        <v>78.413650417499952</v>
      </c>
      <c r="L400" s="7">
        <v>128.76</v>
      </c>
      <c r="M400" s="43">
        <f t="shared" si="132"/>
        <v>0</v>
      </c>
      <c r="N400" s="7">
        <v>0</v>
      </c>
      <c r="O400" s="7">
        <f t="shared" si="118"/>
        <v>207.17365041749994</v>
      </c>
      <c r="P400" s="7">
        <f t="shared" si="126"/>
        <v>2.2967327322561282</v>
      </c>
      <c r="Q400" s="7">
        <f t="shared" si="119"/>
        <v>5400</v>
      </c>
      <c r="R400" s="7">
        <f t="shared" si="127"/>
        <v>16.579999999999998</v>
      </c>
      <c r="S400" s="21">
        <f t="shared" si="128"/>
        <v>21.882529629629627</v>
      </c>
      <c r="T400" s="21">
        <f t="shared" si="129"/>
        <v>22</v>
      </c>
      <c r="U400" s="7">
        <f t="shared" si="130"/>
        <v>5500</v>
      </c>
      <c r="V400" s="7">
        <f t="shared" si="121"/>
        <v>1</v>
      </c>
      <c r="W400" s="7">
        <f t="shared" si="122"/>
        <v>11</v>
      </c>
      <c r="X400" s="7">
        <f t="shared" si="131"/>
        <v>488</v>
      </c>
      <c r="Y400" s="7">
        <f t="shared" si="123"/>
        <v>12.363705999999999</v>
      </c>
    </row>
    <row r="401" spans="3:25">
      <c r="C401" s="69" t="s">
        <v>130</v>
      </c>
      <c r="D401" s="169">
        <v>3</v>
      </c>
      <c r="E401" s="65">
        <v>2</v>
      </c>
      <c r="F401" s="131">
        <f t="shared" si="124"/>
        <v>395</v>
      </c>
      <c r="G401" s="79">
        <f t="shared" si="134"/>
        <v>44.437005504845381</v>
      </c>
      <c r="H401" s="72">
        <f t="shared" si="133"/>
        <v>39.909698069516878</v>
      </c>
      <c r="I401" s="10">
        <f t="shared" si="125"/>
        <v>11.086027241532467</v>
      </c>
      <c r="J401" s="70">
        <v>-1.5</v>
      </c>
      <c r="K401" s="7">
        <f t="shared" si="120"/>
        <v>78.413650417499952</v>
      </c>
      <c r="L401" s="7">
        <v>128.76</v>
      </c>
      <c r="M401" s="43">
        <f t="shared" si="132"/>
        <v>-787.5</v>
      </c>
      <c r="N401" s="7">
        <v>0</v>
      </c>
      <c r="O401" s="7">
        <f t="shared" si="118"/>
        <v>-580.32634958250003</v>
      </c>
      <c r="P401" s="7">
        <f t="shared" si="126"/>
        <v>-6.4335137204506889</v>
      </c>
      <c r="Q401" s="7">
        <f t="shared" si="119"/>
        <v>5400</v>
      </c>
      <c r="R401" s="7">
        <f t="shared" si="127"/>
        <v>16.579999999999998</v>
      </c>
      <c r="S401" s="21">
        <f t="shared" si="128"/>
        <v>21.882529629629627</v>
      </c>
      <c r="T401" s="21">
        <f t="shared" si="129"/>
        <v>22</v>
      </c>
      <c r="U401" s="7">
        <f t="shared" si="130"/>
        <v>5500</v>
      </c>
      <c r="V401" s="7">
        <f t="shared" si="121"/>
        <v>1</v>
      </c>
      <c r="W401" s="7">
        <f t="shared" si="122"/>
        <v>11</v>
      </c>
      <c r="X401" s="7">
        <v>0</v>
      </c>
      <c r="Y401" s="7">
        <f t="shared" si="123"/>
        <v>12.363705999999999</v>
      </c>
    </row>
    <row r="402" spans="3:25">
      <c r="C402" s="69" t="s">
        <v>130</v>
      </c>
      <c r="D402" s="169">
        <v>3</v>
      </c>
      <c r="E402" s="65">
        <v>2</v>
      </c>
      <c r="F402" s="131">
        <f t="shared" si="124"/>
        <v>396</v>
      </c>
      <c r="G402" s="79">
        <f t="shared" si="134"/>
        <v>44.528330657840826</v>
      </c>
      <c r="H402" s="72">
        <f t="shared" si="133"/>
        <v>39.41958903895371</v>
      </c>
      <c r="I402" s="10">
        <f t="shared" si="125"/>
        <v>10.949885844153808</v>
      </c>
      <c r="J402" s="70">
        <v>-1.5</v>
      </c>
      <c r="K402" s="7">
        <f t="shared" si="120"/>
        <v>76.499566192499969</v>
      </c>
      <c r="L402" s="7">
        <v>128.76</v>
      </c>
      <c r="M402" s="43">
        <f t="shared" si="132"/>
        <v>-787.5</v>
      </c>
      <c r="N402" s="7">
        <v>0</v>
      </c>
      <c r="O402" s="7">
        <f t="shared" si="118"/>
        <v>-582.24043380750004</v>
      </c>
      <c r="P402" s="7">
        <f t="shared" si="126"/>
        <v>-6.3754662840427176</v>
      </c>
      <c r="Q402" s="7">
        <f t="shared" si="119"/>
        <v>5400</v>
      </c>
      <c r="R402" s="7">
        <f t="shared" si="127"/>
        <v>16.579999999999998</v>
      </c>
      <c r="S402" s="21">
        <f t="shared" si="128"/>
        <v>21.882529629629627</v>
      </c>
      <c r="T402" s="21">
        <f t="shared" si="129"/>
        <v>22</v>
      </c>
      <c r="U402" s="7">
        <f t="shared" si="130"/>
        <v>5500</v>
      </c>
      <c r="V402" s="7">
        <f t="shared" si="121"/>
        <v>1</v>
      </c>
      <c r="W402" s="7">
        <f t="shared" si="122"/>
        <v>11</v>
      </c>
      <c r="X402" s="7">
        <v>0</v>
      </c>
      <c r="Y402" s="7">
        <f t="shared" si="123"/>
        <v>12.363705999999999</v>
      </c>
    </row>
    <row r="403" spans="3:25">
      <c r="C403" s="69" t="s">
        <v>130</v>
      </c>
      <c r="D403" s="169">
        <v>3</v>
      </c>
      <c r="E403" s="65">
        <v>2</v>
      </c>
      <c r="F403" s="131">
        <f t="shared" si="124"/>
        <v>397</v>
      </c>
      <c r="G403" s="79">
        <f t="shared" si="134"/>
        <v>44.620820224450071</v>
      </c>
      <c r="H403" s="72">
        <f t="shared" si="133"/>
        <v>38.923309211833462</v>
      </c>
      <c r="I403" s="10">
        <f t="shared" si="125"/>
        <v>10.812030336620406</v>
      </c>
      <c r="J403" s="70">
        <v>-1.5</v>
      </c>
      <c r="K403" s="7">
        <f t="shared" si="120"/>
        <v>74.585481967499973</v>
      </c>
      <c r="L403" s="7">
        <v>128.76</v>
      </c>
      <c r="M403" s="43">
        <f t="shared" si="132"/>
        <v>-787.5</v>
      </c>
      <c r="N403" s="7">
        <v>0</v>
      </c>
      <c r="O403" s="7">
        <f t="shared" si="118"/>
        <v>-584.15451803250005</v>
      </c>
      <c r="P403" s="7">
        <f t="shared" si="126"/>
        <v>-6.3158963702412629</v>
      </c>
      <c r="Q403" s="7">
        <f t="shared" si="119"/>
        <v>5300</v>
      </c>
      <c r="R403" s="7">
        <f t="shared" si="127"/>
        <v>16.25</v>
      </c>
      <c r="S403" s="21">
        <f t="shared" si="128"/>
        <v>21.851650943396226</v>
      </c>
      <c r="T403" s="21">
        <f t="shared" si="129"/>
        <v>22</v>
      </c>
      <c r="U403" s="7">
        <f t="shared" si="130"/>
        <v>5500</v>
      </c>
      <c r="V403" s="7">
        <f t="shared" si="121"/>
        <v>1</v>
      </c>
      <c r="W403" s="7">
        <f t="shared" si="122"/>
        <v>11</v>
      </c>
      <c r="X403" s="7">
        <v>0</v>
      </c>
      <c r="Y403" s="7">
        <f t="shared" si="123"/>
        <v>12.117625</v>
      </c>
    </row>
    <row r="404" spans="3:25">
      <c r="C404" s="69" t="s">
        <v>130</v>
      </c>
      <c r="D404" s="169">
        <v>3</v>
      </c>
      <c r="E404" s="65">
        <v>2</v>
      </c>
      <c r="F404" s="131">
        <f t="shared" si="124"/>
        <v>398</v>
      </c>
      <c r="G404" s="79">
        <f t="shared" si="134"/>
        <v>44.714519910978296</v>
      </c>
      <c r="H404" s="72">
        <f t="shared" si="133"/>
        <v>38.42061946403259</v>
      </c>
      <c r="I404" s="10">
        <f t="shared" si="125"/>
        <v>10.672394295564608</v>
      </c>
      <c r="J404" s="70">
        <v>-1.5</v>
      </c>
      <c r="K404" s="7">
        <f t="shared" si="120"/>
        <v>72.671397742499991</v>
      </c>
      <c r="L404" s="7">
        <v>128.76</v>
      </c>
      <c r="M404" s="43">
        <f t="shared" si="132"/>
        <v>-787.5</v>
      </c>
      <c r="N404" s="7">
        <v>0</v>
      </c>
      <c r="O404" s="7">
        <f t="shared" si="118"/>
        <v>-586.06860225750006</v>
      </c>
      <c r="P404" s="7">
        <f t="shared" si="126"/>
        <v>-6.2547552075424662</v>
      </c>
      <c r="Q404" s="7">
        <f t="shared" si="119"/>
        <v>5200</v>
      </c>
      <c r="R404" s="7">
        <f t="shared" si="127"/>
        <v>15.92</v>
      </c>
      <c r="S404" s="21">
        <f t="shared" si="128"/>
        <v>21.819584615384613</v>
      </c>
      <c r="T404" s="21">
        <f t="shared" si="129"/>
        <v>22</v>
      </c>
      <c r="U404" s="7">
        <f t="shared" si="130"/>
        <v>5000</v>
      </c>
      <c r="V404" s="7">
        <f t="shared" si="121"/>
        <v>1</v>
      </c>
      <c r="W404" s="7">
        <f t="shared" si="122"/>
        <v>10</v>
      </c>
      <c r="X404" s="7">
        <v>0</v>
      </c>
      <c r="Y404" s="7">
        <f t="shared" si="123"/>
        <v>11.871544</v>
      </c>
    </row>
    <row r="405" spans="3:25">
      <c r="C405" s="69" t="s">
        <v>130</v>
      </c>
      <c r="D405" s="169">
        <v>3</v>
      </c>
      <c r="E405" s="65">
        <v>2</v>
      </c>
      <c r="F405" s="131">
        <f t="shared" si="124"/>
        <v>399</v>
      </c>
      <c r="G405" s="79">
        <f t="shared" si="134"/>
        <v>44.809478494328346</v>
      </c>
      <c r="H405" s="72">
        <f t="shared" si="133"/>
        <v>37.911264816674212</v>
      </c>
      <c r="I405" s="10">
        <f t="shared" si="125"/>
        <v>10.530906893520614</v>
      </c>
      <c r="J405" s="70">
        <v>-1.5</v>
      </c>
      <c r="K405" s="7">
        <f t="shared" si="120"/>
        <v>70.757313517499981</v>
      </c>
      <c r="L405" s="7">
        <v>128.76</v>
      </c>
      <c r="M405" s="43">
        <f t="shared" si="132"/>
        <v>-787.5</v>
      </c>
      <c r="N405" s="7">
        <v>0</v>
      </c>
      <c r="O405" s="7">
        <f t="shared" si="118"/>
        <v>-587.98268648249996</v>
      </c>
      <c r="P405" s="7">
        <f t="shared" si="126"/>
        <v>-6.1919909263493285</v>
      </c>
      <c r="Q405" s="7">
        <f t="shared" si="119"/>
        <v>5100</v>
      </c>
      <c r="R405" s="7">
        <f t="shared" si="127"/>
        <v>15.59</v>
      </c>
      <c r="S405" s="21">
        <f t="shared" si="128"/>
        <v>21.786260784313725</v>
      </c>
      <c r="T405" s="21">
        <f t="shared" si="129"/>
        <v>22</v>
      </c>
      <c r="U405" s="7">
        <f t="shared" si="130"/>
        <v>5000</v>
      </c>
      <c r="V405" s="7">
        <f t="shared" si="121"/>
        <v>1</v>
      </c>
      <c r="W405" s="7">
        <f t="shared" si="122"/>
        <v>10</v>
      </c>
      <c r="X405" s="7">
        <v>0</v>
      </c>
      <c r="Y405" s="7">
        <f t="shared" si="123"/>
        <v>11.625463</v>
      </c>
    </row>
    <row r="406" spans="3:25">
      <c r="C406" s="69" t="s">
        <v>130</v>
      </c>
      <c r="D406" s="169">
        <v>3</v>
      </c>
      <c r="E406" s="65">
        <v>2</v>
      </c>
      <c r="F406" s="131">
        <f t="shared" si="124"/>
        <v>400</v>
      </c>
      <c r="G406" s="79">
        <f t="shared" si="134"/>
        <v>44.905748118785603</v>
      </c>
      <c r="H406" s="72">
        <f t="shared" si="133"/>
        <v>37.394972924177921</v>
      </c>
      <c r="I406" s="10">
        <f t="shared" si="125"/>
        <v>10.387492478938311</v>
      </c>
      <c r="J406" s="70">
        <v>-1.5</v>
      </c>
      <c r="K406" s="7">
        <f t="shared" si="120"/>
        <v>68.84322929249997</v>
      </c>
      <c r="L406" s="7">
        <v>128.76</v>
      </c>
      <c r="M406" s="43">
        <f t="shared" si="132"/>
        <v>-787.5</v>
      </c>
      <c r="N406" s="7">
        <v>0</v>
      </c>
      <c r="O406" s="7">
        <f t="shared" si="118"/>
        <v>-589.89677070750008</v>
      </c>
      <c r="P406" s="7">
        <f t="shared" si="126"/>
        <v>-6.127548269074155</v>
      </c>
      <c r="Q406" s="7">
        <f t="shared" si="119"/>
        <v>5100</v>
      </c>
      <c r="R406" s="7">
        <f t="shared" si="127"/>
        <v>15.59</v>
      </c>
      <c r="S406" s="21">
        <f t="shared" si="128"/>
        <v>21.786260784313725</v>
      </c>
      <c r="T406" s="21">
        <f t="shared" si="129"/>
        <v>22</v>
      </c>
      <c r="U406" s="7">
        <f t="shared" si="130"/>
        <v>5000</v>
      </c>
      <c r="V406" s="7">
        <f t="shared" si="121"/>
        <v>1</v>
      </c>
      <c r="W406" s="7">
        <f t="shared" si="122"/>
        <v>10</v>
      </c>
      <c r="X406" s="7">
        <v>0</v>
      </c>
      <c r="Y406" s="7">
        <f t="shared" si="123"/>
        <v>11.625463</v>
      </c>
    </row>
    <row r="407" spans="3:25">
      <c r="C407" s="69" t="s">
        <v>130</v>
      </c>
      <c r="D407" s="169">
        <v>3</v>
      </c>
      <c r="E407" s="65">
        <v>2</v>
      </c>
      <c r="F407" s="131">
        <f t="shared" si="124"/>
        <v>401</v>
      </c>
      <c r="G407" s="79">
        <f t="shared" si="134"/>
        <v>45.003384630732747</v>
      </c>
      <c r="H407" s="72">
        <f t="shared" si="133"/>
        <v>36.871452371719776</v>
      </c>
      <c r="I407" s="10">
        <f t="shared" si="125"/>
        <v>10.242070103255493</v>
      </c>
      <c r="J407" s="70">
        <v>-1.5</v>
      </c>
      <c r="K407" s="7">
        <f t="shared" si="120"/>
        <v>66.929145067499988</v>
      </c>
      <c r="L407" s="7">
        <v>128.76</v>
      </c>
      <c r="M407" s="43">
        <f t="shared" si="132"/>
        <v>-787.5</v>
      </c>
      <c r="N407" s="7">
        <v>0</v>
      </c>
      <c r="O407" s="7">
        <f t="shared" si="118"/>
        <v>-591.81085493249998</v>
      </c>
      <c r="P407" s="7">
        <f t="shared" si="126"/>
        <v>-6.0613682640862319</v>
      </c>
      <c r="Q407" s="7">
        <f t="shared" si="119"/>
        <v>5000</v>
      </c>
      <c r="R407" s="7">
        <f t="shared" si="127"/>
        <v>15.26</v>
      </c>
      <c r="S407" s="21">
        <f t="shared" si="128"/>
        <v>21.751604</v>
      </c>
      <c r="T407" s="21">
        <f t="shared" si="129"/>
        <v>22</v>
      </c>
      <c r="U407" s="7">
        <f t="shared" si="130"/>
        <v>5000</v>
      </c>
      <c r="V407" s="7">
        <f t="shared" si="121"/>
        <v>1</v>
      </c>
      <c r="W407" s="7">
        <f t="shared" si="122"/>
        <v>10</v>
      </c>
      <c r="X407" s="7">
        <v>0</v>
      </c>
      <c r="Y407" s="7">
        <f t="shared" si="123"/>
        <v>11.379382</v>
      </c>
    </row>
    <row r="408" spans="3:25">
      <c r="C408" s="69" t="s">
        <v>130</v>
      </c>
      <c r="D408" s="169">
        <v>3</v>
      </c>
      <c r="E408" s="65">
        <v>2</v>
      </c>
      <c r="F408" s="131">
        <f t="shared" si="124"/>
        <v>402</v>
      </c>
      <c r="G408" s="79">
        <f t="shared" si="134"/>
        <v>45.10244795739257</v>
      </c>
      <c r="H408" s="72">
        <f t="shared" si="133"/>
        <v>36.340390751889281</v>
      </c>
      <c r="I408" s="10">
        <f t="shared" si="125"/>
        <v>10.094552986635911</v>
      </c>
      <c r="J408" s="70">
        <v>-1.5</v>
      </c>
      <c r="K408" s="7">
        <f t="shared" si="120"/>
        <v>65.015060842499992</v>
      </c>
      <c r="L408" s="7">
        <v>128.76</v>
      </c>
      <c r="M408" s="43">
        <f t="shared" si="132"/>
        <v>-787.5</v>
      </c>
      <c r="N408" s="7">
        <v>0</v>
      </c>
      <c r="O408" s="7">
        <f t="shared" si="118"/>
        <v>-593.72493915749999</v>
      </c>
      <c r="P408" s="7">
        <f t="shared" si="126"/>
        <v>-5.9933878578125661</v>
      </c>
      <c r="Q408" s="7">
        <f t="shared" si="119"/>
        <v>4900</v>
      </c>
      <c r="R408" s="7">
        <f t="shared" si="127"/>
        <v>14.97</v>
      </c>
      <c r="S408" s="21">
        <f t="shared" si="128"/>
        <v>21.773712244897961</v>
      </c>
      <c r="T408" s="21">
        <f t="shared" si="129"/>
        <v>22</v>
      </c>
      <c r="U408" s="7">
        <f t="shared" si="130"/>
        <v>5000</v>
      </c>
      <c r="V408" s="7">
        <f t="shared" si="121"/>
        <v>1</v>
      </c>
      <c r="W408" s="7">
        <f t="shared" si="122"/>
        <v>10</v>
      </c>
      <c r="X408" s="7">
        <v>0</v>
      </c>
      <c r="Y408" s="7">
        <f t="shared" si="123"/>
        <v>11.163129000000001</v>
      </c>
    </row>
    <row r="409" spans="3:25">
      <c r="C409" s="69" t="s">
        <v>130</v>
      </c>
      <c r="D409" s="169">
        <v>3</v>
      </c>
      <c r="E409" s="65">
        <v>2</v>
      </c>
      <c r="F409" s="131">
        <f t="shared" si="124"/>
        <v>403</v>
      </c>
      <c r="G409" s="79">
        <f t="shared" si="134"/>
        <v>45.203002536890665</v>
      </c>
      <c r="H409" s="72">
        <f t="shared" si="133"/>
        <v>35.80145248450124</v>
      </c>
      <c r="I409" s="10">
        <f t="shared" si="125"/>
        <v>9.944847912361455</v>
      </c>
      <c r="J409" s="70">
        <v>-1.5</v>
      </c>
      <c r="K409" s="7">
        <f t="shared" si="120"/>
        <v>63.100976617499988</v>
      </c>
      <c r="L409" s="7">
        <v>128.76</v>
      </c>
      <c r="M409" s="43">
        <f t="shared" si="132"/>
        <v>-787.5</v>
      </c>
      <c r="N409" s="7">
        <v>0</v>
      </c>
      <c r="O409" s="7">
        <f t="shared" si="118"/>
        <v>-595.6390233825</v>
      </c>
      <c r="P409" s="7">
        <f t="shared" si="126"/>
        <v>-5.9235394982064706</v>
      </c>
      <c r="Q409" s="7">
        <f t="shared" si="119"/>
        <v>4900</v>
      </c>
      <c r="R409" s="7">
        <f t="shared" si="127"/>
        <v>14.97</v>
      </c>
      <c r="S409" s="21">
        <f t="shared" si="128"/>
        <v>21.773712244897961</v>
      </c>
      <c r="T409" s="21">
        <f t="shared" si="129"/>
        <v>22</v>
      </c>
      <c r="U409" s="7">
        <f t="shared" si="130"/>
        <v>5000</v>
      </c>
      <c r="V409" s="7">
        <f t="shared" si="121"/>
        <v>1</v>
      </c>
      <c r="W409" s="7">
        <f t="shared" si="122"/>
        <v>10</v>
      </c>
      <c r="X409" s="7">
        <v>0</v>
      </c>
      <c r="Y409" s="7">
        <f t="shared" si="123"/>
        <v>11.163129000000001</v>
      </c>
    </row>
    <row r="410" spans="3:25">
      <c r="C410" s="69" t="s">
        <v>130</v>
      </c>
      <c r="D410" s="169">
        <v>3</v>
      </c>
      <c r="E410" s="65">
        <v>2</v>
      </c>
      <c r="F410" s="131">
        <f t="shared" si="124"/>
        <v>404</v>
      </c>
      <c r="G410" s="79">
        <f t="shared" si="134"/>
        <v>45.305117808401363</v>
      </c>
      <c r="H410" s="72">
        <f t="shared" si="133"/>
        <v>35.254276336353861</v>
      </c>
      <c r="I410" s="10">
        <f t="shared" si="125"/>
        <v>9.7928545378760727</v>
      </c>
      <c r="J410" s="70">
        <v>-1.5</v>
      </c>
      <c r="K410" s="7">
        <f t="shared" si="120"/>
        <v>61.186892392499985</v>
      </c>
      <c r="L410" s="7">
        <v>128.76</v>
      </c>
      <c r="M410" s="43">
        <f t="shared" si="132"/>
        <v>-787.5</v>
      </c>
      <c r="N410" s="7">
        <v>0</v>
      </c>
      <c r="O410" s="7">
        <f t="shared" si="118"/>
        <v>-597.55310760750001</v>
      </c>
      <c r="P410" s="7">
        <f t="shared" si="126"/>
        <v>-5.8517506614560553</v>
      </c>
      <c r="Q410" s="7">
        <f t="shared" si="119"/>
        <v>4800</v>
      </c>
      <c r="R410" s="7">
        <f t="shared" si="127"/>
        <v>14.68</v>
      </c>
      <c r="S410" s="21">
        <f t="shared" si="128"/>
        <v>21.796741666666666</v>
      </c>
      <c r="T410" s="21">
        <f t="shared" si="129"/>
        <v>22</v>
      </c>
      <c r="U410" s="7">
        <f t="shared" si="130"/>
        <v>5000</v>
      </c>
      <c r="V410" s="7">
        <f t="shared" si="121"/>
        <v>1</v>
      </c>
      <c r="W410" s="7">
        <f t="shared" si="122"/>
        <v>10</v>
      </c>
      <c r="X410" s="7">
        <v>0</v>
      </c>
      <c r="Y410" s="7">
        <f t="shared" si="123"/>
        <v>10.946876</v>
      </c>
    </row>
    <row r="411" spans="3:25">
      <c r="C411" s="71" t="s">
        <v>129</v>
      </c>
      <c r="D411" s="169">
        <v>3</v>
      </c>
      <c r="E411" s="65">
        <v>2</v>
      </c>
      <c r="F411" s="131">
        <f t="shared" si="124"/>
        <v>405</v>
      </c>
      <c r="G411" s="79">
        <f t="shared" si="134"/>
        <v>45.408868772965597</v>
      </c>
      <c r="H411" s="72">
        <f t="shared" si="133"/>
        <v>34.69847258886189</v>
      </c>
      <c r="I411" s="10">
        <f t="shared" si="125"/>
        <v>9.6384646080171912</v>
      </c>
      <c r="J411" s="70">
        <v>0.3</v>
      </c>
      <c r="K411" s="7">
        <f t="shared" si="120"/>
        <v>59.272808167499988</v>
      </c>
      <c r="L411" s="7">
        <v>128.76</v>
      </c>
      <c r="M411" s="43">
        <f t="shared" si="132"/>
        <v>157.5</v>
      </c>
      <c r="N411" s="7">
        <v>0</v>
      </c>
      <c r="O411" s="7">
        <f t="shared" si="118"/>
        <v>345.53280816749998</v>
      </c>
      <c r="P411" s="7">
        <f t="shared" si="126"/>
        <v>3.3304057424312417</v>
      </c>
      <c r="Q411" s="7">
        <f t="shared" si="119"/>
        <v>4700</v>
      </c>
      <c r="R411" s="7">
        <f t="shared" si="127"/>
        <v>14.39</v>
      </c>
      <c r="S411" s="21">
        <f t="shared" si="128"/>
        <v>21.820751063829785</v>
      </c>
      <c r="T411" s="21">
        <f t="shared" si="129"/>
        <v>22</v>
      </c>
      <c r="U411" s="7">
        <f t="shared" si="130"/>
        <v>4500</v>
      </c>
      <c r="V411" s="7">
        <f t="shared" si="121"/>
        <v>1</v>
      </c>
      <c r="W411" s="7">
        <f t="shared" si="122"/>
        <v>9</v>
      </c>
      <c r="X411" s="7">
        <f t="shared" si="131"/>
        <v>488</v>
      </c>
      <c r="Y411" s="7">
        <f t="shared" si="123"/>
        <v>10.730623000000001</v>
      </c>
    </row>
    <row r="412" spans="3:25">
      <c r="C412" s="71" t="s">
        <v>129</v>
      </c>
      <c r="D412" s="169">
        <v>3</v>
      </c>
      <c r="E412" s="65">
        <v>2</v>
      </c>
      <c r="F412" s="131">
        <f t="shared" si="124"/>
        <v>406</v>
      </c>
      <c r="G412" s="79">
        <f t="shared" si="134"/>
        <v>45.512286310964598</v>
      </c>
      <c r="H412" s="72">
        <f t="shared" si="133"/>
        <v>34.810343290464687</v>
      </c>
      <c r="I412" s="10">
        <f t="shared" si="125"/>
        <v>9.6695398029068578</v>
      </c>
      <c r="J412" s="70">
        <v>0.3</v>
      </c>
      <c r="K412" s="7">
        <f t="shared" si="120"/>
        <v>59.655625012499989</v>
      </c>
      <c r="L412" s="7">
        <v>128.76</v>
      </c>
      <c r="M412" s="43">
        <f t="shared" si="132"/>
        <v>157.5</v>
      </c>
      <c r="N412" s="7">
        <v>0</v>
      </c>
      <c r="O412" s="7">
        <f t="shared" si="118"/>
        <v>345.91562501249996</v>
      </c>
      <c r="P412" s="7">
        <f t="shared" si="126"/>
        <v>3.3448449045057713</v>
      </c>
      <c r="Q412" s="7">
        <f t="shared" si="119"/>
        <v>4700</v>
      </c>
      <c r="R412" s="7">
        <f t="shared" si="127"/>
        <v>14.39</v>
      </c>
      <c r="S412" s="21">
        <f t="shared" si="128"/>
        <v>21.820751063829785</v>
      </c>
      <c r="T412" s="21">
        <f t="shared" si="129"/>
        <v>22</v>
      </c>
      <c r="U412" s="7">
        <f t="shared" si="130"/>
        <v>4500</v>
      </c>
      <c r="V412" s="7">
        <f t="shared" si="121"/>
        <v>1</v>
      </c>
      <c r="W412" s="7">
        <f t="shared" si="122"/>
        <v>9</v>
      </c>
      <c r="X412" s="7">
        <f t="shared" si="131"/>
        <v>488</v>
      </c>
      <c r="Y412" s="7">
        <f t="shared" si="123"/>
        <v>10.730623000000001</v>
      </c>
    </row>
    <row r="413" spans="3:25">
      <c r="C413" s="71" t="s">
        <v>129</v>
      </c>
      <c r="D413" s="169">
        <v>3</v>
      </c>
      <c r="E413" s="65">
        <v>2</v>
      </c>
      <c r="F413" s="131">
        <f t="shared" si="124"/>
        <v>407</v>
      </c>
      <c r="G413" s="79">
        <f t="shared" si="134"/>
        <v>45.615373616492995</v>
      </c>
      <c r="H413" s="72">
        <f t="shared" si="133"/>
        <v>34.921855620799995</v>
      </c>
      <c r="I413" s="10">
        <f t="shared" si="125"/>
        <v>9.7005154502222197</v>
      </c>
      <c r="J413" s="70">
        <v>0.3</v>
      </c>
      <c r="K413" s="7">
        <f t="shared" si="120"/>
        <v>60.03844185749999</v>
      </c>
      <c r="L413" s="7">
        <v>128.76</v>
      </c>
      <c r="M413" s="43">
        <f t="shared" si="132"/>
        <v>157.5</v>
      </c>
      <c r="N413" s="7">
        <v>0</v>
      </c>
      <c r="O413" s="7">
        <f t="shared" si="118"/>
        <v>346.29844185749999</v>
      </c>
      <c r="P413" s="7">
        <f t="shared" si="126"/>
        <v>3.35927338562656</v>
      </c>
      <c r="Q413" s="7">
        <f t="shared" si="119"/>
        <v>4700</v>
      </c>
      <c r="R413" s="7">
        <f t="shared" si="127"/>
        <v>14.39</v>
      </c>
      <c r="S413" s="21">
        <f t="shared" si="128"/>
        <v>21.820751063829785</v>
      </c>
      <c r="T413" s="21">
        <f t="shared" si="129"/>
        <v>22</v>
      </c>
      <c r="U413" s="7">
        <f t="shared" si="130"/>
        <v>4500</v>
      </c>
      <c r="V413" s="7">
        <f t="shared" si="121"/>
        <v>1</v>
      </c>
      <c r="W413" s="7">
        <f t="shared" si="122"/>
        <v>9</v>
      </c>
      <c r="X413" s="7">
        <f t="shared" si="131"/>
        <v>488</v>
      </c>
      <c r="Y413" s="7">
        <f t="shared" si="123"/>
        <v>10.730623000000001</v>
      </c>
    </row>
    <row r="414" spans="3:25">
      <c r="C414" s="71" t="s">
        <v>129</v>
      </c>
      <c r="D414" s="169">
        <v>3</v>
      </c>
      <c r="E414" s="65">
        <v>2</v>
      </c>
      <c r="F414" s="131">
        <f t="shared" si="124"/>
        <v>408</v>
      </c>
      <c r="G414" s="79">
        <f t="shared" si="134"/>
        <v>45.718133832972008</v>
      </c>
      <c r="H414" s="72">
        <f t="shared" si="133"/>
        <v>35.033013002024248</v>
      </c>
      <c r="I414" s="10">
        <f t="shared" si="125"/>
        <v>9.7313925005622899</v>
      </c>
      <c r="J414" s="70">
        <v>0.3</v>
      </c>
      <c r="K414" s="7">
        <f t="shared" si="120"/>
        <v>60.421258702499976</v>
      </c>
      <c r="L414" s="7">
        <v>128.76</v>
      </c>
      <c r="M414" s="43">
        <f t="shared" si="132"/>
        <v>157.5</v>
      </c>
      <c r="N414" s="7">
        <v>0</v>
      </c>
      <c r="O414" s="7">
        <f t="shared" si="118"/>
        <v>346.68125870249997</v>
      </c>
      <c r="P414" s="7">
        <f t="shared" si="126"/>
        <v>3.3736914010230032</v>
      </c>
      <c r="Q414" s="7">
        <f t="shared" si="119"/>
        <v>4800</v>
      </c>
      <c r="R414" s="7">
        <f t="shared" si="127"/>
        <v>14.68</v>
      </c>
      <c r="S414" s="21">
        <f t="shared" si="128"/>
        <v>21.796741666666666</v>
      </c>
      <c r="T414" s="21">
        <f t="shared" si="129"/>
        <v>22</v>
      </c>
      <c r="U414" s="7">
        <f t="shared" si="130"/>
        <v>5000</v>
      </c>
      <c r="V414" s="7">
        <f t="shared" si="121"/>
        <v>1</v>
      </c>
      <c r="W414" s="7">
        <f t="shared" si="122"/>
        <v>10</v>
      </c>
      <c r="X414" s="7">
        <f t="shared" si="131"/>
        <v>488</v>
      </c>
      <c r="Y414" s="7">
        <f t="shared" si="123"/>
        <v>10.946876</v>
      </c>
    </row>
    <row r="415" spans="3:25">
      <c r="C415" s="71" t="s">
        <v>129</v>
      </c>
      <c r="D415" s="169">
        <v>3</v>
      </c>
      <c r="E415" s="65">
        <v>2</v>
      </c>
      <c r="F415" s="131">
        <f t="shared" si="124"/>
        <v>409</v>
      </c>
      <c r="G415" s="79">
        <f t="shared" si="134"/>
        <v>45.82057005426784</v>
      </c>
      <c r="H415" s="72">
        <f t="shared" si="133"/>
        <v>35.143818802173442</v>
      </c>
      <c r="I415" s="10">
        <f t="shared" si="125"/>
        <v>9.7621718894926222</v>
      </c>
      <c r="J415" s="70">
        <v>0.3</v>
      </c>
      <c r="K415" s="7">
        <f t="shared" si="120"/>
        <v>60.804075547499963</v>
      </c>
      <c r="L415" s="7">
        <v>128.76</v>
      </c>
      <c r="M415" s="43">
        <f t="shared" si="132"/>
        <v>157.5</v>
      </c>
      <c r="N415" s="7">
        <v>0</v>
      </c>
      <c r="O415" s="7">
        <f t="shared" si="118"/>
        <v>347.06407554749995</v>
      </c>
      <c r="P415" s="7">
        <f t="shared" si="126"/>
        <v>3.3880991621625478</v>
      </c>
      <c r="Q415" s="7">
        <f t="shared" si="119"/>
        <v>4800</v>
      </c>
      <c r="R415" s="7">
        <f t="shared" si="127"/>
        <v>14.68</v>
      </c>
      <c r="S415" s="21">
        <f t="shared" si="128"/>
        <v>21.796741666666666</v>
      </c>
      <c r="T415" s="21">
        <f t="shared" si="129"/>
        <v>22</v>
      </c>
      <c r="U415" s="7">
        <f t="shared" si="130"/>
        <v>5000</v>
      </c>
      <c r="V415" s="7">
        <f t="shared" si="121"/>
        <v>1</v>
      </c>
      <c r="W415" s="7">
        <f t="shared" si="122"/>
        <v>10</v>
      </c>
      <c r="X415" s="7">
        <f t="shared" si="131"/>
        <v>488</v>
      </c>
      <c r="Y415" s="7">
        <f t="shared" si="123"/>
        <v>10.946876</v>
      </c>
    </row>
    <row r="416" spans="3:25">
      <c r="C416" s="71" t="s">
        <v>129</v>
      </c>
      <c r="D416" s="169">
        <v>3</v>
      </c>
      <c r="E416" s="65">
        <v>2</v>
      </c>
      <c r="F416" s="131">
        <f t="shared" si="124"/>
        <v>410</v>
      </c>
      <c r="G416" s="79">
        <f t="shared" si="134"/>
        <v>45.922685325778538</v>
      </c>
      <c r="H416" s="72">
        <f t="shared" si="133"/>
        <v>35.254276336353854</v>
      </c>
      <c r="I416" s="10">
        <f t="shared" si="125"/>
        <v>9.792854537876071</v>
      </c>
      <c r="J416" s="70">
        <v>0.3</v>
      </c>
      <c r="K416" s="7">
        <f t="shared" si="120"/>
        <v>61.186892392499956</v>
      </c>
      <c r="L416" s="7">
        <v>128.76</v>
      </c>
      <c r="M416" s="43">
        <f t="shared" si="132"/>
        <v>157.5</v>
      </c>
      <c r="N416" s="7">
        <v>0</v>
      </c>
      <c r="O416" s="7">
        <f t="shared" si="118"/>
        <v>347.44689239249993</v>
      </c>
      <c r="P416" s="7">
        <f t="shared" si="126"/>
        <v>3.4024968768368318</v>
      </c>
      <c r="Q416" s="7">
        <f t="shared" si="119"/>
        <v>4800</v>
      </c>
      <c r="R416" s="7">
        <f t="shared" si="127"/>
        <v>14.68</v>
      </c>
      <c r="S416" s="21">
        <f t="shared" si="128"/>
        <v>21.796741666666666</v>
      </c>
      <c r="T416" s="21">
        <f t="shared" si="129"/>
        <v>22</v>
      </c>
      <c r="U416" s="7">
        <f t="shared" si="130"/>
        <v>5000</v>
      </c>
      <c r="V416" s="7">
        <f t="shared" si="121"/>
        <v>1</v>
      </c>
      <c r="W416" s="7">
        <f t="shared" si="122"/>
        <v>10</v>
      </c>
      <c r="X416" s="7">
        <f t="shared" si="131"/>
        <v>488</v>
      </c>
      <c r="Y416" s="7">
        <f t="shared" si="123"/>
        <v>10.946876</v>
      </c>
    </row>
    <row r="417" spans="3:25">
      <c r="C417" s="71" t="s">
        <v>129</v>
      </c>
      <c r="D417" s="169">
        <v>3</v>
      </c>
      <c r="E417" s="65">
        <v>2</v>
      </c>
      <c r="F417" s="131">
        <f t="shared" si="124"/>
        <v>411</v>
      </c>
      <c r="G417" s="79">
        <f t="shared" si="134"/>
        <v>46.024482645490394</v>
      </c>
      <c r="H417" s="72">
        <f t="shared" si="133"/>
        <v>35.364388867899294</v>
      </c>
      <c r="I417" s="10">
        <f t="shared" si="125"/>
        <v>9.8234413521942479</v>
      </c>
      <c r="J417" s="70">
        <v>0.3</v>
      </c>
      <c r="K417" s="7">
        <f t="shared" si="120"/>
        <v>61.569709237499964</v>
      </c>
      <c r="L417" s="7">
        <v>128.76</v>
      </c>
      <c r="M417" s="43">
        <f t="shared" si="132"/>
        <v>157.5</v>
      </c>
      <c r="N417" s="7">
        <v>0</v>
      </c>
      <c r="O417" s="7">
        <f t="shared" si="118"/>
        <v>347.82970923749997</v>
      </c>
      <c r="P417" s="7">
        <f t="shared" si="126"/>
        <v>3.4168847492453587</v>
      </c>
      <c r="Q417" s="7">
        <f t="shared" si="119"/>
        <v>4800</v>
      </c>
      <c r="R417" s="7">
        <f t="shared" si="127"/>
        <v>14.68</v>
      </c>
      <c r="S417" s="21">
        <f t="shared" si="128"/>
        <v>21.796741666666666</v>
      </c>
      <c r="T417" s="21">
        <f t="shared" si="129"/>
        <v>22</v>
      </c>
      <c r="U417" s="7">
        <f t="shared" si="130"/>
        <v>5000</v>
      </c>
      <c r="V417" s="7">
        <f t="shared" si="121"/>
        <v>1</v>
      </c>
      <c r="W417" s="7">
        <f t="shared" si="122"/>
        <v>10</v>
      </c>
      <c r="X417" s="7">
        <f t="shared" si="131"/>
        <v>488</v>
      </c>
      <c r="Y417" s="7">
        <f t="shared" si="123"/>
        <v>10.946876</v>
      </c>
    </row>
    <row r="418" spans="3:25">
      <c r="C418" s="71" t="s">
        <v>129</v>
      </c>
      <c r="D418" s="169">
        <v>3</v>
      </c>
      <c r="E418" s="65">
        <v>2</v>
      </c>
      <c r="F418" s="131">
        <f t="shared" si="124"/>
        <v>412</v>
      </c>
      <c r="G418" s="79">
        <f t="shared" si="134"/>
        <v>46.125964965004918</v>
      </c>
      <c r="H418" s="72">
        <f t="shared" si="133"/>
        <v>35.474159609496027</v>
      </c>
      <c r="I418" s="10">
        <f t="shared" si="125"/>
        <v>9.8539332248600076</v>
      </c>
      <c r="J418" s="70">
        <v>0.3</v>
      </c>
      <c r="K418" s="7">
        <f t="shared" si="120"/>
        <v>61.952526082499958</v>
      </c>
      <c r="L418" s="7">
        <v>128.76</v>
      </c>
      <c r="M418" s="43">
        <f t="shared" si="132"/>
        <v>157.5</v>
      </c>
      <c r="N418" s="7">
        <v>0</v>
      </c>
      <c r="O418" s="7">
        <f t="shared" si="118"/>
        <v>348.21252608249995</v>
      </c>
      <c r="P418" s="7">
        <f t="shared" si="126"/>
        <v>3.4312629800767782</v>
      </c>
      <c r="Q418" s="7">
        <f t="shared" si="119"/>
        <v>4800</v>
      </c>
      <c r="R418" s="7">
        <f t="shared" si="127"/>
        <v>14.68</v>
      </c>
      <c r="S418" s="21">
        <f t="shared" si="128"/>
        <v>21.796741666666666</v>
      </c>
      <c r="T418" s="21">
        <f t="shared" si="129"/>
        <v>22</v>
      </c>
      <c r="U418" s="7">
        <f t="shared" si="130"/>
        <v>5000</v>
      </c>
      <c r="V418" s="7">
        <f t="shared" si="121"/>
        <v>1</v>
      </c>
      <c r="W418" s="7">
        <f t="shared" si="122"/>
        <v>10</v>
      </c>
      <c r="X418" s="7">
        <f t="shared" si="131"/>
        <v>488</v>
      </c>
      <c r="Y418" s="7">
        <f t="shared" si="123"/>
        <v>10.946876</v>
      </c>
    </row>
    <row r="419" spans="3:25">
      <c r="C419" s="71" t="s">
        <v>129</v>
      </c>
      <c r="D419" s="169">
        <v>3</v>
      </c>
      <c r="E419" s="65">
        <v>2</v>
      </c>
      <c r="F419" s="131">
        <f t="shared" si="124"/>
        <v>413</v>
      </c>
      <c r="G419" s="79">
        <f t="shared" si="134"/>
        <v>46.227135190537375</v>
      </c>
      <c r="H419" s="72">
        <f t="shared" si="133"/>
        <v>35.583591724276502</v>
      </c>
      <c r="I419" s="10">
        <f t="shared" si="125"/>
        <v>9.8843310345212512</v>
      </c>
      <c r="J419" s="70">
        <v>0.3</v>
      </c>
      <c r="K419" s="7">
        <f t="shared" si="120"/>
        <v>62.335342927499958</v>
      </c>
      <c r="L419" s="7">
        <v>128.76</v>
      </c>
      <c r="M419" s="43">
        <f t="shared" si="132"/>
        <v>157.5</v>
      </c>
      <c r="N419" s="7">
        <v>0</v>
      </c>
      <c r="O419" s="7">
        <f t="shared" si="118"/>
        <v>348.59534292749993</v>
      </c>
      <c r="P419" s="7">
        <f t="shared" si="126"/>
        <v>3.4456317665878653</v>
      </c>
      <c r="Q419" s="7">
        <f t="shared" si="119"/>
        <v>4800</v>
      </c>
      <c r="R419" s="7">
        <f t="shared" si="127"/>
        <v>14.68</v>
      </c>
      <c r="S419" s="21">
        <f t="shared" si="128"/>
        <v>21.796741666666666</v>
      </c>
      <c r="T419" s="21">
        <f t="shared" si="129"/>
        <v>22</v>
      </c>
      <c r="U419" s="7">
        <f t="shared" si="130"/>
        <v>5000</v>
      </c>
      <c r="V419" s="7">
        <f t="shared" si="121"/>
        <v>1</v>
      </c>
      <c r="W419" s="7">
        <f t="shared" si="122"/>
        <v>10</v>
      </c>
      <c r="X419" s="7">
        <f t="shared" si="131"/>
        <v>488</v>
      </c>
      <c r="Y419" s="7">
        <f t="shared" si="123"/>
        <v>10.946876</v>
      </c>
    </row>
    <row r="420" spans="3:25">
      <c r="C420" s="71" t="s">
        <v>129</v>
      </c>
      <c r="D420" s="169">
        <v>3</v>
      </c>
      <c r="E420" s="65">
        <v>2</v>
      </c>
      <c r="F420" s="131">
        <f t="shared" si="124"/>
        <v>414</v>
      </c>
      <c r="G420" s="79">
        <f t="shared" si="134"/>
        <v>46.327996183887898</v>
      </c>
      <c r="H420" s="72">
        <f t="shared" si="133"/>
        <v>35.692688326882852</v>
      </c>
      <c r="I420" s="10">
        <f t="shared" si="125"/>
        <v>9.9146356463563468</v>
      </c>
      <c r="J420" s="70">
        <v>0.3</v>
      </c>
      <c r="K420" s="7">
        <f t="shared" si="120"/>
        <v>62.718159772499952</v>
      </c>
      <c r="L420" s="7">
        <v>128.76</v>
      </c>
      <c r="M420" s="43">
        <f t="shared" si="132"/>
        <v>157.5</v>
      </c>
      <c r="N420" s="7">
        <v>0</v>
      </c>
      <c r="O420" s="7">
        <f t="shared" si="118"/>
        <v>348.97815977249991</v>
      </c>
      <c r="P420" s="7">
        <f t="shared" si="126"/>
        <v>3.4599913026802684</v>
      </c>
      <c r="Q420" s="7">
        <f t="shared" si="119"/>
        <v>4800</v>
      </c>
      <c r="R420" s="7">
        <f t="shared" si="127"/>
        <v>14.68</v>
      </c>
      <c r="S420" s="21">
        <f t="shared" si="128"/>
        <v>21.796741666666666</v>
      </c>
      <c r="T420" s="21">
        <f t="shared" si="129"/>
        <v>22</v>
      </c>
      <c r="U420" s="7">
        <f t="shared" si="130"/>
        <v>5000</v>
      </c>
      <c r="V420" s="7">
        <f t="shared" si="121"/>
        <v>1</v>
      </c>
      <c r="W420" s="7">
        <f t="shared" si="122"/>
        <v>10</v>
      </c>
      <c r="X420" s="7">
        <f t="shared" si="131"/>
        <v>488</v>
      </c>
      <c r="Y420" s="7">
        <f t="shared" si="123"/>
        <v>10.946876</v>
      </c>
    </row>
    <row r="421" spans="3:25">
      <c r="C421" s="71" t="s">
        <v>129</v>
      </c>
      <c r="D421" s="169">
        <v>3</v>
      </c>
      <c r="E421" s="65">
        <v>2</v>
      </c>
      <c r="F421" s="131">
        <f t="shared" si="124"/>
        <v>415</v>
      </c>
      <c r="G421" s="79">
        <f t="shared" si="134"/>
        <v>46.428550763385992</v>
      </c>
      <c r="H421" s="72">
        <f t="shared" si="133"/>
        <v>35.801452484501226</v>
      </c>
      <c r="I421" s="10">
        <f t="shared" si="125"/>
        <v>9.9448479123614515</v>
      </c>
      <c r="J421" s="70">
        <v>0.3</v>
      </c>
      <c r="K421" s="7">
        <f t="shared" si="120"/>
        <v>63.100976617499938</v>
      </c>
      <c r="L421" s="7">
        <v>128.76</v>
      </c>
      <c r="M421" s="43">
        <f t="shared" si="132"/>
        <v>157.5</v>
      </c>
      <c r="N421" s="7">
        <v>0</v>
      </c>
      <c r="O421" s="7">
        <f t="shared" si="118"/>
        <v>349.36097661749994</v>
      </c>
      <c r="P421" s="7">
        <f t="shared" si="126"/>
        <v>3.4743417789751021</v>
      </c>
      <c r="Q421" s="7">
        <f t="shared" si="119"/>
        <v>4900</v>
      </c>
      <c r="R421" s="7">
        <f t="shared" si="127"/>
        <v>14.97</v>
      </c>
      <c r="S421" s="21">
        <f t="shared" si="128"/>
        <v>21.773712244897961</v>
      </c>
      <c r="T421" s="21">
        <f t="shared" si="129"/>
        <v>22</v>
      </c>
      <c r="U421" s="7">
        <f t="shared" si="130"/>
        <v>5000</v>
      </c>
      <c r="V421" s="7">
        <f t="shared" si="121"/>
        <v>1</v>
      </c>
      <c r="W421" s="7">
        <f t="shared" si="122"/>
        <v>10</v>
      </c>
      <c r="X421" s="7">
        <f t="shared" si="131"/>
        <v>488</v>
      </c>
      <c r="Y421" s="7">
        <f t="shared" si="123"/>
        <v>11.163129000000001</v>
      </c>
    </row>
    <row r="422" spans="3:25">
      <c r="C422" s="71" t="s">
        <v>129</v>
      </c>
      <c r="D422" s="169">
        <v>3</v>
      </c>
      <c r="E422" s="65">
        <v>2</v>
      </c>
      <c r="F422" s="131">
        <f t="shared" si="124"/>
        <v>416</v>
      </c>
      <c r="G422" s="79">
        <f t="shared" si="134"/>
        <v>46.52880170480941</v>
      </c>
      <c r="H422" s="72">
        <f t="shared" si="133"/>
        <v>35.90988721786799</v>
      </c>
      <c r="I422" s="10">
        <f t="shared" si="125"/>
        <v>9.9749686716299966</v>
      </c>
      <c r="J422" s="70">
        <v>0.3</v>
      </c>
      <c r="K422" s="7">
        <f t="shared" si="120"/>
        <v>63.483793462499925</v>
      </c>
      <c r="L422" s="7">
        <v>128.76</v>
      </c>
      <c r="M422" s="43">
        <f t="shared" si="132"/>
        <v>157.5</v>
      </c>
      <c r="N422" s="7">
        <v>0</v>
      </c>
      <c r="O422" s="7">
        <f t="shared" si="118"/>
        <v>349.74379346249992</v>
      </c>
      <c r="P422" s="7">
        <f t="shared" si="126"/>
        <v>3.4886833828854686</v>
      </c>
      <c r="Q422" s="7">
        <f t="shared" si="119"/>
        <v>4900</v>
      </c>
      <c r="R422" s="7">
        <f t="shared" si="127"/>
        <v>14.97</v>
      </c>
      <c r="S422" s="21">
        <f t="shared" si="128"/>
        <v>21.773712244897961</v>
      </c>
      <c r="T422" s="21">
        <f t="shared" si="129"/>
        <v>22</v>
      </c>
      <c r="U422" s="7">
        <f t="shared" si="130"/>
        <v>5000</v>
      </c>
      <c r="V422" s="7">
        <f t="shared" si="121"/>
        <v>1</v>
      </c>
      <c r="W422" s="7">
        <f t="shared" si="122"/>
        <v>10</v>
      </c>
      <c r="X422" s="7">
        <f t="shared" si="131"/>
        <v>488</v>
      </c>
      <c r="Y422" s="7">
        <f t="shared" si="123"/>
        <v>11.163129000000001</v>
      </c>
    </row>
    <row r="423" spans="3:25">
      <c r="C423" s="71" t="s">
        <v>129</v>
      </c>
      <c r="D423" s="169">
        <v>3</v>
      </c>
      <c r="E423" s="65">
        <v>2</v>
      </c>
      <c r="F423" s="131">
        <f t="shared" si="124"/>
        <v>417</v>
      </c>
      <c r="G423" s="79">
        <f t="shared" si="134"/>
        <v>46.62875174227819</v>
      </c>
      <c r="H423" s="72">
        <f t="shared" si="133"/>
        <v>36.017995502248581</v>
      </c>
      <c r="I423" s="10">
        <f t="shared" si="125"/>
        <v>10.004998750624605</v>
      </c>
      <c r="J423" s="70">
        <v>0.3</v>
      </c>
      <c r="K423" s="7">
        <f t="shared" si="120"/>
        <v>63.866610307499933</v>
      </c>
      <c r="L423" s="7">
        <v>128.76</v>
      </c>
      <c r="M423" s="43">
        <f t="shared" si="132"/>
        <v>157.5</v>
      </c>
      <c r="N423" s="7">
        <v>0</v>
      </c>
      <c r="O423" s="7">
        <f t="shared" si="118"/>
        <v>350.12661030749996</v>
      </c>
      <c r="P423" s="7">
        <f t="shared" si="126"/>
        <v>3.5030162986869651</v>
      </c>
      <c r="Q423" s="7">
        <f t="shared" si="119"/>
        <v>4900</v>
      </c>
      <c r="R423" s="7">
        <f t="shared" si="127"/>
        <v>14.97</v>
      </c>
      <c r="S423" s="21">
        <f t="shared" si="128"/>
        <v>21.773712244897961</v>
      </c>
      <c r="T423" s="21">
        <f t="shared" si="129"/>
        <v>22</v>
      </c>
      <c r="U423" s="7">
        <f t="shared" si="130"/>
        <v>5000</v>
      </c>
      <c r="V423" s="7">
        <f t="shared" si="121"/>
        <v>1</v>
      </c>
      <c r="W423" s="7">
        <f t="shared" si="122"/>
        <v>10</v>
      </c>
      <c r="X423" s="7">
        <f t="shared" si="131"/>
        <v>488</v>
      </c>
      <c r="Y423" s="7">
        <f t="shared" si="123"/>
        <v>11.163129000000001</v>
      </c>
    </row>
    <row r="424" spans="3:25">
      <c r="C424" s="71" t="s">
        <v>129</v>
      </c>
      <c r="D424" s="169">
        <v>3</v>
      </c>
      <c r="E424" s="65">
        <v>2</v>
      </c>
      <c r="F424" s="131">
        <f t="shared" si="124"/>
        <v>418</v>
      </c>
      <c r="G424" s="79">
        <f t="shared" si="134"/>
        <v>46.72840356912468</v>
      </c>
      <c r="H424" s="72">
        <f t="shared" si="133"/>
        <v>36.125780268390038</v>
      </c>
      <c r="I424" s="10">
        <f t="shared" si="125"/>
        <v>10.034938963441677</v>
      </c>
      <c r="J424" s="70">
        <v>0.3</v>
      </c>
      <c r="K424" s="7">
        <f t="shared" si="120"/>
        <v>64.249427152499933</v>
      </c>
      <c r="L424" s="7">
        <v>128.76</v>
      </c>
      <c r="M424" s="43">
        <f t="shared" si="132"/>
        <v>157.5</v>
      </c>
      <c r="N424" s="7">
        <v>0</v>
      </c>
      <c r="O424" s="7">
        <f t="shared" si="118"/>
        <v>350.50942715249994</v>
      </c>
      <c r="P424" s="7">
        <f t="shared" si="126"/>
        <v>3.5173407075862437</v>
      </c>
      <c r="Q424" s="7">
        <f t="shared" si="119"/>
        <v>4900</v>
      </c>
      <c r="R424" s="7">
        <f t="shared" si="127"/>
        <v>14.97</v>
      </c>
      <c r="S424" s="21">
        <f t="shared" si="128"/>
        <v>21.773712244897961</v>
      </c>
      <c r="T424" s="21">
        <f t="shared" si="129"/>
        <v>22</v>
      </c>
      <c r="U424" s="7">
        <f t="shared" si="130"/>
        <v>5000</v>
      </c>
      <c r="V424" s="7">
        <f t="shared" si="121"/>
        <v>1</v>
      </c>
      <c r="W424" s="7">
        <f t="shared" si="122"/>
        <v>10</v>
      </c>
      <c r="X424" s="7">
        <f t="shared" si="131"/>
        <v>488</v>
      </c>
      <c r="Y424" s="7">
        <f t="shared" si="123"/>
        <v>11.163129000000001</v>
      </c>
    </row>
    <row r="425" spans="3:25">
      <c r="C425" s="71" t="s">
        <v>129</v>
      </c>
      <c r="D425" s="169">
        <v>3</v>
      </c>
      <c r="E425" s="65">
        <v>2</v>
      </c>
      <c r="F425" s="131">
        <f t="shared" si="124"/>
        <v>419</v>
      </c>
      <c r="G425" s="79">
        <f t="shared" si="134"/>
        <v>46.827759838740363</v>
      </c>
      <c r="H425" s="72">
        <f t="shared" si="133"/>
        <v>36.23324440344804</v>
      </c>
      <c r="I425" s="10">
        <f t="shared" si="125"/>
        <v>10.0647901120689</v>
      </c>
      <c r="J425" s="70">
        <v>0.3</v>
      </c>
      <c r="K425" s="7">
        <f t="shared" si="120"/>
        <v>64.632243997499941</v>
      </c>
      <c r="L425" s="7">
        <v>128.76</v>
      </c>
      <c r="M425" s="43">
        <f t="shared" si="132"/>
        <v>157.5</v>
      </c>
      <c r="N425" s="7">
        <v>0</v>
      </c>
      <c r="O425" s="7">
        <f t="shared" si="118"/>
        <v>350.89224399749992</v>
      </c>
      <c r="P425" s="7">
        <f t="shared" si="126"/>
        <v>3.5316567877877052</v>
      </c>
      <c r="Q425" s="7">
        <f t="shared" si="119"/>
        <v>4900</v>
      </c>
      <c r="R425" s="7">
        <f t="shared" si="127"/>
        <v>14.97</v>
      </c>
      <c r="S425" s="21">
        <f t="shared" si="128"/>
        <v>21.773712244897961</v>
      </c>
      <c r="T425" s="21">
        <f t="shared" si="129"/>
        <v>22</v>
      </c>
      <c r="U425" s="7">
        <f t="shared" si="130"/>
        <v>5000</v>
      </c>
      <c r="V425" s="7">
        <f t="shared" si="121"/>
        <v>1</v>
      </c>
      <c r="W425" s="7">
        <f t="shared" si="122"/>
        <v>10</v>
      </c>
      <c r="X425" s="7">
        <f t="shared" si="131"/>
        <v>488</v>
      </c>
      <c r="Y425" s="7">
        <f t="shared" si="123"/>
        <v>11.163129000000001</v>
      </c>
    </row>
    <row r="426" spans="3:25">
      <c r="C426" s="71" t="s">
        <v>129</v>
      </c>
      <c r="D426" s="169">
        <v>3</v>
      </c>
      <c r="E426" s="65">
        <v>2</v>
      </c>
      <c r="F426" s="131">
        <f t="shared" si="124"/>
        <v>420</v>
      </c>
      <c r="G426" s="79">
        <f t="shared" si="134"/>
        <v>46.926823165400187</v>
      </c>
      <c r="H426" s="72">
        <f t="shared" si="133"/>
        <v>36.340390751889267</v>
      </c>
      <c r="I426" s="10">
        <f t="shared" si="125"/>
        <v>10.094552986635907</v>
      </c>
      <c r="J426" s="70">
        <v>0.3</v>
      </c>
      <c r="K426" s="7">
        <f t="shared" si="120"/>
        <v>65.015060842499935</v>
      </c>
      <c r="L426" s="7">
        <v>128.76</v>
      </c>
      <c r="M426" s="43">
        <f t="shared" si="132"/>
        <v>157.5</v>
      </c>
      <c r="N426" s="7">
        <v>0</v>
      </c>
      <c r="O426" s="7">
        <f t="shared" si="118"/>
        <v>351.2750608424999</v>
      </c>
      <c r="P426" s="7">
        <f t="shared" si="126"/>
        <v>3.5459647145583677</v>
      </c>
      <c r="Q426" s="7">
        <f t="shared" si="119"/>
        <v>4900</v>
      </c>
      <c r="R426" s="7">
        <f t="shared" si="127"/>
        <v>14.97</v>
      </c>
      <c r="S426" s="21">
        <f t="shared" si="128"/>
        <v>21.773712244897961</v>
      </c>
      <c r="T426" s="21">
        <f t="shared" si="129"/>
        <v>22</v>
      </c>
      <c r="U426" s="7">
        <f t="shared" si="130"/>
        <v>5000</v>
      </c>
      <c r="V426" s="7">
        <f t="shared" si="121"/>
        <v>1</v>
      </c>
      <c r="W426" s="7">
        <f t="shared" si="122"/>
        <v>10</v>
      </c>
      <c r="X426" s="7">
        <f t="shared" si="131"/>
        <v>488</v>
      </c>
      <c r="Y426" s="7">
        <f t="shared" si="123"/>
        <v>11.163129000000001</v>
      </c>
    </row>
    <row r="427" spans="3:25">
      <c r="C427" s="170" t="s">
        <v>156</v>
      </c>
      <c r="D427" s="169">
        <v>3</v>
      </c>
      <c r="E427" s="65">
        <v>3</v>
      </c>
      <c r="F427" s="131">
        <f t="shared" si="124"/>
        <v>421</v>
      </c>
      <c r="G427" s="79">
        <f t="shared" si="134"/>
        <v>47.025596125065142</v>
      </c>
      <c r="H427" s="72">
        <f t="shared" si="133"/>
        <v>36.447222116369844</v>
      </c>
      <c r="I427" s="10">
        <f t="shared" si="125"/>
        <v>10.12422836565829</v>
      </c>
      <c r="J427" s="70">
        <v>0.5</v>
      </c>
      <c r="K427" s="7">
        <f t="shared" si="120"/>
        <v>65.397877687499943</v>
      </c>
      <c r="L427" s="43">
        <v>1030.05</v>
      </c>
      <c r="M427" s="43">
        <f t="shared" si="132"/>
        <v>262.5</v>
      </c>
      <c r="N427" s="7">
        <v>0</v>
      </c>
      <c r="O427" s="7">
        <f t="shared" si="118"/>
        <v>1357.9478776874998</v>
      </c>
      <c r="P427" s="7">
        <f t="shared" si="126"/>
        <v>13.74817442236926</v>
      </c>
      <c r="Q427" s="7">
        <f t="shared" si="119"/>
        <v>4900</v>
      </c>
      <c r="R427" s="7">
        <f t="shared" si="127"/>
        <v>14.97</v>
      </c>
      <c r="S427" s="21">
        <f t="shared" si="128"/>
        <v>21.773712244897961</v>
      </c>
      <c r="T427" s="21">
        <f t="shared" si="129"/>
        <v>22</v>
      </c>
      <c r="U427" s="7">
        <f t="shared" si="130"/>
        <v>5000</v>
      </c>
      <c r="V427" s="7">
        <f t="shared" si="121"/>
        <v>1</v>
      </c>
      <c r="W427" s="7">
        <f t="shared" si="122"/>
        <v>10</v>
      </c>
      <c r="X427" s="7">
        <f t="shared" si="131"/>
        <v>488</v>
      </c>
      <c r="Y427" s="7">
        <f t="shared" si="123"/>
        <v>11.163129000000001</v>
      </c>
    </row>
    <row r="428" spans="3:25">
      <c r="C428" s="170" t="s">
        <v>156</v>
      </c>
      <c r="D428" s="169">
        <v>3</v>
      </c>
      <c r="E428" s="65">
        <v>3</v>
      </c>
      <c r="F428" s="131">
        <f t="shared" si="124"/>
        <v>422</v>
      </c>
      <c r="G428" s="79">
        <f t="shared" si="134"/>
        <v>47.123890762501738</v>
      </c>
      <c r="H428" s="72">
        <f t="shared" si="133"/>
        <v>36.624581908876436</v>
      </c>
      <c r="I428" s="10">
        <f t="shared" si="125"/>
        <v>10.173494974687898</v>
      </c>
      <c r="J428" s="70">
        <v>0.5</v>
      </c>
      <c r="K428" s="7">
        <f t="shared" si="120"/>
        <v>66.035905762499937</v>
      </c>
      <c r="L428" s="43">
        <v>1030.05</v>
      </c>
      <c r="M428" s="43">
        <f t="shared" si="132"/>
        <v>262.5</v>
      </c>
      <c r="N428" s="7">
        <v>0</v>
      </c>
      <c r="O428" s="7">
        <f t="shared" si="118"/>
        <v>1358.5859057624998</v>
      </c>
      <c r="P428" s="7">
        <f t="shared" si="126"/>
        <v>13.821566884956599</v>
      </c>
      <c r="Q428" s="7">
        <f t="shared" si="119"/>
        <v>5000</v>
      </c>
      <c r="R428" s="7">
        <f t="shared" si="127"/>
        <v>15.26</v>
      </c>
      <c r="S428" s="21">
        <f t="shared" si="128"/>
        <v>21.751604</v>
      </c>
      <c r="T428" s="21">
        <f t="shared" si="129"/>
        <v>22</v>
      </c>
      <c r="U428" s="7">
        <f t="shared" si="130"/>
        <v>5000</v>
      </c>
      <c r="V428" s="7">
        <f t="shared" si="121"/>
        <v>1</v>
      </c>
      <c r="W428" s="7">
        <f t="shared" si="122"/>
        <v>10</v>
      </c>
      <c r="X428" s="7">
        <f t="shared" si="131"/>
        <v>488</v>
      </c>
      <c r="Y428" s="7">
        <f t="shared" si="123"/>
        <v>11.379382</v>
      </c>
    </row>
    <row r="429" spans="3:25">
      <c r="C429" s="170" t="s">
        <v>156</v>
      </c>
      <c r="D429" s="169">
        <v>3</v>
      </c>
      <c r="E429" s="65">
        <v>3</v>
      </c>
      <c r="F429" s="131">
        <f t="shared" si="124"/>
        <v>423</v>
      </c>
      <c r="G429" s="79">
        <f t="shared" si="134"/>
        <v>47.221713960110641</v>
      </c>
      <c r="H429" s="72">
        <f t="shared" si="133"/>
        <v>36.80108694046956</v>
      </c>
      <c r="I429" s="10">
        <f t="shared" si="125"/>
        <v>10.222524150130432</v>
      </c>
      <c r="J429" s="70">
        <v>0.5</v>
      </c>
      <c r="K429" s="7">
        <f t="shared" si="120"/>
        <v>66.673933837499931</v>
      </c>
      <c r="L429" s="43">
        <v>1030.05</v>
      </c>
      <c r="M429" s="43">
        <f t="shared" si="132"/>
        <v>262.5</v>
      </c>
      <c r="N429" s="7">
        <v>0</v>
      </c>
      <c r="O429" s="7">
        <f t="shared" si="118"/>
        <v>1359.2239338374998</v>
      </c>
      <c r="P429" s="7">
        <f t="shared" si="126"/>
        <v>13.894699489089131</v>
      </c>
      <c r="Q429" s="7">
        <f t="shared" si="119"/>
        <v>5000</v>
      </c>
      <c r="R429" s="7">
        <f t="shared" si="127"/>
        <v>15.26</v>
      </c>
      <c r="S429" s="21">
        <f t="shared" si="128"/>
        <v>21.751604</v>
      </c>
      <c r="T429" s="21">
        <f t="shared" si="129"/>
        <v>22</v>
      </c>
      <c r="U429" s="7">
        <f t="shared" si="130"/>
        <v>5000</v>
      </c>
      <c r="V429" s="7">
        <f t="shared" si="121"/>
        <v>1</v>
      </c>
      <c r="W429" s="7">
        <f t="shared" si="122"/>
        <v>10</v>
      </c>
      <c r="X429" s="7">
        <f t="shared" si="131"/>
        <v>488</v>
      </c>
      <c r="Y429" s="7">
        <f t="shared" si="123"/>
        <v>11.379382</v>
      </c>
    </row>
    <row r="430" spans="3:25">
      <c r="C430" s="170" t="s">
        <v>156</v>
      </c>
      <c r="D430" s="169">
        <v>3</v>
      </c>
      <c r="E430" s="65">
        <v>3</v>
      </c>
      <c r="F430" s="131">
        <f t="shared" si="124"/>
        <v>424</v>
      </c>
      <c r="G430" s="79">
        <f t="shared" si="134"/>
        <v>47.319072436812888</v>
      </c>
      <c r="H430" s="72">
        <f t="shared" si="133"/>
        <v>36.976749451513435</v>
      </c>
      <c r="I430" s="10">
        <f t="shared" si="125"/>
        <v>10.271319292087064</v>
      </c>
      <c r="J430" s="70">
        <v>0.5</v>
      </c>
      <c r="K430" s="7">
        <f t="shared" si="120"/>
        <v>67.311961912499925</v>
      </c>
      <c r="L430" s="43">
        <v>1030.05</v>
      </c>
      <c r="M430" s="43">
        <f t="shared" si="132"/>
        <v>262.5</v>
      </c>
      <c r="N430" s="7">
        <v>0</v>
      </c>
      <c r="O430" s="7">
        <f t="shared" si="118"/>
        <v>1359.8619619125</v>
      </c>
      <c r="P430" s="7">
        <f t="shared" si="126"/>
        <v>13.967576403967225</v>
      </c>
      <c r="Q430" s="7">
        <f t="shared" si="119"/>
        <v>5000</v>
      </c>
      <c r="R430" s="7">
        <f t="shared" si="127"/>
        <v>15.26</v>
      </c>
      <c r="S430" s="21">
        <f t="shared" si="128"/>
        <v>21.751604</v>
      </c>
      <c r="T430" s="21">
        <f t="shared" si="129"/>
        <v>22</v>
      </c>
      <c r="U430" s="7">
        <f t="shared" si="130"/>
        <v>5000</v>
      </c>
      <c r="V430" s="7">
        <f t="shared" si="121"/>
        <v>1</v>
      </c>
      <c r="W430" s="7">
        <f t="shared" si="122"/>
        <v>10</v>
      </c>
      <c r="X430" s="7">
        <f t="shared" si="131"/>
        <v>488</v>
      </c>
      <c r="Y430" s="7">
        <f t="shared" si="123"/>
        <v>11.379382</v>
      </c>
    </row>
    <row r="431" spans="3:25">
      <c r="C431" s="170" t="s">
        <v>156</v>
      </c>
      <c r="D431" s="169">
        <v>3</v>
      </c>
      <c r="E431" s="65">
        <v>3</v>
      </c>
      <c r="F431" s="131">
        <f t="shared" si="124"/>
        <v>425</v>
      </c>
      <c r="G431" s="79">
        <f t="shared" si="134"/>
        <v>47.415972753435192</v>
      </c>
      <c r="H431" s="72">
        <f t="shared" si="133"/>
        <v>37.151581392990508</v>
      </c>
      <c r="I431" s="10">
        <f t="shared" si="125"/>
        <v>10.319883720275142</v>
      </c>
      <c r="J431" s="70">
        <v>0.5</v>
      </c>
      <c r="K431" s="7">
        <f t="shared" si="120"/>
        <v>67.949989987499933</v>
      </c>
      <c r="L431" s="43">
        <v>1030.05</v>
      </c>
      <c r="M431" s="43">
        <f t="shared" si="132"/>
        <v>262.5</v>
      </c>
      <c r="N431" s="7">
        <v>0</v>
      </c>
      <c r="O431" s="7">
        <f t="shared" si="118"/>
        <v>1360.4999899874999</v>
      </c>
      <c r="P431" s="7">
        <f t="shared" si="126"/>
        <v>14.040201698106493</v>
      </c>
      <c r="Q431" s="7">
        <f t="shared" si="119"/>
        <v>5000</v>
      </c>
      <c r="R431" s="7">
        <f t="shared" si="127"/>
        <v>15.26</v>
      </c>
      <c r="S431" s="21">
        <f t="shared" si="128"/>
        <v>21.751604</v>
      </c>
      <c r="T431" s="21">
        <f t="shared" si="129"/>
        <v>22</v>
      </c>
      <c r="U431" s="7">
        <f t="shared" si="130"/>
        <v>5000</v>
      </c>
      <c r="V431" s="7">
        <f t="shared" si="121"/>
        <v>1</v>
      </c>
      <c r="W431" s="7">
        <f t="shared" si="122"/>
        <v>10</v>
      </c>
      <c r="X431" s="7">
        <f t="shared" si="131"/>
        <v>488</v>
      </c>
      <c r="Y431" s="7">
        <f t="shared" si="123"/>
        <v>11.379382</v>
      </c>
    </row>
    <row r="432" spans="3:25">
      <c r="C432" s="170" t="s">
        <v>156</v>
      </c>
      <c r="D432" s="169">
        <v>3</v>
      </c>
      <c r="E432" s="65">
        <v>3</v>
      </c>
      <c r="F432" s="131">
        <f t="shared" si="124"/>
        <v>426</v>
      </c>
      <c r="G432" s="79">
        <f t="shared" si="134"/>
        <v>47.512421317869276</v>
      </c>
      <c r="H432" s="72">
        <f t="shared" si="133"/>
        <v>37.325594435989885</v>
      </c>
      <c r="I432" s="10">
        <f t="shared" si="125"/>
        <v>10.368220676663856</v>
      </c>
      <c r="J432" s="70">
        <v>0.5</v>
      </c>
      <c r="K432" s="7">
        <f t="shared" si="120"/>
        <v>68.588018062499941</v>
      </c>
      <c r="L432" s="43">
        <v>1030.05</v>
      </c>
      <c r="M432" s="43">
        <f t="shared" si="132"/>
        <v>262.5</v>
      </c>
      <c r="N432" s="7">
        <v>0</v>
      </c>
      <c r="O432" s="7">
        <f t="shared" si="118"/>
        <v>1361.1380180624999</v>
      </c>
      <c r="P432" s="7">
        <f t="shared" si="126"/>
        <v>14.112579342668873</v>
      </c>
      <c r="Q432" s="7">
        <f t="shared" si="119"/>
        <v>5100</v>
      </c>
      <c r="R432" s="7">
        <f t="shared" si="127"/>
        <v>15.59</v>
      </c>
      <c r="S432" s="21">
        <f t="shared" si="128"/>
        <v>21.786260784313725</v>
      </c>
      <c r="T432" s="21">
        <f t="shared" si="129"/>
        <v>22</v>
      </c>
      <c r="U432" s="7">
        <f t="shared" si="130"/>
        <v>5000</v>
      </c>
      <c r="V432" s="7">
        <f t="shared" si="121"/>
        <v>1</v>
      </c>
      <c r="W432" s="7">
        <f t="shared" si="122"/>
        <v>10</v>
      </c>
      <c r="X432" s="7">
        <f t="shared" si="131"/>
        <v>488</v>
      </c>
      <c r="Y432" s="7">
        <f t="shared" si="123"/>
        <v>11.625463</v>
      </c>
    </row>
    <row r="433" spans="3:25">
      <c r="C433" s="170" t="s">
        <v>156</v>
      </c>
      <c r="D433" s="169">
        <v>3</v>
      </c>
      <c r="E433" s="65">
        <v>3</v>
      </c>
      <c r="F433" s="131">
        <f t="shared" si="124"/>
        <v>427</v>
      </c>
      <c r="G433" s="79">
        <f t="shared" si="134"/>
        <v>47.608424390016737</v>
      </c>
      <c r="H433" s="72">
        <f t="shared" si="133"/>
        <v>37.498799980799369</v>
      </c>
      <c r="I433" s="10">
        <f t="shared" si="125"/>
        <v>10.416333327999824</v>
      </c>
      <c r="J433" s="70">
        <v>0.5</v>
      </c>
      <c r="K433" s="7">
        <f t="shared" si="120"/>
        <v>69.226046137499921</v>
      </c>
      <c r="L433" s="43">
        <v>1030.05</v>
      </c>
      <c r="M433" s="43">
        <f t="shared" si="132"/>
        <v>262.5</v>
      </c>
      <c r="N433" s="7">
        <v>0</v>
      </c>
      <c r="O433" s="7">
        <f t="shared" si="118"/>
        <v>1361.7760461374999</v>
      </c>
      <c r="P433" s="7">
        <f t="shared" si="126"/>
        <v>14.184713214653867</v>
      </c>
      <c r="Q433" s="7">
        <f t="shared" si="119"/>
        <v>5100</v>
      </c>
      <c r="R433" s="7">
        <f t="shared" si="127"/>
        <v>15.59</v>
      </c>
      <c r="S433" s="21">
        <f t="shared" si="128"/>
        <v>21.786260784313725</v>
      </c>
      <c r="T433" s="21">
        <f t="shared" si="129"/>
        <v>22</v>
      </c>
      <c r="U433" s="7">
        <f t="shared" si="130"/>
        <v>5000</v>
      </c>
      <c r="V433" s="7">
        <f t="shared" si="121"/>
        <v>1</v>
      </c>
      <c r="W433" s="7">
        <f t="shared" si="122"/>
        <v>10</v>
      </c>
      <c r="X433" s="7">
        <f t="shared" si="131"/>
        <v>488</v>
      </c>
      <c r="Y433" s="7">
        <f t="shared" si="123"/>
        <v>11.625463</v>
      </c>
    </row>
    <row r="434" spans="3:25">
      <c r="C434" s="170" t="s">
        <v>156</v>
      </c>
      <c r="D434" s="169">
        <v>3</v>
      </c>
      <c r="E434" s="65">
        <v>3</v>
      </c>
      <c r="F434" s="131">
        <f t="shared" si="124"/>
        <v>428</v>
      </c>
      <c r="G434" s="79">
        <f t="shared" si="134"/>
        <v>47.703988086530238</v>
      </c>
      <c r="H434" s="72">
        <f t="shared" si="133"/>
        <v>37.671209165621413</v>
      </c>
      <c r="I434" s="10">
        <f t="shared" si="125"/>
        <v>10.464224768228171</v>
      </c>
      <c r="J434" s="70">
        <v>0.5</v>
      </c>
      <c r="K434" s="7">
        <f t="shared" si="120"/>
        <v>69.864074212499943</v>
      </c>
      <c r="L434" s="43">
        <v>1030.05</v>
      </c>
      <c r="M434" s="43">
        <f t="shared" si="132"/>
        <v>262.5</v>
      </c>
      <c r="N434" s="7">
        <v>0</v>
      </c>
      <c r="O434" s="7">
        <f t="shared" si="118"/>
        <v>1362.4140742124998</v>
      </c>
      <c r="P434" s="7">
        <f t="shared" si="126"/>
        <v>14.256607099957092</v>
      </c>
      <c r="Q434" s="7">
        <f t="shared" si="119"/>
        <v>5100</v>
      </c>
      <c r="R434" s="7">
        <f t="shared" si="127"/>
        <v>15.59</v>
      </c>
      <c r="S434" s="21">
        <f t="shared" si="128"/>
        <v>21.786260784313725</v>
      </c>
      <c r="T434" s="21">
        <f t="shared" si="129"/>
        <v>22</v>
      </c>
      <c r="U434" s="7">
        <f t="shared" si="130"/>
        <v>5000</v>
      </c>
      <c r="V434" s="7">
        <f t="shared" si="121"/>
        <v>1</v>
      </c>
      <c r="W434" s="7">
        <f t="shared" si="122"/>
        <v>10</v>
      </c>
      <c r="X434" s="7">
        <f t="shared" si="131"/>
        <v>488</v>
      </c>
      <c r="Y434" s="7">
        <f t="shared" si="123"/>
        <v>11.625463</v>
      </c>
    </row>
    <row r="435" spans="3:25">
      <c r="C435" s="170" t="s">
        <v>156</v>
      </c>
      <c r="D435" s="169">
        <v>3</v>
      </c>
      <c r="E435" s="65">
        <v>3</v>
      </c>
      <c r="F435" s="131">
        <f t="shared" si="124"/>
        <v>429</v>
      </c>
      <c r="G435" s="79">
        <f t="shared" si="134"/>
        <v>47.79911838536114</v>
      </c>
      <c r="H435" s="72">
        <f t="shared" si="133"/>
        <v>37.842832874931531</v>
      </c>
      <c r="I435" s="10">
        <f t="shared" si="125"/>
        <v>10.511898020814314</v>
      </c>
      <c r="J435" s="70">
        <v>0.5</v>
      </c>
      <c r="K435" s="7">
        <f t="shared" si="120"/>
        <v>70.502102287499923</v>
      </c>
      <c r="L435" s="43">
        <v>1030.05</v>
      </c>
      <c r="M435" s="43">
        <f t="shared" si="132"/>
        <v>262.5</v>
      </c>
      <c r="N435" s="7">
        <v>0</v>
      </c>
      <c r="O435" s="7">
        <f t="shared" si="118"/>
        <v>1363.0521022874998</v>
      </c>
      <c r="P435" s="7">
        <f t="shared" si="126"/>
        <v>14.32826469630276</v>
      </c>
      <c r="Q435" s="7">
        <f t="shared" si="119"/>
        <v>5100</v>
      </c>
      <c r="R435" s="7">
        <f t="shared" si="127"/>
        <v>15.59</v>
      </c>
      <c r="S435" s="21">
        <f t="shared" si="128"/>
        <v>21.786260784313725</v>
      </c>
      <c r="T435" s="21">
        <f t="shared" si="129"/>
        <v>22</v>
      </c>
      <c r="U435" s="7">
        <f t="shared" si="130"/>
        <v>5000</v>
      </c>
      <c r="V435" s="7">
        <f t="shared" si="121"/>
        <v>1</v>
      </c>
      <c r="W435" s="7">
        <f t="shared" si="122"/>
        <v>10</v>
      </c>
      <c r="X435" s="7">
        <f t="shared" si="131"/>
        <v>488</v>
      </c>
      <c r="Y435" s="7">
        <f t="shared" si="123"/>
        <v>11.625463</v>
      </c>
    </row>
    <row r="436" spans="3:25">
      <c r="C436" s="170" t="s">
        <v>156</v>
      </c>
      <c r="D436" s="169">
        <v>3</v>
      </c>
      <c r="E436" s="65">
        <v>3</v>
      </c>
      <c r="F436" s="131">
        <f t="shared" si="124"/>
        <v>430</v>
      </c>
      <c r="G436" s="79">
        <f t="shared" si="134"/>
        <v>47.893821130123214</v>
      </c>
      <c r="H436" s="72">
        <f t="shared" si="133"/>
        <v>38.013681747497159</v>
      </c>
      <c r="I436" s="10">
        <f t="shared" si="125"/>
        <v>10.559356040971434</v>
      </c>
      <c r="J436" s="70">
        <v>0.5</v>
      </c>
      <c r="K436" s="7">
        <f t="shared" si="120"/>
        <v>71.140130362499931</v>
      </c>
      <c r="L436" s="43">
        <v>1030.05</v>
      </c>
      <c r="M436" s="43">
        <f t="shared" si="132"/>
        <v>262.5</v>
      </c>
      <c r="N436" s="7">
        <v>0</v>
      </c>
      <c r="O436" s="7">
        <f t="shared" ref="O436:O499" si="135">N436+K436+L436+M436</f>
        <v>1363.6901303625</v>
      </c>
      <c r="P436" s="7">
        <f t="shared" si="126"/>
        <v>14.399689616056387</v>
      </c>
      <c r="Q436" s="7">
        <f t="shared" si="119"/>
        <v>5200</v>
      </c>
      <c r="R436" s="7">
        <f t="shared" si="127"/>
        <v>15.92</v>
      </c>
      <c r="S436" s="21">
        <f t="shared" si="128"/>
        <v>21.819584615384613</v>
      </c>
      <c r="T436" s="21">
        <f t="shared" si="129"/>
        <v>22</v>
      </c>
      <c r="U436" s="7">
        <f t="shared" si="130"/>
        <v>5000</v>
      </c>
      <c r="V436" s="7">
        <f t="shared" si="121"/>
        <v>1</v>
      </c>
      <c r="W436" s="7">
        <f t="shared" si="122"/>
        <v>10</v>
      </c>
      <c r="X436" s="7">
        <f t="shared" si="131"/>
        <v>488</v>
      </c>
      <c r="Y436" s="7">
        <f t="shared" si="123"/>
        <v>11.871544</v>
      </c>
    </row>
    <row r="437" spans="3:25">
      <c r="C437" s="170" t="s">
        <v>156</v>
      </c>
      <c r="D437" s="169">
        <v>3</v>
      </c>
      <c r="E437" s="65">
        <v>3</v>
      </c>
      <c r="F437" s="131">
        <f t="shared" si="124"/>
        <v>431</v>
      </c>
      <c r="G437" s="79">
        <f t="shared" si="134"/>
        <v>47.988102034281418</v>
      </c>
      <c r="H437" s="72">
        <f t="shared" si="133"/>
        <v>38.183766184073548</v>
      </c>
      <c r="I437" s="10">
        <f t="shared" si="125"/>
        <v>10.606601717798208</v>
      </c>
      <c r="J437" s="70">
        <v>0.5</v>
      </c>
      <c r="K437" s="7">
        <f t="shared" si="120"/>
        <v>71.778158437499926</v>
      </c>
      <c r="L437" s="43">
        <v>1030.05</v>
      </c>
      <c r="M437" s="43">
        <f t="shared" si="132"/>
        <v>262.5</v>
      </c>
      <c r="N437" s="7">
        <v>0</v>
      </c>
      <c r="O437" s="7">
        <f t="shared" si="135"/>
        <v>1364.3281584375</v>
      </c>
      <c r="P437" s="7">
        <f t="shared" si="126"/>
        <v>14.470885388923653</v>
      </c>
      <c r="Q437" s="7">
        <f t="shared" si="119"/>
        <v>5200</v>
      </c>
      <c r="R437" s="7">
        <f t="shared" si="127"/>
        <v>15.92</v>
      </c>
      <c r="S437" s="21">
        <f t="shared" si="128"/>
        <v>21.819584615384613</v>
      </c>
      <c r="T437" s="21">
        <f t="shared" si="129"/>
        <v>22</v>
      </c>
      <c r="U437" s="7">
        <f t="shared" si="130"/>
        <v>5000</v>
      </c>
      <c r="V437" s="7">
        <f t="shared" si="121"/>
        <v>1</v>
      </c>
      <c r="W437" s="7">
        <f t="shared" si="122"/>
        <v>10</v>
      </c>
      <c r="X437" s="7">
        <f t="shared" si="131"/>
        <v>488</v>
      </c>
      <c r="Y437" s="7">
        <f t="shared" si="123"/>
        <v>11.871544</v>
      </c>
    </row>
    <row r="438" spans="3:25">
      <c r="C438" s="170" t="s">
        <v>156</v>
      </c>
      <c r="D438" s="169">
        <v>3</v>
      </c>
      <c r="E438" s="65">
        <v>3</v>
      </c>
      <c r="F438" s="131">
        <f t="shared" si="124"/>
        <v>432</v>
      </c>
      <c r="G438" s="79">
        <f t="shared" si="134"/>
        <v>48.081966685174201</v>
      </c>
      <c r="H438" s="72">
        <f t="shared" si="133"/>
        <v>38.353096354792513</v>
      </c>
      <c r="I438" s="10">
        <f t="shared" si="125"/>
        <v>10.653637876331253</v>
      </c>
      <c r="J438" s="70">
        <v>0.5</v>
      </c>
      <c r="K438" s="7">
        <f t="shared" si="120"/>
        <v>72.41618651249992</v>
      </c>
      <c r="L438" s="43">
        <v>1030.05</v>
      </c>
      <c r="M438" s="43">
        <f t="shared" si="132"/>
        <v>262.5</v>
      </c>
      <c r="N438" s="7">
        <v>0</v>
      </c>
      <c r="O438" s="7">
        <f t="shared" si="135"/>
        <v>1364.9661865124999</v>
      </c>
      <c r="P438" s="7">
        <f t="shared" si="126"/>
        <v>14.541855464540999</v>
      </c>
      <c r="Q438" s="7">
        <f t="shared" si="119"/>
        <v>5200</v>
      </c>
      <c r="R438" s="7">
        <f t="shared" si="127"/>
        <v>15.92</v>
      </c>
      <c r="S438" s="21">
        <f t="shared" si="128"/>
        <v>21.819584615384613</v>
      </c>
      <c r="T438" s="21">
        <f t="shared" si="129"/>
        <v>22</v>
      </c>
      <c r="U438" s="7">
        <f t="shared" si="130"/>
        <v>5000</v>
      </c>
      <c r="V438" s="7">
        <f t="shared" si="121"/>
        <v>1</v>
      </c>
      <c r="W438" s="7">
        <f t="shared" si="122"/>
        <v>10</v>
      </c>
      <c r="X438" s="7">
        <f t="shared" si="131"/>
        <v>488</v>
      </c>
      <c r="Y438" s="7">
        <f t="shared" si="123"/>
        <v>11.871544</v>
      </c>
    </row>
    <row r="439" spans="3:25">
      <c r="C439" s="170" t="s">
        <v>156</v>
      </c>
      <c r="D439" s="169">
        <v>3</v>
      </c>
      <c r="E439" s="65">
        <v>3</v>
      </c>
      <c r="F439" s="131">
        <f t="shared" si="124"/>
        <v>433</v>
      </c>
      <c r="G439" s="79">
        <f t="shared" si="134"/>
        <v>48.175420547877401</v>
      </c>
      <c r="H439" s="72">
        <f t="shared" si="133"/>
        <v>38.521682206258831</v>
      </c>
      <c r="I439" s="10">
        <f t="shared" si="125"/>
        <v>10.700467279516342</v>
      </c>
      <c r="J439" s="70">
        <v>0.5</v>
      </c>
      <c r="K439" s="7">
        <f t="shared" si="120"/>
        <v>73.054214587499914</v>
      </c>
      <c r="L439" s="43">
        <v>1030.05</v>
      </c>
      <c r="M439" s="43">
        <f t="shared" si="132"/>
        <v>262.5</v>
      </c>
      <c r="N439" s="7">
        <v>0</v>
      </c>
      <c r="O439" s="7">
        <f t="shared" si="135"/>
        <v>1365.6042145874999</v>
      </c>
      <c r="P439" s="7">
        <f t="shared" si="126"/>
        <v>14.612603214963155</v>
      </c>
      <c r="Q439" s="7">
        <f t="shared" si="119"/>
        <v>5200</v>
      </c>
      <c r="R439" s="7">
        <f t="shared" si="127"/>
        <v>15.92</v>
      </c>
      <c r="S439" s="21">
        <f t="shared" si="128"/>
        <v>21.819584615384613</v>
      </c>
      <c r="T439" s="21">
        <f t="shared" si="129"/>
        <v>22</v>
      </c>
      <c r="U439" s="7">
        <f t="shared" si="130"/>
        <v>5000</v>
      </c>
      <c r="V439" s="7">
        <f t="shared" si="121"/>
        <v>1</v>
      </c>
      <c r="W439" s="7">
        <f t="shared" si="122"/>
        <v>10</v>
      </c>
      <c r="X439" s="7">
        <f t="shared" si="131"/>
        <v>488</v>
      </c>
      <c r="Y439" s="7">
        <f t="shared" si="123"/>
        <v>11.871544</v>
      </c>
    </row>
    <row r="440" spans="3:25">
      <c r="C440" s="170" t="s">
        <v>156</v>
      </c>
      <c r="D440" s="169">
        <v>3</v>
      </c>
      <c r="E440" s="65">
        <v>3</v>
      </c>
      <c r="F440" s="131">
        <f t="shared" si="124"/>
        <v>434</v>
      </c>
      <c r="G440" s="79">
        <f t="shared" si="134"/>
        <v>48.268468968917247</v>
      </c>
      <c r="H440" s="72">
        <f t="shared" si="133"/>
        <v>38.689533468368403</v>
      </c>
      <c r="I440" s="10">
        <f t="shared" si="125"/>
        <v>10.747092630102333</v>
      </c>
      <c r="J440" s="70">
        <v>0.5</v>
      </c>
      <c r="K440" s="7">
        <f t="shared" si="120"/>
        <v>73.692242662499922</v>
      </c>
      <c r="L440" s="43">
        <v>1030.05</v>
      </c>
      <c r="M440" s="43">
        <f t="shared" si="132"/>
        <v>262.5</v>
      </c>
      <c r="N440" s="7">
        <v>0</v>
      </c>
      <c r="O440" s="7">
        <f t="shared" si="135"/>
        <v>1366.2422426624998</v>
      </c>
      <c r="P440" s="7">
        <f t="shared" si="126"/>
        <v>14.683131937052636</v>
      </c>
      <c r="Q440" s="7">
        <f t="shared" si="119"/>
        <v>5300</v>
      </c>
      <c r="R440" s="7">
        <f t="shared" si="127"/>
        <v>16.25</v>
      </c>
      <c r="S440" s="21">
        <f t="shared" si="128"/>
        <v>21.851650943396226</v>
      </c>
      <c r="T440" s="21">
        <f t="shared" si="129"/>
        <v>22</v>
      </c>
      <c r="U440" s="7">
        <f t="shared" si="130"/>
        <v>5500</v>
      </c>
      <c r="V440" s="7">
        <f t="shared" si="121"/>
        <v>1</v>
      </c>
      <c r="W440" s="7">
        <f t="shared" si="122"/>
        <v>11</v>
      </c>
      <c r="X440" s="7">
        <f t="shared" si="131"/>
        <v>488</v>
      </c>
      <c r="Y440" s="7">
        <f t="shared" si="123"/>
        <v>12.117625</v>
      </c>
    </row>
    <row r="441" spans="3:25">
      <c r="C441" s="170" t="s">
        <v>156</v>
      </c>
      <c r="D441" s="169">
        <v>3</v>
      </c>
      <c r="E441" s="65">
        <v>3</v>
      </c>
      <c r="F441" s="131">
        <f t="shared" si="124"/>
        <v>435</v>
      </c>
      <c r="G441" s="79">
        <f t="shared" si="134"/>
        <v>48.36111717983966</v>
      </c>
      <c r="H441" s="72">
        <f t="shared" si="133"/>
        <v>38.856659660861204</v>
      </c>
      <c r="I441" s="10">
        <f t="shared" si="125"/>
        <v>10.793516572461446</v>
      </c>
      <c r="J441" s="70">
        <v>0.5</v>
      </c>
      <c r="K441" s="7">
        <f t="shared" si="120"/>
        <v>74.330270737499902</v>
      </c>
      <c r="L441" s="43">
        <v>1030.05</v>
      </c>
      <c r="M441" s="43">
        <f t="shared" si="132"/>
        <v>262.5</v>
      </c>
      <c r="N441" s="7">
        <v>0</v>
      </c>
      <c r="O441" s="7">
        <f t="shared" si="135"/>
        <v>1366.8802707374998</v>
      </c>
      <c r="P441" s="7">
        <f t="shared" si="126"/>
        <v>14.753444854775791</v>
      </c>
      <c r="Q441" s="7">
        <f t="shared" si="119"/>
        <v>5300</v>
      </c>
      <c r="R441" s="7">
        <f t="shared" si="127"/>
        <v>16.25</v>
      </c>
      <c r="S441" s="21">
        <f t="shared" si="128"/>
        <v>21.851650943396226</v>
      </c>
      <c r="T441" s="21">
        <f t="shared" si="129"/>
        <v>22</v>
      </c>
      <c r="U441" s="7">
        <f t="shared" si="130"/>
        <v>5500</v>
      </c>
      <c r="V441" s="7">
        <f t="shared" si="121"/>
        <v>1</v>
      </c>
      <c r="W441" s="7">
        <f t="shared" si="122"/>
        <v>11</v>
      </c>
      <c r="X441" s="7">
        <f t="shared" si="131"/>
        <v>488</v>
      </c>
      <c r="Y441" s="7">
        <f t="shared" si="123"/>
        <v>12.117625</v>
      </c>
    </row>
    <row r="442" spans="3:25">
      <c r="C442" s="170" t="s">
        <v>156</v>
      </c>
      <c r="D442" s="169">
        <v>3</v>
      </c>
      <c r="E442" s="65">
        <v>3</v>
      </c>
      <c r="F442" s="131">
        <f t="shared" si="124"/>
        <v>436</v>
      </c>
      <c r="G442" s="79">
        <f t="shared" si="134"/>
        <v>48.453370300642547</v>
      </c>
      <c r="H442" s="72">
        <f t="shared" si="133"/>
        <v>39.023070099621819</v>
      </c>
      <c r="I442" s="10">
        <f t="shared" si="125"/>
        <v>10.839741694339393</v>
      </c>
      <c r="J442" s="70">
        <v>0.5</v>
      </c>
      <c r="K442" s="7">
        <f t="shared" si="120"/>
        <v>74.968298812499896</v>
      </c>
      <c r="L442" s="43">
        <v>1030.05</v>
      </c>
      <c r="M442" s="43">
        <f t="shared" si="132"/>
        <v>262.5</v>
      </c>
      <c r="N442" s="7">
        <v>0</v>
      </c>
      <c r="O442" s="7">
        <f t="shared" si="135"/>
        <v>1367.5182988124998</v>
      </c>
      <c r="P442" s="7">
        <f t="shared" si="126"/>
        <v>14.82354512140993</v>
      </c>
      <c r="Q442" s="7">
        <f t="shared" si="119"/>
        <v>5300</v>
      </c>
      <c r="R442" s="7">
        <f t="shared" si="127"/>
        <v>16.25</v>
      </c>
      <c r="S442" s="21">
        <f t="shared" si="128"/>
        <v>21.851650943396226</v>
      </c>
      <c r="T442" s="21">
        <f t="shared" si="129"/>
        <v>22</v>
      </c>
      <c r="U442" s="7">
        <f t="shared" si="130"/>
        <v>5500</v>
      </c>
      <c r="V442" s="7">
        <f t="shared" si="121"/>
        <v>1</v>
      </c>
      <c r="W442" s="7">
        <f t="shared" si="122"/>
        <v>11</v>
      </c>
      <c r="X442" s="7">
        <f t="shared" si="131"/>
        <v>488</v>
      </c>
      <c r="Y442" s="7">
        <f t="shared" si="123"/>
        <v>12.117625</v>
      </c>
    </row>
    <row r="443" spans="3:25">
      <c r="C443" s="170" t="s">
        <v>156</v>
      </c>
      <c r="D443" s="169">
        <v>3</v>
      </c>
      <c r="E443" s="65">
        <v>3</v>
      </c>
      <c r="F443" s="131">
        <f t="shared" si="124"/>
        <v>437</v>
      </c>
      <c r="G443" s="79">
        <f t="shared" si="134"/>
        <v>48.54523334307747</v>
      </c>
      <c r="H443" s="72">
        <f t="shared" si="133"/>
        <v>39.188773902739015</v>
      </c>
      <c r="I443" s="10">
        <f t="shared" si="125"/>
        <v>10.885770528538615</v>
      </c>
      <c r="J443" s="70">
        <v>0.5</v>
      </c>
      <c r="K443" s="7">
        <f t="shared" si="120"/>
        <v>75.606326887499904</v>
      </c>
      <c r="L443" s="43">
        <v>1030.05</v>
      </c>
      <c r="M443" s="43">
        <f t="shared" si="132"/>
        <v>262.5</v>
      </c>
      <c r="N443" s="7">
        <v>0</v>
      </c>
      <c r="O443" s="7">
        <f t="shared" si="135"/>
        <v>1368.1563268874997</v>
      </c>
      <c r="P443" s="7">
        <f t="shared" si="126"/>
        <v>14.893435821665587</v>
      </c>
      <c r="Q443" s="7">
        <f t="shared" si="119"/>
        <v>5300</v>
      </c>
      <c r="R443" s="7">
        <f t="shared" si="127"/>
        <v>16.25</v>
      </c>
      <c r="S443" s="21">
        <f t="shared" si="128"/>
        <v>21.851650943396226</v>
      </c>
      <c r="T443" s="21">
        <f t="shared" si="129"/>
        <v>22</v>
      </c>
      <c r="U443" s="7">
        <f t="shared" si="130"/>
        <v>5500</v>
      </c>
      <c r="V443" s="7">
        <f t="shared" si="121"/>
        <v>1</v>
      </c>
      <c r="W443" s="7">
        <f t="shared" si="122"/>
        <v>11</v>
      </c>
      <c r="X443" s="7">
        <f t="shared" si="131"/>
        <v>488</v>
      </c>
      <c r="Y443" s="7">
        <f t="shared" si="123"/>
        <v>12.117625</v>
      </c>
    </row>
    <row r="444" spans="3:25">
      <c r="C444" s="170" t="s">
        <v>156</v>
      </c>
      <c r="D444" s="169">
        <v>3</v>
      </c>
      <c r="E444" s="65">
        <v>3</v>
      </c>
      <c r="F444" s="131">
        <f t="shared" si="124"/>
        <v>438</v>
      </c>
      <c r="G444" s="79">
        <f t="shared" si="134"/>
        <v>48.636711213826743</v>
      </c>
      <c r="H444" s="72">
        <f t="shared" si="133"/>
        <v>39.353779996335781</v>
      </c>
      <c r="I444" s="10">
        <f t="shared" si="125"/>
        <v>10.931605554537716</v>
      </c>
      <c r="J444" s="70">
        <v>0.5</v>
      </c>
      <c r="K444" s="7">
        <f t="shared" si="120"/>
        <v>76.244354962499898</v>
      </c>
      <c r="L444" s="43">
        <v>1030.05</v>
      </c>
      <c r="M444" s="43">
        <f t="shared" si="132"/>
        <v>262.5</v>
      </c>
      <c r="N444" s="7">
        <v>0</v>
      </c>
      <c r="O444" s="7">
        <f t="shared" si="135"/>
        <v>1368.7943549624999</v>
      </c>
      <c r="P444" s="7">
        <f t="shared" si="126"/>
        <v>14.963119973727935</v>
      </c>
      <c r="Q444" s="7">
        <f t="shared" si="119"/>
        <v>5300</v>
      </c>
      <c r="R444" s="7">
        <f t="shared" si="127"/>
        <v>16.25</v>
      </c>
      <c r="S444" s="21">
        <f t="shared" si="128"/>
        <v>21.851650943396226</v>
      </c>
      <c r="T444" s="21">
        <f t="shared" si="129"/>
        <v>22</v>
      </c>
      <c r="U444" s="7">
        <f t="shared" si="130"/>
        <v>5500</v>
      </c>
      <c r="V444" s="7">
        <f t="shared" si="121"/>
        <v>1</v>
      </c>
      <c r="W444" s="7">
        <f t="shared" si="122"/>
        <v>11</v>
      </c>
      <c r="X444" s="7">
        <f t="shared" si="131"/>
        <v>488</v>
      </c>
      <c r="Y444" s="7">
        <f t="shared" si="123"/>
        <v>12.117625</v>
      </c>
    </row>
    <row r="445" spans="3:25">
      <c r="C445" s="170" t="s">
        <v>156</v>
      </c>
      <c r="D445" s="169">
        <v>3</v>
      </c>
      <c r="E445" s="65">
        <v>3</v>
      </c>
      <c r="F445" s="131">
        <f t="shared" si="124"/>
        <v>439</v>
      </c>
      <c r="G445" s="79">
        <f t="shared" si="134"/>
        <v>48.727808717561601</v>
      </c>
      <c r="H445" s="72">
        <f t="shared" si="133"/>
        <v>39.518097120180244</v>
      </c>
      <c r="I445" s="10">
        <f t="shared" si="125"/>
        <v>10.977249200050068</v>
      </c>
      <c r="J445" s="70">
        <v>0.5</v>
      </c>
      <c r="K445" s="7">
        <f t="shared" si="120"/>
        <v>76.882383037499892</v>
      </c>
      <c r="L445" s="43">
        <v>1030.05</v>
      </c>
      <c r="M445" s="43">
        <f t="shared" si="132"/>
        <v>262.5</v>
      </c>
      <c r="N445" s="7">
        <v>0</v>
      </c>
      <c r="O445" s="7">
        <f t="shared" si="135"/>
        <v>1369.4323830374999</v>
      </c>
      <c r="P445" s="7">
        <f t="shared" si="126"/>
        <v>15.032600531221055</v>
      </c>
      <c r="Q445" s="7">
        <f t="shared" si="119"/>
        <v>5400</v>
      </c>
      <c r="R445" s="7">
        <f t="shared" si="127"/>
        <v>16.579999999999998</v>
      </c>
      <c r="S445" s="21">
        <f t="shared" si="128"/>
        <v>21.882529629629627</v>
      </c>
      <c r="T445" s="21">
        <f t="shared" si="129"/>
        <v>22</v>
      </c>
      <c r="U445" s="7">
        <f t="shared" si="130"/>
        <v>5500</v>
      </c>
      <c r="V445" s="7">
        <f t="shared" si="121"/>
        <v>1</v>
      </c>
      <c r="W445" s="7">
        <f t="shared" si="122"/>
        <v>11</v>
      </c>
      <c r="X445" s="7">
        <f t="shared" si="131"/>
        <v>488</v>
      </c>
      <c r="Y445" s="7">
        <f t="shared" si="123"/>
        <v>12.363705999999999</v>
      </c>
    </row>
    <row r="446" spans="3:25">
      <c r="C446" s="170" t="s">
        <v>156</v>
      </c>
      <c r="D446" s="169">
        <v>3</v>
      </c>
      <c r="E446" s="65">
        <v>3</v>
      </c>
      <c r="F446" s="131">
        <f t="shared" si="124"/>
        <v>440</v>
      </c>
      <c r="G446" s="79">
        <f t="shared" si="134"/>
        <v>48.818530559886902</v>
      </c>
      <c r="H446" s="72">
        <f t="shared" si="133"/>
        <v>39.681733833087456</v>
      </c>
      <c r="I446" s="10">
        <f t="shared" si="125"/>
        <v>11.022703842524294</v>
      </c>
      <c r="J446" s="70">
        <v>0.5</v>
      </c>
      <c r="K446" s="7">
        <f t="shared" si="120"/>
        <v>77.520411112499886</v>
      </c>
      <c r="L446" s="43">
        <v>1030.05</v>
      </c>
      <c r="M446" s="43">
        <f t="shared" si="132"/>
        <v>262.5</v>
      </c>
      <c r="N446" s="7">
        <v>0</v>
      </c>
      <c r="O446" s="7">
        <f t="shared" si="135"/>
        <v>1370.0704111124999</v>
      </c>
      <c r="P446" s="7">
        <f t="shared" si="126"/>
        <v>15.101880385098591</v>
      </c>
      <c r="Q446" s="7">
        <f t="shared" si="119"/>
        <v>5400</v>
      </c>
      <c r="R446" s="7">
        <f t="shared" si="127"/>
        <v>16.579999999999998</v>
      </c>
      <c r="S446" s="21">
        <f t="shared" si="128"/>
        <v>21.882529629629627</v>
      </c>
      <c r="T446" s="21">
        <f t="shared" si="129"/>
        <v>22</v>
      </c>
      <c r="U446" s="7">
        <f t="shared" si="130"/>
        <v>5500</v>
      </c>
      <c r="V446" s="7">
        <f t="shared" si="121"/>
        <v>1</v>
      </c>
      <c r="W446" s="7">
        <f t="shared" si="122"/>
        <v>11</v>
      </c>
      <c r="X446" s="7">
        <f t="shared" si="131"/>
        <v>488</v>
      </c>
      <c r="Y446" s="7">
        <f t="shared" si="123"/>
        <v>12.363705999999999</v>
      </c>
    </row>
    <row r="447" spans="3:25">
      <c r="C447" s="170" t="s">
        <v>156</v>
      </c>
      <c r="D447" s="169">
        <v>3</v>
      </c>
      <c r="E447" s="65">
        <v>3</v>
      </c>
      <c r="F447" s="131">
        <f t="shared" si="124"/>
        <v>441</v>
      </c>
      <c r="G447" s="79">
        <f t="shared" si="134"/>
        <v>48.908881350177424</v>
      </c>
      <c r="H447" s="72">
        <f t="shared" si="133"/>
        <v>39.844698518121554</v>
      </c>
      <c r="I447" s="10">
        <f t="shared" si="125"/>
        <v>11.06797181058932</v>
      </c>
      <c r="J447" s="70">
        <v>0.5</v>
      </c>
      <c r="K447" s="7">
        <f t="shared" si="120"/>
        <v>78.15843918749988</v>
      </c>
      <c r="L447" s="43">
        <v>1030.05</v>
      </c>
      <c r="M447" s="43">
        <f t="shared" si="132"/>
        <v>262.5</v>
      </c>
      <c r="N447" s="7">
        <v>0</v>
      </c>
      <c r="O447" s="7">
        <f t="shared" si="135"/>
        <v>1370.7084391874998</v>
      </c>
      <c r="P447" s="7">
        <f t="shared" si="126"/>
        <v>15.170962365464133</v>
      </c>
      <c r="Q447" s="7">
        <f t="shared" si="119"/>
        <v>5400</v>
      </c>
      <c r="R447" s="7">
        <f t="shared" si="127"/>
        <v>16.579999999999998</v>
      </c>
      <c r="S447" s="21">
        <f t="shared" si="128"/>
        <v>21.882529629629627</v>
      </c>
      <c r="T447" s="21">
        <f t="shared" si="129"/>
        <v>22</v>
      </c>
      <c r="U447" s="7">
        <f t="shared" si="130"/>
        <v>5500</v>
      </c>
      <c r="V447" s="7">
        <f t="shared" si="121"/>
        <v>1</v>
      </c>
      <c r="W447" s="7">
        <f t="shared" si="122"/>
        <v>11</v>
      </c>
      <c r="X447" s="7">
        <f t="shared" si="131"/>
        <v>488</v>
      </c>
      <c r="Y447" s="7">
        <f t="shared" si="123"/>
        <v>12.363705999999999</v>
      </c>
    </row>
    <row r="448" spans="3:25">
      <c r="C448" s="170" t="s">
        <v>156</v>
      </c>
      <c r="D448" s="169">
        <v>3</v>
      </c>
      <c r="E448" s="65">
        <v>3</v>
      </c>
      <c r="F448" s="131">
        <f t="shared" si="124"/>
        <v>442</v>
      </c>
      <c r="G448" s="79">
        <f t="shared" si="134"/>
        <v>48.998865604310595</v>
      </c>
      <c r="H448" s="72">
        <f t="shared" si="133"/>
        <v>40.006999387607138</v>
      </c>
      <c r="I448" s="10">
        <f t="shared" si="125"/>
        <v>11.113055385446426</v>
      </c>
      <c r="J448" s="70">
        <v>0.5</v>
      </c>
      <c r="K448" s="7">
        <f t="shared" si="120"/>
        <v>78.796467262499874</v>
      </c>
      <c r="L448" s="43">
        <v>1030.05</v>
      </c>
      <c r="M448" s="43">
        <f t="shared" si="132"/>
        <v>262.5</v>
      </c>
      <c r="N448" s="7">
        <v>0</v>
      </c>
      <c r="O448" s="7">
        <f t="shared" si="135"/>
        <v>1371.3464672624998</v>
      </c>
      <c r="P448" s="7">
        <f t="shared" si="126"/>
        <v>15.239849243324453</v>
      </c>
      <c r="Q448" s="7">
        <f t="shared" si="119"/>
        <v>5400</v>
      </c>
      <c r="R448" s="7">
        <f t="shared" si="127"/>
        <v>16.579999999999998</v>
      </c>
      <c r="S448" s="21">
        <f t="shared" si="128"/>
        <v>21.882529629629627</v>
      </c>
      <c r="T448" s="21">
        <f t="shared" si="129"/>
        <v>22</v>
      </c>
      <c r="U448" s="7">
        <f t="shared" si="130"/>
        <v>5500</v>
      </c>
      <c r="V448" s="7">
        <f t="shared" si="121"/>
        <v>1</v>
      </c>
      <c r="W448" s="7">
        <f t="shared" si="122"/>
        <v>11</v>
      </c>
      <c r="X448" s="7">
        <f t="shared" si="131"/>
        <v>488</v>
      </c>
      <c r="Y448" s="7">
        <f t="shared" si="123"/>
        <v>12.363705999999999</v>
      </c>
    </row>
    <row r="449" spans="3:25">
      <c r="C449" s="170" t="s">
        <v>156</v>
      </c>
      <c r="D449" s="169">
        <v>3</v>
      </c>
      <c r="E449" s="65">
        <v>3</v>
      </c>
      <c r="F449" s="131">
        <f t="shared" si="124"/>
        <v>443</v>
      </c>
      <c r="G449" s="79">
        <f t="shared" si="134"/>
        <v>49.088487747300242</v>
      </c>
      <c r="H449" s="72">
        <f t="shared" si="133"/>
        <v>40.168644487958488</v>
      </c>
      <c r="I449" s="10">
        <f t="shared" si="125"/>
        <v>11.157956802210691</v>
      </c>
      <c r="J449" s="70">
        <v>0.5</v>
      </c>
      <c r="K449" s="7">
        <f t="shared" si="120"/>
        <v>79.434495337499882</v>
      </c>
      <c r="L449" s="43">
        <v>1030.05</v>
      </c>
      <c r="M449" s="43">
        <f t="shared" si="132"/>
        <v>262.5</v>
      </c>
      <c r="N449" s="7">
        <v>0</v>
      </c>
      <c r="O449" s="7">
        <f t="shared" si="135"/>
        <v>1371.9844953374998</v>
      </c>
      <c r="P449" s="7">
        <f t="shared" si="126"/>
        <v>15.308543732278658</v>
      </c>
      <c r="Q449" s="7">
        <f t="shared" si="119"/>
        <v>5500</v>
      </c>
      <c r="R449" s="7">
        <f t="shared" si="127"/>
        <v>16.940000000000001</v>
      </c>
      <c r="S449" s="21">
        <f t="shared" si="128"/>
        <v>21.951160000000002</v>
      </c>
      <c r="T449" s="21">
        <f t="shared" si="129"/>
        <v>22</v>
      </c>
      <c r="U449" s="7">
        <f t="shared" si="130"/>
        <v>5500</v>
      </c>
      <c r="V449" s="7">
        <f t="shared" si="121"/>
        <v>1</v>
      </c>
      <c r="W449" s="7">
        <f t="shared" si="122"/>
        <v>11</v>
      </c>
      <c r="X449" s="7">
        <f t="shared" si="131"/>
        <v>488</v>
      </c>
      <c r="Y449" s="7">
        <f t="shared" si="123"/>
        <v>12.632158000000002</v>
      </c>
    </row>
    <row r="450" spans="3:25">
      <c r="C450" s="170" t="s">
        <v>156</v>
      </c>
      <c r="D450" s="169">
        <v>3</v>
      </c>
      <c r="E450" s="65">
        <v>3</v>
      </c>
      <c r="F450" s="131">
        <f t="shared" si="124"/>
        <v>444</v>
      </c>
      <c r="G450" s="79">
        <f t="shared" si="134"/>
        <v>49.17775211583573</v>
      </c>
      <c r="H450" s="72">
        <f t="shared" si="133"/>
        <v>40.32964170433452</v>
      </c>
      <c r="I450" s="10">
        <f t="shared" si="125"/>
        <v>11.202678251204032</v>
      </c>
      <c r="J450" s="70">
        <v>0.5</v>
      </c>
      <c r="K450" s="7">
        <f t="shared" si="120"/>
        <v>80.072523412499891</v>
      </c>
      <c r="L450" s="43">
        <v>1030.05</v>
      </c>
      <c r="M450" s="43">
        <f t="shared" si="132"/>
        <v>262.5</v>
      </c>
      <c r="N450" s="7">
        <v>0</v>
      </c>
      <c r="O450" s="7">
        <f t="shared" si="135"/>
        <v>1372.6225234125</v>
      </c>
      <c r="P450" s="7">
        <f t="shared" si="126"/>
        <v>15.377048490146011</v>
      </c>
      <c r="Q450" s="7">
        <f t="shared" ref="Q450:Q513" si="136">IF(D450=1,VLOOKUP(H450,$AA$7:$AB$68,2,TRUE),IF(D450=2,VLOOKUP(H450,$AC$7:$AD$68,2,TRUE),IF(D450=3,VLOOKUP(H450,$AE$7:$AF$68,2,TRUE))))</f>
        <v>5500</v>
      </c>
      <c r="R450" s="7">
        <f t="shared" si="127"/>
        <v>16.940000000000001</v>
      </c>
      <c r="S450" s="21">
        <f t="shared" si="128"/>
        <v>21.951160000000002</v>
      </c>
      <c r="T450" s="21">
        <f t="shared" si="129"/>
        <v>22</v>
      </c>
      <c r="U450" s="7">
        <f t="shared" si="130"/>
        <v>5500</v>
      </c>
      <c r="V450" s="7">
        <f t="shared" si="121"/>
        <v>1</v>
      </c>
      <c r="W450" s="7">
        <f t="shared" si="122"/>
        <v>11</v>
      </c>
      <c r="X450" s="7">
        <f t="shared" si="131"/>
        <v>488</v>
      </c>
      <c r="Y450" s="7">
        <f t="shared" si="123"/>
        <v>12.632158000000002</v>
      </c>
    </row>
    <row r="451" spans="3:25">
      <c r="C451" s="170" t="s">
        <v>156</v>
      </c>
      <c r="D451" s="169">
        <v>3</v>
      </c>
      <c r="E451" s="65">
        <v>3</v>
      </c>
      <c r="F451" s="131">
        <f t="shared" si="124"/>
        <v>445</v>
      </c>
      <c r="G451" s="79">
        <f t="shared" si="134"/>
        <v>49.266662960730606</v>
      </c>
      <c r="H451" s="72">
        <f t="shared" si="133"/>
        <v>40.489998765127147</v>
      </c>
      <c r="I451" s="10">
        <f t="shared" si="125"/>
        <v>11.247221879201986</v>
      </c>
      <c r="J451" s="70">
        <v>0.5</v>
      </c>
      <c r="K451" s="7">
        <f t="shared" si="120"/>
        <v>80.710551487499885</v>
      </c>
      <c r="L451" s="43">
        <v>1030.05</v>
      </c>
      <c r="M451" s="43">
        <f t="shared" si="132"/>
        <v>262.5</v>
      </c>
      <c r="N451" s="7">
        <v>0</v>
      </c>
      <c r="O451" s="7">
        <f t="shared" si="135"/>
        <v>1373.2605514874999</v>
      </c>
      <c r="P451" s="7">
        <f t="shared" si="126"/>
        <v>15.445366120535194</v>
      </c>
      <c r="Q451" s="7">
        <f t="shared" si="136"/>
        <v>5500</v>
      </c>
      <c r="R451" s="7">
        <f t="shared" si="127"/>
        <v>16.940000000000001</v>
      </c>
      <c r="S451" s="21">
        <f t="shared" si="128"/>
        <v>21.951160000000002</v>
      </c>
      <c r="T451" s="21">
        <f t="shared" si="129"/>
        <v>22</v>
      </c>
      <c r="U451" s="7">
        <f t="shared" si="130"/>
        <v>5500</v>
      </c>
      <c r="V451" s="7">
        <f t="shared" si="121"/>
        <v>1</v>
      </c>
      <c r="W451" s="7">
        <f t="shared" si="122"/>
        <v>11</v>
      </c>
      <c r="X451" s="7">
        <f t="shared" si="131"/>
        <v>488</v>
      </c>
      <c r="Y451" s="7">
        <f t="shared" si="123"/>
        <v>12.632158000000002</v>
      </c>
    </row>
    <row r="452" spans="3:25">
      <c r="C452" s="170" t="s">
        <v>156</v>
      </c>
      <c r="D452" s="169">
        <v>3</v>
      </c>
      <c r="E452" s="65">
        <v>3</v>
      </c>
      <c r="F452" s="131">
        <f t="shared" si="124"/>
        <v>446</v>
      </c>
      <c r="G452" s="79">
        <f t="shared" si="134"/>
        <v>49.355224449284613</v>
      </c>
      <c r="H452" s="72">
        <f t="shared" si="133"/>
        <v>40.64972324629035</v>
      </c>
      <c r="I452" s="10">
        <f t="shared" si="125"/>
        <v>11.291589790636207</v>
      </c>
      <c r="J452" s="70">
        <v>0.5</v>
      </c>
      <c r="K452" s="7">
        <f t="shared" si="120"/>
        <v>81.348579562499879</v>
      </c>
      <c r="L452" s="43">
        <v>1030.05</v>
      </c>
      <c r="M452" s="43">
        <f t="shared" si="132"/>
        <v>262.5</v>
      </c>
      <c r="N452" s="7">
        <v>0</v>
      </c>
      <c r="O452" s="7">
        <f t="shared" si="135"/>
        <v>1373.8985795624999</v>
      </c>
      <c r="P452" s="7">
        <f t="shared" si="126"/>
        <v>15.513499174357509</v>
      </c>
      <c r="Q452" s="7">
        <f t="shared" si="136"/>
        <v>5500</v>
      </c>
      <c r="R452" s="7">
        <f t="shared" si="127"/>
        <v>16.940000000000001</v>
      </c>
      <c r="S452" s="21">
        <f t="shared" si="128"/>
        <v>21.951160000000002</v>
      </c>
      <c r="T452" s="21">
        <f t="shared" si="129"/>
        <v>22</v>
      </c>
      <c r="U452" s="7">
        <f t="shared" si="130"/>
        <v>5500</v>
      </c>
      <c r="V452" s="7">
        <f t="shared" si="121"/>
        <v>1</v>
      </c>
      <c r="W452" s="7">
        <f t="shared" si="122"/>
        <v>11</v>
      </c>
      <c r="X452" s="7">
        <f t="shared" si="131"/>
        <v>488</v>
      </c>
      <c r="Y452" s="7">
        <f t="shared" si="123"/>
        <v>12.632158000000002</v>
      </c>
    </row>
    <row r="453" spans="3:25">
      <c r="C453" s="170" t="s">
        <v>156</v>
      </c>
      <c r="D453" s="169">
        <v>3</v>
      </c>
      <c r="E453" s="65">
        <v>3</v>
      </c>
      <c r="F453" s="131">
        <f t="shared" si="124"/>
        <v>447</v>
      </c>
      <c r="G453" s="79">
        <f t="shared" si="134"/>
        <v>49.443440667562861</v>
      </c>
      <c r="H453" s="72">
        <f t="shared" si="133"/>
        <v>40.80882257551665</v>
      </c>
      <c r="I453" s="10">
        <f t="shared" si="125"/>
        <v>11.335784048754626</v>
      </c>
      <c r="J453" s="70">
        <v>0.5</v>
      </c>
      <c r="K453" s="7">
        <f t="shared" si="120"/>
        <v>81.986607637499858</v>
      </c>
      <c r="L453" s="43">
        <v>1030.05</v>
      </c>
      <c r="M453" s="43">
        <f t="shared" si="132"/>
        <v>262.5</v>
      </c>
      <c r="N453" s="7">
        <v>0</v>
      </c>
      <c r="O453" s="7">
        <f t="shared" si="135"/>
        <v>1374.5366076374999</v>
      </c>
      <c r="P453" s="7">
        <f t="shared" si="126"/>
        <v>15.581450151286466</v>
      </c>
      <c r="Q453" s="7">
        <f t="shared" si="136"/>
        <v>5500</v>
      </c>
      <c r="R453" s="7">
        <f t="shared" si="127"/>
        <v>16.940000000000001</v>
      </c>
      <c r="S453" s="21">
        <f t="shared" si="128"/>
        <v>21.951160000000002</v>
      </c>
      <c r="T453" s="21">
        <f t="shared" si="129"/>
        <v>22</v>
      </c>
      <c r="U453" s="7">
        <f t="shared" si="130"/>
        <v>5500</v>
      </c>
      <c r="V453" s="7">
        <f t="shared" si="121"/>
        <v>1</v>
      </c>
      <c r="W453" s="7">
        <f t="shared" si="122"/>
        <v>11</v>
      </c>
      <c r="X453" s="7">
        <f t="shared" si="131"/>
        <v>488</v>
      </c>
      <c r="Y453" s="7">
        <f t="shared" si="123"/>
        <v>12.632158000000002</v>
      </c>
    </row>
    <row r="454" spans="3:25">
      <c r="C454" s="170" t="s">
        <v>156</v>
      </c>
      <c r="D454" s="169">
        <v>3</v>
      </c>
      <c r="E454" s="65">
        <v>3</v>
      </c>
      <c r="F454" s="131">
        <f t="shared" si="124"/>
        <v>448</v>
      </c>
      <c r="G454" s="79">
        <f t="shared" si="134"/>
        <v>49.531315622595613</v>
      </c>
      <c r="H454" s="72">
        <f t="shared" si="133"/>
        <v>40.96730403626772</v>
      </c>
      <c r="I454" s="10">
        <f t="shared" si="125"/>
        <v>11.379806676741033</v>
      </c>
      <c r="J454" s="70">
        <v>0.5</v>
      </c>
      <c r="K454" s="7">
        <f t="shared" ref="K454:K517" si="137">0.5*1.167*0.95*1.151*I454^2</f>
        <v>82.624635712499867</v>
      </c>
      <c r="L454" s="43">
        <v>1030.05</v>
      </c>
      <c r="M454" s="43">
        <f t="shared" si="132"/>
        <v>262.5</v>
      </c>
      <c r="N454" s="7">
        <v>0</v>
      </c>
      <c r="O454" s="7">
        <f t="shared" si="135"/>
        <v>1375.1746357124998</v>
      </c>
      <c r="P454" s="7">
        <f t="shared" si="126"/>
        <v>15.649221501166023</v>
      </c>
      <c r="Q454" s="7">
        <f t="shared" si="136"/>
        <v>5600</v>
      </c>
      <c r="R454" s="7">
        <f t="shared" si="127"/>
        <v>17.045000000000002</v>
      </c>
      <c r="S454" s="21">
        <f t="shared" si="128"/>
        <v>21.69280625</v>
      </c>
      <c r="T454" s="21">
        <f t="shared" si="129"/>
        <v>22</v>
      </c>
      <c r="U454" s="7">
        <f t="shared" si="130"/>
        <v>5500</v>
      </c>
      <c r="V454" s="7">
        <f t="shared" si="121"/>
        <v>1</v>
      </c>
      <c r="W454" s="7">
        <f t="shared" si="122"/>
        <v>11</v>
      </c>
      <c r="X454" s="7">
        <f t="shared" si="131"/>
        <v>488</v>
      </c>
      <c r="Y454" s="7">
        <f t="shared" si="123"/>
        <v>12.710456500000001</v>
      </c>
    </row>
    <row r="455" spans="3:25">
      <c r="C455" s="170" t="s">
        <v>156</v>
      </c>
      <c r="D455" s="169">
        <v>3</v>
      </c>
      <c r="E455" s="65">
        <v>3</v>
      </c>
      <c r="F455" s="131">
        <f t="shared" si="124"/>
        <v>449</v>
      </c>
      <c r="G455" s="79">
        <f t="shared" si="134"/>
        <v>49.618853244502098</v>
      </c>
      <c r="H455" s="72">
        <f t="shared" si="133"/>
        <v>41.125174771665073</v>
      </c>
      <c r="I455" s="10">
        <f t="shared" si="125"/>
        <v>11.423659658795854</v>
      </c>
      <c r="J455" s="70">
        <v>0.5</v>
      </c>
      <c r="K455" s="7">
        <f t="shared" si="137"/>
        <v>83.262663787499861</v>
      </c>
      <c r="L455" s="43">
        <v>1030.05</v>
      </c>
      <c r="M455" s="43">
        <f t="shared" si="132"/>
        <v>262.5</v>
      </c>
      <c r="N455" s="7">
        <v>0</v>
      </c>
      <c r="O455" s="7">
        <f t="shared" si="135"/>
        <v>1375.8126637874998</v>
      </c>
      <c r="P455" s="7">
        <f t="shared" si="126"/>
        <v>15.716815625369724</v>
      </c>
      <c r="Q455" s="7">
        <f t="shared" si="136"/>
        <v>5600</v>
      </c>
      <c r="R455" s="7">
        <f t="shared" si="127"/>
        <v>17.045000000000002</v>
      </c>
      <c r="S455" s="21">
        <f t="shared" si="128"/>
        <v>21.69280625</v>
      </c>
      <c r="T455" s="21">
        <f t="shared" si="129"/>
        <v>22</v>
      </c>
      <c r="U455" s="7">
        <f t="shared" si="130"/>
        <v>5500</v>
      </c>
      <c r="V455" s="7">
        <f t="shared" ref="V455:V518" si="138">MATCH(T455,$AJ$7:$AJ$29,0)</f>
        <v>1</v>
      </c>
      <c r="W455" s="7">
        <f t="shared" ref="W455:W518" si="139">MATCH(U455,$AK$6:$AX$6,0)</f>
        <v>11</v>
      </c>
      <c r="X455" s="7">
        <f t="shared" si="131"/>
        <v>488</v>
      </c>
      <c r="Y455" s="7">
        <f t="shared" ref="Y455:Y518" si="140">R455*0.7457</f>
        <v>12.710456500000001</v>
      </c>
    </row>
    <row r="456" spans="3:25">
      <c r="C456" s="69" t="s">
        <v>130</v>
      </c>
      <c r="D456" s="169">
        <v>3</v>
      </c>
      <c r="E456" s="65">
        <v>3</v>
      </c>
      <c r="F456" s="131">
        <f t="shared" si="124"/>
        <v>450</v>
      </c>
      <c r="G456" s="79">
        <f t="shared" si="134"/>
        <v>49.706057388541488</v>
      </c>
      <c r="H456" s="72">
        <f t="shared" si="133"/>
        <v>41.282441788246942</v>
      </c>
      <c r="I456" s="10">
        <f t="shared" si="125"/>
        <v>11.467344941179705</v>
      </c>
      <c r="J456" s="70">
        <v>-2.5</v>
      </c>
      <c r="K456" s="7">
        <f t="shared" si="137"/>
        <v>83.900691862499841</v>
      </c>
      <c r="L456" s="43">
        <v>1030.05</v>
      </c>
      <c r="M456" s="43">
        <f t="shared" si="132"/>
        <v>-1312.5</v>
      </c>
      <c r="N456" s="7">
        <v>0</v>
      </c>
      <c r="O456" s="7">
        <f t="shared" si="135"/>
        <v>-198.54930813750025</v>
      </c>
      <c r="P456" s="7">
        <f t="shared" si="126"/>
        <v>-2.276833404245294</v>
      </c>
      <c r="Q456" s="7">
        <f t="shared" si="136"/>
        <v>5600</v>
      </c>
      <c r="R456" s="7">
        <f t="shared" ref="R456:R519" si="141">VLOOKUP(Q456,$AG$7:$AH$68,2,FALSE)</f>
        <v>17.045000000000002</v>
      </c>
      <c r="S456" s="21">
        <f t="shared" ref="S456:S519" si="142">VLOOKUP(Q456,$AG$7:$AI$68,3,TRUE)</f>
        <v>21.69280625</v>
      </c>
      <c r="T456" s="21">
        <f t="shared" ref="T456:T519" si="143">ROUNDUP(S456,0)</f>
        <v>22</v>
      </c>
      <c r="U456" s="7">
        <f t="shared" ref="U456:U519" si="144">MROUND(Q456,500)</f>
        <v>5500</v>
      </c>
      <c r="V456" s="7">
        <f t="shared" si="138"/>
        <v>1</v>
      </c>
      <c r="W456" s="7">
        <f t="shared" si="139"/>
        <v>11</v>
      </c>
      <c r="X456" s="7">
        <v>0</v>
      </c>
      <c r="Y456" s="7">
        <f t="shared" si="140"/>
        <v>12.710456500000001</v>
      </c>
    </row>
    <row r="457" spans="3:25">
      <c r="C457" s="69" t="s">
        <v>130</v>
      </c>
      <c r="D457" s="169">
        <v>3</v>
      </c>
      <c r="E457" s="65">
        <v>3</v>
      </c>
      <c r="F457" s="131">
        <f t="shared" ref="F457:F520" si="145">F456+1</f>
        <v>451</v>
      </c>
      <c r="G457" s="79">
        <f t="shared" si="134"/>
        <v>49.794968233436364</v>
      </c>
      <c r="H457" s="72">
        <f t="shared" si="133"/>
        <v>40.489998765127133</v>
      </c>
      <c r="I457" s="10">
        <f t="shared" ref="I457:I520" si="146">MIN(13.2,(SQRT((I456^2)+2*J456*$F$7)))</f>
        <v>11.247221879201982</v>
      </c>
      <c r="J457" s="70">
        <v>-2.5</v>
      </c>
      <c r="K457" s="7">
        <f t="shared" si="137"/>
        <v>80.710551487499842</v>
      </c>
      <c r="L457" s="43">
        <v>1030.05</v>
      </c>
      <c r="M457" s="43">
        <f t="shared" si="132"/>
        <v>-1312.5</v>
      </c>
      <c r="N457" s="7">
        <v>0</v>
      </c>
      <c r="O457" s="7">
        <f t="shared" si="135"/>
        <v>-201.7394485125003</v>
      </c>
      <c r="P457" s="7">
        <f t="shared" ref="P457:P520" si="147">(O457*I457)/1000</f>
        <v>-2.269008339207935</v>
      </c>
      <c r="Q457" s="7">
        <f t="shared" si="136"/>
        <v>5500</v>
      </c>
      <c r="R457" s="7">
        <f t="shared" si="141"/>
        <v>16.940000000000001</v>
      </c>
      <c r="S457" s="21">
        <f t="shared" si="142"/>
        <v>21.951160000000002</v>
      </c>
      <c r="T457" s="21">
        <f t="shared" si="143"/>
        <v>22</v>
      </c>
      <c r="U457" s="7">
        <f t="shared" si="144"/>
        <v>5500</v>
      </c>
      <c r="V457" s="7">
        <f t="shared" si="138"/>
        <v>1</v>
      </c>
      <c r="W457" s="7">
        <f t="shared" si="139"/>
        <v>11</v>
      </c>
      <c r="X457" s="7">
        <v>0</v>
      </c>
      <c r="Y457" s="7">
        <f t="shared" si="140"/>
        <v>12.632158000000002</v>
      </c>
    </row>
    <row r="458" spans="3:25">
      <c r="C458" s="69" t="s">
        <v>130</v>
      </c>
      <c r="D458" s="169">
        <v>3</v>
      </c>
      <c r="E458" s="65">
        <v>3</v>
      </c>
      <c r="F458" s="131">
        <f t="shared" si="145"/>
        <v>452</v>
      </c>
      <c r="G458" s="79">
        <f t="shared" si="134"/>
        <v>49.885690075761666</v>
      </c>
      <c r="H458" s="72">
        <f t="shared" ref="H458:H521" si="148">I458*3.6</f>
        <v>39.681733833087449</v>
      </c>
      <c r="I458" s="10">
        <f t="shared" si="146"/>
        <v>11.02270384252429</v>
      </c>
      <c r="J458" s="70">
        <v>-2.5</v>
      </c>
      <c r="K458" s="7">
        <f t="shared" si="137"/>
        <v>77.520411112499829</v>
      </c>
      <c r="L458" s="43">
        <v>1030.05</v>
      </c>
      <c r="M458" s="43">
        <f t="shared" ref="M458:M521" si="149">525*J458</f>
        <v>-1312.5</v>
      </c>
      <c r="N458" s="7">
        <v>0</v>
      </c>
      <c r="O458" s="7">
        <f t="shared" si="135"/>
        <v>-204.92958888750013</v>
      </c>
      <c r="P458" s="7">
        <f t="shared" si="147"/>
        <v>-2.2588781668771709</v>
      </c>
      <c r="Q458" s="7">
        <f t="shared" si="136"/>
        <v>5400</v>
      </c>
      <c r="R458" s="7">
        <f t="shared" si="141"/>
        <v>16.579999999999998</v>
      </c>
      <c r="S458" s="21">
        <f t="shared" si="142"/>
        <v>21.882529629629627</v>
      </c>
      <c r="T458" s="21">
        <f t="shared" si="143"/>
        <v>22</v>
      </c>
      <c r="U458" s="7">
        <f t="shared" si="144"/>
        <v>5500</v>
      </c>
      <c r="V458" s="7">
        <f t="shared" si="138"/>
        <v>1</v>
      </c>
      <c r="W458" s="7">
        <f t="shared" si="139"/>
        <v>11</v>
      </c>
      <c r="X458" s="7">
        <v>0</v>
      </c>
      <c r="Y458" s="7">
        <f t="shared" si="140"/>
        <v>12.363705999999999</v>
      </c>
    </row>
    <row r="459" spans="3:25">
      <c r="C459" s="69" t="s">
        <v>130</v>
      </c>
      <c r="D459" s="169">
        <v>3</v>
      </c>
      <c r="E459" s="65">
        <v>3</v>
      </c>
      <c r="F459" s="131">
        <f t="shared" si="145"/>
        <v>453</v>
      </c>
      <c r="G459" s="79">
        <f t="shared" si="134"/>
        <v>49.978338286684078</v>
      </c>
      <c r="H459" s="72">
        <f t="shared" si="148"/>
        <v>38.856659660861183</v>
      </c>
      <c r="I459" s="10">
        <f t="shared" si="146"/>
        <v>10.79351657246144</v>
      </c>
      <c r="J459" s="70">
        <v>-2.5</v>
      </c>
      <c r="K459" s="7">
        <f t="shared" si="137"/>
        <v>74.330270737499831</v>
      </c>
      <c r="L459" s="43">
        <v>1030.05</v>
      </c>
      <c r="M459" s="43">
        <f t="shared" si="149"/>
        <v>-1312.5</v>
      </c>
      <c r="N459" s="7">
        <v>0</v>
      </c>
      <c r="O459" s="7">
        <f t="shared" si="135"/>
        <v>-208.11972926250019</v>
      </c>
      <c r="P459" s="7">
        <f t="shared" si="147"/>
        <v>-2.2463437468509837</v>
      </c>
      <c r="Q459" s="7">
        <f t="shared" si="136"/>
        <v>5300</v>
      </c>
      <c r="R459" s="7">
        <f t="shared" si="141"/>
        <v>16.25</v>
      </c>
      <c r="S459" s="21">
        <f t="shared" si="142"/>
        <v>21.851650943396226</v>
      </c>
      <c r="T459" s="21">
        <f t="shared" si="143"/>
        <v>22</v>
      </c>
      <c r="U459" s="7">
        <f t="shared" si="144"/>
        <v>5500</v>
      </c>
      <c r="V459" s="7">
        <f t="shared" si="138"/>
        <v>1</v>
      </c>
      <c r="W459" s="7">
        <f t="shared" si="139"/>
        <v>11</v>
      </c>
      <c r="X459" s="7">
        <v>0</v>
      </c>
      <c r="Y459" s="7">
        <f t="shared" si="140"/>
        <v>12.117625</v>
      </c>
    </row>
    <row r="460" spans="3:25">
      <c r="C460" s="69" t="s">
        <v>130</v>
      </c>
      <c r="D460" s="169">
        <v>3</v>
      </c>
      <c r="E460" s="65">
        <v>3</v>
      </c>
      <c r="F460" s="131">
        <f t="shared" si="145"/>
        <v>454</v>
      </c>
      <c r="G460" s="79">
        <f t="shared" ref="G460:G523" si="150">($F$7/I460)+G459</f>
        <v>50.073041031446152</v>
      </c>
      <c r="H460" s="72">
        <f t="shared" si="148"/>
        <v>38.013681747497138</v>
      </c>
      <c r="I460" s="10">
        <f t="shared" si="146"/>
        <v>10.559356040971426</v>
      </c>
      <c r="J460" s="70">
        <v>-2.5</v>
      </c>
      <c r="K460" s="7">
        <f t="shared" si="137"/>
        <v>71.140130362499832</v>
      </c>
      <c r="L460" s="43">
        <v>1030.05</v>
      </c>
      <c r="M460" s="43">
        <f t="shared" si="149"/>
        <v>-1312.5</v>
      </c>
      <c r="N460" s="7">
        <v>0</v>
      </c>
      <c r="O460" s="7">
        <f t="shared" si="135"/>
        <v>-211.30986963750024</v>
      </c>
      <c r="P460" s="7">
        <f t="shared" si="147"/>
        <v>-2.2312961484736231</v>
      </c>
      <c r="Q460" s="7">
        <f t="shared" si="136"/>
        <v>5200</v>
      </c>
      <c r="R460" s="7">
        <f t="shared" si="141"/>
        <v>15.92</v>
      </c>
      <c r="S460" s="21">
        <f t="shared" si="142"/>
        <v>21.819584615384613</v>
      </c>
      <c r="T460" s="21">
        <f t="shared" si="143"/>
        <v>22</v>
      </c>
      <c r="U460" s="7">
        <f t="shared" si="144"/>
        <v>5000</v>
      </c>
      <c r="V460" s="7">
        <f t="shared" si="138"/>
        <v>1</v>
      </c>
      <c r="W460" s="7">
        <f t="shared" si="139"/>
        <v>10</v>
      </c>
      <c r="X460" s="7">
        <v>0</v>
      </c>
      <c r="Y460" s="7">
        <f t="shared" si="140"/>
        <v>11.871544</v>
      </c>
    </row>
    <row r="461" spans="3:25">
      <c r="C461" s="69" t="s">
        <v>130</v>
      </c>
      <c r="D461" s="169">
        <v>3</v>
      </c>
      <c r="E461" s="65">
        <v>3</v>
      </c>
      <c r="F461" s="131">
        <f t="shared" si="145"/>
        <v>455</v>
      </c>
      <c r="G461" s="79">
        <f t="shared" si="150"/>
        <v>50.169941348068456</v>
      </c>
      <c r="H461" s="72">
        <f t="shared" si="148"/>
        <v>37.151581392990487</v>
      </c>
      <c r="I461" s="10">
        <f t="shared" si="146"/>
        <v>10.319883720275135</v>
      </c>
      <c r="J461" s="70">
        <v>-2.5</v>
      </c>
      <c r="K461" s="7">
        <f t="shared" si="137"/>
        <v>67.949989987499833</v>
      </c>
      <c r="L461" s="43">
        <v>1030.05</v>
      </c>
      <c r="M461" s="43">
        <f t="shared" si="149"/>
        <v>-1312.5</v>
      </c>
      <c r="N461" s="7">
        <v>0</v>
      </c>
      <c r="O461" s="7">
        <f t="shared" si="135"/>
        <v>-214.5000100125003</v>
      </c>
      <c r="P461" s="7">
        <f t="shared" si="147"/>
        <v>-2.2136151613268553</v>
      </c>
      <c r="Q461" s="7">
        <f t="shared" si="136"/>
        <v>5000</v>
      </c>
      <c r="R461" s="7">
        <f t="shared" si="141"/>
        <v>15.26</v>
      </c>
      <c r="S461" s="21">
        <f t="shared" si="142"/>
        <v>21.751604</v>
      </c>
      <c r="T461" s="21">
        <f t="shared" si="143"/>
        <v>22</v>
      </c>
      <c r="U461" s="7">
        <f t="shared" si="144"/>
        <v>5000</v>
      </c>
      <c r="V461" s="7">
        <f t="shared" si="138"/>
        <v>1</v>
      </c>
      <c r="W461" s="7">
        <f t="shared" si="139"/>
        <v>10</v>
      </c>
      <c r="X461" s="7">
        <v>0</v>
      </c>
      <c r="Y461" s="7">
        <f t="shared" si="140"/>
        <v>11.379382</v>
      </c>
    </row>
    <row r="462" spans="3:25">
      <c r="C462" s="69" t="s">
        <v>130</v>
      </c>
      <c r="D462" s="169">
        <v>3</v>
      </c>
      <c r="E462" s="65">
        <v>3</v>
      </c>
      <c r="F462" s="131">
        <f t="shared" si="145"/>
        <v>456</v>
      </c>
      <c r="G462" s="79">
        <f t="shared" si="150"/>
        <v>50.269199681465551</v>
      </c>
      <c r="H462" s="72">
        <f t="shared" si="148"/>
        <v>36.268995023297748</v>
      </c>
      <c r="I462" s="10">
        <f t="shared" si="146"/>
        <v>10.074720839804931</v>
      </c>
      <c r="J462" s="70">
        <v>-2.5</v>
      </c>
      <c r="K462" s="7">
        <f t="shared" si="137"/>
        <v>64.759849612499849</v>
      </c>
      <c r="L462" s="43">
        <v>1030.05</v>
      </c>
      <c r="M462" s="43">
        <f t="shared" si="149"/>
        <v>-1312.5</v>
      </c>
      <c r="N462" s="7">
        <v>0</v>
      </c>
      <c r="O462" s="7">
        <f t="shared" si="135"/>
        <v>-217.69015038750013</v>
      </c>
      <c r="P462" s="7">
        <f t="shared" si="147"/>
        <v>-2.1931674947292166</v>
      </c>
      <c r="Q462" s="7">
        <f t="shared" si="136"/>
        <v>4900</v>
      </c>
      <c r="R462" s="7">
        <f t="shared" si="141"/>
        <v>14.97</v>
      </c>
      <c r="S462" s="21">
        <f t="shared" si="142"/>
        <v>21.773712244897961</v>
      </c>
      <c r="T462" s="21">
        <f t="shared" si="143"/>
        <v>22</v>
      </c>
      <c r="U462" s="7">
        <f t="shared" si="144"/>
        <v>5000</v>
      </c>
      <c r="V462" s="7">
        <f t="shared" si="138"/>
        <v>1</v>
      </c>
      <c r="W462" s="7">
        <f t="shared" si="139"/>
        <v>10</v>
      </c>
      <c r="X462" s="7">
        <v>0</v>
      </c>
      <c r="Y462" s="7">
        <f t="shared" si="140"/>
        <v>11.163129000000001</v>
      </c>
    </row>
    <row r="463" spans="3:25">
      <c r="C463" s="69" t="s">
        <v>130</v>
      </c>
      <c r="D463" s="169">
        <v>3</v>
      </c>
      <c r="E463" s="65">
        <v>3</v>
      </c>
      <c r="F463" s="131">
        <f t="shared" si="145"/>
        <v>457</v>
      </c>
      <c r="G463" s="79">
        <f t="shared" si="150"/>
        <v>50.370997001177408</v>
      </c>
      <c r="H463" s="72">
        <f t="shared" si="148"/>
        <v>35.364388867899258</v>
      </c>
      <c r="I463" s="10">
        <f t="shared" si="146"/>
        <v>9.823441352194239</v>
      </c>
      <c r="J463" s="70">
        <v>-2.5</v>
      </c>
      <c r="K463" s="7">
        <f t="shared" si="137"/>
        <v>61.569709237499843</v>
      </c>
      <c r="L463" s="43">
        <v>1030.05</v>
      </c>
      <c r="M463" s="43">
        <f t="shared" si="149"/>
        <v>-1312.5</v>
      </c>
      <c r="N463" s="7">
        <v>0</v>
      </c>
      <c r="O463" s="7">
        <f t="shared" si="135"/>
        <v>-220.88029076250018</v>
      </c>
      <c r="P463" s="7">
        <f t="shared" si="147"/>
        <v>-2.1698045821610314</v>
      </c>
      <c r="Q463" s="7">
        <f t="shared" si="136"/>
        <v>4800</v>
      </c>
      <c r="R463" s="7">
        <f t="shared" si="141"/>
        <v>14.68</v>
      </c>
      <c r="S463" s="21">
        <f t="shared" si="142"/>
        <v>21.796741666666666</v>
      </c>
      <c r="T463" s="21">
        <f t="shared" si="143"/>
        <v>22</v>
      </c>
      <c r="U463" s="7">
        <f t="shared" si="144"/>
        <v>5000</v>
      </c>
      <c r="V463" s="7">
        <f t="shared" si="138"/>
        <v>1</v>
      </c>
      <c r="W463" s="7">
        <f t="shared" si="139"/>
        <v>10</v>
      </c>
      <c r="X463" s="7">
        <v>0</v>
      </c>
      <c r="Y463" s="7">
        <f t="shared" si="140"/>
        <v>10.946876</v>
      </c>
    </row>
    <row r="464" spans="3:25">
      <c r="C464" s="69" t="s">
        <v>130</v>
      </c>
      <c r="D464" s="169">
        <v>3</v>
      </c>
      <c r="E464" s="65">
        <v>3</v>
      </c>
      <c r="F464" s="131">
        <f t="shared" si="145"/>
        <v>458</v>
      </c>
      <c r="G464" s="79">
        <f t="shared" si="150"/>
        <v>50.475538675875271</v>
      </c>
      <c r="H464" s="72">
        <f t="shared" si="148"/>
        <v>34.436027645476145</v>
      </c>
      <c r="I464" s="10">
        <f t="shared" si="146"/>
        <v>9.5655632348544835</v>
      </c>
      <c r="J464" s="70">
        <v>-2.5</v>
      </c>
      <c r="K464" s="7">
        <f t="shared" si="137"/>
        <v>58.379568862499845</v>
      </c>
      <c r="L464" s="43">
        <v>1030.05</v>
      </c>
      <c r="M464" s="43">
        <f t="shared" si="149"/>
        <v>-1312.5</v>
      </c>
      <c r="N464" s="7">
        <v>0</v>
      </c>
      <c r="O464" s="7">
        <f t="shared" si="135"/>
        <v>-224.07043113750024</v>
      </c>
      <c r="P464" s="7">
        <f t="shared" si="147"/>
        <v>-2.1433598781068652</v>
      </c>
      <c r="Q464" s="7">
        <f t="shared" si="136"/>
        <v>4700</v>
      </c>
      <c r="R464" s="7">
        <f t="shared" si="141"/>
        <v>14.39</v>
      </c>
      <c r="S464" s="21">
        <f t="shared" si="142"/>
        <v>21.820751063829785</v>
      </c>
      <c r="T464" s="21">
        <f t="shared" si="143"/>
        <v>22</v>
      </c>
      <c r="U464" s="7">
        <f t="shared" si="144"/>
        <v>4500</v>
      </c>
      <c r="V464" s="7">
        <f t="shared" si="138"/>
        <v>1</v>
      </c>
      <c r="W464" s="7">
        <f t="shared" si="139"/>
        <v>9</v>
      </c>
      <c r="X464" s="7">
        <v>0</v>
      </c>
      <c r="Y464" s="7">
        <f t="shared" si="140"/>
        <v>10.730623000000001</v>
      </c>
    </row>
    <row r="465" spans="3:25">
      <c r="C465" s="69" t="s">
        <v>130</v>
      </c>
      <c r="D465" s="169">
        <v>3</v>
      </c>
      <c r="E465" s="65">
        <v>3</v>
      </c>
      <c r="F465" s="131">
        <f t="shared" si="145"/>
        <v>459</v>
      </c>
      <c r="G465" s="79">
        <f t="shared" si="150"/>
        <v>50.583059341989362</v>
      </c>
      <c r="H465" s="72">
        <f t="shared" si="148"/>
        <v>33.481935427928853</v>
      </c>
      <c r="I465" s="10">
        <f t="shared" si="146"/>
        <v>9.3005376188691251</v>
      </c>
      <c r="J465" s="70">
        <v>-2.5</v>
      </c>
      <c r="K465" s="7">
        <f t="shared" si="137"/>
        <v>55.189428487499846</v>
      </c>
      <c r="L465" s="43">
        <v>1030.05</v>
      </c>
      <c r="M465" s="43">
        <f t="shared" si="149"/>
        <v>-1312.5</v>
      </c>
      <c r="N465" s="7">
        <v>0</v>
      </c>
      <c r="O465" s="7">
        <f t="shared" si="135"/>
        <v>-227.26057151250029</v>
      </c>
      <c r="P465" s="7">
        <f t="shared" si="147"/>
        <v>-2.1136454946377063</v>
      </c>
      <c r="Q465" s="7">
        <f t="shared" si="136"/>
        <v>4500</v>
      </c>
      <c r="R465" s="7">
        <f t="shared" si="141"/>
        <v>13.81</v>
      </c>
      <c r="S465" s="21">
        <f t="shared" si="142"/>
        <v>21.871971111111112</v>
      </c>
      <c r="T465" s="21">
        <f t="shared" si="143"/>
        <v>22</v>
      </c>
      <c r="U465" s="7">
        <f t="shared" si="144"/>
        <v>4500</v>
      </c>
      <c r="V465" s="7">
        <f t="shared" si="138"/>
        <v>1</v>
      </c>
      <c r="W465" s="7">
        <f t="shared" si="139"/>
        <v>9</v>
      </c>
      <c r="X465" s="7">
        <v>0</v>
      </c>
      <c r="Y465" s="7">
        <f t="shared" si="140"/>
        <v>10.298117000000001</v>
      </c>
    </row>
    <row r="466" spans="3:25">
      <c r="C466" s="69" t="s">
        <v>130</v>
      </c>
      <c r="D466" s="169">
        <v>3</v>
      </c>
      <c r="E466" s="65">
        <v>3</v>
      </c>
      <c r="F466" s="131">
        <f t="shared" si="145"/>
        <v>460</v>
      </c>
      <c r="G466" s="79">
        <f t="shared" si="150"/>
        <v>50.693829097113706</v>
      </c>
      <c r="H466" s="72">
        <f t="shared" si="148"/>
        <v>32.499846153481975</v>
      </c>
      <c r="I466" s="10">
        <f t="shared" si="146"/>
        <v>9.027735042633882</v>
      </c>
      <c r="J466" s="70">
        <v>-2.5</v>
      </c>
      <c r="K466" s="7">
        <f t="shared" si="137"/>
        <v>51.999288112499855</v>
      </c>
      <c r="L466" s="43">
        <v>1030.05</v>
      </c>
      <c r="M466" s="43">
        <f t="shared" si="149"/>
        <v>-1312.5</v>
      </c>
      <c r="N466" s="7">
        <v>0</v>
      </c>
      <c r="O466" s="7">
        <f t="shared" si="135"/>
        <v>-230.45071188750012</v>
      </c>
      <c r="P466" s="7">
        <f t="shared" si="147"/>
        <v>-2.0804479673067093</v>
      </c>
      <c r="Q466" s="7">
        <f t="shared" si="136"/>
        <v>4400</v>
      </c>
      <c r="R466" s="7">
        <f t="shared" si="141"/>
        <v>13.22</v>
      </c>
      <c r="S466" s="21">
        <f t="shared" si="142"/>
        <v>21.413395454545455</v>
      </c>
      <c r="T466" s="21">
        <f t="shared" si="143"/>
        <v>22</v>
      </c>
      <c r="U466" s="7">
        <f t="shared" si="144"/>
        <v>4500</v>
      </c>
      <c r="V466" s="7">
        <f t="shared" si="138"/>
        <v>1</v>
      </c>
      <c r="W466" s="7">
        <f t="shared" si="139"/>
        <v>9</v>
      </c>
      <c r="X466" s="7">
        <v>0</v>
      </c>
      <c r="Y466" s="7">
        <f t="shared" si="140"/>
        <v>9.8581540000000007</v>
      </c>
    </row>
    <row r="467" spans="3:25">
      <c r="C467" s="69" t="s">
        <v>130</v>
      </c>
      <c r="D467" s="169">
        <v>3</v>
      </c>
      <c r="E467" s="65">
        <v>3</v>
      </c>
      <c r="F467" s="131">
        <f t="shared" si="145"/>
        <v>461</v>
      </c>
      <c r="G467" s="79">
        <f t="shared" si="150"/>
        <v>50.808161487208714</v>
      </c>
      <c r="H467" s="72">
        <f t="shared" si="148"/>
        <v>31.487140232164577</v>
      </c>
      <c r="I467" s="10">
        <f t="shared" si="146"/>
        <v>8.7464278422679378</v>
      </c>
      <c r="J467" s="70">
        <v>-2.5</v>
      </c>
      <c r="K467" s="7">
        <f t="shared" si="137"/>
        <v>48.809147737499849</v>
      </c>
      <c r="L467" s="43">
        <v>1030.05</v>
      </c>
      <c r="M467" s="43">
        <f t="shared" si="149"/>
        <v>-1312.5</v>
      </c>
      <c r="N467" s="7">
        <v>0</v>
      </c>
      <c r="O467" s="7">
        <f t="shared" si="135"/>
        <v>-233.64085226250018</v>
      </c>
      <c r="P467" s="7">
        <f t="shared" si="147"/>
        <v>-2.0435228553199414</v>
      </c>
      <c r="Q467" s="7">
        <f t="shared" si="136"/>
        <v>4300</v>
      </c>
      <c r="R467" s="7">
        <f t="shared" si="141"/>
        <v>12.63</v>
      </c>
      <c r="S467" s="21">
        <f t="shared" si="142"/>
        <v>20.933490697674422</v>
      </c>
      <c r="T467" s="21">
        <f t="shared" si="143"/>
        <v>21</v>
      </c>
      <c r="U467" s="7">
        <f t="shared" si="144"/>
        <v>4500</v>
      </c>
      <c r="V467" s="7">
        <f t="shared" si="138"/>
        <v>2</v>
      </c>
      <c r="W467" s="7">
        <f t="shared" si="139"/>
        <v>9</v>
      </c>
      <c r="X467" s="7">
        <v>0</v>
      </c>
      <c r="Y467" s="7">
        <f t="shared" si="140"/>
        <v>9.4181910000000002</v>
      </c>
    </row>
    <row r="468" spans="3:25">
      <c r="C468" s="69" t="s">
        <v>130</v>
      </c>
      <c r="D468" s="169">
        <v>3</v>
      </c>
      <c r="E468" s="65">
        <v>3</v>
      </c>
      <c r="F468" s="131">
        <f t="shared" si="145"/>
        <v>462</v>
      </c>
      <c r="G468" s="79">
        <f t="shared" si="150"/>
        <v>50.926423966406531</v>
      </c>
      <c r="H468" s="72">
        <f t="shared" si="148"/>
        <v>30.440762145517922</v>
      </c>
      <c r="I468" s="10">
        <f t="shared" si="146"/>
        <v>8.4557672626438674</v>
      </c>
      <c r="J468" s="70">
        <v>-2.5</v>
      </c>
      <c r="K468" s="7">
        <f t="shared" si="137"/>
        <v>45.619007362499843</v>
      </c>
      <c r="L468" s="43">
        <v>1030.05</v>
      </c>
      <c r="M468" s="43">
        <f t="shared" si="149"/>
        <v>-1312.5</v>
      </c>
      <c r="N468" s="7">
        <v>0</v>
      </c>
      <c r="O468" s="7">
        <f t="shared" si="135"/>
        <v>-236.83099263750023</v>
      </c>
      <c r="P468" s="7">
        <f t="shared" si="147"/>
        <v>-2.002587754323625</v>
      </c>
      <c r="Q468" s="7">
        <f t="shared" si="136"/>
        <v>4100</v>
      </c>
      <c r="R468" s="7">
        <f t="shared" si="141"/>
        <v>11.45</v>
      </c>
      <c r="S468" s="21">
        <f t="shared" si="142"/>
        <v>19.903451219512192</v>
      </c>
      <c r="T468" s="21">
        <f t="shared" si="143"/>
        <v>20</v>
      </c>
      <c r="U468" s="7">
        <f t="shared" si="144"/>
        <v>4000</v>
      </c>
      <c r="V468" s="7">
        <f t="shared" si="138"/>
        <v>3</v>
      </c>
      <c r="W468" s="7">
        <f t="shared" si="139"/>
        <v>8</v>
      </c>
      <c r="X468" s="7">
        <v>0</v>
      </c>
      <c r="Y468" s="7">
        <f t="shared" si="140"/>
        <v>8.5382649999999991</v>
      </c>
    </row>
    <row r="469" spans="3:25">
      <c r="C469" s="69" t="s">
        <v>130</v>
      </c>
      <c r="D469" s="169">
        <v>3</v>
      </c>
      <c r="E469" s="65">
        <v>3</v>
      </c>
      <c r="F469" s="131">
        <f t="shared" si="145"/>
        <v>463</v>
      </c>
      <c r="G469" s="79">
        <f t="shared" si="150"/>
        <v>51.049051834303526</v>
      </c>
      <c r="H469" s="72">
        <f t="shared" si="148"/>
        <v>29.357111574540109</v>
      </c>
      <c r="I469" s="10">
        <f t="shared" si="146"/>
        <v>8.1547532151500306</v>
      </c>
      <c r="J469" s="70">
        <v>-2.5</v>
      </c>
      <c r="K469" s="7">
        <f t="shared" si="137"/>
        <v>42.428866987499838</v>
      </c>
      <c r="L469" s="43">
        <v>1030.05</v>
      </c>
      <c r="M469" s="43">
        <f t="shared" si="149"/>
        <v>-1312.5</v>
      </c>
      <c r="N469" s="7">
        <v>0</v>
      </c>
      <c r="O469" s="7">
        <f t="shared" si="135"/>
        <v>-240.02113301250029</v>
      </c>
      <c r="P469" s="7">
        <f t="shared" si="147"/>
        <v>-1.9573131061376399</v>
      </c>
      <c r="Q469" s="7">
        <f t="shared" si="136"/>
        <v>4000</v>
      </c>
      <c r="R469" s="7">
        <f t="shared" si="141"/>
        <v>10.86</v>
      </c>
      <c r="S469" s="21">
        <f t="shared" si="142"/>
        <v>19.349805</v>
      </c>
      <c r="T469" s="21">
        <f t="shared" si="143"/>
        <v>20</v>
      </c>
      <c r="U469" s="7">
        <f t="shared" si="144"/>
        <v>4000</v>
      </c>
      <c r="V469" s="7">
        <f t="shared" si="138"/>
        <v>3</v>
      </c>
      <c r="W469" s="7">
        <f t="shared" si="139"/>
        <v>8</v>
      </c>
      <c r="X469" s="7">
        <v>0</v>
      </c>
      <c r="Y469" s="7">
        <f t="shared" si="140"/>
        <v>8.0983020000000003</v>
      </c>
    </row>
    <row r="470" spans="3:25">
      <c r="C470" s="69" t="s">
        <v>130</v>
      </c>
      <c r="D470" s="169">
        <v>3</v>
      </c>
      <c r="E470" s="65">
        <v>3</v>
      </c>
      <c r="F470" s="131">
        <f t="shared" si="145"/>
        <v>464</v>
      </c>
      <c r="G470" s="79">
        <f t="shared" si="150"/>
        <v>51.176567176916194</v>
      </c>
      <c r="H470" s="72">
        <f t="shared" si="148"/>
        <v>28.231896854444564</v>
      </c>
      <c r="I470" s="10">
        <f t="shared" si="146"/>
        <v>7.8421935706790453</v>
      </c>
      <c r="J470" s="70">
        <v>-2.5</v>
      </c>
      <c r="K470" s="7">
        <f t="shared" si="137"/>
        <v>39.238726612499839</v>
      </c>
      <c r="L470" s="43">
        <v>1030.05</v>
      </c>
      <c r="M470" s="43">
        <f t="shared" si="149"/>
        <v>-1312.5</v>
      </c>
      <c r="N470" s="7">
        <v>0</v>
      </c>
      <c r="O470" s="7">
        <f t="shared" si="135"/>
        <v>-243.21127338750011</v>
      </c>
      <c r="P470" s="7">
        <f t="shared" si="147"/>
        <v>-1.9073098844761172</v>
      </c>
      <c r="Q470" s="7">
        <f t="shared" si="136"/>
        <v>3800</v>
      </c>
      <c r="R470" s="7">
        <f t="shared" si="141"/>
        <v>10.068</v>
      </c>
      <c r="S470" s="21">
        <f t="shared" si="142"/>
        <v>18.882798947368421</v>
      </c>
      <c r="T470" s="21">
        <f t="shared" si="143"/>
        <v>19</v>
      </c>
      <c r="U470" s="7">
        <f t="shared" si="144"/>
        <v>4000</v>
      </c>
      <c r="V470" s="7">
        <f t="shared" si="138"/>
        <v>4</v>
      </c>
      <c r="W470" s="7">
        <f t="shared" si="139"/>
        <v>8</v>
      </c>
      <c r="X470" s="7">
        <v>0</v>
      </c>
      <c r="Y470" s="7">
        <f t="shared" si="140"/>
        <v>7.5077075999999998</v>
      </c>
    </row>
    <row r="471" spans="3:25">
      <c r="C471" s="69" t="s">
        <v>130</v>
      </c>
      <c r="D471" s="169">
        <v>2</v>
      </c>
      <c r="E471" s="65">
        <v>3</v>
      </c>
      <c r="F471" s="131">
        <f t="shared" si="145"/>
        <v>465</v>
      </c>
      <c r="G471" s="79">
        <f t="shared" si="150"/>
        <v>51.309605197963741</v>
      </c>
      <c r="H471" s="72">
        <f t="shared" si="148"/>
        <v>27.059933481071173</v>
      </c>
      <c r="I471" s="10">
        <f t="shared" si="146"/>
        <v>7.5166481891864372</v>
      </c>
      <c r="J471" s="70">
        <v>-2.1</v>
      </c>
      <c r="K471" s="7">
        <f t="shared" si="137"/>
        <v>36.048586237499833</v>
      </c>
      <c r="L471" s="43">
        <v>1030.05</v>
      </c>
      <c r="M471" s="43">
        <f t="shared" si="149"/>
        <v>-1102.5</v>
      </c>
      <c r="N471" s="7">
        <v>0</v>
      </c>
      <c r="O471" s="7">
        <f t="shared" si="135"/>
        <v>-36.401413762500169</v>
      </c>
      <c r="P471" s="7">
        <f t="shared" si="147"/>
        <v>-0.27361662084172317</v>
      </c>
      <c r="Q471" s="7">
        <f t="shared" si="136"/>
        <v>4700</v>
      </c>
      <c r="R471" s="7">
        <f t="shared" si="141"/>
        <v>14.39</v>
      </c>
      <c r="S471" s="21">
        <f t="shared" si="142"/>
        <v>21.820751063829785</v>
      </c>
      <c r="T471" s="21">
        <f t="shared" si="143"/>
        <v>22</v>
      </c>
      <c r="U471" s="7">
        <f t="shared" si="144"/>
        <v>4500</v>
      </c>
      <c r="V471" s="7">
        <f t="shared" si="138"/>
        <v>1</v>
      </c>
      <c r="W471" s="7">
        <f t="shared" si="139"/>
        <v>9</v>
      </c>
      <c r="X471" s="7">
        <v>0</v>
      </c>
      <c r="Y471" s="7">
        <f t="shared" si="140"/>
        <v>10.730623000000001</v>
      </c>
    </row>
    <row r="472" spans="3:25">
      <c r="C472" s="69" t="s">
        <v>130</v>
      </c>
      <c r="D472" s="169">
        <v>2</v>
      </c>
      <c r="E472" s="65">
        <v>3</v>
      </c>
      <c r="F472" s="131">
        <f t="shared" si="145"/>
        <v>466</v>
      </c>
      <c r="G472" s="79">
        <f t="shared" si="150"/>
        <v>51.447881945434219</v>
      </c>
      <c r="H472" s="72">
        <f t="shared" si="148"/>
        <v>26.034746013740882</v>
      </c>
      <c r="I472" s="10">
        <f t="shared" si="146"/>
        <v>7.2318738927058002</v>
      </c>
      <c r="J472" s="70">
        <v>-2.1</v>
      </c>
      <c r="K472" s="7">
        <f t="shared" si="137"/>
        <v>33.368868322499829</v>
      </c>
      <c r="L472" s="43">
        <v>1030.05</v>
      </c>
      <c r="M472" s="43">
        <f t="shared" si="149"/>
        <v>-1102.5</v>
      </c>
      <c r="N472" s="7">
        <v>0</v>
      </c>
      <c r="O472" s="7">
        <f t="shared" si="135"/>
        <v>-39.081131677500252</v>
      </c>
      <c r="P472" s="7">
        <f t="shared" si="147"/>
        <v>-0.28262981587591174</v>
      </c>
      <c r="Q472" s="7">
        <f t="shared" si="136"/>
        <v>4500</v>
      </c>
      <c r="R472" s="7">
        <f t="shared" si="141"/>
        <v>13.81</v>
      </c>
      <c r="S472" s="21">
        <f t="shared" si="142"/>
        <v>21.871971111111112</v>
      </c>
      <c r="T472" s="21">
        <f t="shared" si="143"/>
        <v>22</v>
      </c>
      <c r="U472" s="7">
        <f t="shared" si="144"/>
        <v>4500</v>
      </c>
      <c r="V472" s="7">
        <f t="shared" si="138"/>
        <v>1</v>
      </c>
      <c r="W472" s="7">
        <f t="shared" si="139"/>
        <v>9</v>
      </c>
      <c r="X472" s="7">
        <v>0</v>
      </c>
      <c r="Y472" s="7">
        <f t="shared" si="140"/>
        <v>10.298117000000001</v>
      </c>
    </row>
    <row r="473" spans="3:25">
      <c r="C473" s="69" t="s">
        <v>130</v>
      </c>
      <c r="D473" s="169">
        <v>2</v>
      </c>
      <c r="E473" s="65">
        <v>3</v>
      </c>
      <c r="F473" s="131">
        <f t="shared" si="145"/>
        <v>467</v>
      </c>
      <c r="G473" s="79">
        <f t="shared" si="150"/>
        <v>51.592069395616335</v>
      </c>
      <c r="H473" s="72">
        <f t="shared" si="148"/>
        <v>24.967498873535504</v>
      </c>
      <c r="I473" s="10">
        <f t="shared" si="146"/>
        <v>6.9354163537598623</v>
      </c>
      <c r="J473" s="70">
        <v>-2.1</v>
      </c>
      <c r="K473" s="7">
        <f t="shared" si="137"/>
        <v>30.689150407499834</v>
      </c>
      <c r="L473" s="43">
        <v>1030.05</v>
      </c>
      <c r="M473" s="43">
        <f t="shared" si="149"/>
        <v>-1102.5</v>
      </c>
      <c r="N473" s="7">
        <v>0</v>
      </c>
      <c r="O473" s="7">
        <f t="shared" si="135"/>
        <v>-41.760849592500108</v>
      </c>
      <c r="P473" s="7">
        <f t="shared" si="147"/>
        <v>-0.28962887921073116</v>
      </c>
      <c r="Q473" s="7">
        <f t="shared" si="136"/>
        <v>4400</v>
      </c>
      <c r="R473" s="7">
        <f t="shared" si="141"/>
        <v>13.22</v>
      </c>
      <c r="S473" s="21">
        <f t="shared" si="142"/>
        <v>21.413395454545455</v>
      </c>
      <c r="T473" s="21">
        <f t="shared" si="143"/>
        <v>22</v>
      </c>
      <c r="U473" s="7">
        <f t="shared" si="144"/>
        <v>4500</v>
      </c>
      <c r="V473" s="7">
        <f t="shared" si="138"/>
        <v>1</v>
      </c>
      <c r="W473" s="7">
        <f t="shared" si="139"/>
        <v>9</v>
      </c>
      <c r="X473" s="7">
        <v>0</v>
      </c>
      <c r="Y473" s="7">
        <f t="shared" si="140"/>
        <v>9.8581540000000007</v>
      </c>
    </row>
    <row r="474" spans="3:25">
      <c r="C474" s="69" t="s">
        <v>130</v>
      </c>
      <c r="D474" s="169">
        <v>2</v>
      </c>
      <c r="E474" s="65">
        <v>3</v>
      </c>
      <c r="F474" s="131">
        <f t="shared" si="145"/>
        <v>468</v>
      </c>
      <c r="G474" s="79">
        <f t="shared" si="150"/>
        <v>51.742996673734581</v>
      </c>
      <c r="H474" s="72">
        <f t="shared" si="148"/>
        <v>23.852547033807454</v>
      </c>
      <c r="I474" s="10">
        <f t="shared" si="146"/>
        <v>6.625707509390959</v>
      </c>
      <c r="J474" s="70">
        <v>-2.1</v>
      </c>
      <c r="K474" s="7">
        <f t="shared" si="137"/>
        <v>28.009432492499833</v>
      </c>
      <c r="L474" s="43">
        <v>1030.05</v>
      </c>
      <c r="M474" s="43">
        <f t="shared" si="149"/>
        <v>-1102.5</v>
      </c>
      <c r="N474" s="7">
        <v>0</v>
      </c>
      <c r="O474" s="7">
        <f t="shared" si="135"/>
        <v>-44.440567507500191</v>
      </c>
      <c r="P474" s="7">
        <f t="shared" si="147"/>
        <v>-0.29445020185603987</v>
      </c>
      <c r="Q474" s="7">
        <f t="shared" si="136"/>
        <v>4200</v>
      </c>
      <c r="R474" s="7">
        <f t="shared" si="141"/>
        <v>12.04</v>
      </c>
      <c r="S474" s="21">
        <f t="shared" si="142"/>
        <v>20.430733333333329</v>
      </c>
      <c r="T474" s="21">
        <f t="shared" si="143"/>
        <v>21</v>
      </c>
      <c r="U474" s="7">
        <f t="shared" si="144"/>
        <v>4000</v>
      </c>
      <c r="V474" s="7">
        <f t="shared" si="138"/>
        <v>2</v>
      </c>
      <c r="W474" s="7">
        <f t="shared" si="139"/>
        <v>8</v>
      </c>
      <c r="X474" s="7">
        <v>0</v>
      </c>
      <c r="Y474" s="7">
        <f t="shared" si="140"/>
        <v>8.9782279999999997</v>
      </c>
    </row>
    <row r="475" spans="3:25">
      <c r="C475" s="69" t="s">
        <v>130</v>
      </c>
      <c r="D475" s="169">
        <v>2</v>
      </c>
      <c r="E475" s="65">
        <v>3</v>
      </c>
      <c r="F475" s="131">
        <f t="shared" si="145"/>
        <v>469</v>
      </c>
      <c r="G475" s="79">
        <f t="shared" si="150"/>
        <v>51.901706840001822</v>
      </c>
      <c r="H475" s="72">
        <f t="shared" si="148"/>
        <v>22.682856962913569</v>
      </c>
      <c r="I475" s="10">
        <f t="shared" si="146"/>
        <v>6.3007936008093246</v>
      </c>
      <c r="J475" s="70">
        <v>-2.1</v>
      </c>
      <c r="K475" s="7">
        <f t="shared" si="137"/>
        <v>25.329714577499825</v>
      </c>
      <c r="L475" s="43">
        <v>1030.05</v>
      </c>
      <c r="M475" s="43">
        <f t="shared" si="149"/>
        <v>-1102.5</v>
      </c>
      <c r="N475" s="7">
        <v>0</v>
      </c>
      <c r="O475" s="7">
        <f t="shared" si="135"/>
        <v>-47.120285422500274</v>
      </c>
      <c r="P475" s="7">
        <f t="shared" si="147"/>
        <v>-0.2968951928583986</v>
      </c>
      <c r="Q475" s="7">
        <f t="shared" si="136"/>
        <v>3900</v>
      </c>
      <c r="R475" s="7">
        <f t="shared" si="141"/>
        <v>10.284000000000001</v>
      </c>
      <c r="S475" s="21">
        <f t="shared" si="142"/>
        <v>18.79335076923077</v>
      </c>
      <c r="T475" s="21">
        <f t="shared" si="143"/>
        <v>19</v>
      </c>
      <c r="U475" s="7">
        <f t="shared" si="144"/>
        <v>4000</v>
      </c>
      <c r="V475" s="7">
        <f t="shared" si="138"/>
        <v>4</v>
      </c>
      <c r="W475" s="7">
        <f t="shared" si="139"/>
        <v>8</v>
      </c>
      <c r="X475" s="7">
        <v>0</v>
      </c>
      <c r="Y475" s="7">
        <f t="shared" si="140"/>
        <v>7.668778800000001</v>
      </c>
    </row>
    <row r="476" spans="3:25">
      <c r="C476" s="69" t="s">
        <v>130</v>
      </c>
      <c r="D476" s="169">
        <v>2</v>
      </c>
      <c r="E476" s="65">
        <v>3</v>
      </c>
      <c r="F476" s="131">
        <f t="shared" si="145"/>
        <v>470</v>
      </c>
      <c r="G476" s="79">
        <f t="shared" si="150"/>
        <v>52.069543111661162</v>
      </c>
      <c r="H476" s="72">
        <f t="shared" si="148"/>
        <v>21.449475518063291</v>
      </c>
      <c r="I476" s="10">
        <f t="shared" si="146"/>
        <v>5.95818764390647</v>
      </c>
      <c r="J476" s="70">
        <v>-2.1</v>
      </c>
      <c r="K476" s="7">
        <f t="shared" si="137"/>
        <v>22.649996662499824</v>
      </c>
      <c r="L476" s="43">
        <v>1030.05</v>
      </c>
      <c r="M476" s="43">
        <f t="shared" si="149"/>
        <v>-1102.5</v>
      </c>
      <c r="N476" s="7">
        <v>0</v>
      </c>
      <c r="O476" s="7">
        <f t="shared" si="135"/>
        <v>-49.800003337500129</v>
      </c>
      <c r="P476" s="7">
        <f t="shared" si="147"/>
        <v>-0.29671776455199428</v>
      </c>
      <c r="Q476" s="7">
        <f t="shared" si="136"/>
        <v>3700</v>
      </c>
      <c r="R476" s="7">
        <f t="shared" si="141"/>
        <v>9.8520000000000003</v>
      </c>
      <c r="S476" s="21">
        <f t="shared" si="142"/>
        <v>18.977082162162162</v>
      </c>
      <c r="T476" s="21">
        <f t="shared" si="143"/>
        <v>19</v>
      </c>
      <c r="U476" s="7">
        <f t="shared" si="144"/>
        <v>3500</v>
      </c>
      <c r="V476" s="7">
        <f t="shared" si="138"/>
        <v>4</v>
      </c>
      <c r="W476" s="7">
        <f t="shared" si="139"/>
        <v>7</v>
      </c>
      <c r="X476" s="7">
        <v>0</v>
      </c>
      <c r="Y476" s="7">
        <f t="shared" si="140"/>
        <v>7.3466364000000004</v>
      </c>
    </row>
    <row r="477" spans="3:25">
      <c r="C477" s="71" t="s">
        <v>129</v>
      </c>
      <c r="D477" s="169">
        <v>2</v>
      </c>
      <c r="E477" s="65">
        <v>3</v>
      </c>
      <c r="F477" s="131">
        <f t="shared" si="145"/>
        <v>471</v>
      </c>
      <c r="G477" s="79">
        <f t="shared" si="150"/>
        <v>52.248285613011952</v>
      </c>
      <c r="H477" s="72">
        <f t="shared" si="148"/>
        <v>20.140705052206997</v>
      </c>
      <c r="I477" s="10">
        <f t="shared" si="146"/>
        <v>5.5946402922797214</v>
      </c>
      <c r="J477" s="70">
        <v>0.5</v>
      </c>
      <c r="K477" s="7">
        <f t="shared" si="137"/>
        <v>19.970278747499822</v>
      </c>
      <c r="L477" s="43">
        <v>1030.05</v>
      </c>
      <c r="M477" s="43">
        <f t="shared" si="149"/>
        <v>262.5</v>
      </c>
      <c r="N477" s="7">
        <v>0</v>
      </c>
      <c r="O477" s="7">
        <f t="shared" si="135"/>
        <v>1312.5202787474998</v>
      </c>
      <c r="P477" s="7">
        <f t="shared" si="147"/>
        <v>7.3430788359149739</v>
      </c>
      <c r="Q477" s="7">
        <f t="shared" si="136"/>
        <v>3500</v>
      </c>
      <c r="R477" s="7">
        <f t="shared" si="141"/>
        <v>9.2200000000000006</v>
      </c>
      <c r="S477" s="21">
        <f t="shared" si="142"/>
        <v>18.774554285714288</v>
      </c>
      <c r="T477" s="21">
        <f t="shared" si="143"/>
        <v>19</v>
      </c>
      <c r="U477" s="7">
        <f t="shared" si="144"/>
        <v>3500</v>
      </c>
      <c r="V477" s="7">
        <f t="shared" si="138"/>
        <v>4</v>
      </c>
      <c r="W477" s="7">
        <f t="shared" si="139"/>
        <v>7</v>
      </c>
      <c r="X477" s="7">
        <f t="shared" ref="X477:X519" si="151">INDEX($AK$7:$AX$29,V477,W477)</f>
        <v>462</v>
      </c>
      <c r="Y477" s="7">
        <f t="shared" si="140"/>
        <v>6.8753540000000006</v>
      </c>
    </row>
    <row r="478" spans="3:25">
      <c r="C478" s="71" t="s">
        <v>129</v>
      </c>
      <c r="D478" s="169">
        <v>2</v>
      </c>
      <c r="E478" s="65">
        <v>3</v>
      </c>
      <c r="F478" s="131">
        <f t="shared" si="145"/>
        <v>472</v>
      </c>
      <c r="G478" s="79">
        <f t="shared" si="150"/>
        <v>52.4242394487814</v>
      </c>
      <c r="H478" s="72">
        <f t="shared" si="148"/>
        <v>20.459912023271176</v>
      </c>
      <c r="I478" s="10">
        <f t="shared" si="146"/>
        <v>5.6833088953531048</v>
      </c>
      <c r="J478" s="70">
        <v>0.5</v>
      </c>
      <c r="K478" s="7">
        <f t="shared" si="137"/>
        <v>20.608306822499824</v>
      </c>
      <c r="L478" s="43">
        <v>1030.05</v>
      </c>
      <c r="M478" s="43">
        <f t="shared" si="149"/>
        <v>262.5</v>
      </c>
      <c r="N478" s="7">
        <v>0</v>
      </c>
      <c r="O478" s="7">
        <f t="shared" si="135"/>
        <v>1313.1583068224998</v>
      </c>
      <c r="P478" s="7">
        <f t="shared" si="147"/>
        <v>7.4630842861711342</v>
      </c>
      <c r="Q478" s="7">
        <f t="shared" si="136"/>
        <v>3600</v>
      </c>
      <c r="R478" s="7">
        <f t="shared" si="141"/>
        <v>9.6359999999999992</v>
      </c>
      <c r="S478" s="21">
        <f t="shared" si="142"/>
        <v>19.076603333333331</v>
      </c>
      <c r="T478" s="21">
        <f t="shared" si="143"/>
        <v>20</v>
      </c>
      <c r="U478" s="7">
        <f t="shared" si="144"/>
        <v>3500</v>
      </c>
      <c r="V478" s="7">
        <f t="shared" si="138"/>
        <v>3</v>
      </c>
      <c r="W478" s="7">
        <f t="shared" si="139"/>
        <v>7</v>
      </c>
      <c r="X478" s="7">
        <f t="shared" si="151"/>
        <v>462</v>
      </c>
      <c r="Y478" s="7">
        <f t="shared" si="140"/>
        <v>7.1855652000000001</v>
      </c>
    </row>
    <row r="479" spans="3:25">
      <c r="C479" s="71" t="s">
        <v>129</v>
      </c>
      <c r="D479" s="169">
        <v>2</v>
      </c>
      <c r="E479" s="65">
        <v>3</v>
      </c>
      <c r="F479" s="131">
        <f t="shared" si="145"/>
        <v>473</v>
      </c>
      <c r="G479" s="79">
        <f t="shared" si="150"/>
        <v>52.597531197084749</v>
      </c>
      <c r="H479" s="72">
        <f t="shared" si="148"/>
        <v>20.774214786604968</v>
      </c>
      <c r="I479" s="10">
        <f t="shared" si="146"/>
        <v>5.7706152185013799</v>
      </c>
      <c r="J479" s="70">
        <v>0.5</v>
      </c>
      <c r="K479" s="7">
        <f t="shared" si="137"/>
        <v>21.246334897499825</v>
      </c>
      <c r="L479" s="43">
        <v>1030.05</v>
      </c>
      <c r="M479" s="43">
        <f t="shared" si="149"/>
        <v>262.5</v>
      </c>
      <c r="N479" s="7">
        <v>0</v>
      </c>
      <c r="O479" s="7">
        <f t="shared" si="135"/>
        <v>1313.7963348974997</v>
      </c>
      <c r="P479" s="7">
        <f t="shared" si="147"/>
        <v>7.5814131241708473</v>
      </c>
      <c r="Q479" s="7">
        <f t="shared" si="136"/>
        <v>3600</v>
      </c>
      <c r="R479" s="7">
        <f t="shared" si="141"/>
        <v>9.6359999999999992</v>
      </c>
      <c r="S479" s="21">
        <f t="shared" si="142"/>
        <v>19.076603333333331</v>
      </c>
      <c r="T479" s="21">
        <f t="shared" si="143"/>
        <v>20</v>
      </c>
      <c r="U479" s="7">
        <f t="shared" si="144"/>
        <v>3500</v>
      </c>
      <c r="V479" s="7">
        <f t="shared" si="138"/>
        <v>3</v>
      </c>
      <c r="W479" s="7">
        <f t="shared" si="139"/>
        <v>7</v>
      </c>
      <c r="X479" s="7">
        <f t="shared" si="151"/>
        <v>462</v>
      </c>
      <c r="Y479" s="7">
        <f t="shared" si="140"/>
        <v>7.1855652000000001</v>
      </c>
    </row>
    <row r="480" spans="3:25">
      <c r="C480" s="71" t="s">
        <v>129</v>
      </c>
      <c r="D480" s="169">
        <v>2</v>
      </c>
      <c r="E480" s="65">
        <v>3</v>
      </c>
      <c r="F480" s="131">
        <f t="shared" si="145"/>
        <v>474</v>
      </c>
      <c r="G480" s="79">
        <f t="shared" si="150"/>
        <v>52.768278141275374</v>
      </c>
      <c r="H480" s="72">
        <f t="shared" si="148"/>
        <v>21.083832668658623</v>
      </c>
      <c r="I480" s="10">
        <f t="shared" si="146"/>
        <v>5.8566201857385058</v>
      </c>
      <c r="J480" s="70">
        <v>0.5</v>
      </c>
      <c r="K480" s="7">
        <f t="shared" si="137"/>
        <v>21.884362972499826</v>
      </c>
      <c r="L480" s="43">
        <v>1030.05</v>
      </c>
      <c r="M480" s="43">
        <f t="shared" si="149"/>
        <v>262.5</v>
      </c>
      <c r="N480" s="7">
        <v>0</v>
      </c>
      <c r="O480" s="7">
        <f t="shared" si="135"/>
        <v>1314.4343629724997</v>
      </c>
      <c r="P480" s="7">
        <f t="shared" si="147"/>
        <v>7.6981428230130762</v>
      </c>
      <c r="Q480" s="7">
        <f t="shared" si="136"/>
        <v>3700</v>
      </c>
      <c r="R480" s="7">
        <f t="shared" si="141"/>
        <v>9.8520000000000003</v>
      </c>
      <c r="S480" s="21">
        <f t="shared" si="142"/>
        <v>18.977082162162162</v>
      </c>
      <c r="T480" s="21">
        <f t="shared" si="143"/>
        <v>19</v>
      </c>
      <c r="U480" s="7">
        <f t="shared" si="144"/>
        <v>3500</v>
      </c>
      <c r="V480" s="7">
        <f t="shared" si="138"/>
        <v>4</v>
      </c>
      <c r="W480" s="7">
        <f t="shared" si="139"/>
        <v>7</v>
      </c>
      <c r="X480" s="7">
        <f t="shared" si="151"/>
        <v>462</v>
      </c>
      <c r="Y480" s="7">
        <f t="shared" si="140"/>
        <v>7.3466364000000004</v>
      </c>
    </row>
    <row r="481" spans="3:25">
      <c r="C481" s="71" t="s">
        <v>129</v>
      </c>
      <c r="D481" s="169">
        <v>2</v>
      </c>
      <c r="E481" s="65">
        <v>3</v>
      </c>
      <c r="F481" s="131">
        <f t="shared" si="145"/>
        <v>475</v>
      </c>
      <c r="G481" s="79">
        <f t="shared" si="150"/>
        <v>52.936589198244363</v>
      </c>
      <c r="H481" s="72">
        <f t="shared" si="148"/>
        <v>21.388969119618565</v>
      </c>
      <c r="I481" s="10">
        <f t="shared" si="146"/>
        <v>5.9413803110051564</v>
      </c>
      <c r="J481" s="70">
        <v>0.5</v>
      </c>
      <c r="K481" s="7">
        <f t="shared" si="137"/>
        <v>22.522391047499823</v>
      </c>
      <c r="L481" s="43">
        <v>1030.05</v>
      </c>
      <c r="M481" s="43">
        <f t="shared" si="149"/>
        <v>262.5</v>
      </c>
      <c r="N481" s="7">
        <v>0</v>
      </c>
      <c r="O481" s="7">
        <f t="shared" si="135"/>
        <v>1315.0723910474999</v>
      </c>
      <c r="P481" s="7">
        <f t="shared" si="147"/>
        <v>7.81334521171609</v>
      </c>
      <c r="Q481" s="7">
        <f t="shared" si="136"/>
        <v>3700</v>
      </c>
      <c r="R481" s="7">
        <f t="shared" si="141"/>
        <v>9.8520000000000003</v>
      </c>
      <c r="S481" s="21">
        <f t="shared" si="142"/>
        <v>18.977082162162162</v>
      </c>
      <c r="T481" s="21">
        <f t="shared" si="143"/>
        <v>19</v>
      </c>
      <c r="U481" s="7">
        <f t="shared" si="144"/>
        <v>3500</v>
      </c>
      <c r="V481" s="7">
        <f t="shared" si="138"/>
        <v>4</v>
      </c>
      <c r="W481" s="7">
        <f t="shared" si="139"/>
        <v>7</v>
      </c>
      <c r="X481" s="7">
        <f t="shared" si="151"/>
        <v>462</v>
      </c>
      <c r="Y481" s="7">
        <f t="shared" si="140"/>
        <v>7.3466364000000004</v>
      </c>
    </row>
    <row r="482" spans="3:25">
      <c r="C482" s="71" t="s">
        <v>129</v>
      </c>
      <c r="D482" s="169">
        <v>2</v>
      </c>
      <c r="E482" s="65">
        <v>3</v>
      </c>
      <c r="F482" s="131">
        <f t="shared" si="145"/>
        <v>476</v>
      </c>
      <c r="G482" s="79">
        <f t="shared" si="150"/>
        <v>53.102565730821688</v>
      </c>
      <c r="H482" s="72">
        <f t="shared" si="148"/>
        <v>21.689813277204497</v>
      </c>
      <c r="I482" s="10">
        <f t="shared" si="146"/>
        <v>6.0249481325568048</v>
      </c>
      <c r="J482" s="70">
        <v>0.5</v>
      </c>
      <c r="K482" s="7">
        <f t="shared" si="137"/>
        <v>23.160419122499825</v>
      </c>
      <c r="L482" s="43">
        <v>1030.05</v>
      </c>
      <c r="M482" s="43">
        <f t="shared" si="149"/>
        <v>262.5</v>
      </c>
      <c r="N482" s="7">
        <v>0</v>
      </c>
      <c r="O482" s="7">
        <f t="shared" si="135"/>
        <v>1315.7104191224998</v>
      </c>
      <c r="P482" s="7">
        <f t="shared" si="147"/>
        <v>7.9270870326776368</v>
      </c>
      <c r="Q482" s="7">
        <f t="shared" si="136"/>
        <v>3800</v>
      </c>
      <c r="R482" s="7">
        <f t="shared" si="141"/>
        <v>10.068</v>
      </c>
      <c r="S482" s="21">
        <f t="shared" si="142"/>
        <v>18.882798947368421</v>
      </c>
      <c r="T482" s="21">
        <f t="shared" si="143"/>
        <v>19</v>
      </c>
      <c r="U482" s="7">
        <f t="shared" si="144"/>
        <v>4000</v>
      </c>
      <c r="V482" s="7">
        <f t="shared" si="138"/>
        <v>4</v>
      </c>
      <c r="W482" s="7">
        <f t="shared" si="139"/>
        <v>8</v>
      </c>
      <c r="X482" s="7">
        <f t="shared" si="151"/>
        <v>466</v>
      </c>
      <c r="Y482" s="7">
        <f t="shared" si="140"/>
        <v>7.5077075999999998</v>
      </c>
    </row>
    <row r="483" spans="3:25">
      <c r="C483" s="71" t="s">
        <v>129</v>
      </c>
      <c r="D483" s="169">
        <v>2</v>
      </c>
      <c r="E483" s="65">
        <v>3</v>
      </c>
      <c r="F483" s="131">
        <f t="shared" si="145"/>
        <v>477</v>
      </c>
      <c r="G483" s="79">
        <f t="shared" si="150"/>
        <v>53.266302261487667</v>
      </c>
      <c r="H483" s="72">
        <f t="shared" si="148"/>
        <v>21.986541337827475</v>
      </c>
      <c r="I483" s="10">
        <f t="shared" si="146"/>
        <v>6.1073725938409655</v>
      </c>
      <c r="J483" s="70">
        <v>0.5</v>
      </c>
      <c r="K483" s="7">
        <f t="shared" si="137"/>
        <v>23.798447197499819</v>
      </c>
      <c r="L483" s="43">
        <v>1030.05</v>
      </c>
      <c r="M483" s="43">
        <f t="shared" si="149"/>
        <v>262.5</v>
      </c>
      <c r="N483" s="7">
        <v>0</v>
      </c>
      <c r="O483" s="7">
        <f t="shared" si="135"/>
        <v>1316.3484471974998</v>
      </c>
      <c r="P483" s="7">
        <f t="shared" si="147"/>
        <v>8.039430430359122</v>
      </c>
      <c r="Q483" s="7">
        <f t="shared" si="136"/>
        <v>3800</v>
      </c>
      <c r="R483" s="7">
        <f t="shared" si="141"/>
        <v>10.068</v>
      </c>
      <c r="S483" s="21">
        <f t="shared" si="142"/>
        <v>18.882798947368421</v>
      </c>
      <c r="T483" s="21">
        <f t="shared" si="143"/>
        <v>19</v>
      </c>
      <c r="U483" s="7">
        <f t="shared" si="144"/>
        <v>4000</v>
      </c>
      <c r="V483" s="7">
        <f t="shared" si="138"/>
        <v>4</v>
      </c>
      <c r="W483" s="7">
        <f t="shared" si="139"/>
        <v>8</v>
      </c>
      <c r="X483" s="7">
        <f t="shared" si="151"/>
        <v>466</v>
      </c>
      <c r="Y483" s="7">
        <f t="shared" si="140"/>
        <v>7.5077075999999998</v>
      </c>
    </row>
    <row r="484" spans="3:25">
      <c r="C484" s="71" t="s">
        <v>129</v>
      </c>
      <c r="D484" s="169">
        <v>2</v>
      </c>
      <c r="E484" s="65">
        <v>3</v>
      </c>
      <c r="F484" s="131">
        <f t="shared" si="145"/>
        <v>478</v>
      </c>
      <c r="G484" s="79">
        <f t="shared" si="150"/>
        <v>53.427887101662769</v>
      </c>
      <c r="H484" s="72">
        <f t="shared" si="148"/>
        <v>22.279317763342675</v>
      </c>
      <c r="I484" s="10">
        <f t="shared" si="146"/>
        <v>6.188699378706298</v>
      </c>
      <c r="J484" s="70">
        <v>0.5</v>
      </c>
      <c r="K484" s="7">
        <f t="shared" si="137"/>
        <v>24.43647527249982</v>
      </c>
      <c r="L484" s="43">
        <v>1030.05</v>
      </c>
      <c r="M484" s="43">
        <f t="shared" si="149"/>
        <v>262.5</v>
      </c>
      <c r="N484" s="7">
        <v>0</v>
      </c>
      <c r="O484" s="7">
        <f t="shared" si="135"/>
        <v>1316.9864752724998</v>
      </c>
      <c r="P484" s="7">
        <f t="shared" si="147"/>
        <v>8.1504333812835164</v>
      </c>
      <c r="Q484" s="7">
        <f t="shared" si="136"/>
        <v>3900</v>
      </c>
      <c r="R484" s="7">
        <f t="shared" si="141"/>
        <v>10.284000000000001</v>
      </c>
      <c r="S484" s="21">
        <f t="shared" si="142"/>
        <v>18.79335076923077</v>
      </c>
      <c r="T484" s="21">
        <f t="shared" si="143"/>
        <v>19</v>
      </c>
      <c r="U484" s="7">
        <f t="shared" si="144"/>
        <v>4000</v>
      </c>
      <c r="V484" s="7">
        <f t="shared" si="138"/>
        <v>4</v>
      </c>
      <c r="W484" s="7">
        <f t="shared" si="139"/>
        <v>8</v>
      </c>
      <c r="X484" s="7">
        <f t="shared" si="151"/>
        <v>466</v>
      </c>
      <c r="Y484" s="7">
        <f t="shared" si="140"/>
        <v>7.668778800000001</v>
      </c>
    </row>
    <row r="485" spans="3:25">
      <c r="C485" s="71" t="s">
        <v>129</v>
      </c>
      <c r="D485" s="169">
        <v>2</v>
      </c>
      <c r="E485" s="65">
        <v>3</v>
      </c>
      <c r="F485" s="131">
        <f t="shared" si="145"/>
        <v>479</v>
      </c>
      <c r="G485" s="79">
        <f t="shared" si="150"/>
        <v>53.587402908468441</v>
      </c>
      <c r="H485" s="72">
        <f t="shared" si="148"/>
        <v>22.568296346866688</v>
      </c>
      <c r="I485" s="10">
        <f t="shared" si="146"/>
        <v>6.2689712074629691</v>
      </c>
      <c r="J485" s="70">
        <v>0.5</v>
      </c>
      <c r="K485" s="7">
        <f t="shared" si="137"/>
        <v>25.074503347499817</v>
      </c>
      <c r="L485" s="43">
        <v>1030.05</v>
      </c>
      <c r="M485" s="43">
        <f t="shared" si="149"/>
        <v>262.5</v>
      </c>
      <c r="N485" s="7">
        <v>0</v>
      </c>
      <c r="O485" s="7">
        <f t="shared" si="135"/>
        <v>1317.6245033474997</v>
      </c>
      <c r="P485" s="7">
        <f t="shared" si="147"/>
        <v>8.2601500737331701</v>
      </c>
      <c r="Q485" s="7">
        <f t="shared" si="136"/>
        <v>3900</v>
      </c>
      <c r="R485" s="7">
        <f t="shared" si="141"/>
        <v>10.284000000000001</v>
      </c>
      <c r="S485" s="21">
        <f t="shared" si="142"/>
        <v>18.79335076923077</v>
      </c>
      <c r="T485" s="21">
        <f t="shared" si="143"/>
        <v>19</v>
      </c>
      <c r="U485" s="7">
        <f t="shared" si="144"/>
        <v>4000</v>
      </c>
      <c r="V485" s="7">
        <f t="shared" si="138"/>
        <v>4</v>
      </c>
      <c r="W485" s="7">
        <f t="shared" si="139"/>
        <v>8</v>
      </c>
      <c r="X485" s="7">
        <f t="shared" si="151"/>
        <v>466</v>
      </c>
      <c r="Y485" s="7">
        <f t="shared" si="140"/>
        <v>7.668778800000001</v>
      </c>
    </row>
    <row r="486" spans="3:25">
      <c r="C486" s="71" t="s">
        <v>129</v>
      </c>
      <c r="D486" s="169">
        <v>2</v>
      </c>
      <c r="E486" s="65">
        <v>3</v>
      </c>
      <c r="F486" s="131">
        <f t="shared" si="145"/>
        <v>480</v>
      </c>
      <c r="G486" s="79">
        <f t="shared" si="150"/>
        <v>53.744927178921088</v>
      </c>
      <c r="H486" s="72">
        <f t="shared" si="148"/>
        <v>22.853621157269508</v>
      </c>
      <c r="I486" s="10">
        <f t="shared" si="146"/>
        <v>6.3482280992415294</v>
      </c>
      <c r="J486" s="70">
        <v>0.5</v>
      </c>
      <c r="K486" s="7">
        <f t="shared" si="137"/>
        <v>25.712531422499818</v>
      </c>
      <c r="L486" s="43">
        <v>1030.05</v>
      </c>
      <c r="M486" s="43">
        <f t="shared" si="149"/>
        <v>262.5</v>
      </c>
      <c r="N486" s="7">
        <v>0</v>
      </c>
      <c r="O486" s="7">
        <f t="shared" si="135"/>
        <v>1318.2625314224997</v>
      </c>
      <c r="P486" s="7">
        <f t="shared" si="147"/>
        <v>8.3686312441535833</v>
      </c>
      <c r="Q486" s="7">
        <f t="shared" si="136"/>
        <v>4000</v>
      </c>
      <c r="R486" s="7">
        <f t="shared" si="141"/>
        <v>10.86</v>
      </c>
      <c r="S486" s="21">
        <f t="shared" si="142"/>
        <v>19.349805</v>
      </c>
      <c r="T486" s="21">
        <f t="shared" si="143"/>
        <v>20</v>
      </c>
      <c r="U486" s="7">
        <f t="shared" si="144"/>
        <v>4000</v>
      </c>
      <c r="V486" s="7">
        <f t="shared" si="138"/>
        <v>3</v>
      </c>
      <c r="W486" s="7">
        <f t="shared" si="139"/>
        <v>8</v>
      </c>
      <c r="X486" s="7">
        <f t="shared" si="151"/>
        <v>466</v>
      </c>
      <c r="Y486" s="7">
        <f t="shared" si="140"/>
        <v>8.0983020000000003</v>
      </c>
    </row>
    <row r="487" spans="3:25">
      <c r="C487" s="71" t="s">
        <v>129</v>
      </c>
      <c r="D487" s="169">
        <v>2</v>
      </c>
      <c r="E487" s="65">
        <v>3</v>
      </c>
      <c r="F487" s="131">
        <f t="shared" si="145"/>
        <v>481</v>
      </c>
      <c r="G487" s="79">
        <f t="shared" si="150"/>
        <v>53.900532689943461</v>
      </c>
      <c r="H487" s="72">
        <f t="shared" si="148"/>
        <v>23.135427378805787</v>
      </c>
      <c r="I487" s="10">
        <f t="shared" si="146"/>
        <v>6.4265076052238292</v>
      </c>
      <c r="J487" s="70">
        <v>0.5</v>
      </c>
      <c r="K487" s="7">
        <f t="shared" si="137"/>
        <v>26.35055949749982</v>
      </c>
      <c r="L487" s="43">
        <v>1030.05</v>
      </c>
      <c r="M487" s="43">
        <f t="shared" si="149"/>
        <v>262.5</v>
      </c>
      <c r="N487" s="7">
        <v>0</v>
      </c>
      <c r="O487" s="7">
        <f t="shared" si="135"/>
        <v>1318.9005594974997</v>
      </c>
      <c r="P487" s="7">
        <f t="shared" si="147"/>
        <v>8.4759244761446446</v>
      </c>
      <c r="Q487" s="7">
        <f t="shared" si="136"/>
        <v>4000</v>
      </c>
      <c r="R487" s="7">
        <f t="shared" si="141"/>
        <v>10.86</v>
      </c>
      <c r="S487" s="21">
        <f t="shared" si="142"/>
        <v>19.349805</v>
      </c>
      <c r="T487" s="21">
        <f t="shared" si="143"/>
        <v>20</v>
      </c>
      <c r="U487" s="7">
        <f t="shared" si="144"/>
        <v>4000</v>
      </c>
      <c r="V487" s="7">
        <f t="shared" si="138"/>
        <v>3</v>
      </c>
      <c r="W487" s="7">
        <f t="shared" si="139"/>
        <v>8</v>
      </c>
      <c r="X487" s="7">
        <f t="shared" si="151"/>
        <v>466</v>
      </c>
      <c r="Y487" s="7">
        <f t="shared" si="140"/>
        <v>8.0983020000000003</v>
      </c>
    </row>
    <row r="488" spans="3:25">
      <c r="C488" s="71" t="s">
        <v>129</v>
      </c>
      <c r="D488" s="169">
        <v>2</v>
      </c>
      <c r="E488" s="65">
        <v>3</v>
      </c>
      <c r="F488" s="131">
        <f t="shared" si="145"/>
        <v>482</v>
      </c>
      <c r="G488" s="79">
        <f t="shared" si="150"/>
        <v>54.054287891281611</v>
      </c>
      <c r="H488" s="72">
        <f t="shared" si="148"/>
        <v>23.413842059773025</v>
      </c>
      <c r="I488" s="10">
        <f t="shared" si="146"/>
        <v>6.5038450166036181</v>
      </c>
      <c r="J488" s="70">
        <v>0.5</v>
      </c>
      <c r="K488" s="7">
        <f t="shared" si="137"/>
        <v>26.988587572499817</v>
      </c>
      <c r="L488" s="43">
        <v>1030.05</v>
      </c>
      <c r="M488" s="43">
        <f t="shared" si="149"/>
        <v>262.5</v>
      </c>
      <c r="N488" s="7">
        <v>0</v>
      </c>
      <c r="O488" s="7">
        <f t="shared" si="135"/>
        <v>1319.5385875724999</v>
      </c>
      <c r="P488" s="7">
        <f t="shared" si="147"/>
        <v>8.5820744669995808</v>
      </c>
      <c r="Q488" s="7">
        <f t="shared" si="136"/>
        <v>4100</v>
      </c>
      <c r="R488" s="7">
        <f t="shared" si="141"/>
        <v>11.45</v>
      </c>
      <c r="S488" s="21">
        <f t="shared" si="142"/>
        <v>19.903451219512192</v>
      </c>
      <c r="T488" s="21">
        <f t="shared" si="143"/>
        <v>20</v>
      </c>
      <c r="U488" s="7">
        <f t="shared" si="144"/>
        <v>4000</v>
      </c>
      <c r="V488" s="7">
        <f t="shared" si="138"/>
        <v>3</v>
      </c>
      <c r="W488" s="7">
        <f t="shared" si="139"/>
        <v>8</v>
      </c>
      <c r="X488" s="7">
        <f t="shared" si="151"/>
        <v>466</v>
      </c>
      <c r="Y488" s="7">
        <f t="shared" si="140"/>
        <v>8.5382649999999991</v>
      </c>
    </row>
    <row r="489" spans="3:25">
      <c r="C489" s="71" t="s">
        <v>129</v>
      </c>
      <c r="D489" s="169">
        <v>2</v>
      </c>
      <c r="E489" s="65">
        <v>3</v>
      </c>
      <c r="F489" s="131">
        <f t="shared" si="145"/>
        <v>483</v>
      </c>
      <c r="G489" s="79">
        <f t="shared" si="150"/>
        <v>54.206257257345001</v>
      </c>
      <c r="H489" s="72">
        <f t="shared" si="148"/>
        <v>23.688984781961352</v>
      </c>
      <c r="I489" s="10">
        <f t="shared" si="146"/>
        <v>6.5802735505448195</v>
      </c>
      <c r="J489" s="70">
        <v>0.5</v>
      </c>
      <c r="K489" s="7">
        <f t="shared" si="137"/>
        <v>27.626615647499822</v>
      </c>
      <c r="L489" s="43">
        <v>1030.05</v>
      </c>
      <c r="M489" s="43">
        <f t="shared" si="149"/>
        <v>262.5</v>
      </c>
      <c r="N489" s="7">
        <v>0</v>
      </c>
      <c r="O489" s="7">
        <f t="shared" si="135"/>
        <v>1320.1766156474998</v>
      </c>
      <c r="P489" s="7">
        <f t="shared" si="147"/>
        <v>8.6871232659930175</v>
      </c>
      <c r="Q489" s="7">
        <f t="shared" si="136"/>
        <v>4100</v>
      </c>
      <c r="R489" s="7">
        <f t="shared" si="141"/>
        <v>11.45</v>
      </c>
      <c r="S489" s="21">
        <f t="shared" si="142"/>
        <v>19.903451219512192</v>
      </c>
      <c r="T489" s="21">
        <f t="shared" si="143"/>
        <v>20</v>
      </c>
      <c r="U489" s="7">
        <f t="shared" si="144"/>
        <v>4000</v>
      </c>
      <c r="V489" s="7">
        <f t="shared" si="138"/>
        <v>3</v>
      </c>
      <c r="W489" s="7">
        <f t="shared" si="139"/>
        <v>8</v>
      </c>
      <c r="X489" s="7">
        <f t="shared" si="151"/>
        <v>466</v>
      </c>
      <c r="Y489" s="7">
        <f t="shared" si="140"/>
        <v>8.5382649999999991</v>
      </c>
    </row>
    <row r="490" spans="3:25">
      <c r="C490" s="71" t="s">
        <v>129</v>
      </c>
      <c r="D490" s="169">
        <v>2</v>
      </c>
      <c r="E490" s="65">
        <v>3</v>
      </c>
      <c r="F490" s="131">
        <f t="shared" si="145"/>
        <v>484</v>
      </c>
      <c r="G490" s="79">
        <f t="shared" si="150"/>
        <v>54.356501603099346</v>
      </c>
      <c r="H490" s="72">
        <f t="shared" si="148"/>
        <v>23.960968260902906</v>
      </c>
      <c r="I490" s="10">
        <f t="shared" si="146"/>
        <v>6.6558245169174741</v>
      </c>
      <c r="J490" s="70">
        <v>0.5</v>
      </c>
      <c r="K490" s="7">
        <f t="shared" si="137"/>
        <v>28.264643722499823</v>
      </c>
      <c r="L490" s="43">
        <v>1030.05</v>
      </c>
      <c r="M490" s="43">
        <f t="shared" si="149"/>
        <v>262.5</v>
      </c>
      <c r="N490" s="7">
        <v>0</v>
      </c>
      <c r="O490" s="7">
        <f t="shared" si="135"/>
        <v>1320.8146437224998</v>
      </c>
      <c r="P490" s="7">
        <f t="shared" si="147"/>
        <v>8.7911104879918334</v>
      </c>
      <c r="Q490" s="7">
        <f t="shared" si="136"/>
        <v>4200</v>
      </c>
      <c r="R490" s="7">
        <f t="shared" si="141"/>
        <v>12.04</v>
      </c>
      <c r="S490" s="21">
        <f t="shared" si="142"/>
        <v>20.430733333333329</v>
      </c>
      <c r="T490" s="21">
        <f t="shared" si="143"/>
        <v>21</v>
      </c>
      <c r="U490" s="7">
        <f t="shared" si="144"/>
        <v>4000</v>
      </c>
      <c r="V490" s="7">
        <f t="shared" si="138"/>
        <v>2</v>
      </c>
      <c r="W490" s="7">
        <f t="shared" si="139"/>
        <v>8</v>
      </c>
      <c r="X490" s="7">
        <f t="shared" si="151"/>
        <v>488</v>
      </c>
      <c r="Y490" s="7">
        <f t="shared" si="140"/>
        <v>8.9782279999999997</v>
      </c>
    </row>
    <row r="491" spans="3:25">
      <c r="C491" s="170" t="s">
        <v>156</v>
      </c>
      <c r="D491" s="169">
        <v>2</v>
      </c>
      <c r="E491" s="65">
        <v>4</v>
      </c>
      <c r="F491" s="131">
        <f t="shared" si="145"/>
        <v>485</v>
      </c>
      <c r="G491" s="79">
        <f t="shared" si="150"/>
        <v>54.505078368401456</v>
      </c>
      <c r="H491" s="72">
        <f t="shared" si="148"/>
        <v>24.229898885467858</v>
      </c>
      <c r="I491" s="10">
        <f t="shared" si="146"/>
        <v>6.7305274681855156</v>
      </c>
      <c r="J491" s="70">
        <v>0.4</v>
      </c>
      <c r="K491" s="7">
        <f t="shared" si="137"/>
        <v>28.902671797499821</v>
      </c>
      <c r="L491" s="43">
        <v>515</v>
      </c>
      <c r="M491" s="43">
        <f t="shared" si="149"/>
        <v>210</v>
      </c>
      <c r="N491" s="7">
        <v>0</v>
      </c>
      <c r="O491" s="7">
        <f t="shared" si="135"/>
        <v>753.90267179749981</v>
      </c>
      <c r="P491" s="7">
        <f t="shared" si="147"/>
        <v>5.0741626408715224</v>
      </c>
      <c r="Q491" s="7">
        <f t="shared" si="136"/>
        <v>4200</v>
      </c>
      <c r="R491" s="7">
        <f t="shared" si="141"/>
        <v>12.04</v>
      </c>
      <c r="S491" s="21">
        <f t="shared" si="142"/>
        <v>20.430733333333329</v>
      </c>
      <c r="T491" s="21">
        <f t="shared" si="143"/>
        <v>21</v>
      </c>
      <c r="U491" s="7">
        <f t="shared" si="144"/>
        <v>4000</v>
      </c>
      <c r="V491" s="7">
        <f t="shared" si="138"/>
        <v>2</v>
      </c>
      <c r="W491" s="7">
        <f t="shared" si="139"/>
        <v>8</v>
      </c>
      <c r="X491" s="7">
        <f t="shared" si="151"/>
        <v>488</v>
      </c>
      <c r="Y491" s="7">
        <f t="shared" si="140"/>
        <v>8.9782279999999997</v>
      </c>
    </row>
    <row r="492" spans="3:25">
      <c r="C492" s="170" t="s">
        <v>156</v>
      </c>
      <c r="D492" s="169">
        <v>2</v>
      </c>
      <c r="E492" s="65">
        <v>4</v>
      </c>
      <c r="F492" s="131">
        <f t="shared" si="145"/>
        <v>486</v>
      </c>
      <c r="G492" s="79">
        <f t="shared" si="150"/>
        <v>54.652360322386428</v>
      </c>
      <c r="H492" s="72">
        <f t="shared" si="148"/>
        <v>24.442913083345783</v>
      </c>
      <c r="I492" s="10">
        <f t="shared" si="146"/>
        <v>6.7896980787071621</v>
      </c>
      <c r="J492" s="70">
        <v>0.4</v>
      </c>
      <c r="K492" s="7">
        <f t="shared" si="137"/>
        <v>29.413094257499825</v>
      </c>
      <c r="L492" s="43">
        <v>515</v>
      </c>
      <c r="M492" s="43">
        <f t="shared" si="149"/>
        <v>210</v>
      </c>
      <c r="N492" s="7">
        <v>0</v>
      </c>
      <c r="O492" s="7">
        <f t="shared" si="135"/>
        <v>754.41309425749978</v>
      </c>
      <c r="P492" s="7">
        <f t="shared" si="147"/>
        <v>5.1222371366316715</v>
      </c>
      <c r="Q492" s="7">
        <f t="shared" si="136"/>
        <v>4300</v>
      </c>
      <c r="R492" s="7">
        <f t="shared" si="141"/>
        <v>12.63</v>
      </c>
      <c r="S492" s="21">
        <f t="shared" si="142"/>
        <v>20.933490697674422</v>
      </c>
      <c r="T492" s="21">
        <f t="shared" si="143"/>
        <v>21</v>
      </c>
      <c r="U492" s="7">
        <f t="shared" si="144"/>
        <v>4500</v>
      </c>
      <c r="V492" s="7">
        <f t="shared" si="138"/>
        <v>2</v>
      </c>
      <c r="W492" s="7">
        <f t="shared" si="139"/>
        <v>9</v>
      </c>
      <c r="X492" s="7">
        <f t="shared" si="151"/>
        <v>488</v>
      </c>
      <c r="Y492" s="7">
        <f t="shared" si="140"/>
        <v>9.4181910000000002</v>
      </c>
    </row>
    <row r="493" spans="3:25">
      <c r="C493" s="170" t="s">
        <v>156</v>
      </c>
      <c r="D493" s="169">
        <v>2</v>
      </c>
      <c r="E493" s="65">
        <v>4</v>
      </c>
      <c r="F493" s="131">
        <f t="shared" si="145"/>
        <v>487</v>
      </c>
      <c r="G493" s="79">
        <f t="shared" si="150"/>
        <v>54.798380737467568</v>
      </c>
      <c r="H493" s="72">
        <f t="shared" si="148"/>
        <v>24.654086882299993</v>
      </c>
      <c r="I493" s="10">
        <f t="shared" si="146"/>
        <v>6.8483574673055534</v>
      </c>
      <c r="J493" s="70">
        <v>0.4</v>
      </c>
      <c r="K493" s="7">
        <f t="shared" si="137"/>
        <v>29.923516717499826</v>
      </c>
      <c r="L493" s="43">
        <v>515</v>
      </c>
      <c r="M493" s="43">
        <f t="shared" si="149"/>
        <v>210</v>
      </c>
      <c r="N493" s="7">
        <v>0</v>
      </c>
      <c r="O493" s="7">
        <f t="shared" si="135"/>
        <v>754.92351671749987</v>
      </c>
      <c r="P493" s="7">
        <f t="shared" si="147"/>
        <v>5.1699861029568588</v>
      </c>
      <c r="Q493" s="7">
        <f t="shared" si="136"/>
        <v>4300</v>
      </c>
      <c r="R493" s="7">
        <f t="shared" si="141"/>
        <v>12.63</v>
      </c>
      <c r="S493" s="21">
        <f t="shared" si="142"/>
        <v>20.933490697674422</v>
      </c>
      <c r="T493" s="21">
        <f t="shared" si="143"/>
        <v>21</v>
      </c>
      <c r="U493" s="7">
        <f t="shared" si="144"/>
        <v>4500</v>
      </c>
      <c r="V493" s="7">
        <f t="shared" si="138"/>
        <v>2</v>
      </c>
      <c r="W493" s="7">
        <f t="shared" si="139"/>
        <v>9</v>
      </c>
      <c r="X493" s="7">
        <f t="shared" si="151"/>
        <v>488</v>
      </c>
      <c r="Y493" s="7">
        <f t="shared" si="140"/>
        <v>9.4181910000000002</v>
      </c>
    </row>
    <row r="494" spans="3:25">
      <c r="C494" s="170" t="s">
        <v>156</v>
      </c>
      <c r="D494" s="169">
        <v>2</v>
      </c>
      <c r="E494" s="65">
        <v>4</v>
      </c>
      <c r="F494" s="131">
        <f t="shared" si="145"/>
        <v>488</v>
      </c>
      <c r="G494" s="79">
        <f t="shared" si="150"/>
        <v>54.943171485055259</v>
      </c>
      <c r="H494" s="72">
        <f t="shared" si="148"/>
        <v>24.863467175758021</v>
      </c>
      <c r="I494" s="10">
        <f t="shared" si="146"/>
        <v>6.9065186599327832</v>
      </c>
      <c r="J494" s="70">
        <v>0.4</v>
      </c>
      <c r="K494" s="7">
        <f t="shared" si="137"/>
        <v>30.43393917749982</v>
      </c>
      <c r="L494" s="43">
        <v>515</v>
      </c>
      <c r="M494" s="43">
        <f t="shared" si="149"/>
        <v>210</v>
      </c>
      <c r="N494" s="7">
        <v>0</v>
      </c>
      <c r="O494" s="7">
        <f t="shared" si="135"/>
        <v>755.43393917749984</v>
      </c>
      <c r="P494" s="7">
        <f t="shared" si="147"/>
        <v>5.2174185972759295</v>
      </c>
      <c r="Q494" s="7">
        <f t="shared" si="136"/>
        <v>4300</v>
      </c>
      <c r="R494" s="7">
        <f t="shared" si="141"/>
        <v>12.63</v>
      </c>
      <c r="S494" s="21">
        <f t="shared" si="142"/>
        <v>20.933490697674422</v>
      </c>
      <c r="T494" s="21">
        <f t="shared" si="143"/>
        <v>21</v>
      </c>
      <c r="U494" s="7">
        <f t="shared" si="144"/>
        <v>4500</v>
      </c>
      <c r="V494" s="7">
        <f t="shared" si="138"/>
        <v>2</v>
      </c>
      <c r="W494" s="7">
        <f t="shared" si="139"/>
        <v>9</v>
      </c>
      <c r="X494" s="7">
        <f t="shared" si="151"/>
        <v>488</v>
      </c>
      <c r="Y494" s="7">
        <f t="shared" si="140"/>
        <v>9.4181910000000002</v>
      </c>
    </row>
    <row r="495" spans="3:25">
      <c r="C495" s="170" t="s">
        <v>156</v>
      </c>
      <c r="D495" s="169">
        <v>2</v>
      </c>
      <c r="E495" s="65">
        <v>4</v>
      </c>
      <c r="F495" s="131">
        <f t="shared" si="145"/>
        <v>489</v>
      </c>
      <c r="G495" s="79">
        <f t="shared" si="150"/>
        <v>55.086763116778805</v>
      </c>
      <c r="H495" s="72">
        <f t="shared" si="148"/>
        <v>25.071098898931346</v>
      </c>
      <c r="I495" s="10">
        <f t="shared" si="146"/>
        <v>6.9641941385920401</v>
      </c>
      <c r="J495" s="70">
        <v>0.4</v>
      </c>
      <c r="K495" s="7">
        <f t="shared" si="137"/>
        <v>30.944361637499824</v>
      </c>
      <c r="L495" s="43">
        <v>515</v>
      </c>
      <c r="M495" s="43">
        <f t="shared" si="149"/>
        <v>210</v>
      </c>
      <c r="N495" s="7">
        <v>0</v>
      </c>
      <c r="O495" s="7">
        <f t="shared" si="135"/>
        <v>755.94436163749981</v>
      </c>
      <c r="P495" s="7">
        <f t="shared" si="147"/>
        <v>5.2645432924175779</v>
      </c>
      <c r="Q495" s="7">
        <f t="shared" si="136"/>
        <v>4400</v>
      </c>
      <c r="R495" s="7">
        <f t="shared" si="141"/>
        <v>13.22</v>
      </c>
      <c r="S495" s="21">
        <f t="shared" si="142"/>
        <v>21.413395454545455</v>
      </c>
      <c r="T495" s="21">
        <f t="shared" si="143"/>
        <v>22</v>
      </c>
      <c r="U495" s="7">
        <f t="shared" si="144"/>
        <v>4500</v>
      </c>
      <c r="V495" s="7">
        <f t="shared" si="138"/>
        <v>1</v>
      </c>
      <c r="W495" s="7">
        <f t="shared" si="139"/>
        <v>9</v>
      </c>
      <c r="X495" s="7">
        <f t="shared" si="151"/>
        <v>488</v>
      </c>
      <c r="Y495" s="7">
        <f t="shared" si="140"/>
        <v>9.8581540000000007</v>
      </c>
    </row>
    <row r="496" spans="3:25">
      <c r="C496" s="170" t="s">
        <v>156</v>
      </c>
      <c r="D496" s="169">
        <v>2</v>
      </c>
      <c r="E496" s="65">
        <v>4</v>
      </c>
      <c r="F496" s="131">
        <f t="shared" si="145"/>
        <v>490</v>
      </c>
      <c r="G496" s="79">
        <f t="shared" si="150"/>
        <v>55.229184939752777</v>
      </c>
      <c r="H496" s="72">
        <f t="shared" si="148"/>
        <v>25.277025141420349</v>
      </c>
      <c r="I496" s="10">
        <f t="shared" si="146"/>
        <v>7.0213958726167638</v>
      </c>
      <c r="J496" s="70">
        <v>0.4</v>
      </c>
      <c r="K496" s="7">
        <f t="shared" si="137"/>
        <v>31.454784097499822</v>
      </c>
      <c r="L496" s="43">
        <v>515</v>
      </c>
      <c r="M496" s="43">
        <f t="shared" si="149"/>
        <v>210</v>
      </c>
      <c r="N496" s="7">
        <v>0</v>
      </c>
      <c r="O496" s="7">
        <f t="shared" si="135"/>
        <v>756.45478409749978</v>
      </c>
      <c r="P496" s="7">
        <f t="shared" si="147"/>
        <v>5.3113684988833905</v>
      </c>
      <c r="Q496" s="7">
        <f t="shared" si="136"/>
        <v>4400</v>
      </c>
      <c r="R496" s="7">
        <f t="shared" si="141"/>
        <v>13.22</v>
      </c>
      <c r="S496" s="21">
        <f t="shared" si="142"/>
        <v>21.413395454545455</v>
      </c>
      <c r="T496" s="21">
        <f t="shared" si="143"/>
        <v>22</v>
      </c>
      <c r="U496" s="7">
        <f t="shared" si="144"/>
        <v>4500</v>
      </c>
      <c r="V496" s="7">
        <f t="shared" si="138"/>
        <v>1</v>
      </c>
      <c r="W496" s="7">
        <f t="shared" si="139"/>
        <v>9</v>
      </c>
      <c r="X496" s="7">
        <f t="shared" si="151"/>
        <v>488</v>
      </c>
      <c r="Y496" s="7">
        <f t="shared" si="140"/>
        <v>9.8581540000000007</v>
      </c>
    </row>
    <row r="497" spans="3:25">
      <c r="C497" s="170" t="s">
        <v>156</v>
      </c>
      <c r="D497" s="169">
        <v>2</v>
      </c>
      <c r="E497" s="65">
        <v>4</v>
      </c>
      <c r="F497" s="131">
        <f t="shared" si="145"/>
        <v>491</v>
      </c>
      <c r="G497" s="79">
        <f t="shared" si="150"/>
        <v>55.370465086412949</v>
      </c>
      <c r="H497" s="72">
        <f t="shared" si="148"/>
        <v>25.481287251628331</v>
      </c>
      <c r="I497" s="10">
        <f t="shared" si="146"/>
        <v>7.0781353476745359</v>
      </c>
      <c r="J497" s="70">
        <v>0.4</v>
      </c>
      <c r="K497" s="7">
        <f t="shared" si="137"/>
        <v>31.965206557499819</v>
      </c>
      <c r="L497" s="43">
        <v>515</v>
      </c>
      <c r="M497" s="43">
        <f t="shared" si="149"/>
        <v>210</v>
      </c>
      <c r="N497" s="7">
        <v>0</v>
      </c>
      <c r="O497" s="7">
        <f t="shared" si="135"/>
        <v>756.96520655749987</v>
      </c>
      <c r="P497" s="7">
        <f t="shared" si="147"/>
        <v>5.357902185494396</v>
      </c>
      <c r="Q497" s="7">
        <f t="shared" si="136"/>
        <v>4400</v>
      </c>
      <c r="R497" s="7">
        <f t="shared" si="141"/>
        <v>13.22</v>
      </c>
      <c r="S497" s="21">
        <f t="shared" si="142"/>
        <v>21.413395454545455</v>
      </c>
      <c r="T497" s="21">
        <f t="shared" si="143"/>
        <v>22</v>
      </c>
      <c r="U497" s="7">
        <f t="shared" si="144"/>
        <v>4500</v>
      </c>
      <c r="V497" s="7">
        <f t="shared" si="138"/>
        <v>1</v>
      </c>
      <c r="W497" s="7">
        <f t="shared" si="139"/>
        <v>9</v>
      </c>
      <c r="X497" s="7">
        <f t="shared" si="151"/>
        <v>488</v>
      </c>
      <c r="Y497" s="7">
        <f t="shared" si="140"/>
        <v>9.8581540000000007</v>
      </c>
    </row>
    <row r="498" spans="3:25">
      <c r="C498" s="170" t="s">
        <v>156</v>
      </c>
      <c r="D498" s="169">
        <v>2</v>
      </c>
      <c r="E498" s="65">
        <v>4</v>
      </c>
      <c r="F498" s="131">
        <f t="shared" si="145"/>
        <v>492</v>
      </c>
      <c r="G498" s="79">
        <f t="shared" si="150"/>
        <v>55.510630579393201</v>
      </c>
      <c r="H498" s="72">
        <f t="shared" si="148"/>
        <v>25.683924933701164</v>
      </c>
      <c r="I498" s="10">
        <f t="shared" si="146"/>
        <v>7.1344235926947679</v>
      </c>
      <c r="J498" s="70">
        <v>0.4</v>
      </c>
      <c r="K498" s="7">
        <f t="shared" si="137"/>
        <v>32.47562901749982</v>
      </c>
      <c r="L498" s="43">
        <v>515</v>
      </c>
      <c r="M498" s="43">
        <f t="shared" si="149"/>
        <v>210</v>
      </c>
      <c r="N498" s="7">
        <v>0</v>
      </c>
      <c r="O498" s="7">
        <f t="shared" si="135"/>
        <v>757.47562901749984</v>
      </c>
      <c r="P498" s="7">
        <f t="shared" si="147"/>
        <v>5.4041519985537603</v>
      </c>
      <c r="Q498" s="7">
        <f t="shared" si="136"/>
        <v>4500</v>
      </c>
      <c r="R498" s="7">
        <f t="shared" si="141"/>
        <v>13.81</v>
      </c>
      <c r="S498" s="21">
        <f t="shared" si="142"/>
        <v>21.871971111111112</v>
      </c>
      <c r="T498" s="21">
        <f t="shared" si="143"/>
        <v>22</v>
      </c>
      <c r="U498" s="7">
        <f t="shared" si="144"/>
        <v>4500</v>
      </c>
      <c r="V498" s="7">
        <f t="shared" si="138"/>
        <v>1</v>
      </c>
      <c r="W498" s="7">
        <f t="shared" si="139"/>
        <v>9</v>
      </c>
      <c r="X498" s="7">
        <f t="shared" si="151"/>
        <v>488</v>
      </c>
      <c r="Y498" s="7">
        <f t="shared" si="140"/>
        <v>10.298117000000001</v>
      </c>
    </row>
    <row r="499" spans="3:25">
      <c r="C499" s="170" t="s">
        <v>156</v>
      </c>
      <c r="D499" s="169">
        <v>2</v>
      </c>
      <c r="E499" s="65">
        <v>4</v>
      </c>
      <c r="F499" s="131">
        <f t="shared" si="145"/>
        <v>493</v>
      </c>
      <c r="G499" s="79">
        <f t="shared" si="150"/>
        <v>55.649707391867068</v>
      </c>
      <c r="H499" s="72">
        <f t="shared" si="148"/>
        <v>25.884976337636402</v>
      </c>
      <c r="I499" s="10">
        <f t="shared" si="146"/>
        <v>7.1902712048990001</v>
      </c>
      <c r="J499" s="70">
        <v>0.4</v>
      </c>
      <c r="K499" s="7">
        <f t="shared" si="137"/>
        <v>32.986051477499814</v>
      </c>
      <c r="L499" s="43">
        <v>515</v>
      </c>
      <c r="M499" s="43">
        <f t="shared" si="149"/>
        <v>210</v>
      </c>
      <c r="N499" s="7">
        <v>0</v>
      </c>
      <c r="O499" s="7">
        <f t="shared" si="135"/>
        <v>757.98605147749981</v>
      </c>
      <c r="P499" s="7">
        <f t="shared" si="147"/>
        <v>5.4501252796537587</v>
      </c>
      <c r="Q499" s="7">
        <f t="shared" si="136"/>
        <v>4500</v>
      </c>
      <c r="R499" s="7">
        <f t="shared" si="141"/>
        <v>13.81</v>
      </c>
      <c r="S499" s="21">
        <f t="shared" si="142"/>
        <v>21.871971111111112</v>
      </c>
      <c r="T499" s="21">
        <f t="shared" si="143"/>
        <v>22</v>
      </c>
      <c r="U499" s="7">
        <f t="shared" si="144"/>
        <v>4500</v>
      </c>
      <c r="V499" s="7">
        <f t="shared" si="138"/>
        <v>1</v>
      </c>
      <c r="W499" s="7">
        <f t="shared" si="139"/>
        <v>9</v>
      </c>
      <c r="X499" s="7">
        <f t="shared" si="151"/>
        <v>488</v>
      </c>
      <c r="Y499" s="7">
        <f t="shared" si="140"/>
        <v>10.298117000000001</v>
      </c>
    </row>
    <row r="500" spans="3:25">
      <c r="C500" s="170" t="s">
        <v>156</v>
      </c>
      <c r="D500" s="169">
        <v>2</v>
      </c>
      <c r="E500" s="65">
        <v>4</v>
      </c>
      <c r="F500" s="131">
        <f t="shared" si="145"/>
        <v>494</v>
      </c>
      <c r="G500" s="79">
        <f t="shared" si="150"/>
        <v>55.787720503735542</v>
      </c>
      <c r="H500" s="72">
        <f t="shared" si="148"/>
        <v>26.08447814314092</v>
      </c>
      <c r="I500" s="10">
        <f t="shared" si="146"/>
        <v>7.2456883730946995</v>
      </c>
      <c r="J500" s="70">
        <v>0.4</v>
      </c>
      <c r="K500" s="7">
        <f t="shared" si="137"/>
        <v>33.496473937499815</v>
      </c>
      <c r="L500" s="43">
        <v>515</v>
      </c>
      <c r="M500" s="43">
        <f t="shared" si="149"/>
        <v>210</v>
      </c>
      <c r="N500" s="7">
        <v>0</v>
      </c>
      <c r="O500" s="7">
        <f t="shared" ref="O500:O563" si="152">N500+K500+L500+M500</f>
        <v>758.49647393749979</v>
      </c>
      <c r="P500" s="7">
        <f t="shared" si="147"/>
        <v>5.4958290822422686</v>
      </c>
      <c r="Q500" s="7">
        <f t="shared" si="136"/>
        <v>4500</v>
      </c>
      <c r="R500" s="7">
        <f t="shared" si="141"/>
        <v>13.81</v>
      </c>
      <c r="S500" s="21">
        <f t="shared" si="142"/>
        <v>21.871971111111112</v>
      </c>
      <c r="T500" s="21">
        <f t="shared" si="143"/>
        <v>22</v>
      </c>
      <c r="U500" s="7">
        <f t="shared" si="144"/>
        <v>4500</v>
      </c>
      <c r="V500" s="7">
        <f t="shared" si="138"/>
        <v>1</v>
      </c>
      <c r="W500" s="7">
        <f t="shared" si="139"/>
        <v>9</v>
      </c>
      <c r="X500" s="7">
        <f t="shared" si="151"/>
        <v>488</v>
      </c>
      <c r="Y500" s="7">
        <f t="shared" si="140"/>
        <v>10.298117000000001</v>
      </c>
    </row>
    <row r="501" spans="3:25">
      <c r="C501" s="69" t="s">
        <v>130</v>
      </c>
      <c r="D501" s="169">
        <v>2</v>
      </c>
      <c r="E501" s="65">
        <v>4</v>
      </c>
      <c r="F501" s="131">
        <f t="shared" si="145"/>
        <v>495</v>
      </c>
      <c r="G501" s="79">
        <f t="shared" si="150"/>
        <v>55.924693954005292</v>
      </c>
      <c r="H501" s="72">
        <f t="shared" si="148"/>
        <v>26.282465637759259</v>
      </c>
      <c r="I501" s="10">
        <f t="shared" si="146"/>
        <v>7.3006848993775719</v>
      </c>
      <c r="J501" s="70">
        <v>-0.5</v>
      </c>
      <c r="K501" s="7">
        <f t="shared" si="137"/>
        <v>34.006896397499808</v>
      </c>
      <c r="L501" s="43">
        <v>515</v>
      </c>
      <c r="M501" s="43">
        <f t="shared" si="149"/>
        <v>-262.5</v>
      </c>
      <c r="N501" s="7">
        <v>0</v>
      </c>
      <c r="O501" s="7">
        <f t="shared" si="152"/>
        <v>286.50689639749976</v>
      </c>
      <c r="P501" s="7">
        <f t="shared" si="147"/>
        <v>2.0916965720967609</v>
      </c>
      <c r="Q501" s="7">
        <f t="shared" si="136"/>
        <v>4600</v>
      </c>
      <c r="R501" s="7">
        <f t="shared" si="141"/>
        <v>14.1</v>
      </c>
      <c r="S501" s="21">
        <f t="shared" si="142"/>
        <v>21.845804347826085</v>
      </c>
      <c r="T501" s="21">
        <f t="shared" si="143"/>
        <v>22</v>
      </c>
      <c r="U501" s="7">
        <f t="shared" si="144"/>
        <v>4500</v>
      </c>
      <c r="V501" s="7">
        <f t="shared" si="138"/>
        <v>1</v>
      </c>
      <c r="W501" s="7">
        <f t="shared" si="139"/>
        <v>9</v>
      </c>
      <c r="X501" s="7">
        <v>0</v>
      </c>
      <c r="Y501" s="7">
        <f t="shared" si="140"/>
        <v>10.51437</v>
      </c>
    </row>
    <row r="502" spans="3:25">
      <c r="C502" s="69" t="s">
        <v>130</v>
      </c>
      <c r="D502" s="169">
        <v>2</v>
      </c>
      <c r="E502" s="65">
        <v>4</v>
      </c>
      <c r="F502" s="131">
        <f t="shared" si="145"/>
        <v>496</v>
      </c>
      <c r="G502" s="79">
        <f t="shared" si="150"/>
        <v>56.06297070147577</v>
      </c>
      <c r="H502" s="72">
        <f t="shared" si="148"/>
        <v>26.034746013740872</v>
      </c>
      <c r="I502" s="10">
        <f t="shared" si="146"/>
        <v>7.2318738927057975</v>
      </c>
      <c r="J502" s="70">
        <v>-0.5</v>
      </c>
      <c r="K502" s="7">
        <f t="shared" si="137"/>
        <v>33.368868322499807</v>
      </c>
      <c r="L502" s="43">
        <v>515</v>
      </c>
      <c r="M502" s="43">
        <f t="shared" si="149"/>
        <v>-262.5</v>
      </c>
      <c r="N502" s="7">
        <v>0</v>
      </c>
      <c r="O502" s="7">
        <f t="shared" si="152"/>
        <v>285.86886832249979</v>
      </c>
      <c r="P502" s="7">
        <f t="shared" si="147"/>
        <v>2.0673676055588377</v>
      </c>
      <c r="Q502" s="7">
        <f t="shared" si="136"/>
        <v>4500</v>
      </c>
      <c r="R502" s="7">
        <f t="shared" si="141"/>
        <v>13.81</v>
      </c>
      <c r="S502" s="21">
        <f t="shared" si="142"/>
        <v>21.871971111111112</v>
      </c>
      <c r="T502" s="21">
        <f t="shared" si="143"/>
        <v>22</v>
      </c>
      <c r="U502" s="7">
        <f t="shared" si="144"/>
        <v>4500</v>
      </c>
      <c r="V502" s="7">
        <f t="shared" si="138"/>
        <v>1</v>
      </c>
      <c r="W502" s="7">
        <f t="shared" si="139"/>
        <v>9</v>
      </c>
      <c r="X502" s="7">
        <v>0</v>
      </c>
      <c r="Y502" s="7">
        <f t="shared" si="140"/>
        <v>10.298117000000001</v>
      </c>
    </row>
    <row r="503" spans="3:25">
      <c r="C503" s="69" t="s">
        <v>130</v>
      </c>
      <c r="D503" s="169">
        <v>2</v>
      </c>
      <c r="E503" s="65">
        <v>4</v>
      </c>
      <c r="F503" s="131">
        <f t="shared" si="145"/>
        <v>497</v>
      </c>
      <c r="G503" s="79">
        <f t="shared" si="150"/>
        <v>56.202588670906337</v>
      </c>
      <c r="H503" s="72">
        <f t="shared" si="148"/>
        <v>25.784646594436701</v>
      </c>
      <c r="I503" s="10">
        <f t="shared" si="146"/>
        <v>7.1624018317879727</v>
      </c>
      <c r="J503" s="70">
        <v>-0.5</v>
      </c>
      <c r="K503" s="7">
        <f t="shared" si="137"/>
        <v>32.730840247499806</v>
      </c>
      <c r="L503" s="43">
        <v>515</v>
      </c>
      <c r="M503" s="43">
        <f t="shared" si="149"/>
        <v>-262.5</v>
      </c>
      <c r="N503" s="7">
        <v>0</v>
      </c>
      <c r="O503" s="7">
        <f t="shared" si="152"/>
        <v>285.23084024749983</v>
      </c>
      <c r="P503" s="7">
        <f t="shared" si="147"/>
        <v>2.0429378926711155</v>
      </c>
      <c r="Q503" s="7">
        <f t="shared" si="136"/>
        <v>4500</v>
      </c>
      <c r="R503" s="7">
        <f t="shared" si="141"/>
        <v>13.81</v>
      </c>
      <c r="S503" s="21">
        <f t="shared" si="142"/>
        <v>21.871971111111112</v>
      </c>
      <c r="T503" s="21">
        <f t="shared" si="143"/>
        <v>22</v>
      </c>
      <c r="U503" s="7">
        <f t="shared" si="144"/>
        <v>4500</v>
      </c>
      <c r="V503" s="7">
        <f t="shared" si="138"/>
        <v>1</v>
      </c>
      <c r="W503" s="7">
        <f t="shared" si="139"/>
        <v>9</v>
      </c>
      <c r="X503" s="7">
        <v>0</v>
      </c>
      <c r="Y503" s="7">
        <f t="shared" si="140"/>
        <v>10.298117000000001</v>
      </c>
    </row>
    <row r="504" spans="3:25">
      <c r="C504" s="69" t="s">
        <v>130</v>
      </c>
      <c r="D504" s="169">
        <v>2</v>
      </c>
      <c r="E504" s="65">
        <v>4</v>
      </c>
      <c r="F504" s="131">
        <f t="shared" si="145"/>
        <v>498</v>
      </c>
      <c r="G504" s="79">
        <f t="shared" si="150"/>
        <v>56.343587662767149</v>
      </c>
      <c r="H504" s="72">
        <f t="shared" si="148"/>
        <v>25.532097446155813</v>
      </c>
      <c r="I504" s="10">
        <f t="shared" si="146"/>
        <v>7.0922492905988372</v>
      </c>
      <c r="J504" s="70">
        <v>-0.5</v>
      </c>
      <c r="K504" s="7">
        <f t="shared" si="137"/>
        <v>32.092812172499812</v>
      </c>
      <c r="L504" s="43">
        <v>515</v>
      </c>
      <c r="M504" s="43">
        <f t="shared" si="149"/>
        <v>-262.5</v>
      </c>
      <c r="N504" s="7">
        <v>0</v>
      </c>
      <c r="O504" s="7">
        <f t="shared" si="152"/>
        <v>284.59281217249986</v>
      </c>
      <c r="P504" s="7">
        <f t="shared" si="147"/>
        <v>2.0184031702399401</v>
      </c>
      <c r="Q504" s="7">
        <f t="shared" si="136"/>
        <v>4500</v>
      </c>
      <c r="R504" s="7">
        <f t="shared" si="141"/>
        <v>13.81</v>
      </c>
      <c r="S504" s="21">
        <f t="shared" si="142"/>
        <v>21.871971111111112</v>
      </c>
      <c r="T504" s="21">
        <f t="shared" si="143"/>
        <v>22</v>
      </c>
      <c r="U504" s="7">
        <f t="shared" si="144"/>
        <v>4500</v>
      </c>
      <c r="V504" s="7">
        <f t="shared" si="138"/>
        <v>1</v>
      </c>
      <c r="W504" s="7">
        <f t="shared" si="139"/>
        <v>9</v>
      </c>
      <c r="X504" s="7">
        <v>0</v>
      </c>
      <c r="Y504" s="7">
        <f t="shared" si="140"/>
        <v>10.298117000000001</v>
      </c>
    </row>
    <row r="505" spans="3:25">
      <c r="C505" s="69" t="s">
        <v>130</v>
      </c>
      <c r="D505" s="169">
        <v>2</v>
      </c>
      <c r="E505" s="65">
        <v>4</v>
      </c>
      <c r="F505" s="131">
        <f t="shared" si="145"/>
        <v>499</v>
      </c>
      <c r="G505" s="79">
        <f t="shared" si="150"/>
        <v>56.486009485741121</v>
      </c>
      <c r="H505" s="72">
        <f t="shared" si="148"/>
        <v>25.277025141420346</v>
      </c>
      <c r="I505" s="10">
        <f t="shared" si="146"/>
        <v>7.0213958726167629</v>
      </c>
      <c r="J505" s="70">
        <v>-0.5</v>
      </c>
      <c r="K505" s="7">
        <f t="shared" si="137"/>
        <v>31.454784097499815</v>
      </c>
      <c r="L505" s="43">
        <v>515</v>
      </c>
      <c r="M505" s="43">
        <f t="shared" si="149"/>
        <v>-262.5</v>
      </c>
      <c r="N505" s="7">
        <v>0</v>
      </c>
      <c r="O505" s="7">
        <f t="shared" si="152"/>
        <v>283.95478409749978</v>
      </c>
      <c r="P505" s="7">
        <f t="shared" si="147"/>
        <v>1.9937589490719689</v>
      </c>
      <c r="Q505" s="7">
        <f t="shared" si="136"/>
        <v>4400</v>
      </c>
      <c r="R505" s="7">
        <f t="shared" si="141"/>
        <v>13.22</v>
      </c>
      <c r="S505" s="21">
        <f t="shared" si="142"/>
        <v>21.413395454545455</v>
      </c>
      <c r="T505" s="21">
        <f t="shared" si="143"/>
        <v>22</v>
      </c>
      <c r="U505" s="7">
        <f t="shared" si="144"/>
        <v>4500</v>
      </c>
      <c r="V505" s="7">
        <f t="shared" si="138"/>
        <v>1</v>
      </c>
      <c r="W505" s="7">
        <f t="shared" si="139"/>
        <v>9</v>
      </c>
      <c r="X505" s="7">
        <v>0</v>
      </c>
      <c r="Y505" s="7">
        <f t="shared" si="140"/>
        <v>9.8581540000000007</v>
      </c>
    </row>
    <row r="506" spans="3:25">
      <c r="C506" s="69" t="s">
        <v>130</v>
      </c>
      <c r="D506" s="169">
        <v>2</v>
      </c>
      <c r="E506" s="65">
        <v>4</v>
      </c>
      <c r="F506" s="131">
        <f t="shared" si="145"/>
        <v>500</v>
      </c>
      <c r="G506" s="79">
        <f t="shared" si="150"/>
        <v>56.62989810150836</v>
      </c>
      <c r="H506" s="72">
        <f t="shared" si="148"/>
        <v>25.019352509607366</v>
      </c>
      <c r="I506" s="10">
        <f t="shared" si="146"/>
        <v>6.9498201415576011</v>
      </c>
      <c r="J506" s="70">
        <v>-0.5</v>
      </c>
      <c r="K506" s="7">
        <f t="shared" si="137"/>
        <v>30.816756022499813</v>
      </c>
      <c r="L506" s="43">
        <v>515</v>
      </c>
      <c r="M506" s="43">
        <f t="shared" si="149"/>
        <v>-262.5</v>
      </c>
      <c r="N506" s="7">
        <v>0</v>
      </c>
      <c r="O506" s="7">
        <f t="shared" si="152"/>
        <v>283.31675602249982</v>
      </c>
      <c r="P506" s="7">
        <f t="shared" si="147"/>
        <v>1.9690004974459301</v>
      </c>
      <c r="Q506" s="7">
        <f t="shared" si="136"/>
        <v>4400</v>
      </c>
      <c r="R506" s="7">
        <f t="shared" si="141"/>
        <v>13.22</v>
      </c>
      <c r="S506" s="21">
        <f t="shared" si="142"/>
        <v>21.413395454545455</v>
      </c>
      <c r="T506" s="21">
        <f t="shared" si="143"/>
        <v>22</v>
      </c>
      <c r="U506" s="7">
        <f t="shared" si="144"/>
        <v>4500</v>
      </c>
      <c r="V506" s="7">
        <f t="shared" si="138"/>
        <v>1</v>
      </c>
      <c r="W506" s="7">
        <f t="shared" si="139"/>
        <v>9</v>
      </c>
      <c r="X506" s="7">
        <v>0</v>
      </c>
      <c r="Y506" s="7">
        <f t="shared" si="140"/>
        <v>9.8581540000000007</v>
      </c>
    </row>
    <row r="507" spans="3:25">
      <c r="C507" s="69" t="s">
        <v>130</v>
      </c>
      <c r="D507" s="169">
        <v>2</v>
      </c>
      <c r="E507" s="65">
        <v>4</v>
      </c>
      <c r="F507" s="131">
        <f t="shared" si="145"/>
        <v>501</v>
      </c>
      <c r="G507" s="79">
        <f t="shared" si="150"/>
        <v>56.775299783233933</v>
      </c>
      <c r="H507" s="72">
        <f t="shared" si="148"/>
        <v>24.758998364231061</v>
      </c>
      <c r="I507" s="10">
        <f t="shared" si="146"/>
        <v>6.877499545619739</v>
      </c>
      <c r="J507" s="70">
        <v>-0.5</v>
      </c>
      <c r="K507" s="7">
        <f t="shared" si="137"/>
        <v>30.178727947499812</v>
      </c>
      <c r="L507" s="43">
        <v>515</v>
      </c>
      <c r="M507" s="43">
        <f t="shared" si="149"/>
        <v>-262.5</v>
      </c>
      <c r="N507" s="7">
        <v>0</v>
      </c>
      <c r="O507" s="7">
        <f t="shared" si="152"/>
        <v>282.67872794749985</v>
      </c>
      <c r="P507" s="7">
        <f t="shared" si="147"/>
        <v>1.944122823015296</v>
      </c>
      <c r="Q507" s="7">
        <f t="shared" si="136"/>
        <v>4300</v>
      </c>
      <c r="R507" s="7">
        <f t="shared" si="141"/>
        <v>12.63</v>
      </c>
      <c r="S507" s="21">
        <f t="shared" si="142"/>
        <v>20.933490697674422</v>
      </c>
      <c r="T507" s="21">
        <f t="shared" si="143"/>
        <v>21</v>
      </c>
      <c r="U507" s="7">
        <f t="shared" si="144"/>
        <v>4500</v>
      </c>
      <c r="V507" s="7">
        <f t="shared" si="138"/>
        <v>2</v>
      </c>
      <c r="W507" s="7">
        <f t="shared" si="139"/>
        <v>9</v>
      </c>
      <c r="X507" s="7">
        <v>0</v>
      </c>
      <c r="Y507" s="7">
        <f t="shared" si="140"/>
        <v>9.4181910000000002</v>
      </c>
    </row>
    <row r="508" spans="3:25">
      <c r="C508" s="69" t="s">
        <v>130</v>
      </c>
      <c r="D508" s="169">
        <v>2</v>
      </c>
      <c r="E508" s="65">
        <v>4</v>
      </c>
      <c r="F508" s="131">
        <f t="shared" si="145"/>
        <v>502</v>
      </c>
      <c r="G508" s="79">
        <f t="shared" si="150"/>
        <v>56.922263289378243</v>
      </c>
      <c r="H508" s="72">
        <f t="shared" si="148"/>
        <v>24.495877204133684</v>
      </c>
      <c r="I508" s="10">
        <f t="shared" si="146"/>
        <v>6.8044103344815792</v>
      </c>
      <c r="J508" s="70">
        <v>-0.5</v>
      </c>
      <c r="K508" s="7">
        <f t="shared" si="137"/>
        <v>29.540699872499815</v>
      </c>
      <c r="L508" s="43">
        <v>515</v>
      </c>
      <c r="M508" s="43">
        <f t="shared" si="149"/>
        <v>-262.5</v>
      </c>
      <c r="N508" s="7">
        <v>0</v>
      </c>
      <c r="O508" s="7">
        <f t="shared" si="152"/>
        <v>282.04069987249977</v>
      </c>
      <c r="P508" s="7">
        <f t="shared" si="147"/>
        <v>1.919120652956855</v>
      </c>
      <c r="Q508" s="7">
        <f t="shared" si="136"/>
        <v>4300</v>
      </c>
      <c r="R508" s="7">
        <f t="shared" si="141"/>
        <v>12.63</v>
      </c>
      <c r="S508" s="21">
        <f t="shared" si="142"/>
        <v>20.933490697674422</v>
      </c>
      <c r="T508" s="21">
        <f t="shared" si="143"/>
        <v>21</v>
      </c>
      <c r="U508" s="7">
        <f t="shared" si="144"/>
        <v>4500</v>
      </c>
      <c r="V508" s="7">
        <f t="shared" si="138"/>
        <v>2</v>
      </c>
      <c r="W508" s="7">
        <f t="shared" si="139"/>
        <v>9</v>
      </c>
      <c r="X508" s="7">
        <v>0</v>
      </c>
      <c r="Y508" s="7">
        <f t="shared" si="140"/>
        <v>9.4181910000000002</v>
      </c>
    </row>
    <row r="509" spans="3:25">
      <c r="C509" s="69" t="s">
        <v>130</v>
      </c>
      <c r="D509" s="169">
        <v>2</v>
      </c>
      <c r="E509" s="65">
        <v>4</v>
      </c>
      <c r="F509" s="131">
        <f t="shared" si="145"/>
        <v>503</v>
      </c>
      <c r="G509" s="79">
        <f t="shared" si="150"/>
        <v>57.070840054680353</v>
      </c>
      <c r="H509" s="72">
        <f t="shared" si="148"/>
        <v>24.229898885467854</v>
      </c>
      <c r="I509" s="10">
        <f t="shared" si="146"/>
        <v>6.7305274681855147</v>
      </c>
      <c r="J509" s="70">
        <v>-0.5</v>
      </c>
      <c r="K509" s="7">
        <f t="shared" si="137"/>
        <v>28.902671797499814</v>
      </c>
      <c r="L509" s="43">
        <v>515</v>
      </c>
      <c r="M509" s="43">
        <f t="shared" si="149"/>
        <v>-262.5</v>
      </c>
      <c r="N509" s="7">
        <v>0</v>
      </c>
      <c r="O509" s="7">
        <f t="shared" si="152"/>
        <v>281.40267179749981</v>
      </c>
      <c r="P509" s="7">
        <f t="shared" si="147"/>
        <v>1.8939884121538657</v>
      </c>
      <c r="Q509" s="7">
        <f t="shared" si="136"/>
        <v>4200</v>
      </c>
      <c r="R509" s="7">
        <f t="shared" si="141"/>
        <v>12.04</v>
      </c>
      <c r="S509" s="21">
        <f t="shared" si="142"/>
        <v>20.430733333333329</v>
      </c>
      <c r="T509" s="21">
        <f t="shared" si="143"/>
        <v>21</v>
      </c>
      <c r="U509" s="7">
        <f t="shared" si="144"/>
        <v>4000</v>
      </c>
      <c r="V509" s="7">
        <f t="shared" si="138"/>
        <v>2</v>
      </c>
      <c r="W509" s="7">
        <f t="shared" si="139"/>
        <v>8</v>
      </c>
      <c r="X509" s="7">
        <v>0</v>
      </c>
      <c r="Y509" s="7">
        <f t="shared" si="140"/>
        <v>8.9782279999999997</v>
      </c>
    </row>
    <row r="510" spans="3:25">
      <c r="C510" s="69" t="s">
        <v>130</v>
      </c>
      <c r="D510" s="169">
        <v>2</v>
      </c>
      <c r="E510" s="65">
        <v>4</v>
      </c>
      <c r="F510" s="131">
        <f t="shared" si="145"/>
        <v>504</v>
      </c>
      <c r="G510" s="79">
        <f t="shared" si="150"/>
        <v>57.221084400434698</v>
      </c>
      <c r="H510" s="72">
        <f t="shared" si="148"/>
        <v>23.960968260902906</v>
      </c>
      <c r="I510" s="10">
        <f t="shared" si="146"/>
        <v>6.6558245169174732</v>
      </c>
      <c r="J510" s="70">
        <v>-0.5</v>
      </c>
      <c r="K510" s="7">
        <f t="shared" si="137"/>
        <v>28.264643722499812</v>
      </c>
      <c r="L510" s="43">
        <v>515</v>
      </c>
      <c r="M510" s="43">
        <f t="shared" si="149"/>
        <v>-262.5</v>
      </c>
      <c r="N510" s="7">
        <v>0</v>
      </c>
      <c r="O510" s="7">
        <f t="shared" si="152"/>
        <v>280.76464372249984</v>
      </c>
      <c r="P510" s="7">
        <f t="shared" si="147"/>
        <v>1.8687201991718139</v>
      </c>
      <c r="Q510" s="7">
        <f t="shared" si="136"/>
        <v>4200</v>
      </c>
      <c r="R510" s="7">
        <f t="shared" si="141"/>
        <v>12.04</v>
      </c>
      <c r="S510" s="21">
        <f t="shared" si="142"/>
        <v>20.430733333333329</v>
      </c>
      <c r="T510" s="21">
        <f t="shared" si="143"/>
        <v>21</v>
      </c>
      <c r="U510" s="7">
        <f t="shared" si="144"/>
        <v>4000</v>
      </c>
      <c r="V510" s="7">
        <f t="shared" si="138"/>
        <v>2</v>
      </c>
      <c r="W510" s="7">
        <f t="shared" si="139"/>
        <v>8</v>
      </c>
      <c r="X510" s="7">
        <v>0</v>
      </c>
      <c r="Y510" s="7">
        <f t="shared" si="140"/>
        <v>8.9782279999999997</v>
      </c>
    </row>
    <row r="511" spans="3:25">
      <c r="C511" s="69" t="s">
        <v>130</v>
      </c>
      <c r="D511" s="169">
        <v>2</v>
      </c>
      <c r="E511" s="65">
        <v>4</v>
      </c>
      <c r="F511" s="131">
        <f t="shared" si="145"/>
        <v>505</v>
      </c>
      <c r="G511" s="79">
        <f t="shared" si="150"/>
        <v>57.373053766498089</v>
      </c>
      <c r="H511" s="72">
        <f t="shared" si="148"/>
        <v>23.688984781961349</v>
      </c>
      <c r="I511" s="10">
        <f t="shared" si="146"/>
        <v>6.5802735505448187</v>
      </c>
      <c r="J511" s="70">
        <v>-0.5</v>
      </c>
      <c r="K511" s="7">
        <f t="shared" si="137"/>
        <v>27.626615647499815</v>
      </c>
      <c r="L511" s="43">
        <v>515</v>
      </c>
      <c r="M511" s="43">
        <f t="shared" si="149"/>
        <v>-262.5</v>
      </c>
      <c r="N511" s="7">
        <v>0</v>
      </c>
      <c r="O511" s="7">
        <f t="shared" si="152"/>
        <v>280.12661564749976</v>
      </c>
      <c r="P511" s="7">
        <f t="shared" si="147"/>
        <v>1.843309759748877</v>
      </c>
      <c r="Q511" s="7">
        <f t="shared" si="136"/>
        <v>4100</v>
      </c>
      <c r="R511" s="7">
        <f t="shared" si="141"/>
        <v>11.45</v>
      </c>
      <c r="S511" s="21">
        <f t="shared" si="142"/>
        <v>19.903451219512192</v>
      </c>
      <c r="T511" s="21">
        <f t="shared" si="143"/>
        <v>20</v>
      </c>
      <c r="U511" s="7">
        <f t="shared" si="144"/>
        <v>4000</v>
      </c>
      <c r="V511" s="7">
        <f t="shared" si="138"/>
        <v>3</v>
      </c>
      <c r="W511" s="7">
        <f t="shared" si="139"/>
        <v>8</v>
      </c>
      <c r="X511" s="7">
        <v>0</v>
      </c>
      <c r="Y511" s="7">
        <f t="shared" si="140"/>
        <v>8.5382649999999991</v>
      </c>
    </row>
    <row r="512" spans="3:25">
      <c r="C512" s="69" t="s">
        <v>130</v>
      </c>
      <c r="D512" s="169">
        <v>2</v>
      </c>
      <c r="E512" s="65">
        <v>4</v>
      </c>
      <c r="F512" s="131">
        <f t="shared" si="145"/>
        <v>506</v>
      </c>
      <c r="G512" s="79">
        <f t="shared" si="150"/>
        <v>57.526808967836239</v>
      </c>
      <c r="H512" s="72">
        <f t="shared" si="148"/>
        <v>23.413842059773025</v>
      </c>
      <c r="I512" s="10">
        <f t="shared" si="146"/>
        <v>6.5038450166036181</v>
      </c>
      <c r="J512" s="70">
        <v>-0.5</v>
      </c>
      <c r="K512" s="7">
        <f t="shared" si="137"/>
        <v>26.988587572499817</v>
      </c>
      <c r="L512" s="43">
        <v>515</v>
      </c>
      <c r="M512" s="43">
        <f t="shared" si="149"/>
        <v>-262.5</v>
      </c>
      <c r="N512" s="7">
        <v>0</v>
      </c>
      <c r="O512" s="7">
        <f t="shared" si="152"/>
        <v>279.4885875724998</v>
      </c>
      <c r="P512" s="7">
        <f t="shared" si="147"/>
        <v>1.8177504574809868</v>
      </c>
      <c r="Q512" s="7">
        <f t="shared" si="136"/>
        <v>4100</v>
      </c>
      <c r="R512" s="7">
        <f t="shared" si="141"/>
        <v>11.45</v>
      </c>
      <c r="S512" s="21">
        <f t="shared" si="142"/>
        <v>19.903451219512192</v>
      </c>
      <c r="T512" s="21">
        <f t="shared" si="143"/>
        <v>20</v>
      </c>
      <c r="U512" s="7">
        <f t="shared" si="144"/>
        <v>4000</v>
      </c>
      <c r="V512" s="7">
        <f t="shared" si="138"/>
        <v>3</v>
      </c>
      <c r="W512" s="7">
        <f t="shared" si="139"/>
        <v>8</v>
      </c>
      <c r="X512" s="7">
        <v>0</v>
      </c>
      <c r="Y512" s="7">
        <f t="shared" si="140"/>
        <v>8.5382649999999991</v>
      </c>
    </row>
    <row r="513" spans="3:25">
      <c r="C513" s="71" t="s">
        <v>129</v>
      </c>
      <c r="D513" s="169">
        <v>2</v>
      </c>
      <c r="E513" s="65">
        <v>4</v>
      </c>
      <c r="F513" s="131">
        <f t="shared" si="145"/>
        <v>507</v>
      </c>
      <c r="G513" s="79">
        <f t="shared" si="150"/>
        <v>57.682414478858611</v>
      </c>
      <c r="H513" s="72">
        <f t="shared" si="148"/>
        <v>23.135427378805787</v>
      </c>
      <c r="I513" s="10">
        <f t="shared" si="146"/>
        <v>6.4265076052238292</v>
      </c>
      <c r="J513" s="70">
        <v>1</v>
      </c>
      <c r="K513" s="7">
        <f t="shared" si="137"/>
        <v>26.35055949749982</v>
      </c>
      <c r="L513" s="43">
        <v>515</v>
      </c>
      <c r="M513" s="43">
        <f t="shared" si="149"/>
        <v>525</v>
      </c>
      <c r="N513" s="7">
        <v>0</v>
      </c>
      <c r="O513" s="7">
        <f t="shared" si="152"/>
        <v>1066.3505594974999</v>
      </c>
      <c r="P513" s="7">
        <f t="shared" si="147"/>
        <v>6.8529099804453688</v>
      </c>
      <c r="Q513" s="7">
        <f t="shared" si="136"/>
        <v>4000</v>
      </c>
      <c r="R513" s="7">
        <f t="shared" si="141"/>
        <v>10.86</v>
      </c>
      <c r="S513" s="21">
        <f t="shared" si="142"/>
        <v>19.349805</v>
      </c>
      <c r="T513" s="21">
        <f t="shared" si="143"/>
        <v>20</v>
      </c>
      <c r="U513" s="7">
        <f t="shared" si="144"/>
        <v>4000</v>
      </c>
      <c r="V513" s="7">
        <f t="shared" si="138"/>
        <v>3</v>
      </c>
      <c r="W513" s="7">
        <f t="shared" si="139"/>
        <v>8</v>
      </c>
      <c r="X513" s="7">
        <f t="shared" si="151"/>
        <v>466</v>
      </c>
      <c r="Y513" s="7">
        <f t="shared" si="140"/>
        <v>8.0983020000000003</v>
      </c>
    </row>
    <row r="514" spans="3:25">
      <c r="C514" s="71" t="s">
        <v>129</v>
      </c>
      <c r="D514" s="169">
        <v>2</v>
      </c>
      <c r="E514" s="65">
        <v>4</v>
      </c>
      <c r="F514" s="131">
        <f t="shared" si="145"/>
        <v>508</v>
      </c>
      <c r="G514" s="79">
        <f t="shared" si="150"/>
        <v>57.834383844922002</v>
      </c>
      <c r="H514" s="72">
        <f t="shared" si="148"/>
        <v>23.688984781961352</v>
      </c>
      <c r="I514" s="10">
        <f t="shared" si="146"/>
        <v>6.5802735505448195</v>
      </c>
      <c r="J514" s="70">
        <v>1</v>
      </c>
      <c r="K514" s="7">
        <f t="shared" si="137"/>
        <v>27.626615647499822</v>
      </c>
      <c r="L514" s="43">
        <v>515</v>
      </c>
      <c r="M514" s="43">
        <f t="shared" si="149"/>
        <v>525</v>
      </c>
      <c r="N514" s="7">
        <v>0</v>
      </c>
      <c r="O514" s="7">
        <f t="shared" si="152"/>
        <v>1067.6266156474999</v>
      </c>
      <c r="P514" s="7">
        <f t="shared" si="147"/>
        <v>7.0252751808029235</v>
      </c>
      <c r="Q514" s="7">
        <f t="shared" ref="Q514:Q577" si="153">IF(D514=1,VLOOKUP(H514,$AA$7:$AB$68,2,TRUE),IF(D514=2,VLOOKUP(H514,$AC$7:$AD$68,2,TRUE),IF(D514=3,VLOOKUP(H514,$AE$7:$AF$68,2,TRUE))))</f>
        <v>4100</v>
      </c>
      <c r="R514" s="7">
        <f t="shared" si="141"/>
        <v>11.45</v>
      </c>
      <c r="S514" s="21">
        <f t="shared" si="142"/>
        <v>19.903451219512192</v>
      </c>
      <c r="T514" s="21">
        <f t="shared" si="143"/>
        <v>20</v>
      </c>
      <c r="U514" s="7">
        <f t="shared" si="144"/>
        <v>4000</v>
      </c>
      <c r="V514" s="7">
        <f t="shared" si="138"/>
        <v>3</v>
      </c>
      <c r="W514" s="7">
        <f t="shared" si="139"/>
        <v>8</v>
      </c>
      <c r="X514" s="7">
        <f t="shared" si="151"/>
        <v>466</v>
      </c>
      <c r="Y514" s="7">
        <f t="shared" si="140"/>
        <v>8.5382649999999991</v>
      </c>
    </row>
    <row r="515" spans="3:25">
      <c r="C515" s="71" t="s">
        <v>129</v>
      </c>
      <c r="D515" s="169">
        <v>2</v>
      </c>
      <c r="E515" s="65">
        <v>4</v>
      </c>
      <c r="F515" s="131">
        <f t="shared" si="145"/>
        <v>509</v>
      </c>
      <c r="G515" s="79">
        <f t="shared" si="150"/>
        <v>57.982960610224112</v>
      </c>
      <c r="H515" s="72">
        <f t="shared" si="148"/>
        <v>24.229898885467858</v>
      </c>
      <c r="I515" s="10">
        <f t="shared" si="146"/>
        <v>6.7305274681855156</v>
      </c>
      <c r="J515" s="70">
        <v>1</v>
      </c>
      <c r="K515" s="7">
        <f t="shared" si="137"/>
        <v>28.902671797499821</v>
      </c>
      <c r="L515" s="43">
        <v>515</v>
      </c>
      <c r="M515" s="43">
        <f t="shared" si="149"/>
        <v>525</v>
      </c>
      <c r="N515" s="7">
        <v>0</v>
      </c>
      <c r="O515" s="7">
        <f t="shared" si="152"/>
        <v>1068.9026717974998</v>
      </c>
      <c r="P515" s="7">
        <f t="shared" si="147"/>
        <v>7.1942787933499597</v>
      </c>
      <c r="Q515" s="7">
        <f t="shared" si="153"/>
        <v>4200</v>
      </c>
      <c r="R515" s="7">
        <f t="shared" si="141"/>
        <v>12.04</v>
      </c>
      <c r="S515" s="21">
        <f t="shared" si="142"/>
        <v>20.430733333333329</v>
      </c>
      <c r="T515" s="21">
        <f t="shared" si="143"/>
        <v>21</v>
      </c>
      <c r="U515" s="7">
        <f t="shared" si="144"/>
        <v>4000</v>
      </c>
      <c r="V515" s="7">
        <f t="shared" si="138"/>
        <v>2</v>
      </c>
      <c r="W515" s="7">
        <f t="shared" si="139"/>
        <v>8</v>
      </c>
      <c r="X515" s="7">
        <f t="shared" si="151"/>
        <v>488</v>
      </c>
      <c r="Y515" s="7">
        <f t="shared" si="140"/>
        <v>8.9782279999999997</v>
      </c>
    </row>
    <row r="516" spans="3:25">
      <c r="C516" s="71" t="s">
        <v>129</v>
      </c>
      <c r="D516" s="169">
        <v>2</v>
      </c>
      <c r="E516" s="65">
        <v>4</v>
      </c>
      <c r="F516" s="131">
        <f t="shared" si="145"/>
        <v>510</v>
      </c>
      <c r="G516" s="79">
        <f t="shared" si="150"/>
        <v>58.128362291949685</v>
      </c>
      <c r="H516" s="72">
        <f t="shared" si="148"/>
        <v>24.758998364231065</v>
      </c>
      <c r="I516" s="10">
        <f t="shared" si="146"/>
        <v>6.8774995456197399</v>
      </c>
      <c r="J516" s="70">
        <v>1</v>
      </c>
      <c r="K516" s="7">
        <f t="shared" si="137"/>
        <v>30.178727947499823</v>
      </c>
      <c r="L516" s="43">
        <v>515</v>
      </c>
      <c r="M516" s="43">
        <f t="shared" si="149"/>
        <v>525</v>
      </c>
      <c r="N516" s="7">
        <v>0</v>
      </c>
      <c r="O516" s="7">
        <f t="shared" si="152"/>
        <v>1070.1787279474997</v>
      </c>
      <c r="P516" s="7">
        <f t="shared" si="147"/>
        <v>7.3601537151908403</v>
      </c>
      <c r="Q516" s="7">
        <f t="shared" si="153"/>
        <v>4300</v>
      </c>
      <c r="R516" s="7">
        <f t="shared" si="141"/>
        <v>12.63</v>
      </c>
      <c r="S516" s="21">
        <f t="shared" si="142"/>
        <v>20.933490697674422</v>
      </c>
      <c r="T516" s="21">
        <f t="shared" si="143"/>
        <v>21</v>
      </c>
      <c r="U516" s="7">
        <f t="shared" si="144"/>
        <v>4500</v>
      </c>
      <c r="V516" s="7">
        <f t="shared" si="138"/>
        <v>2</v>
      </c>
      <c r="W516" s="7">
        <f t="shared" si="139"/>
        <v>9</v>
      </c>
      <c r="X516" s="7">
        <f t="shared" si="151"/>
        <v>488</v>
      </c>
      <c r="Y516" s="7">
        <f t="shared" si="140"/>
        <v>9.4181910000000002</v>
      </c>
    </row>
    <row r="517" spans="3:25">
      <c r="C517" s="71" t="s">
        <v>129</v>
      </c>
      <c r="D517" s="169">
        <v>2</v>
      </c>
      <c r="E517" s="65">
        <v>4</v>
      </c>
      <c r="F517" s="131">
        <f t="shared" si="145"/>
        <v>511</v>
      </c>
      <c r="G517" s="79">
        <f t="shared" si="150"/>
        <v>58.270784114923657</v>
      </c>
      <c r="H517" s="72">
        <f t="shared" si="148"/>
        <v>25.277025141420349</v>
      </c>
      <c r="I517" s="10">
        <f t="shared" si="146"/>
        <v>7.0213958726167638</v>
      </c>
      <c r="J517" s="70">
        <v>1</v>
      </c>
      <c r="K517" s="7">
        <f t="shared" si="137"/>
        <v>31.454784097499822</v>
      </c>
      <c r="L517" s="43">
        <v>515</v>
      </c>
      <c r="M517" s="43">
        <f t="shared" si="149"/>
        <v>525</v>
      </c>
      <c r="N517" s="7">
        <v>0</v>
      </c>
      <c r="O517" s="7">
        <f t="shared" si="152"/>
        <v>1071.4547840974997</v>
      </c>
      <c r="P517" s="7">
        <f t="shared" si="147"/>
        <v>7.5231081987576696</v>
      </c>
      <c r="Q517" s="7">
        <f t="shared" si="153"/>
        <v>4400</v>
      </c>
      <c r="R517" s="7">
        <f t="shared" si="141"/>
        <v>13.22</v>
      </c>
      <c r="S517" s="21">
        <f t="shared" si="142"/>
        <v>21.413395454545455</v>
      </c>
      <c r="T517" s="21">
        <f t="shared" si="143"/>
        <v>22</v>
      </c>
      <c r="U517" s="7">
        <f t="shared" si="144"/>
        <v>4500</v>
      </c>
      <c r="V517" s="7">
        <f t="shared" si="138"/>
        <v>1</v>
      </c>
      <c r="W517" s="7">
        <f t="shared" si="139"/>
        <v>9</v>
      </c>
      <c r="X517" s="7">
        <f t="shared" si="151"/>
        <v>488</v>
      </c>
      <c r="Y517" s="7">
        <f t="shared" si="140"/>
        <v>9.8581540000000007</v>
      </c>
    </row>
    <row r="518" spans="3:25">
      <c r="C518" s="71" t="s">
        <v>129</v>
      </c>
      <c r="D518" s="169">
        <v>2</v>
      </c>
      <c r="E518" s="65">
        <v>4</v>
      </c>
      <c r="F518" s="131">
        <f t="shared" si="145"/>
        <v>512</v>
      </c>
      <c r="G518" s="79">
        <f t="shared" si="150"/>
        <v>58.410402084354224</v>
      </c>
      <c r="H518" s="72">
        <f t="shared" si="148"/>
        <v>25.784646594436708</v>
      </c>
      <c r="I518" s="10">
        <f t="shared" si="146"/>
        <v>7.1624018317879745</v>
      </c>
      <c r="J518" s="70">
        <v>1</v>
      </c>
      <c r="K518" s="7">
        <f t="shared" ref="K518:K581" si="154">0.5*1.167*0.95*1.151*I518^2</f>
        <v>32.730840247499827</v>
      </c>
      <c r="L518" s="43">
        <v>515</v>
      </c>
      <c r="M518" s="43">
        <f t="shared" si="149"/>
        <v>525</v>
      </c>
      <c r="N518" s="7">
        <v>0</v>
      </c>
      <c r="O518" s="7">
        <f t="shared" si="152"/>
        <v>1072.7308402474998</v>
      </c>
      <c r="P518" s="7">
        <f t="shared" si="147"/>
        <v>7.6833293352041458</v>
      </c>
      <c r="Q518" s="7">
        <f t="shared" si="153"/>
        <v>4500</v>
      </c>
      <c r="R518" s="7">
        <f t="shared" si="141"/>
        <v>13.81</v>
      </c>
      <c r="S518" s="21">
        <f t="shared" si="142"/>
        <v>21.871971111111112</v>
      </c>
      <c r="T518" s="21">
        <f t="shared" si="143"/>
        <v>22</v>
      </c>
      <c r="U518" s="7">
        <f t="shared" si="144"/>
        <v>4500</v>
      </c>
      <c r="V518" s="7">
        <f t="shared" si="138"/>
        <v>1</v>
      </c>
      <c r="W518" s="7">
        <f t="shared" si="139"/>
        <v>9</v>
      </c>
      <c r="X518" s="7">
        <f t="shared" si="151"/>
        <v>488</v>
      </c>
      <c r="Y518" s="7">
        <f t="shared" si="140"/>
        <v>10.298117000000001</v>
      </c>
    </row>
    <row r="519" spans="3:25">
      <c r="C519" s="71" t="s">
        <v>129</v>
      </c>
      <c r="D519" s="169">
        <v>2</v>
      </c>
      <c r="E519" s="65">
        <v>4</v>
      </c>
      <c r="F519" s="131">
        <f t="shared" si="145"/>
        <v>513</v>
      </c>
      <c r="G519" s="79">
        <f t="shared" si="150"/>
        <v>58.547375534623974</v>
      </c>
      <c r="H519" s="72">
        <f t="shared" si="148"/>
        <v>26.282465637759266</v>
      </c>
      <c r="I519" s="10">
        <f t="shared" si="146"/>
        <v>7.3006848993775737</v>
      </c>
      <c r="J519" s="70">
        <v>1</v>
      </c>
      <c r="K519" s="7">
        <f t="shared" si="154"/>
        <v>34.006896397499823</v>
      </c>
      <c r="L519" s="43">
        <v>515</v>
      </c>
      <c r="M519" s="43">
        <f t="shared" si="149"/>
        <v>525</v>
      </c>
      <c r="N519" s="7">
        <v>0</v>
      </c>
      <c r="O519" s="7">
        <f t="shared" si="152"/>
        <v>1074.0068963975</v>
      </c>
      <c r="P519" s="7">
        <f t="shared" si="147"/>
        <v>7.8409859303566023</v>
      </c>
      <c r="Q519" s="7">
        <f t="shared" si="153"/>
        <v>4600</v>
      </c>
      <c r="R519" s="7">
        <f t="shared" si="141"/>
        <v>14.1</v>
      </c>
      <c r="S519" s="21">
        <f t="shared" si="142"/>
        <v>21.845804347826085</v>
      </c>
      <c r="T519" s="21">
        <f t="shared" si="143"/>
        <v>22</v>
      </c>
      <c r="U519" s="7">
        <f t="shared" si="144"/>
        <v>4500</v>
      </c>
      <c r="V519" s="7">
        <f t="shared" ref="V519:V582" si="155">MATCH(T519,$AJ$7:$AJ$29,0)</f>
        <v>1</v>
      </c>
      <c r="W519" s="7">
        <f t="shared" ref="W519:W582" si="156">MATCH(U519,$AK$6:$AX$6,0)</f>
        <v>9</v>
      </c>
      <c r="X519" s="7">
        <f t="shared" si="151"/>
        <v>488</v>
      </c>
      <c r="Y519" s="7">
        <f t="shared" ref="Y519:Y582" si="157">R519*0.7457</f>
        <v>10.51437</v>
      </c>
    </row>
    <row r="520" spans="3:25">
      <c r="C520" s="71" t="s">
        <v>129</v>
      </c>
      <c r="D520" s="169">
        <v>2</v>
      </c>
      <c r="E520" s="65">
        <v>4</v>
      </c>
      <c r="F520" s="131">
        <f t="shared" si="145"/>
        <v>514</v>
      </c>
      <c r="G520" s="79">
        <f t="shared" si="150"/>
        <v>58.681849259344254</v>
      </c>
      <c r="H520" s="72">
        <f t="shared" si="148"/>
        <v>26.771029117312555</v>
      </c>
      <c r="I520" s="10">
        <f t="shared" si="146"/>
        <v>7.436396977031265</v>
      </c>
      <c r="J520" s="70">
        <v>1</v>
      </c>
      <c r="K520" s="7">
        <f t="shared" si="154"/>
        <v>35.282952547499825</v>
      </c>
      <c r="L520" s="43">
        <v>515</v>
      </c>
      <c r="M520" s="43">
        <f t="shared" si="149"/>
        <v>525</v>
      </c>
      <c r="N520" s="7">
        <v>0</v>
      </c>
      <c r="O520" s="7">
        <f t="shared" si="152"/>
        <v>1075.2829525474999</v>
      </c>
      <c r="P520" s="7">
        <f t="shared" si="147"/>
        <v>7.9962308977774823</v>
      </c>
      <c r="Q520" s="7">
        <f t="shared" si="153"/>
        <v>4700</v>
      </c>
      <c r="R520" s="7">
        <f t="shared" ref="R520:R583" si="158">VLOOKUP(Q520,$AG$7:$AH$68,2,FALSE)</f>
        <v>14.39</v>
      </c>
      <c r="S520" s="21">
        <f t="shared" ref="S520:S583" si="159">VLOOKUP(Q520,$AG$7:$AI$68,3,TRUE)</f>
        <v>21.820751063829785</v>
      </c>
      <c r="T520" s="21">
        <f t="shared" ref="T520:T583" si="160">ROUNDUP(S520,0)</f>
        <v>22</v>
      </c>
      <c r="U520" s="7">
        <f t="shared" ref="U520:U583" si="161">MROUND(Q520,500)</f>
        <v>4500</v>
      </c>
      <c r="V520" s="7">
        <f t="shared" si="155"/>
        <v>1</v>
      </c>
      <c r="W520" s="7">
        <f t="shared" si="156"/>
        <v>9</v>
      </c>
      <c r="X520" s="7">
        <f t="shared" ref="X520:X583" si="162">INDEX($AK$7:$AX$29,V520,W520)</f>
        <v>488</v>
      </c>
      <c r="Y520" s="7">
        <f t="shared" si="157"/>
        <v>10.730623000000001</v>
      </c>
    </row>
    <row r="521" spans="3:25">
      <c r="C521" s="71" t="s">
        <v>129</v>
      </c>
      <c r="D521" s="169">
        <v>2</v>
      </c>
      <c r="E521" s="65">
        <v>4</v>
      </c>
      <c r="F521" s="131">
        <f t="shared" ref="F521:F584" si="163">F520+1</f>
        <v>515</v>
      </c>
      <c r="G521" s="79">
        <f t="shared" si="150"/>
        <v>58.81395530379644</v>
      </c>
      <c r="H521" s="72">
        <f t="shared" si="148"/>
        <v>27.250834849596746</v>
      </c>
      <c r="I521" s="10">
        <f t="shared" ref="I521:I584" si="164">MIN(13.2,(SQRT((I520^2)+2*J520*$F$7)))</f>
        <v>7.5696763471102075</v>
      </c>
      <c r="J521" s="70">
        <v>1</v>
      </c>
      <c r="K521" s="7">
        <f t="shared" si="154"/>
        <v>36.559008697499827</v>
      </c>
      <c r="L521" s="43">
        <v>515</v>
      </c>
      <c r="M521" s="43">
        <f t="shared" si="149"/>
        <v>525</v>
      </c>
      <c r="N521" s="7">
        <v>0</v>
      </c>
      <c r="O521" s="7">
        <f t="shared" si="152"/>
        <v>1076.5590086974998</v>
      </c>
      <c r="P521" s="7">
        <f t="shared" ref="P521:P584" si="165">(O521*I521)/1000</f>
        <v>8.1492032644058767</v>
      </c>
      <c r="Q521" s="7">
        <f t="shared" si="153"/>
        <v>4800</v>
      </c>
      <c r="R521" s="7">
        <f t="shared" si="158"/>
        <v>14.68</v>
      </c>
      <c r="S521" s="21">
        <f t="shared" si="159"/>
        <v>21.796741666666666</v>
      </c>
      <c r="T521" s="21">
        <f t="shared" si="160"/>
        <v>22</v>
      </c>
      <c r="U521" s="7">
        <f t="shared" si="161"/>
        <v>5000</v>
      </c>
      <c r="V521" s="7">
        <f t="shared" si="155"/>
        <v>1</v>
      </c>
      <c r="W521" s="7">
        <f t="shared" si="156"/>
        <v>10</v>
      </c>
      <c r="X521" s="7">
        <f t="shared" si="162"/>
        <v>488</v>
      </c>
      <c r="Y521" s="7">
        <f t="shared" si="157"/>
        <v>10.946876</v>
      </c>
    </row>
    <row r="522" spans="3:25">
      <c r="C522" s="71" t="s">
        <v>129</v>
      </c>
      <c r="D522" s="169">
        <v>2</v>
      </c>
      <c r="E522" s="65">
        <v>4</v>
      </c>
      <c r="F522" s="131">
        <f t="shared" si="163"/>
        <v>516</v>
      </c>
      <c r="G522" s="79">
        <f t="shared" si="150"/>
        <v>58.943814482940986</v>
      </c>
      <c r="H522" s="72">
        <f t="shared" ref="H522:H585" si="166">I522*3.6</f>
        <v>27.722337563776918</v>
      </c>
      <c r="I522" s="10">
        <f t="shared" si="164"/>
        <v>7.7006493232713655</v>
      </c>
      <c r="J522" s="70">
        <v>1</v>
      </c>
      <c r="K522" s="7">
        <f t="shared" si="154"/>
        <v>37.835064847499829</v>
      </c>
      <c r="L522" s="43">
        <v>515</v>
      </c>
      <c r="M522" s="43">
        <f t="shared" ref="M522:M585" si="167">525*J522</f>
        <v>525</v>
      </c>
      <c r="N522" s="7">
        <v>0</v>
      </c>
      <c r="O522" s="7">
        <f t="shared" si="152"/>
        <v>1077.8350648474998</v>
      </c>
      <c r="P522" s="7">
        <f t="shared" si="165"/>
        <v>8.3000298627160483</v>
      </c>
      <c r="Q522" s="7">
        <f t="shared" si="153"/>
        <v>4800</v>
      </c>
      <c r="R522" s="7">
        <f t="shared" si="158"/>
        <v>14.68</v>
      </c>
      <c r="S522" s="21">
        <f t="shared" si="159"/>
        <v>21.796741666666666</v>
      </c>
      <c r="T522" s="21">
        <f t="shared" si="160"/>
        <v>22</v>
      </c>
      <c r="U522" s="7">
        <f t="shared" si="161"/>
        <v>5000</v>
      </c>
      <c r="V522" s="7">
        <f t="shared" si="155"/>
        <v>1</v>
      </c>
      <c r="W522" s="7">
        <f t="shared" si="156"/>
        <v>10</v>
      </c>
      <c r="X522" s="7">
        <f t="shared" si="162"/>
        <v>488</v>
      </c>
      <c r="Y522" s="7">
        <f t="shared" si="157"/>
        <v>10.946876</v>
      </c>
    </row>
    <row r="523" spans="3:25">
      <c r="C523" s="71" t="s">
        <v>129</v>
      </c>
      <c r="D523" s="169">
        <v>2</v>
      </c>
      <c r="E523" s="65">
        <v>4</v>
      </c>
      <c r="F523" s="131">
        <f t="shared" si="163"/>
        <v>517</v>
      </c>
      <c r="G523" s="79">
        <f t="shared" si="150"/>
        <v>59.07153767466081</v>
      </c>
      <c r="H523" s="72">
        <f t="shared" si="166"/>
        <v>28.185953948731211</v>
      </c>
      <c r="I523" s="10">
        <f t="shared" si="164"/>
        <v>7.8294316524253365</v>
      </c>
      <c r="J523" s="70">
        <v>1</v>
      </c>
      <c r="K523" s="7">
        <f t="shared" si="154"/>
        <v>39.111120997499825</v>
      </c>
      <c r="L523" s="43">
        <v>515</v>
      </c>
      <c r="M523" s="43">
        <f t="shared" si="167"/>
        <v>525</v>
      </c>
      <c r="N523" s="7">
        <v>0</v>
      </c>
      <c r="O523" s="7">
        <f t="shared" si="152"/>
        <v>1079.1111209974997</v>
      </c>
      <c r="P523" s="7">
        <f t="shared" si="165"/>
        <v>8.4488267672220125</v>
      </c>
      <c r="Q523" s="7">
        <f t="shared" si="153"/>
        <v>4900</v>
      </c>
      <c r="R523" s="7">
        <f t="shared" si="158"/>
        <v>14.97</v>
      </c>
      <c r="S523" s="21">
        <f t="shared" si="159"/>
        <v>21.773712244897961</v>
      </c>
      <c r="T523" s="21">
        <f t="shared" si="160"/>
        <v>22</v>
      </c>
      <c r="U523" s="7">
        <f t="shared" si="161"/>
        <v>5000</v>
      </c>
      <c r="V523" s="7">
        <f t="shared" si="155"/>
        <v>1</v>
      </c>
      <c r="W523" s="7">
        <f t="shared" si="156"/>
        <v>10</v>
      </c>
      <c r="X523" s="7">
        <f t="shared" si="162"/>
        <v>488</v>
      </c>
      <c r="Y523" s="7">
        <f t="shared" si="157"/>
        <v>11.163129000000001</v>
      </c>
    </row>
    <row r="524" spans="3:25">
      <c r="C524" s="71" t="s">
        <v>129</v>
      </c>
      <c r="D524" s="169">
        <v>2</v>
      </c>
      <c r="E524" s="65">
        <v>4</v>
      </c>
      <c r="F524" s="131">
        <f t="shared" si="163"/>
        <v>518</v>
      </c>
      <c r="G524" s="79">
        <f t="shared" ref="G524:G587" si="168">($F$7/I524)+G523</f>
        <v>59.197226927620783</v>
      </c>
      <c r="H524" s="72">
        <f t="shared" si="166"/>
        <v>28.642066964519103</v>
      </c>
      <c r="I524" s="10">
        <f t="shared" si="164"/>
        <v>7.9561297123664172</v>
      </c>
      <c r="J524" s="70">
        <v>1</v>
      </c>
      <c r="K524" s="7">
        <f t="shared" si="154"/>
        <v>40.38717714749982</v>
      </c>
      <c r="L524" s="43">
        <v>515</v>
      </c>
      <c r="M524" s="43">
        <f t="shared" si="167"/>
        <v>525</v>
      </c>
      <c r="N524" s="7">
        <v>0</v>
      </c>
      <c r="O524" s="7">
        <f t="shared" si="152"/>
        <v>1080.3871771474999</v>
      </c>
      <c r="P524" s="7">
        <f t="shared" si="165"/>
        <v>8.5957005209629038</v>
      </c>
      <c r="Q524" s="7">
        <f t="shared" si="153"/>
        <v>5000</v>
      </c>
      <c r="R524" s="7">
        <f t="shared" si="158"/>
        <v>15.26</v>
      </c>
      <c r="S524" s="21">
        <f t="shared" si="159"/>
        <v>21.751604</v>
      </c>
      <c r="T524" s="21">
        <f t="shared" si="160"/>
        <v>22</v>
      </c>
      <c r="U524" s="7">
        <f t="shared" si="161"/>
        <v>5000</v>
      </c>
      <c r="V524" s="7">
        <f t="shared" si="155"/>
        <v>1</v>
      </c>
      <c r="W524" s="7">
        <f t="shared" si="156"/>
        <v>10</v>
      </c>
      <c r="X524" s="7">
        <f t="shared" si="162"/>
        <v>488</v>
      </c>
      <c r="Y524" s="7">
        <f t="shared" si="157"/>
        <v>11.379382</v>
      </c>
    </row>
    <row r="525" spans="3:25">
      <c r="C525" s="71" t="s">
        <v>129</v>
      </c>
      <c r="D525" s="169">
        <v>2</v>
      </c>
      <c r="E525" s="65">
        <v>4</v>
      </c>
      <c r="F525" s="131">
        <f t="shared" si="163"/>
        <v>519</v>
      </c>
      <c r="G525" s="79">
        <f t="shared" si="168"/>
        <v>59.320976415221622</v>
      </c>
      <c r="H525" s="72">
        <f t="shared" si="166"/>
        <v>29.09102954520511</v>
      </c>
      <c r="I525" s="10">
        <f t="shared" si="164"/>
        <v>8.0808415403347524</v>
      </c>
      <c r="J525" s="70">
        <v>1</v>
      </c>
      <c r="K525" s="7">
        <f t="shared" si="154"/>
        <v>41.663233297499829</v>
      </c>
      <c r="L525" s="43">
        <v>515</v>
      </c>
      <c r="M525" s="43">
        <f t="shared" si="167"/>
        <v>525</v>
      </c>
      <c r="N525" s="7">
        <v>0</v>
      </c>
      <c r="O525" s="7">
        <f t="shared" si="152"/>
        <v>1081.6632332974998</v>
      </c>
      <c r="P525" s="7">
        <f t="shared" si="165"/>
        <v>8.7407491882832371</v>
      </c>
      <c r="Q525" s="7">
        <f t="shared" si="153"/>
        <v>5100</v>
      </c>
      <c r="R525" s="7">
        <f t="shared" si="158"/>
        <v>15.59</v>
      </c>
      <c r="S525" s="21">
        <f t="shared" si="159"/>
        <v>21.786260784313725</v>
      </c>
      <c r="T525" s="21">
        <f t="shared" si="160"/>
        <v>22</v>
      </c>
      <c r="U525" s="7">
        <f t="shared" si="161"/>
        <v>5000</v>
      </c>
      <c r="V525" s="7">
        <f t="shared" si="155"/>
        <v>1</v>
      </c>
      <c r="W525" s="7">
        <f t="shared" si="156"/>
        <v>10</v>
      </c>
      <c r="X525" s="7">
        <f t="shared" si="162"/>
        <v>488</v>
      </c>
      <c r="Y525" s="7">
        <f t="shared" si="157"/>
        <v>11.625463</v>
      </c>
    </row>
    <row r="526" spans="3:25">
      <c r="C526" s="170" t="s">
        <v>156</v>
      </c>
      <c r="D526" s="169">
        <v>3</v>
      </c>
      <c r="E526" s="65">
        <v>4</v>
      </c>
      <c r="F526" s="131">
        <f t="shared" si="163"/>
        <v>520</v>
      </c>
      <c r="G526" s="79">
        <f t="shared" si="168"/>
        <v>59.442873260998702</v>
      </c>
      <c r="H526" s="72">
        <f t="shared" si="166"/>
        <v>29.533167794870845</v>
      </c>
      <c r="I526" s="10">
        <f t="shared" si="164"/>
        <v>8.203657720797457</v>
      </c>
      <c r="J526" s="70">
        <v>0.5</v>
      </c>
      <c r="K526" s="7">
        <f t="shared" si="154"/>
        <v>42.939289447499817</v>
      </c>
      <c r="L526" s="43">
        <v>515</v>
      </c>
      <c r="M526" s="43">
        <f t="shared" si="167"/>
        <v>262.5</v>
      </c>
      <c r="N526" s="7">
        <v>0</v>
      </c>
      <c r="O526" s="7">
        <f t="shared" si="152"/>
        <v>820.43928944749985</v>
      </c>
      <c r="P526" s="7">
        <f t="shared" si="165"/>
        <v>6.7306031113215612</v>
      </c>
      <c r="Q526" s="7">
        <f t="shared" si="153"/>
        <v>4000</v>
      </c>
      <c r="R526" s="7">
        <f t="shared" si="158"/>
        <v>10.86</v>
      </c>
      <c r="S526" s="21">
        <f t="shared" si="159"/>
        <v>19.349805</v>
      </c>
      <c r="T526" s="21">
        <f t="shared" si="160"/>
        <v>20</v>
      </c>
      <c r="U526" s="7">
        <f t="shared" si="161"/>
        <v>4000</v>
      </c>
      <c r="V526" s="7">
        <f t="shared" si="155"/>
        <v>3</v>
      </c>
      <c r="W526" s="7">
        <f t="shared" si="156"/>
        <v>8</v>
      </c>
      <c r="X526" s="7">
        <f t="shared" si="162"/>
        <v>466</v>
      </c>
      <c r="Y526" s="7">
        <f t="shared" si="157"/>
        <v>8.0983020000000003</v>
      </c>
    </row>
    <row r="527" spans="3:25">
      <c r="C527" s="170" t="s">
        <v>156</v>
      </c>
      <c r="D527" s="169">
        <v>3</v>
      </c>
      <c r="E527" s="65">
        <v>4</v>
      </c>
      <c r="F527" s="131">
        <f t="shared" si="163"/>
        <v>521</v>
      </c>
      <c r="G527" s="79">
        <f t="shared" si="168"/>
        <v>59.563874452866315</v>
      </c>
      <c r="H527" s="72">
        <f t="shared" si="166"/>
        <v>29.75177305640786</v>
      </c>
      <c r="I527" s="10">
        <f t="shared" si="164"/>
        <v>8.2643814045577386</v>
      </c>
      <c r="J527" s="70">
        <v>0.5</v>
      </c>
      <c r="K527" s="7">
        <f t="shared" si="154"/>
        <v>43.577317522499833</v>
      </c>
      <c r="L527" s="43">
        <v>515</v>
      </c>
      <c r="M527" s="43">
        <f t="shared" si="167"/>
        <v>262.5</v>
      </c>
      <c r="N527" s="7">
        <v>0</v>
      </c>
      <c r="O527" s="7">
        <f t="shared" si="152"/>
        <v>821.07731752249981</v>
      </c>
      <c r="P527" s="7">
        <f t="shared" si="165"/>
        <v>6.7856961146370978</v>
      </c>
      <c r="Q527" s="7">
        <f t="shared" si="153"/>
        <v>4000</v>
      </c>
      <c r="R527" s="7">
        <f t="shared" si="158"/>
        <v>10.86</v>
      </c>
      <c r="S527" s="21">
        <f t="shared" si="159"/>
        <v>19.349805</v>
      </c>
      <c r="T527" s="21">
        <f t="shared" si="160"/>
        <v>20</v>
      </c>
      <c r="U527" s="7">
        <f t="shared" si="161"/>
        <v>4000</v>
      </c>
      <c r="V527" s="7">
        <f t="shared" si="155"/>
        <v>3</v>
      </c>
      <c r="W527" s="7">
        <f t="shared" si="156"/>
        <v>8</v>
      </c>
      <c r="X527" s="7">
        <f t="shared" si="162"/>
        <v>466</v>
      </c>
      <c r="Y527" s="7">
        <f t="shared" si="157"/>
        <v>8.0983020000000003</v>
      </c>
    </row>
    <row r="528" spans="3:25">
      <c r="C528" s="170" t="s">
        <v>156</v>
      </c>
      <c r="D528" s="169">
        <v>3</v>
      </c>
      <c r="E528" s="65">
        <v>4</v>
      </c>
      <c r="F528" s="131">
        <f t="shared" si="163"/>
        <v>522</v>
      </c>
      <c r="G528" s="79">
        <f t="shared" si="168"/>
        <v>59.68399944789239</v>
      </c>
      <c r="H528" s="72">
        <f t="shared" si="166"/>
        <v>29.968783759105019</v>
      </c>
      <c r="I528" s="10">
        <f t="shared" si="164"/>
        <v>8.3246621553069495</v>
      </c>
      <c r="J528" s="70">
        <v>0.5</v>
      </c>
      <c r="K528" s="7">
        <f t="shared" si="154"/>
        <v>44.215345597499827</v>
      </c>
      <c r="L528" s="43">
        <v>515</v>
      </c>
      <c r="M528" s="43">
        <f t="shared" si="167"/>
        <v>262.5</v>
      </c>
      <c r="N528" s="7">
        <v>0</v>
      </c>
      <c r="O528" s="7">
        <f t="shared" si="152"/>
        <v>821.71534559749978</v>
      </c>
      <c r="P528" s="7">
        <f t="shared" si="165"/>
        <v>6.8405026399304774</v>
      </c>
      <c r="Q528" s="7">
        <f t="shared" si="153"/>
        <v>4100</v>
      </c>
      <c r="R528" s="7">
        <f t="shared" si="158"/>
        <v>11.45</v>
      </c>
      <c r="S528" s="21">
        <f t="shared" si="159"/>
        <v>19.903451219512192</v>
      </c>
      <c r="T528" s="21">
        <f t="shared" si="160"/>
        <v>20</v>
      </c>
      <c r="U528" s="7">
        <f t="shared" si="161"/>
        <v>4000</v>
      </c>
      <c r="V528" s="7">
        <f t="shared" si="155"/>
        <v>3</v>
      </c>
      <c r="W528" s="7">
        <f t="shared" si="156"/>
        <v>8</v>
      </c>
      <c r="X528" s="7">
        <f t="shared" si="162"/>
        <v>466</v>
      </c>
      <c r="Y528" s="7">
        <f t="shared" si="157"/>
        <v>8.5382649999999991</v>
      </c>
    </row>
    <row r="529" spans="3:25">
      <c r="C529" s="170" t="s">
        <v>156</v>
      </c>
      <c r="D529" s="169">
        <v>3</v>
      </c>
      <c r="E529" s="65">
        <v>4</v>
      </c>
      <c r="F529" s="131">
        <f t="shared" si="163"/>
        <v>523</v>
      </c>
      <c r="G529" s="79">
        <f t="shared" si="168"/>
        <v>59.803267008724561</v>
      </c>
      <c r="H529" s="72">
        <f t="shared" si="166"/>
        <v>30.184234295406544</v>
      </c>
      <c r="I529" s="10">
        <f t="shared" si="164"/>
        <v>8.3845095265018177</v>
      </c>
      <c r="J529" s="70">
        <v>0.5</v>
      </c>
      <c r="K529" s="7">
        <f t="shared" si="154"/>
        <v>44.853373672499828</v>
      </c>
      <c r="L529" s="43">
        <v>515</v>
      </c>
      <c r="M529" s="43">
        <f t="shared" si="167"/>
        <v>262.5</v>
      </c>
      <c r="N529" s="7">
        <v>0</v>
      </c>
      <c r="O529" s="7">
        <f t="shared" si="152"/>
        <v>822.35337367249986</v>
      </c>
      <c r="P529" s="7">
        <f t="shared" si="165"/>
        <v>6.8950296957079846</v>
      </c>
      <c r="Q529" s="7">
        <f t="shared" si="153"/>
        <v>4100</v>
      </c>
      <c r="R529" s="7">
        <f t="shared" si="158"/>
        <v>11.45</v>
      </c>
      <c r="S529" s="21">
        <f t="shared" si="159"/>
        <v>19.903451219512192</v>
      </c>
      <c r="T529" s="21">
        <f t="shared" si="160"/>
        <v>20</v>
      </c>
      <c r="U529" s="7">
        <f t="shared" si="161"/>
        <v>4000</v>
      </c>
      <c r="V529" s="7">
        <f t="shared" si="155"/>
        <v>3</v>
      </c>
      <c r="W529" s="7">
        <f t="shared" si="156"/>
        <v>8</v>
      </c>
      <c r="X529" s="7">
        <f t="shared" si="162"/>
        <v>466</v>
      </c>
      <c r="Y529" s="7">
        <f t="shared" si="157"/>
        <v>8.5382649999999991</v>
      </c>
    </row>
    <row r="530" spans="3:25">
      <c r="C530" s="170" t="s">
        <v>156</v>
      </c>
      <c r="D530" s="169">
        <v>3</v>
      </c>
      <c r="E530" s="65">
        <v>4</v>
      </c>
      <c r="F530" s="131">
        <f t="shared" si="163"/>
        <v>524</v>
      </c>
      <c r="G530" s="79">
        <f t="shared" si="168"/>
        <v>59.921695237799369</v>
      </c>
      <c r="H530" s="72">
        <f t="shared" si="166"/>
        <v>30.398157838921698</v>
      </c>
      <c r="I530" s="10">
        <f t="shared" si="164"/>
        <v>8.4439327330338045</v>
      </c>
      <c r="J530" s="70">
        <v>0.5</v>
      </c>
      <c r="K530" s="7">
        <f t="shared" si="154"/>
        <v>45.491401747499829</v>
      </c>
      <c r="L530" s="43">
        <v>515</v>
      </c>
      <c r="M530" s="43">
        <f t="shared" si="167"/>
        <v>262.5</v>
      </c>
      <c r="N530" s="7">
        <v>0</v>
      </c>
      <c r="O530" s="7">
        <f t="shared" si="152"/>
        <v>822.99140174749982</v>
      </c>
      <c r="P530" s="7">
        <f t="shared" si="165"/>
        <v>6.9492840362210879</v>
      </c>
      <c r="Q530" s="7">
        <f t="shared" si="153"/>
        <v>4100</v>
      </c>
      <c r="R530" s="7">
        <f t="shared" si="158"/>
        <v>11.45</v>
      </c>
      <c r="S530" s="21">
        <f t="shared" si="159"/>
        <v>19.903451219512192</v>
      </c>
      <c r="T530" s="21">
        <f t="shared" si="160"/>
        <v>20</v>
      </c>
      <c r="U530" s="7">
        <f t="shared" si="161"/>
        <v>4000</v>
      </c>
      <c r="V530" s="7">
        <f t="shared" si="155"/>
        <v>3</v>
      </c>
      <c r="W530" s="7">
        <f t="shared" si="156"/>
        <v>8</v>
      </c>
      <c r="X530" s="7">
        <f t="shared" si="162"/>
        <v>466</v>
      </c>
      <c r="Y530" s="7">
        <f t="shared" si="157"/>
        <v>8.5382649999999991</v>
      </c>
    </row>
    <row r="531" spans="3:25">
      <c r="C531" s="170" t="s">
        <v>156</v>
      </c>
      <c r="D531" s="169">
        <v>3</v>
      </c>
      <c r="E531" s="65">
        <v>4</v>
      </c>
      <c r="F531" s="131">
        <f t="shared" si="163"/>
        <v>525</v>
      </c>
      <c r="G531" s="79">
        <f t="shared" si="168"/>
        <v>60.039301609414757</v>
      </c>
      <c r="H531" s="72">
        <f t="shared" si="166"/>
        <v>30.610586404053038</v>
      </c>
      <c r="I531" s="10">
        <f t="shared" si="164"/>
        <v>8.5029406677925099</v>
      </c>
      <c r="J531" s="70">
        <v>0.5</v>
      </c>
      <c r="K531" s="7">
        <f t="shared" si="154"/>
        <v>46.129429822499823</v>
      </c>
      <c r="L531" s="43">
        <v>515</v>
      </c>
      <c r="M531" s="43">
        <f t="shared" si="167"/>
        <v>262.5</v>
      </c>
      <c r="N531" s="7">
        <v>0</v>
      </c>
      <c r="O531" s="7">
        <f t="shared" si="152"/>
        <v>823.62942982249979</v>
      </c>
      <c r="P531" s="7">
        <f t="shared" si="165"/>
        <v>7.0032721740284902</v>
      </c>
      <c r="Q531" s="7">
        <f t="shared" si="153"/>
        <v>4100</v>
      </c>
      <c r="R531" s="7">
        <f t="shared" si="158"/>
        <v>11.45</v>
      </c>
      <c r="S531" s="21">
        <f t="shared" si="159"/>
        <v>19.903451219512192</v>
      </c>
      <c r="T531" s="21">
        <f t="shared" si="160"/>
        <v>20</v>
      </c>
      <c r="U531" s="7">
        <f t="shared" si="161"/>
        <v>4000</v>
      </c>
      <c r="V531" s="7">
        <f t="shared" si="155"/>
        <v>3</v>
      </c>
      <c r="W531" s="7">
        <f t="shared" si="156"/>
        <v>8</v>
      </c>
      <c r="X531" s="7">
        <f t="shared" si="162"/>
        <v>466</v>
      </c>
      <c r="Y531" s="7">
        <f t="shared" si="157"/>
        <v>8.5382649999999991</v>
      </c>
    </row>
    <row r="532" spans="3:25">
      <c r="C532" s="170" t="s">
        <v>156</v>
      </c>
      <c r="D532" s="169">
        <v>3</v>
      </c>
      <c r="E532" s="65">
        <v>4</v>
      </c>
      <c r="F532" s="131">
        <f t="shared" si="163"/>
        <v>526</v>
      </c>
      <c r="G532" s="79">
        <f t="shared" si="168"/>
        <v>60.156102999826786</v>
      </c>
      <c r="H532" s="72">
        <f t="shared" si="166"/>
        <v>30.82155090192569</v>
      </c>
      <c r="I532" s="10">
        <f t="shared" si="164"/>
        <v>8.5615419172015805</v>
      </c>
      <c r="J532" s="70">
        <v>0.5</v>
      </c>
      <c r="K532" s="7">
        <f t="shared" si="154"/>
        <v>46.76745789749981</v>
      </c>
      <c r="L532" s="43">
        <v>515</v>
      </c>
      <c r="M532" s="43">
        <f t="shared" si="167"/>
        <v>262.5</v>
      </c>
      <c r="N532" s="7">
        <v>0</v>
      </c>
      <c r="O532" s="7">
        <f t="shared" si="152"/>
        <v>824.26745789749975</v>
      </c>
      <c r="P532" s="7">
        <f t="shared" si="165"/>
        <v>7.0570003917746336</v>
      </c>
      <c r="Q532" s="7">
        <f t="shared" si="153"/>
        <v>4200</v>
      </c>
      <c r="R532" s="7">
        <f t="shared" si="158"/>
        <v>12.04</v>
      </c>
      <c r="S532" s="21">
        <f t="shared" si="159"/>
        <v>20.430733333333329</v>
      </c>
      <c r="T532" s="21">
        <f t="shared" si="160"/>
        <v>21</v>
      </c>
      <c r="U532" s="7">
        <f t="shared" si="161"/>
        <v>4000</v>
      </c>
      <c r="V532" s="7">
        <f t="shared" si="155"/>
        <v>2</v>
      </c>
      <c r="W532" s="7">
        <f t="shared" si="156"/>
        <v>8</v>
      </c>
      <c r="X532" s="7">
        <f t="shared" si="162"/>
        <v>488</v>
      </c>
      <c r="Y532" s="7">
        <f t="shared" si="157"/>
        <v>8.9782279999999997</v>
      </c>
    </row>
    <row r="533" spans="3:25">
      <c r="C533" s="170" t="s">
        <v>156</v>
      </c>
      <c r="D533" s="169">
        <v>3</v>
      </c>
      <c r="E533" s="65">
        <v>4</v>
      </c>
      <c r="F533" s="131">
        <f t="shared" si="163"/>
        <v>527</v>
      </c>
      <c r="G533" s="79">
        <f t="shared" si="168"/>
        <v>60.27211571551728</v>
      </c>
      <c r="H533" s="72">
        <f t="shared" si="166"/>
        <v>31.031081192894266</v>
      </c>
      <c r="I533" s="10">
        <f t="shared" si="164"/>
        <v>8.6197447758039623</v>
      </c>
      <c r="J533" s="70">
        <v>0.5</v>
      </c>
      <c r="K533" s="7">
        <f t="shared" si="154"/>
        <v>47.405485972499804</v>
      </c>
      <c r="L533" s="43">
        <v>515</v>
      </c>
      <c r="M533" s="43">
        <f t="shared" si="167"/>
        <v>262.5</v>
      </c>
      <c r="N533" s="7">
        <v>0</v>
      </c>
      <c r="O533" s="7">
        <f t="shared" si="152"/>
        <v>824.90548597249983</v>
      </c>
      <c r="P533" s="7">
        <f t="shared" si="165"/>
        <v>7.1104747532434835</v>
      </c>
      <c r="Q533" s="7">
        <f t="shared" si="153"/>
        <v>4200</v>
      </c>
      <c r="R533" s="7">
        <f t="shared" si="158"/>
        <v>12.04</v>
      </c>
      <c r="S533" s="21">
        <f t="shared" si="159"/>
        <v>20.430733333333329</v>
      </c>
      <c r="T533" s="21">
        <f t="shared" si="160"/>
        <v>21</v>
      </c>
      <c r="U533" s="7">
        <f t="shared" si="161"/>
        <v>4000</v>
      </c>
      <c r="V533" s="7">
        <f t="shared" si="155"/>
        <v>2</v>
      </c>
      <c r="W533" s="7">
        <f t="shared" si="156"/>
        <v>8</v>
      </c>
      <c r="X533" s="7">
        <f t="shared" si="162"/>
        <v>488</v>
      </c>
      <c r="Y533" s="7">
        <f t="shared" si="157"/>
        <v>8.9782279999999997</v>
      </c>
    </row>
    <row r="534" spans="3:25">
      <c r="C534" s="170" t="s">
        <v>156</v>
      </c>
      <c r="D534" s="169">
        <v>3</v>
      </c>
      <c r="E534" s="65">
        <v>4</v>
      </c>
      <c r="F534" s="131">
        <f t="shared" si="163"/>
        <v>528</v>
      </c>
      <c r="G534" s="79">
        <f t="shared" si="168"/>
        <v>60.387355519766508</v>
      </c>
      <c r="H534" s="72">
        <f t="shared" si="166"/>
        <v>31.239206135879893</v>
      </c>
      <c r="I534" s="10">
        <f t="shared" si="164"/>
        <v>8.6775572599666368</v>
      </c>
      <c r="J534" s="70">
        <v>0.5</v>
      </c>
      <c r="K534" s="7">
        <f t="shared" si="154"/>
        <v>48.043514047499791</v>
      </c>
      <c r="L534" s="43">
        <v>515</v>
      </c>
      <c r="M534" s="43">
        <f t="shared" si="167"/>
        <v>262.5</v>
      </c>
      <c r="N534" s="7">
        <v>0</v>
      </c>
      <c r="O534" s="7">
        <f t="shared" si="152"/>
        <v>825.5435140474998</v>
      </c>
      <c r="P534" s="7">
        <f t="shared" si="165"/>
        <v>7.1637011137412507</v>
      </c>
      <c r="Q534" s="7">
        <f t="shared" si="153"/>
        <v>4200</v>
      </c>
      <c r="R534" s="7">
        <f t="shared" si="158"/>
        <v>12.04</v>
      </c>
      <c r="S534" s="21">
        <f t="shared" si="159"/>
        <v>20.430733333333329</v>
      </c>
      <c r="T534" s="21">
        <f t="shared" si="160"/>
        <v>21</v>
      </c>
      <c r="U534" s="7">
        <f t="shared" si="161"/>
        <v>4000</v>
      </c>
      <c r="V534" s="7">
        <f t="shared" si="155"/>
        <v>2</v>
      </c>
      <c r="W534" s="7">
        <f t="shared" si="156"/>
        <v>8</v>
      </c>
      <c r="X534" s="7">
        <f t="shared" si="162"/>
        <v>488</v>
      </c>
      <c r="Y534" s="7">
        <f t="shared" si="157"/>
        <v>8.9782279999999997</v>
      </c>
    </row>
    <row r="535" spans="3:25">
      <c r="C535" s="170" t="s">
        <v>156</v>
      </c>
      <c r="D535" s="169">
        <v>3</v>
      </c>
      <c r="E535" s="65">
        <v>4</v>
      </c>
      <c r="F535" s="131">
        <f t="shared" si="163"/>
        <v>529</v>
      </c>
      <c r="G535" s="79">
        <f t="shared" si="168"/>
        <v>60.50183765765339</v>
      </c>
      <c r="H535" s="72">
        <f t="shared" si="166"/>
        <v>31.445953634768273</v>
      </c>
      <c r="I535" s="10">
        <f t="shared" si="164"/>
        <v>8.7349871207689649</v>
      </c>
      <c r="J535" s="70">
        <v>0.5</v>
      </c>
      <c r="K535" s="7">
        <f t="shared" si="154"/>
        <v>48.681542122499792</v>
      </c>
      <c r="L535" s="43">
        <v>515</v>
      </c>
      <c r="M535" s="43">
        <f t="shared" si="167"/>
        <v>262.5</v>
      </c>
      <c r="N535" s="7">
        <v>0</v>
      </c>
      <c r="O535" s="7">
        <f t="shared" si="152"/>
        <v>826.18154212249976</v>
      </c>
      <c r="P535" s="7">
        <f t="shared" si="165"/>
        <v>7.2166851298570771</v>
      </c>
      <c r="Q535" s="7">
        <f t="shared" si="153"/>
        <v>4300</v>
      </c>
      <c r="R535" s="7">
        <f t="shared" si="158"/>
        <v>12.63</v>
      </c>
      <c r="S535" s="21">
        <f t="shared" si="159"/>
        <v>20.933490697674422</v>
      </c>
      <c r="T535" s="21">
        <f t="shared" si="160"/>
        <v>21</v>
      </c>
      <c r="U535" s="7">
        <f t="shared" si="161"/>
        <v>4500</v>
      </c>
      <c r="V535" s="7">
        <f t="shared" si="155"/>
        <v>2</v>
      </c>
      <c r="W535" s="7">
        <f t="shared" si="156"/>
        <v>9</v>
      </c>
      <c r="X535" s="7">
        <f t="shared" si="162"/>
        <v>488</v>
      </c>
      <c r="Y535" s="7">
        <f t="shared" si="157"/>
        <v>9.4181910000000002</v>
      </c>
    </row>
    <row r="536" spans="3:25">
      <c r="C536" s="170" t="s">
        <v>156</v>
      </c>
      <c r="D536" s="169">
        <v>3</v>
      </c>
      <c r="E536" s="65">
        <v>4</v>
      </c>
      <c r="F536" s="131">
        <f t="shared" si="163"/>
        <v>530</v>
      </c>
      <c r="G536" s="79">
        <f t="shared" si="168"/>
        <v>60.615576879595608</v>
      </c>
      <c r="H536" s="72">
        <f t="shared" si="166"/>
        <v>31.651350682079837</v>
      </c>
      <c r="I536" s="10">
        <f t="shared" si="164"/>
        <v>8.792041856133288</v>
      </c>
      <c r="J536" s="70">
        <v>0.5</v>
      </c>
      <c r="K536" s="7">
        <f t="shared" si="154"/>
        <v>49.319570197499786</v>
      </c>
      <c r="L536" s="43">
        <v>515</v>
      </c>
      <c r="M536" s="43">
        <f t="shared" si="167"/>
        <v>262.5</v>
      </c>
      <c r="N536" s="7">
        <v>0</v>
      </c>
      <c r="O536" s="7">
        <f t="shared" si="152"/>
        <v>826.81957019749984</v>
      </c>
      <c r="P536" s="7">
        <f t="shared" si="165"/>
        <v>7.269432268646554</v>
      </c>
      <c r="Q536" s="7">
        <f t="shared" si="153"/>
        <v>4300</v>
      </c>
      <c r="R536" s="7">
        <f t="shared" si="158"/>
        <v>12.63</v>
      </c>
      <c r="S536" s="21">
        <f t="shared" si="159"/>
        <v>20.933490697674422</v>
      </c>
      <c r="T536" s="21">
        <f t="shared" si="160"/>
        <v>21</v>
      </c>
      <c r="U536" s="7">
        <f t="shared" si="161"/>
        <v>4500</v>
      </c>
      <c r="V536" s="7">
        <f t="shared" si="155"/>
        <v>2</v>
      </c>
      <c r="W536" s="7">
        <f t="shared" si="156"/>
        <v>9</v>
      </c>
      <c r="X536" s="7">
        <f t="shared" si="162"/>
        <v>488</v>
      </c>
      <c r="Y536" s="7">
        <f t="shared" si="157"/>
        <v>9.4181910000000002</v>
      </c>
    </row>
    <row r="537" spans="3:25">
      <c r="C537" s="170" t="s">
        <v>156</v>
      </c>
      <c r="D537" s="169">
        <v>3</v>
      </c>
      <c r="E537" s="65">
        <v>4</v>
      </c>
      <c r="F537" s="131">
        <f t="shared" si="163"/>
        <v>531</v>
      </c>
      <c r="G537" s="79">
        <f t="shared" si="168"/>
        <v>60.728587463532406</v>
      </c>
      <c r="H537" s="72">
        <f t="shared" si="166"/>
        <v>31.855423400105607</v>
      </c>
      <c r="I537" s="10">
        <f t="shared" si="164"/>
        <v>8.8487287222515576</v>
      </c>
      <c r="J537" s="70">
        <v>0.5</v>
      </c>
      <c r="K537" s="7">
        <f t="shared" si="154"/>
        <v>49.957598272499794</v>
      </c>
      <c r="L537" s="43">
        <v>515</v>
      </c>
      <c r="M537" s="43">
        <f t="shared" si="167"/>
        <v>262.5</v>
      </c>
      <c r="N537" s="7">
        <v>0</v>
      </c>
      <c r="O537" s="7">
        <f t="shared" si="152"/>
        <v>827.45759827249981</v>
      </c>
      <c r="P537" s="7">
        <f t="shared" si="165"/>
        <v>7.3219478162791605</v>
      </c>
      <c r="Q537" s="7">
        <f t="shared" si="153"/>
        <v>4300</v>
      </c>
      <c r="R537" s="7">
        <f t="shared" si="158"/>
        <v>12.63</v>
      </c>
      <c r="S537" s="21">
        <f t="shared" si="159"/>
        <v>20.933490697674422</v>
      </c>
      <c r="T537" s="21">
        <f t="shared" si="160"/>
        <v>21</v>
      </c>
      <c r="U537" s="7">
        <f t="shared" si="161"/>
        <v>4500</v>
      </c>
      <c r="V537" s="7">
        <f t="shared" si="155"/>
        <v>2</v>
      </c>
      <c r="W537" s="7">
        <f t="shared" si="156"/>
        <v>9</v>
      </c>
      <c r="X537" s="7">
        <f t="shared" si="162"/>
        <v>488</v>
      </c>
      <c r="Y537" s="7">
        <f t="shared" si="157"/>
        <v>9.4181910000000002</v>
      </c>
    </row>
    <row r="538" spans="3:25">
      <c r="C538" s="170" t="s">
        <v>156</v>
      </c>
      <c r="D538" s="169">
        <v>3</v>
      </c>
      <c r="E538" s="65">
        <v>4</v>
      </c>
      <c r="F538" s="131">
        <f t="shared" si="163"/>
        <v>532</v>
      </c>
      <c r="G538" s="79">
        <f t="shared" si="168"/>
        <v>60.840883235844608</v>
      </c>
      <c r="H538" s="72">
        <f t="shared" si="166"/>
        <v>32.058197079686124</v>
      </c>
      <c r="I538" s="10">
        <f t="shared" si="164"/>
        <v>8.9050547443572565</v>
      </c>
      <c r="J538" s="70">
        <v>0.5</v>
      </c>
      <c r="K538" s="7">
        <f t="shared" si="154"/>
        <v>50.595626347499795</v>
      </c>
      <c r="L538" s="43">
        <v>515</v>
      </c>
      <c r="M538" s="43">
        <f t="shared" si="167"/>
        <v>262.5</v>
      </c>
      <c r="N538" s="7">
        <v>0</v>
      </c>
      <c r="O538" s="7">
        <f t="shared" si="152"/>
        <v>828.09562634749977</v>
      </c>
      <c r="P538" s="7">
        <f t="shared" si="165"/>
        <v>7.3742368861872967</v>
      </c>
      <c r="Q538" s="7">
        <f t="shared" si="153"/>
        <v>4300</v>
      </c>
      <c r="R538" s="7">
        <f t="shared" si="158"/>
        <v>12.63</v>
      </c>
      <c r="S538" s="21">
        <f t="shared" si="159"/>
        <v>20.933490697674422</v>
      </c>
      <c r="T538" s="21">
        <f t="shared" si="160"/>
        <v>21</v>
      </c>
      <c r="U538" s="7">
        <f t="shared" si="161"/>
        <v>4500</v>
      </c>
      <c r="V538" s="7">
        <f t="shared" si="155"/>
        <v>2</v>
      </c>
      <c r="W538" s="7">
        <f t="shared" si="156"/>
        <v>9</v>
      </c>
      <c r="X538" s="7">
        <f t="shared" si="162"/>
        <v>488</v>
      </c>
      <c r="Y538" s="7">
        <f t="shared" si="157"/>
        <v>9.4181910000000002</v>
      </c>
    </row>
    <row r="539" spans="3:25">
      <c r="C539" s="170" t="s">
        <v>156</v>
      </c>
      <c r="D539" s="169">
        <v>3</v>
      </c>
      <c r="E539" s="65">
        <v>4</v>
      </c>
      <c r="F539" s="131">
        <f t="shared" si="163"/>
        <v>533</v>
      </c>
      <c r="G539" s="79">
        <f t="shared" si="168"/>
        <v>60.952477591098507</v>
      </c>
      <c r="H539" s="72">
        <f t="shared" si="166"/>
        <v>32.25969621679652</v>
      </c>
      <c r="I539" s="10">
        <f t="shared" si="164"/>
        <v>8.9610267268879227</v>
      </c>
      <c r="J539" s="70">
        <v>0.5</v>
      </c>
      <c r="K539" s="7">
        <f t="shared" si="154"/>
        <v>51.233654422499782</v>
      </c>
      <c r="L539" s="43">
        <v>515</v>
      </c>
      <c r="M539" s="43">
        <f t="shared" si="167"/>
        <v>262.5</v>
      </c>
      <c r="N539" s="7">
        <v>0</v>
      </c>
      <c r="O539" s="7">
        <f t="shared" si="152"/>
        <v>828.73365442249974</v>
      </c>
      <c r="P539" s="7">
        <f t="shared" si="165"/>
        <v>7.4263044267515195</v>
      </c>
      <c r="Q539" s="7">
        <f t="shared" si="153"/>
        <v>4400</v>
      </c>
      <c r="R539" s="7">
        <f t="shared" si="158"/>
        <v>13.22</v>
      </c>
      <c r="S539" s="21">
        <f t="shared" si="159"/>
        <v>21.413395454545455</v>
      </c>
      <c r="T539" s="21">
        <f t="shared" si="160"/>
        <v>22</v>
      </c>
      <c r="U539" s="7">
        <f t="shared" si="161"/>
        <v>4500</v>
      </c>
      <c r="V539" s="7">
        <f t="shared" si="155"/>
        <v>1</v>
      </c>
      <c r="W539" s="7">
        <f t="shared" si="156"/>
        <v>9</v>
      </c>
      <c r="X539" s="7">
        <f t="shared" si="162"/>
        <v>488</v>
      </c>
      <c r="Y539" s="7">
        <f t="shared" si="157"/>
        <v>9.8581540000000007</v>
      </c>
    </row>
    <row r="540" spans="3:25">
      <c r="C540" s="170" t="s">
        <v>156</v>
      </c>
      <c r="D540" s="169">
        <v>3</v>
      </c>
      <c r="E540" s="65">
        <v>4</v>
      </c>
      <c r="F540" s="131">
        <f t="shared" si="163"/>
        <v>534</v>
      </c>
      <c r="G540" s="79">
        <f t="shared" si="168"/>
        <v>61.063383510693583</v>
      </c>
      <c r="H540" s="72">
        <f t="shared" si="166"/>
        <v>32.459944547087503</v>
      </c>
      <c r="I540" s="10">
        <f t="shared" si="164"/>
        <v>9.0166512630798614</v>
      </c>
      <c r="J540" s="70">
        <v>0.5</v>
      </c>
      <c r="K540" s="7">
        <f t="shared" si="154"/>
        <v>51.871682497499776</v>
      </c>
      <c r="L540" s="43">
        <v>515</v>
      </c>
      <c r="M540" s="43">
        <f t="shared" si="167"/>
        <v>262.5</v>
      </c>
      <c r="N540" s="7">
        <v>0</v>
      </c>
      <c r="O540" s="7">
        <f t="shared" si="152"/>
        <v>829.37168249749982</v>
      </c>
      <c r="P540" s="7">
        <f t="shared" si="165"/>
        <v>7.478155228553752</v>
      </c>
      <c r="Q540" s="7">
        <f t="shared" si="153"/>
        <v>4400</v>
      </c>
      <c r="R540" s="7">
        <f t="shared" si="158"/>
        <v>13.22</v>
      </c>
      <c r="S540" s="21">
        <f t="shared" si="159"/>
        <v>21.413395454545455</v>
      </c>
      <c r="T540" s="21">
        <f t="shared" si="160"/>
        <v>22</v>
      </c>
      <c r="U540" s="7">
        <f t="shared" si="161"/>
        <v>4500</v>
      </c>
      <c r="V540" s="7">
        <f t="shared" si="155"/>
        <v>1</v>
      </c>
      <c r="W540" s="7">
        <f t="shared" si="156"/>
        <v>9</v>
      </c>
      <c r="X540" s="7">
        <f t="shared" si="162"/>
        <v>488</v>
      </c>
      <c r="Y540" s="7">
        <f t="shared" si="157"/>
        <v>9.8581540000000007</v>
      </c>
    </row>
    <row r="541" spans="3:25">
      <c r="C541" s="69" t="s">
        <v>130</v>
      </c>
      <c r="D541" s="169">
        <v>2</v>
      </c>
      <c r="E541" s="65">
        <v>4</v>
      </c>
      <c r="F541" s="131">
        <f t="shared" si="163"/>
        <v>535</v>
      </c>
      <c r="G541" s="79">
        <f t="shared" si="168"/>
        <v>61.173613580487427</v>
      </c>
      <c r="H541" s="72">
        <f t="shared" si="166"/>
        <v>32.658965078520104</v>
      </c>
      <c r="I541" s="10">
        <f t="shared" si="164"/>
        <v>9.0719347440333618</v>
      </c>
      <c r="J541" s="70">
        <v>-1.2</v>
      </c>
      <c r="K541" s="7">
        <f t="shared" si="154"/>
        <v>52.50971057249977</v>
      </c>
      <c r="L541" s="43">
        <v>515</v>
      </c>
      <c r="M541" s="43">
        <f t="shared" si="167"/>
        <v>-630</v>
      </c>
      <c r="N541" s="7">
        <v>0</v>
      </c>
      <c r="O541" s="7">
        <f t="shared" si="152"/>
        <v>-62.490289427500215</v>
      </c>
      <c r="P541" s="7">
        <f t="shared" si="165"/>
        <v>-0.56690782782203986</v>
      </c>
      <c r="Q541" s="7">
        <f t="shared" si="153"/>
        <v>5700</v>
      </c>
      <c r="R541" s="7">
        <f t="shared" si="158"/>
        <v>17.11</v>
      </c>
      <c r="S541" s="21">
        <f t="shared" si="159"/>
        <v>21.393503508771929</v>
      </c>
      <c r="T541" s="21">
        <f t="shared" si="160"/>
        <v>22</v>
      </c>
      <c r="U541" s="7">
        <f t="shared" si="161"/>
        <v>5500</v>
      </c>
      <c r="V541" s="7">
        <f t="shared" si="155"/>
        <v>1</v>
      </c>
      <c r="W541" s="7">
        <f t="shared" si="156"/>
        <v>11</v>
      </c>
      <c r="X541" s="7">
        <v>0</v>
      </c>
      <c r="Y541" s="7">
        <f t="shared" si="157"/>
        <v>12.758927</v>
      </c>
    </row>
    <row r="542" spans="3:25">
      <c r="C542" s="69" t="s">
        <v>130</v>
      </c>
      <c r="D542" s="169">
        <v>2</v>
      </c>
      <c r="E542" s="65">
        <v>4</v>
      </c>
      <c r="F542" s="131">
        <f t="shared" si="163"/>
        <v>536</v>
      </c>
      <c r="G542" s="79">
        <f t="shared" si="168"/>
        <v>61.285486922064834</v>
      </c>
      <c r="H542" s="72">
        <f t="shared" si="166"/>
        <v>32.179247971324557</v>
      </c>
      <c r="I542" s="10">
        <f t="shared" si="164"/>
        <v>8.938679992034599</v>
      </c>
      <c r="J542" s="70">
        <v>-1.2</v>
      </c>
      <c r="K542" s="7">
        <f t="shared" si="154"/>
        <v>50.978443192499782</v>
      </c>
      <c r="L542" s="43">
        <v>515</v>
      </c>
      <c r="M542" s="43">
        <f t="shared" si="167"/>
        <v>-630</v>
      </c>
      <c r="N542" s="7">
        <v>0</v>
      </c>
      <c r="O542" s="7">
        <f t="shared" si="152"/>
        <v>-64.021556807500247</v>
      </c>
      <c r="P542" s="7">
        <f t="shared" si="165"/>
        <v>-0.57226820889410901</v>
      </c>
      <c r="Q542" s="7">
        <f t="shared" si="153"/>
        <v>5600</v>
      </c>
      <c r="R542" s="7">
        <f t="shared" si="158"/>
        <v>17.045000000000002</v>
      </c>
      <c r="S542" s="21">
        <f t="shared" si="159"/>
        <v>21.69280625</v>
      </c>
      <c r="T542" s="21">
        <f t="shared" si="160"/>
        <v>22</v>
      </c>
      <c r="U542" s="7">
        <f t="shared" si="161"/>
        <v>5500</v>
      </c>
      <c r="V542" s="7">
        <f t="shared" si="155"/>
        <v>1</v>
      </c>
      <c r="W542" s="7">
        <f t="shared" si="156"/>
        <v>11</v>
      </c>
      <c r="X542" s="7">
        <v>0</v>
      </c>
      <c r="Y542" s="7">
        <f t="shared" si="157"/>
        <v>12.710456500000001</v>
      </c>
    </row>
    <row r="543" spans="3:25">
      <c r="C543" s="69" t="s">
        <v>130</v>
      </c>
      <c r="D543" s="169">
        <v>2</v>
      </c>
      <c r="E543" s="65">
        <v>4</v>
      </c>
      <c r="F543" s="131">
        <f t="shared" si="163"/>
        <v>537</v>
      </c>
      <c r="G543" s="79">
        <f t="shared" si="168"/>
        <v>61.399079288914244</v>
      </c>
      <c r="H543" s="72">
        <f t="shared" si="166"/>
        <v>31.692270350986146</v>
      </c>
      <c r="I543" s="10">
        <f t="shared" si="164"/>
        <v>8.8034084308294851</v>
      </c>
      <c r="J543" s="70">
        <v>-1.2</v>
      </c>
      <c r="K543" s="7">
        <f t="shared" si="154"/>
        <v>49.447175812499779</v>
      </c>
      <c r="L543" s="43">
        <v>515</v>
      </c>
      <c r="M543" s="43">
        <f t="shared" si="167"/>
        <v>-630</v>
      </c>
      <c r="N543" s="7">
        <v>0</v>
      </c>
      <c r="O543" s="7">
        <f t="shared" si="152"/>
        <v>-65.552824187500164</v>
      </c>
      <c r="P543" s="7">
        <f t="shared" si="165"/>
        <v>-0.57708828511692201</v>
      </c>
      <c r="Q543" s="7">
        <f t="shared" si="153"/>
        <v>5500</v>
      </c>
      <c r="R543" s="7">
        <f t="shared" si="158"/>
        <v>16.940000000000001</v>
      </c>
      <c r="S543" s="21">
        <f t="shared" si="159"/>
        <v>21.951160000000002</v>
      </c>
      <c r="T543" s="21">
        <f t="shared" si="160"/>
        <v>22</v>
      </c>
      <c r="U543" s="7">
        <f t="shared" si="161"/>
        <v>5500</v>
      </c>
      <c r="V543" s="7">
        <f t="shared" si="155"/>
        <v>1</v>
      </c>
      <c r="W543" s="7">
        <f t="shared" si="156"/>
        <v>11</v>
      </c>
      <c r="X543" s="7">
        <v>0</v>
      </c>
      <c r="Y543" s="7">
        <f t="shared" si="157"/>
        <v>12.632158000000002</v>
      </c>
    </row>
    <row r="544" spans="3:25">
      <c r="C544" s="69" t="s">
        <v>130</v>
      </c>
      <c r="D544" s="169">
        <v>2</v>
      </c>
      <c r="E544" s="65">
        <v>4</v>
      </c>
      <c r="F544" s="131">
        <f t="shared" si="163"/>
        <v>538</v>
      </c>
      <c r="G544" s="79">
        <f t="shared" si="168"/>
        <v>61.514472439610877</v>
      </c>
      <c r="H544" s="72">
        <f t="shared" si="166"/>
        <v>31.197692222342269</v>
      </c>
      <c r="I544" s="10">
        <f t="shared" si="164"/>
        <v>8.6660256173172971</v>
      </c>
      <c r="J544" s="70">
        <v>-1.2</v>
      </c>
      <c r="K544" s="7">
        <f t="shared" si="154"/>
        <v>47.915908432499762</v>
      </c>
      <c r="L544" s="43">
        <v>515</v>
      </c>
      <c r="M544" s="43">
        <f t="shared" si="167"/>
        <v>-630</v>
      </c>
      <c r="N544" s="7">
        <v>0</v>
      </c>
      <c r="O544" s="7">
        <f t="shared" si="152"/>
        <v>-67.084091567500195</v>
      </c>
      <c r="P544" s="7">
        <f t="shared" si="165"/>
        <v>-0.58135245603841601</v>
      </c>
      <c r="Q544" s="7">
        <f t="shared" si="153"/>
        <v>5400</v>
      </c>
      <c r="R544" s="7">
        <f t="shared" si="158"/>
        <v>16.579999999999998</v>
      </c>
      <c r="S544" s="21">
        <f t="shared" si="159"/>
        <v>21.882529629629627</v>
      </c>
      <c r="T544" s="21">
        <f t="shared" si="160"/>
        <v>22</v>
      </c>
      <c r="U544" s="7">
        <f t="shared" si="161"/>
        <v>5500</v>
      </c>
      <c r="V544" s="7">
        <f t="shared" si="155"/>
        <v>1</v>
      </c>
      <c r="W544" s="7">
        <f t="shared" si="156"/>
        <v>11</v>
      </c>
      <c r="X544" s="7">
        <v>0</v>
      </c>
      <c r="Y544" s="7">
        <f t="shared" si="157"/>
        <v>12.363705999999999</v>
      </c>
    </row>
    <row r="545" spans="3:25">
      <c r="C545" s="69" t="s">
        <v>130</v>
      </c>
      <c r="D545" s="169">
        <v>2</v>
      </c>
      <c r="E545" s="65">
        <v>4</v>
      </c>
      <c r="F545" s="131">
        <f t="shared" si="163"/>
        <v>539</v>
      </c>
      <c r="G545" s="79">
        <f t="shared" si="168"/>
        <v>61.631754826115923</v>
      </c>
      <c r="H545" s="72">
        <f t="shared" si="166"/>
        <v>30.695146196100705</v>
      </c>
      <c r="I545" s="10">
        <f t="shared" si="164"/>
        <v>8.5264294989168619</v>
      </c>
      <c r="J545" s="70">
        <v>-1.2</v>
      </c>
      <c r="K545" s="7">
        <f t="shared" si="154"/>
        <v>46.384641052499767</v>
      </c>
      <c r="L545" s="43">
        <v>515</v>
      </c>
      <c r="M545" s="43">
        <f t="shared" si="167"/>
        <v>-630</v>
      </c>
      <c r="N545" s="7">
        <v>0</v>
      </c>
      <c r="O545" s="7">
        <f t="shared" si="152"/>
        <v>-68.615358947500226</v>
      </c>
      <c r="P545" s="7">
        <f t="shared" si="165"/>
        <v>-0.58504402060873495</v>
      </c>
      <c r="Q545" s="7">
        <f t="shared" si="153"/>
        <v>5400</v>
      </c>
      <c r="R545" s="7">
        <f t="shared" si="158"/>
        <v>16.579999999999998</v>
      </c>
      <c r="S545" s="21">
        <f t="shared" si="159"/>
        <v>21.882529629629627</v>
      </c>
      <c r="T545" s="21">
        <f t="shared" si="160"/>
        <v>22</v>
      </c>
      <c r="U545" s="7">
        <f t="shared" si="161"/>
        <v>5500</v>
      </c>
      <c r="V545" s="7">
        <f t="shared" si="155"/>
        <v>1</v>
      </c>
      <c r="W545" s="7">
        <f t="shared" si="156"/>
        <v>11</v>
      </c>
      <c r="X545" s="7">
        <v>0</v>
      </c>
      <c r="Y545" s="7">
        <f t="shared" si="157"/>
        <v>12.363705999999999</v>
      </c>
    </row>
    <row r="546" spans="3:25">
      <c r="C546" s="69" t="s">
        <v>130</v>
      </c>
      <c r="D546" s="169">
        <v>2</v>
      </c>
      <c r="E546" s="65">
        <v>4</v>
      </c>
      <c r="F546" s="131">
        <f t="shared" si="163"/>
        <v>540</v>
      </c>
      <c r="G546" s="79">
        <f t="shared" si="168"/>
        <v>61.751022386948101</v>
      </c>
      <c r="H546" s="72">
        <f t="shared" si="166"/>
        <v>30.184234295406526</v>
      </c>
      <c r="I546" s="10">
        <f t="shared" si="164"/>
        <v>8.3845095265018124</v>
      </c>
      <c r="J546" s="70">
        <v>-1.2</v>
      </c>
      <c r="K546" s="7">
        <f t="shared" si="154"/>
        <v>44.853373672499764</v>
      </c>
      <c r="L546" s="43">
        <v>515</v>
      </c>
      <c r="M546" s="43">
        <f t="shared" si="167"/>
        <v>-630</v>
      </c>
      <c r="N546" s="7">
        <v>0</v>
      </c>
      <c r="O546" s="7">
        <f t="shared" si="152"/>
        <v>-70.146626327500258</v>
      </c>
      <c r="P546" s="7">
        <f t="shared" si="165"/>
        <v>-0.5881450566948887</v>
      </c>
      <c r="Q546" s="7">
        <f t="shared" si="153"/>
        <v>5300</v>
      </c>
      <c r="R546" s="7">
        <f t="shared" si="158"/>
        <v>16.25</v>
      </c>
      <c r="S546" s="21">
        <f t="shared" si="159"/>
        <v>21.851650943396226</v>
      </c>
      <c r="T546" s="21">
        <f t="shared" si="160"/>
        <v>22</v>
      </c>
      <c r="U546" s="7">
        <f t="shared" si="161"/>
        <v>5500</v>
      </c>
      <c r="V546" s="7">
        <f t="shared" si="155"/>
        <v>1</v>
      </c>
      <c r="W546" s="7">
        <f t="shared" si="156"/>
        <v>11</v>
      </c>
      <c r="X546" s="7">
        <v>0</v>
      </c>
      <c r="Y546" s="7">
        <f t="shared" si="157"/>
        <v>12.117625</v>
      </c>
    </row>
    <row r="547" spans="3:25">
      <c r="C547" s="69" t="s">
        <v>130</v>
      </c>
      <c r="D547" s="169">
        <v>2</v>
      </c>
      <c r="E547" s="65">
        <v>4</v>
      </c>
      <c r="F547" s="131">
        <f t="shared" si="163"/>
        <v>541</v>
      </c>
      <c r="G547" s="79">
        <f t="shared" si="168"/>
        <v>61.87237946544267</v>
      </c>
      <c r="H547" s="72">
        <f t="shared" si="166"/>
        <v>29.664524267211757</v>
      </c>
      <c r="I547" s="10">
        <f t="shared" si="164"/>
        <v>8.2401456297810434</v>
      </c>
      <c r="J547" s="70">
        <v>-1.2</v>
      </c>
      <c r="K547" s="7">
        <f t="shared" si="154"/>
        <v>43.322106292499754</v>
      </c>
      <c r="L547" s="43">
        <v>515</v>
      </c>
      <c r="M547" s="43">
        <f t="shared" si="167"/>
        <v>-630</v>
      </c>
      <c r="N547" s="7">
        <v>0</v>
      </c>
      <c r="O547" s="7">
        <f t="shared" si="152"/>
        <v>-71.677893707500289</v>
      </c>
      <c r="P547" s="7">
        <f t="shared" si="165"/>
        <v>-0.59063628258576861</v>
      </c>
      <c r="Q547" s="7">
        <f t="shared" si="153"/>
        <v>5200</v>
      </c>
      <c r="R547" s="7">
        <f t="shared" si="158"/>
        <v>15.92</v>
      </c>
      <c r="S547" s="21">
        <f t="shared" si="159"/>
        <v>21.819584615384613</v>
      </c>
      <c r="T547" s="21">
        <f t="shared" si="160"/>
        <v>22</v>
      </c>
      <c r="U547" s="7">
        <f t="shared" si="161"/>
        <v>5000</v>
      </c>
      <c r="V547" s="7">
        <f t="shared" si="155"/>
        <v>1</v>
      </c>
      <c r="W547" s="7">
        <f t="shared" si="156"/>
        <v>10</v>
      </c>
      <c r="X547" s="7">
        <v>0</v>
      </c>
      <c r="Y547" s="7">
        <f t="shared" si="157"/>
        <v>11.871544</v>
      </c>
    </row>
    <row r="548" spans="3:25">
      <c r="C548" s="69" t="s">
        <v>130</v>
      </c>
      <c r="D548" s="169">
        <v>2</v>
      </c>
      <c r="E548" s="65">
        <v>4</v>
      </c>
      <c r="F548" s="131">
        <f t="shared" si="163"/>
        <v>542</v>
      </c>
      <c r="G548" s="79">
        <f t="shared" si="168"/>
        <v>61.995939878085714</v>
      </c>
      <c r="H548" s="72">
        <f t="shared" si="166"/>
        <v>29.135545301229474</v>
      </c>
      <c r="I548" s="10">
        <f t="shared" si="164"/>
        <v>8.0932070281192985</v>
      </c>
      <c r="J548" s="70">
        <v>-1.2</v>
      </c>
      <c r="K548" s="7">
        <f t="shared" si="154"/>
        <v>41.790838912499744</v>
      </c>
      <c r="L548" s="43">
        <v>515</v>
      </c>
      <c r="M548" s="43">
        <f t="shared" si="167"/>
        <v>-630</v>
      </c>
      <c r="N548" s="7">
        <v>0</v>
      </c>
      <c r="O548" s="7">
        <f t="shared" si="152"/>
        <v>-73.209161087500206</v>
      </c>
      <c r="P548" s="7">
        <f t="shared" si="165"/>
        <v>-0.59249689703607455</v>
      </c>
      <c r="Q548" s="7">
        <f t="shared" si="153"/>
        <v>5100</v>
      </c>
      <c r="R548" s="7">
        <f t="shared" si="158"/>
        <v>15.59</v>
      </c>
      <c r="S548" s="21">
        <f t="shared" si="159"/>
        <v>21.786260784313725</v>
      </c>
      <c r="T548" s="21">
        <f t="shared" si="160"/>
        <v>22</v>
      </c>
      <c r="U548" s="7">
        <f t="shared" si="161"/>
        <v>5000</v>
      </c>
      <c r="V548" s="7">
        <f t="shared" si="155"/>
        <v>1</v>
      </c>
      <c r="W548" s="7">
        <f t="shared" si="156"/>
        <v>10</v>
      </c>
      <c r="X548" s="7">
        <v>0</v>
      </c>
      <c r="Y548" s="7">
        <f t="shared" si="157"/>
        <v>11.625463</v>
      </c>
    </row>
    <row r="549" spans="3:25">
      <c r="C549" s="69" t="s">
        <v>130</v>
      </c>
      <c r="D549" s="169">
        <v>2</v>
      </c>
      <c r="E549" s="65">
        <v>4</v>
      </c>
      <c r="F549" s="131">
        <f t="shared" si="163"/>
        <v>543</v>
      </c>
      <c r="G549" s="79">
        <f t="shared" si="168"/>
        <v>62.121828164033325</v>
      </c>
      <c r="H549" s="72">
        <f t="shared" si="166"/>
        <v>28.59678303585903</v>
      </c>
      <c r="I549" s="10">
        <f t="shared" si="164"/>
        <v>7.943550843294175</v>
      </c>
      <c r="J549" s="70">
        <v>-1.2</v>
      </c>
      <c r="K549" s="7">
        <f t="shared" si="154"/>
        <v>40.259571532499734</v>
      </c>
      <c r="L549" s="43">
        <v>515</v>
      </c>
      <c r="M549" s="43">
        <f t="shared" si="167"/>
        <v>-630</v>
      </c>
      <c r="N549" s="7">
        <v>0</v>
      </c>
      <c r="O549" s="7">
        <f t="shared" si="152"/>
        <v>-74.740428467500237</v>
      </c>
      <c r="P549" s="7">
        <f t="shared" si="165"/>
        <v>-0.59370439358117943</v>
      </c>
      <c r="Q549" s="7">
        <f t="shared" si="153"/>
        <v>5000</v>
      </c>
      <c r="R549" s="7">
        <f t="shared" si="158"/>
        <v>15.26</v>
      </c>
      <c r="S549" s="21">
        <f t="shared" si="159"/>
        <v>21.751604</v>
      </c>
      <c r="T549" s="21">
        <f t="shared" si="160"/>
        <v>22</v>
      </c>
      <c r="U549" s="7">
        <f t="shared" si="161"/>
        <v>5000</v>
      </c>
      <c r="V549" s="7">
        <f t="shared" si="155"/>
        <v>1</v>
      </c>
      <c r="W549" s="7">
        <f t="shared" si="156"/>
        <v>10</v>
      </c>
      <c r="X549" s="7">
        <v>0</v>
      </c>
      <c r="Y549" s="7">
        <f t="shared" si="157"/>
        <v>11.379382</v>
      </c>
    </row>
    <row r="550" spans="3:25">
      <c r="C550" s="69" t="s">
        <v>130</v>
      </c>
      <c r="D550" s="169">
        <v>2</v>
      </c>
      <c r="E550" s="65">
        <v>4</v>
      </c>
      <c r="F550" s="131">
        <f t="shared" si="163"/>
        <v>544</v>
      </c>
      <c r="G550" s="79">
        <f t="shared" si="168"/>
        <v>62.250181054845733</v>
      </c>
      <c r="H550" s="72">
        <f t="shared" si="166"/>
        <v>28.047673700326644</v>
      </c>
      <c r="I550" s="10">
        <f t="shared" si="164"/>
        <v>7.7910204723129564</v>
      </c>
      <c r="J550" s="70">
        <v>-1.2</v>
      </c>
      <c r="K550" s="7">
        <f t="shared" si="154"/>
        <v>38.728304152499746</v>
      </c>
      <c r="L550" s="43">
        <v>515</v>
      </c>
      <c r="M550" s="43">
        <f t="shared" si="167"/>
        <v>-630</v>
      </c>
      <c r="N550" s="7">
        <v>0</v>
      </c>
      <c r="O550" s="7">
        <f t="shared" si="152"/>
        <v>-76.271695847500268</v>
      </c>
      <c r="P550" s="7">
        <f t="shared" si="165"/>
        <v>-0.59423434380590179</v>
      </c>
      <c r="Q550" s="7">
        <f t="shared" si="153"/>
        <v>4900</v>
      </c>
      <c r="R550" s="7">
        <f t="shared" si="158"/>
        <v>14.97</v>
      </c>
      <c r="S550" s="21">
        <f t="shared" si="159"/>
        <v>21.773712244897961</v>
      </c>
      <c r="T550" s="21">
        <f t="shared" si="160"/>
        <v>22</v>
      </c>
      <c r="U550" s="7">
        <f t="shared" si="161"/>
        <v>5000</v>
      </c>
      <c r="V550" s="7">
        <f t="shared" si="155"/>
        <v>1</v>
      </c>
      <c r="W550" s="7">
        <f t="shared" si="156"/>
        <v>10</v>
      </c>
      <c r="X550" s="7">
        <v>0</v>
      </c>
      <c r="Y550" s="7">
        <f t="shared" si="157"/>
        <v>11.163129000000001</v>
      </c>
    </row>
    <row r="551" spans="3:25">
      <c r="C551" s="71" t="s">
        <v>129</v>
      </c>
      <c r="D551" s="169">
        <v>2</v>
      </c>
      <c r="E551" s="65">
        <v>4</v>
      </c>
      <c r="F551" s="131">
        <f t="shared" si="163"/>
        <v>545</v>
      </c>
      <c r="G551" s="79">
        <f t="shared" si="168"/>
        <v>62.381149213808484</v>
      </c>
      <c r="H551" s="72">
        <f t="shared" si="166"/>
        <v>27.487597203102258</v>
      </c>
      <c r="I551" s="10">
        <f t="shared" si="164"/>
        <v>7.6354436675284045</v>
      </c>
      <c r="J551" s="70">
        <v>0.5</v>
      </c>
      <c r="K551" s="7">
        <f t="shared" si="154"/>
        <v>37.19703677249975</v>
      </c>
      <c r="L551" s="43">
        <v>515</v>
      </c>
      <c r="M551" s="43">
        <f t="shared" si="167"/>
        <v>262.5</v>
      </c>
      <c r="N551" s="7">
        <v>0</v>
      </c>
      <c r="O551" s="7">
        <f t="shared" si="152"/>
        <v>814.6970367724997</v>
      </c>
      <c r="P551" s="7">
        <f t="shared" si="165"/>
        <v>6.2205733303787385</v>
      </c>
      <c r="Q551" s="7">
        <f t="shared" si="153"/>
        <v>4800</v>
      </c>
      <c r="R551" s="7">
        <f t="shared" si="158"/>
        <v>14.68</v>
      </c>
      <c r="S551" s="21">
        <f t="shared" si="159"/>
        <v>21.796741666666666</v>
      </c>
      <c r="T551" s="21">
        <f t="shared" si="160"/>
        <v>22</v>
      </c>
      <c r="U551" s="7">
        <f t="shared" si="161"/>
        <v>5000</v>
      </c>
      <c r="V551" s="7">
        <f t="shared" si="155"/>
        <v>1</v>
      </c>
      <c r="W551" s="7">
        <f t="shared" si="156"/>
        <v>10</v>
      </c>
      <c r="X551" s="7">
        <f t="shared" si="162"/>
        <v>488</v>
      </c>
      <c r="Y551" s="7">
        <f t="shared" si="157"/>
        <v>10.946876</v>
      </c>
    </row>
    <row r="552" spans="3:25">
      <c r="C552" s="71" t="s">
        <v>129</v>
      </c>
      <c r="D552" s="169">
        <v>2</v>
      </c>
      <c r="E552" s="65">
        <v>4</v>
      </c>
      <c r="F552" s="131">
        <f t="shared" si="163"/>
        <v>546</v>
      </c>
      <c r="G552" s="79">
        <f t="shared" si="168"/>
        <v>62.51100839295303</v>
      </c>
      <c r="H552" s="72">
        <f t="shared" si="166"/>
        <v>27.722337563776886</v>
      </c>
      <c r="I552" s="10">
        <f t="shared" si="164"/>
        <v>7.7006493232713575</v>
      </c>
      <c r="J552" s="70">
        <v>0.5</v>
      </c>
      <c r="K552" s="7">
        <f t="shared" si="154"/>
        <v>37.835064847499751</v>
      </c>
      <c r="L552" s="43">
        <v>515</v>
      </c>
      <c r="M552" s="43">
        <f t="shared" si="167"/>
        <v>262.5</v>
      </c>
      <c r="N552" s="7">
        <v>0</v>
      </c>
      <c r="O552" s="7">
        <f t="shared" si="152"/>
        <v>815.33506484749978</v>
      </c>
      <c r="P552" s="7">
        <f t="shared" si="165"/>
        <v>6.278609415357308</v>
      </c>
      <c r="Q552" s="7">
        <f t="shared" si="153"/>
        <v>4800</v>
      </c>
      <c r="R552" s="7">
        <f t="shared" si="158"/>
        <v>14.68</v>
      </c>
      <c r="S552" s="21">
        <f t="shared" si="159"/>
        <v>21.796741666666666</v>
      </c>
      <c r="T552" s="21">
        <f t="shared" si="160"/>
        <v>22</v>
      </c>
      <c r="U552" s="7">
        <f t="shared" si="161"/>
        <v>5000</v>
      </c>
      <c r="V552" s="7">
        <f t="shared" si="155"/>
        <v>1</v>
      </c>
      <c r="W552" s="7">
        <f t="shared" si="156"/>
        <v>10</v>
      </c>
      <c r="X552" s="7">
        <f t="shared" si="162"/>
        <v>488</v>
      </c>
      <c r="Y552" s="7">
        <f t="shared" si="157"/>
        <v>10.946876</v>
      </c>
    </row>
    <row r="553" spans="3:25">
      <c r="C553" s="71" t="s">
        <v>129</v>
      </c>
      <c r="D553" s="169">
        <v>2</v>
      </c>
      <c r="E553" s="65">
        <v>4</v>
      </c>
      <c r="F553" s="131">
        <f t="shared" si="163"/>
        <v>547</v>
      </c>
      <c r="G553" s="79">
        <f t="shared" si="168"/>
        <v>62.639786294500738</v>
      </c>
      <c r="H553" s="72">
        <f t="shared" si="166"/>
        <v>27.955106867976646</v>
      </c>
      <c r="I553" s="10">
        <f t="shared" si="164"/>
        <v>7.7653074633268462</v>
      </c>
      <c r="J553" s="70">
        <v>0.5</v>
      </c>
      <c r="K553" s="7">
        <f t="shared" si="154"/>
        <v>38.473092922499752</v>
      </c>
      <c r="L553" s="43">
        <v>515</v>
      </c>
      <c r="M553" s="43">
        <f t="shared" si="167"/>
        <v>262.5</v>
      </c>
      <c r="N553" s="7">
        <v>0</v>
      </c>
      <c r="O553" s="7">
        <f t="shared" si="152"/>
        <v>815.97309292249975</v>
      </c>
      <c r="P553" s="7">
        <f t="shared" si="165"/>
        <v>6.3362819483449773</v>
      </c>
      <c r="Q553" s="7">
        <f t="shared" si="153"/>
        <v>4900</v>
      </c>
      <c r="R553" s="7">
        <f t="shared" si="158"/>
        <v>14.97</v>
      </c>
      <c r="S553" s="21">
        <f t="shared" si="159"/>
        <v>21.773712244897961</v>
      </c>
      <c r="T553" s="21">
        <f t="shared" si="160"/>
        <v>22</v>
      </c>
      <c r="U553" s="7">
        <f t="shared" si="161"/>
        <v>5000</v>
      </c>
      <c r="V553" s="7">
        <f t="shared" si="155"/>
        <v>1</v>
      </c>
      <c r="W553" s="7">
        <f t="shared" si="156"/>
        <v>10</v>
      </c>
      <c r="X553" s="7">
        <f t="shared" si="162"/>
        <v>488</v>
      </c>
      <c r="Y553" s="7">
        <f t="shared" si="157"/>
        <v>11.163129000000001</v>
      </c>
    </row>
    <row r="554" spans="3:25">
      <c r="C554" s="71" t="s">
        <v>129</v>
      </c>
      <c r="D554" s="169">
        <v>2</v>
      </c>
      <c r="E554" s="65">
        <v>4</v>
      </c>
      <c r="F554" s="131">
        <f t="shared" si="163"/>
        <v>548</v>
      </c>
      <c r="G554" s="79">
        <f t="shared" si="168"/>
        <v>62.767509486220561</v>
      </c>
      <c r="H554" s="72">
        <f t="shared" si="166"/>
        <v>28.185953948731186</v>
      </c>
      <c r="I554" s="10">
        <f t="shared" si="164"/>
        <v>7.8294316524253293</v>
      </c>
      <c r="J554" s="70">
        <v>0.5</v>
      </c>
      <c r="K554" s="7">
        <f t="shared" si="154"/>
        <v>39.111120997499754</v>
      </c>
      <c r="L554" s="43">
        <v>515</v>
      </c>
      <c r="M554" s="43">
        <f t="shared" si="167"/>
        <v>262.5</v>
      </c>
      <c r="N554" s="7">
        <v>0</v>
      </c>
      <c r="O554" s="7">
        <f t="shared" si="152"/>
        <v>816.61112099749971</v>
      </c>
      <c r="P554" s="7">
        <f t="shared" si="165"/>
        <v>6.3936009584603548</v>
      </c>
      <c r="Q554" s="7">
        <f t="shared" si="153"/>
        <v>4900</v>
      </c>
      <c r="R554" s="7">
        <f t="shared" si="158"/>
        <v>14.97</v>
      </c>
      <c r="S554" s="21">
        <f t="shared" si="159"/>
        <v>21.773712244897961</v>
      </c>
      <c r="T554" s="21">
        <f t="shared" si="160"/>
        <v>22</v>
      </c>
      <c r="U554" s="7">
        <f t="shared" si="161"/>
        <v>5000</v>
      </c>
      <c r="V554" s="7">
        <f t="shared" si="155"/>
        <v>1</v>
      </c>
      <c r="W554" s="7">
        <f t="shared" si="156"/>
        <v>10</v>
      </c>
      <c r="X554" s="7">
        <f t="shared" si="162"/>
        <v>488</v>
      </c>
      <c r="Y554" s="7">
        <f t="shared" si="157"/>
        <v>11.163129000000001</v>
      </c>
    </row>
    <row r="555" spans="3:25">
      <c r="C555" s="71" t="s">
        <v>129</v>
      </c>
      <c r="D555" s="169">
        <v>2</v>
      </c>
      <c r="E555" s="65">
        <v>4</v>
      </c>
      <c r="F555" s="131">
        <f t="shared" si="163"/>
        <v>549</v>
      </c>
      <c r="G555" s="79">
        <f t="shared" si="168"/>
        <v>62.894203465422301</v>
      </c>
      <c r="H555" s="72">
        <f t="shared" si="166"/>
        <v>28.414925655366321</v>
      </c>
      <c r="I555" s="10">
        <f t="shared" si="164"/>
        <v>7.893034904268422</v>
      </c>
      <c r="J555" s="70">
        <v>0.5</v>
      </c>
      <c r="K555" s="7">
        <f t="shared" si="154"/>
        <v>39.749149072499755</v>
      </c>
      <c r="L555" s="43">
        <v>515</v>
      </c>
      <c r="M555" s="43">
        <f t="shared" si="167"/>
        <v>262.5</v>
      </c>
      <c r="N555" s="7">
        <v>0</v>
      </c>
      <c r="O555" s="7">
        <f t="shared" si="152"/>
        <v>817.24914907249979</v>
      </c>
      <c r="P555" s="7">
        <f t="shared" si="165"/>
        <v>6.4505760591129073</v>
      </c>
      <c r="Q555" s="7">
        <f t="shared" si="153"/>
        <v>5000</v>
      </c>
      <c r="R555" s="7">
        <f t="shared" si="158"/>
        <v>15.26</v>
      </c>
      <c r="S555" s="21">
        <f t="shared" si="159"/>
        <v>21.751604</v>
      </c>
      <c r="T555" s="21">
        <f t="shared" si="160"/>
        <v>22</v>
      </c>
      <c r="U555" s="7">
        <f t="shared" si="161"/>
        <v>5000</v>
      </c>
      <c r="V555" s="7">
        <f t="shared" si="155"/>
        <v>1</v>
      </c>
      <c r="W555" s="7">
        <f t="shared" si="156"/>
        <v>10</v>
      </c>
      <c r="X555" s="7">
        <f t="shared" si="162"/>
        <v>488</v>
      </c>
      <c r="Y555" s="7">
        <f t="shared" si="157"/>
        <v>11.379382</v>
      </c>
    </row>
    <row r="556" spans="3:25">
      <c r="C556" s="71" t="s">
        <v>129</v>
      </c>
      <c r="D556" s="169">
        <v>2</v>
      </c>
      <c r="E556" s="65">
        <v>4</v>
      </c>
      <c r="F556" s="131">
        <f t="shared" si="163"/>
        <v>550</v>
      </c>
      <c r="G556" s="79">
        <f t="shared" si="168"/>
        <v>63.019892718382273</v>
      </c>
      <c r="H556" s="72">
        <f t="shared" si="166"/>
        <v>28.642066964519078</v>
      </c>
      <c r="I556" s="10">
        <f t="shared" si="164"/>
        <v>7.9561297123664101</v>
      </c>
      <c r="J556" s="70">
        <v>0.5</v>
      </c>
      <c r="K556" s="7">
        <f t="shared" si="154"/>
        <v>40.387177147499749</v>
      </c>
      <c r="L556" s="43">
        <v>515</v>
      </c>
      <c r="M556" s="43">
        <f t="shared" si="167"/>
        <v>262.5</v>
      </c>
      <c r="N556" s="7">
        <v>0</v>
      </c>
      <c r="O556" s="7">
        <f t="shared" si="152"/>
        <v>817.88717714749976</v>
      </c>
      <c r="P556" s="7">
        <f t="shared" si="165"/>
        <v>6.5072164714667124</v>
      </c>
      <c r="Q556" s="7">
        <f t="shared" si="153"/>
        <v>5000</v>
      </c>
      <c r="R556" s="7">
        <f t="shared" si="158"/>
        <v>15.26</v>
      </c>
      <c r="S556" s="21">
        <f t="shared" si="159"/>
        <v>21.751604</v>
      </c>
      <c r="T556" s="21">
        <f t="shared" si="160"/>
        <v>22</v>
      </c>
      <c r="U556" s="7">
        <f t="shared" si="161"/>
        <v>5000</v>
      </c>
      <c r="V556" s="7">
        <f t="shared" si="155"/>
        <v>1</v>
      </c>
      <c r="W556" s="7">
        <f t="shared" si="156"/>
        <v>10</v>
      </c>
      <c r="X556" s="7">
        <f t="shared" si="162"/>
        <v>488</v>
      </c>
      <c r="Y556" s="7">
        <f t="shared" si="157"/>
        <v>11.379382</v>
      </c>
    </row>
    <row r="557" spans="3:25">
      <c r="C557" s="71" t="s">
        <v>129</v>
      </c>
      <c r="D557" s="169">
        <v>2</v>
      </c>
      <c r="E557" s="65">
        <v>4</v>
      </c>
      <c r="F557" s="131">
        <f t="shared" si="163"/>
        <v>551</v>
      </c>
      <c r="G557" s="79">
        <f t="shared" si="168"/>
        <v>63.144600775593652</v>
      </c>
      <c r="H557" s="72">
        <f t="shared" si="166"/>
        <v>28.867421083290331</v>
      </c>
      <c r="I557" s="10">
        <f t="shared" si="164"/>
        <v>8.0187280786917583</v>
      </c>
      <c r="J557" s="70">
        <v>0.5</v>
      </c>
      <c r="K557" s="7">
        <f t="shared" si="154"/>
        <v>41.02520522249975</v>
      </c>
      <c r="L557" s="43">
        <v>515</v>
      </c>
      <c r="M557" s="43">
        <f t="shared" si="167"/>
        <v>262.5</v>
      </c>
      <c r="N557" s="7">
        <v>0</v>
      </c>
      <c r="O557" s="7">
        <f t="shared" si="152"/>
        <v>818.52520522249972</v>
      </c>
      <c r="P557" s="7">
        <f t="shared" si="165"/>
        <v>6.5635310462345924</v>
      </c>
      <c r="Q557" s="7">
        <f t="shared" si="153"/>
        <v>5000</v>
      </c>
      <c r="R557" s="7">
        <f t="shared" si="158"/>
        <v>15.26</v>
      </c>
      <c r="S557" s="21">
        <f t="shared" si="159"/>
        <v>21.751604</v>
      </c>
      <c r="T557" s="21">
        <f t="shared" si="160"/>
        <v>22</v>
      </c>
      <c r="U557" s="7">
        <f t="shared" si="161"/>
        <v>5000</v>
      </c>
      <c r="V557" s="7">
        <f t="shared" si="155"/>
        <v>1</v>
      </c>
      <c r="W557" s="7">
        <f t="shared" si="156"/>
        <v>10</v>
      </c>
      <c r="X557" s="7">
        <f t="shared" si="162"/>
        <v>488</v>
      </c>
      <c r="Y557" s="7">
        <f t="shared" si="157"/>
        <v>11.379382</v>
      </c>
    </row>
    <row r="558" spans="3:25">
      <c r="C558" s="71" t="s">
        <v>129</v>
      </c>
      <c r="D558" s="169">
        <v>3</v>
      </c>
      <c r="E558" s="65">
        <v>4</v>
      </c>
      <c r="F558" s="131">
        <f t="shared" si="163"/>
        <v>552</v>
      </c>
      <c r="G558" s="79">
        <f t="shared" si="168"/>
        <v>63.268350263194492</v>
      </c>
      <c r="H558" s="72">
        <f t="shared" si="166"/>
        <v>29.091029545205085</v>
      </c>
      <c r="I558" s="10">
        <f t="shared" si="164"/>
        <v>8.0808415403347453</v>
      </c>
      <c r="J558" s="70">
        <v>0.5</v>
      </c>
      <c r="K558" s="7">
        <f t="shared" si="154"/>
        <v>41.663233297499751</v>
      </c>
      <c r="L558" s="43">
        <v>515</v>
      </c>
      <c r="M558" s="43">
        <f t="shared" si="167"/>
        <v>262.5</v>
      </c>
      <c r="N558" s="7">
        <v>0</v>
      </c>
      <c r="O558" s="7">
        <f t="shared" si="152"/>
        <v>819.1632332974998</v>
      </c>
      <c r="P558" s="7">
        <f t="shared" si="165"/>
        <v>6.6195282839453586</v>
      </c>
      <c r="Q558" s="7">
        <f t="shared" si="153"/>
        <v>3900</v>
      </c>
      <c r="R558" s="7">
        <f t="shared" si="158"/>
        <v>10.284000000000001</v>
      </c>
      <c r="S558" s="21">
        <f t="shared" si="159"/>
        <v>18.79335076923077</v>
      </c>
      <c r="T558" s="21">
        <f t="shared" si="160"/>
        <v>19</v>
      </c>
      <c r="U558" s="7">
        <f t="shared" si="161"/>
        <v>4000</v>
      </c>
      <c r="V558" s="7">
        <f t="shared" si="155"/>
        <v>4</v>
      </c>
      <c r="W558" s="7">
        <f t="shared" si="156"/>
        <v>8</v>
      </c>
      <c r="X558" s="7">
        <f t="shared" si="162"/>
        <v>466</v>
      </c>
      <c r="Y558" s="7">
        <f t="shared" si="157"/>
        <v>7.668778800000001</v>
      </c>
    </row>
    <row r="559" spans="3:25">
      <c r="C559" s="71" t="s">
        <v>129</v>
      </c>
      <c r="D559" s="169">
        <v>3</v>
      </c>
      <c r="E559" s="65">
        <v>4</v>
      </c>
      <c r="F559" s="131">
        <f t="shared" si="163"/>
        <v>553</v>
      </c>
      <c r="G559" s="79">
        <f t="shared" si="168"/>
        <v>63.391162950891761</v>
      </c>
      <c r="H559" s="72">
        <f t="shared" si="166"/>
        <v>29.312932299584002</v>
      </c>
      <c r="I559" s="10">
        <f t="shared" si="164"/>
        <v>8.1424811943288891</v>
      </c>
      <c r="J559" s="70">
        <v>0.5</v>
      </c>
      <c r="K559" s="7">
        <f t="shared" si="154"/>
        <v>42.301261372499745</v>
      </c>
      <c r="L559" s="43">
        <v>515</v>
      </c>
      <c r="M559" s="43">
        <f t="shared" si="167"/>
        <v>262.5</v>
      </c>
      <c r="N559" s="7">
        <v>0</v>
      </c>
      <c r="O559" s="7">
        <f t="shared" si="152"/>
        <v>819.80126137249977</v>
      </c>
      <c r="P559" s="7">
        <f t="shared" si="165"/>
        <v>6.6752163538126812</v>
      </c>
      <c r="Q559" s="7">
        <f t="shared" si="153"/>
        <v>4000</v>
      </c>
      <c r="R559" s="7">
        <f t="shared" si="158"/>
        <v>10.86</v>
      </c>
      <c r="S559" s="21">
        <f t="shared" si="159"/>
        <v>19.349805</v>
      </c>
      <c r="T559" s="21">
        <f t="shared" si="160"/>
        <v>20</v>
      </c>
      <c r="U559" s="7">
        <f t="shared" si="161"/>
        <v>4000</v>
      </c>
      <c r="V559" s="7">
        <f t="shared" si="155"/>
        <v>3</v>
      </c>
      <c r="W559" s="7">
        <f t="shared" si="156"/>
        <v>8</v>
      </c>
      <c r="X559" s="7">
        <f t="shared" si="162"/>
        <v>466</v>
      </c>
      <c r="Y559" s="7">
        <f t="shared" si="157"/>
        <v>8.0983020000000003</v>
      </c>
    </row>
    <row r="560" spans="3:25">
      <c r="C560" s="71" t="s">
        <v>129</v>
      </c>
      <c r="D560" s="169">
        <v>3</v>
      </c>
      <c r="E560" s="65">
        <v>4</v>
      </c>
      <c r="F560" s="131">
        <f t="shared" si="163"/>
        <v>554</v>
      </c>
      <c r="G560" s="79">
        <f t="shared" si="168"/>
        <v>63.513059796668841</v>
      </c>
      <c r="H560" s="72">
        <f t="shared" si="166"/>
        <v>29.53316779487082</v>
      </c>
      <c r="I560" s="10">
        <f t="shared" si="164"/>
        <v>8.2036577207974499</v>
      </c>
      <c r="J560" s="70">
        <v>0.5</v>
      </c>
      <c r="K560" s="7">
        <f t="shared" si="154"/>
        <v>42.939289447499746</v>
      </c>
      <c r="L560" s="43">
        <v>515</v>
      </c>
      <c r="M560" s="43">
        <f t="shared" si="167"/>
        <v>262.5</v>
      </c>
      <c r="N560" s="7">
        <v>0</v>
      </c>
      <c r="O560" s="7">
        <f t="shared" si="152"/>
        <v>820.43928944749973</v>
      </c>
      <c r="P560" s="7">
        <f t="shared" si="165"/>
        <v>6.730603111321555</v>
      </c>
      <c r="Q560" s="7">
        <f t="shared" si="153"/>
        <v>4000</v>
      </c>
      <c r="R560" s="7">
        <f t="shared" si="158"/>
        <v>10.86</v>
      </c>
      <c r="S560" s="21">
        <f t="shared" si="159"/>
        <v>19.349805</v>
      </c>
      <c r="T560" s="21">
        <f t="shared" si="160"/>
        <v>20</v>
      </c>
      <c r="U560" s="7">
        <f t="shared" si="161"/>
        <v>4000</v>
      </c>
      <c r="V560" s="7">
        <f t="shared" si="155"/>
        <v>3</v>
      </c>
      <c r="W560" s="7">
        <f t="shared" si="156"/>
        <v>8</v>
      </c>
      <c r="X560" s="7">
        <f t="shared" si="162"/>
        <v>466</v>
      </c>
      <c r="Y560" s="7">
        <f t="shared" si="157"/>
        <v>8.0983020000000003</v>
      </c>
    </row>
    <row r="561" spans="3:25">
      <c r="C561" s="71" t="s">
        <v>129</v>
      </c>
      <c r="D561" s="169">
        <v>3</v>
      </c>
      <c r="E561" s="65">
        <v>4</v>
      </c>
      <c r="F561" s="131">
        <f t="shared" si="163"/>
        <v>555</v>
      </c>
      <c r="G561" s="79">
        <f t="shared" si="168"/>
        <v>63.634060988536454</v>
      </c>
      <c r="H561" s="72">
        <f t="shared" si="166"/>
        <v>29.751773056407835</v>
      </c>
      <c r="I561" s="10">
        <f t="shared" si="164"/>
        <v>8.2643814045577315</v>
      </c>
      <c r="J561" s="70">
        <v>0.5</v>
      </c>
      <c r="K561" s="7">
        <f t="shared" si="154"/>
        <v>43.577317522499754</v>
      </c>
      <c r="L561" s="43">
        <v>515</v>
      </c>
      <c r="M561" s="43">
        <f t="shared" si="167"/>
        <v>262.5</v>
      </c>
      <c r="N561" s="7">
        <v>0</v>
      </c>
      <c r="O561" s="7">
        <f t="shared" si="152"/>
        <v>821.0773175224997</v>
      </c>
      <c r="P561" s="7">
        <f t="shared" si="165"/>
        <v>6.7856961146370907</v>
      </c>
      <c r="Q561" s="7">
        <f t="shared" si="153"/>
        <v>4000</v>
      </c>
      <c r="R561" s="7">
        <f t="shared" si="158"/>
        <v>10.86</v>
      </c>
      <c r="S561" s="21">
        <f t="shared" si="159"/>
        <v>19.349805</v>
      </c>
      <c r="T561" s="21">
        <f t="shared" si="160"/>
        <v>20</v>
      </c>
      <c r="U561" s="7">
        <f t="shared" si="161"/>
        <v>4000</v>
      </c>
      <c r="V561" s="7">
        <f t="shared" si="155"/>
        <v>3</v>
      </c>
      <c r="W561" s="7">
        <f t="shared" si="156"/>
        <v>8</v>
      </c>
      <c r="X561" s="7">
        <f t="shared" si="162"/>
        <v>466</v>
      </c>
      <c r="Y561" s="7">
        <f t="shared" si="157"/>
        <v>8.0983020000000003</v>
      </c>
    </row>
    <row r="562" spans="3:25">
      <c r="C562" s="170" t="s">
        <v>156</v>
      </c>
      <c r="D562" s="169">
        <v>3</v>
      </c>
      <c r="E562" s="65">
        <v>4</v>
      </c>
      <c r="F562" s="131">
        <f t="shared" si="163"/>
        <v>556</v>
      </c>
      <c r="G562" s="79">
        <f t="shared" si="168"/>
        <v>63.754185983562529</v>
      </c>
      <c r="H562" s="72">
        <f t="shared" si="166"/>
        <v>29.968783759104994</v>
      </c>
      <c r="I562" s="10">
        <f t="shared" si="164"/>
        <v>8.3246621553069424</v>
      </c>
      <c r="J562" s="70">
        <v>0</v>
      </c>
      <c r="K562" s="7">
        <f t="shared" si="154"/>
        <v>44.215345597499756</v>
      </c>
      <c r="L562" s="43">
        <v>515</v>
      </c>
      <c r="M562" s="43">
        <f t="shared" si="167"/>
        <v>0</v>
      </c>
      <c r="N562" s="7">
        <v>0</v>
      </c>
      <c r="O562" s="7">
        <f t="shared" si="152"/>
        <v>559.21534559749978</v>
      </c>
      <c r="P562" s="7">
        <f t="shared" si="165"/>
        <v>4.6552788241623997</v>
      </c>
      <c r="Q562" s="7">
        <f t="shared" si="153"/>
        <v>4100</v>
      </c>
      <c r="R562" s="7">
        <f t="shared" si="158"/>
        <v>11.45</v>
      </c>
      <c r="S562" s="21">
        <f t="shared" si="159"/>
        <v>19.903451219512192</v>
      </c>
      <c r="T562" s="21">
        <f t="shared" si="160"/>
        <v>20</v>
      </c>
      <c r="U562" s="7">
        <f t="shared" si="161"/>
        <v>4000</v>
      </c>
      <c r="V562" s="7">
        <f t="shared" si="155"/>
        <v>3</v>
      </c>
      <c r="W562" s="7">
        <f t="shared" si="156"/>
        <v>8</v>
      </c>
      <c r="X562" s="7">
        <f t="shared" si="162"/>
        <v>466</v>
      </c>
      <c r="Y562" s="7">
        <f t="shared" si="157"/>
        <v>8.5382649999999991</v>
      </c>
    </row>
    <row r="563" spans="3:25">
      <c r="C563" s="170" t="s">
        <v>156</v>
      </c>
      <c r="D563" s="169">
        <v>3</v>
      </c>
      <c r="E563" s="65">
        <v>4</v>
      </c>
      <c r="F563" s="131">
        <f t="shared" si="163"/>
        <v>557</v>
      </c>
      <c r="G563" s="79">
        <f t="shared" si="168"/>
        <v>63.874310978588603</v>
      </c>
      <c r="H563" s="72">
        <f t="shared" si="166"/>
        <v>29.968783759104994</v>
      </c>
      <c r="I563" s="10">
        <f t="shared" si="164"/>
        <v>8.3246621553069424</v>
      </c>
      <c r="J563" s="70">
        <v>0</v>
      </c>
      <c r="K563" s="7">
        <f t="shared" si="154"/>
        <v>44.215345597499756</v>
      </c>
      <c r="L563" s="43">
        <v>515</v>
      </c>
      <c r="M563" s="43">
        <f t="shared" si="167"/>
        <v>0</v>
      </c>
      <c r="N563" s="7">
        <v>0</v>
      </c>
      <c r="O563" s="7">
        <f t="shared" si="152"/>
        <v>559.21534559749978</v>
      </c>
      <c r="P563" s="7">
        <f t="shared" si="165"/>
        <v>4.6552788241623997</v>
      </c>
      <c r="Q563" s="7">
        <f t="shared" si="153"/>
        <v>4100</v>
      </c>
      <c r="R563" s="7">
        <f t="shared" si="158"/>
        <v>11.45</v>
      </c>
      <c r="S563" s="21">
        <f t="shared" si="159"/>
        <v>19.903451219512192</v>
      </c>
      <c r="T563" s="21">
        <f t="shared" si="160"/>
        <v>20</v>
      </c>
      <c r="U563" s="7">
        <f t="shared" si="161"/>
        <v>4000</v>
      </c>
      <c r="V563" s="7">
        <f t="shared" si="155"/>
        <v>3</v>
      </c>
      <c r="W563" s="7">
        <f t="shared" si="156"/>
        <v>8</v>
      </c>
      <c r="X563" s="7">
        <f t="shared" si="162"/>
        <v>466</v>
      </c>
      <c r="Y563" s="7">
        <f t="shared" si="157"/>
        <v>8.5382649999999991</v>
      </c>
    </row>
    <row r="564" spans="3:25">
      <c r="C564" s="170" t="s">
        <v>156</v>
      </c>
      <c r="D564" s="169">
        <v>3</v>
      </c>
      <c r="E564" s="65">
        <v>4</v>
      </c>
      <c r="F564" s="131">
        <f t="shared" si="163"/>
        <v>558</v>
      </c>
      <c r="G564" s="79">
        <f t="shared" si="168"/>
        <v>63.994435973614678</v>
      </c>
      <c r="H564" s="72">
        <f t="shared" si="166"/>
        <v>29.968783759104994</v>
      </c>
      <c r="I564" s="10">
        <f t="shared" si="164"/>
        <v>8.3246621553069424</v>
      </c>
      <c r="J564" s="70">
        <v>0</v>
      </c>
      <c r="K564" s="7">
        <f t="shared" si="154"/>
        <v>44.215345597499756</v>
      </c>
      <c r="L564" s="43">
        <v>515</v>
      </c>
      <c r="M564" s="43">
        <f t="shared" si="167"/>
        <v>0</v>
      </c>
      <c r="N564" s="7">
        <v>0</v>
      </c>
      <c r="O564" s="7">
        <f t="shared" ref="O564:O627" si="169">N564+K564+L564+M564</f>
        <v>559.21534559749978</v>
      </c>
      <c r="P564" s="7">
        <f t="shared" si="165"/>
        <v>4.6552788241623997</v>
      </c>
      <c r="Q564" s="7">
        <f t="shared" si="153"/>
        <v>4100</v>
      </c>
      <c r="R564" s="7">
        <f t="shared" si="158"/>
        <v>11.45</v>
      </c>
      <c r="S564" s="21">
        <f t="shared" si="159"/>
        <v>19.903451219512192</v>
      </c>
      <c r="T564" s="21">
        <f t="shared" si="160"/>
        <v>20</v>
      </c>
      <c r="U564" s="7">
        <f t="shared" si="161"/>
        <v>4000</v>
      </c>
      <c r="V564" s="7">
        <f t="shared" si="155"/>
        <v>3</v>
      </c>
      <c r="W564" s="7">
        <f t="shared" si="156"/>
        <v>8</v>
      </c>
      <c r="X564" s="7">
        <f t="shared" si="162"/>
        <v>466</v>
      </c>
      <c r="Y564" s="7">
        <f t="shared" si="157"/>
        <v>8.5382649999999991</v>
      </c>
    </row>
    <row r="565" spans="3:25">
      <c r="C565" s="170" t="s">
        <v>156</v>
      </c>
      <c r="D565" s="169">
        <v>3</v>
      </c>
      <c r="E565" s="65">
        <v>4</v>
      </c>
      <c r="F565" s="131">
        <f t="shared" si="163"/>
        <v>559</v>
      </c>
      <c r="G565" s="79">
        <f t="shared" si="168"/>
        <v>64.11456096864076</v>
      </c>
      <c r="H565" s="72">
        <f t="shared" si="166"/>
        <v>29.968783759104994</v>
      </c>
      <c r="I565" s="10">
        <f t="shared" si="164"/>
        <v>8.3246621553069424</v>
      </c>
      <c r="J565" s="70">
        <v>0</v>
      </c>
      <c r="K565" s="7">
        <f t="shared" si="154"/>
        <v>44.215345597499756</v>
      </c>
      <c r="L565" s="43">
        <v>515</v>
      </c>
      <c r="M565" s="43">
        <f t="shared" si="167"/>
        <v>0</v>
      </c>
      <c r="N565" s="7">
        <v>0</v>
      </c>
      <c r="O565" s="7">
        <f t="shared" si="169"/>
        <v>559.21534559749978</v>
      </c>
      <c r="P565" s="7">
        <f t="shared" si="165"/>
        <v>4.6552788241623997</v>
      </c>
      <c r="Q565" s="7">
        <f t="shared" si="153"/>
        <v>4100</v>
      </c>
      <c r="R565" s="7">
        <f t="shared" si="158"/>
        <v>11.45</v>
      </c>
      <c r="S565" s="21">
        <f t="shared" si="159"/>
        <v>19.903451219512192</v>
      </c>
      <c r="T565" s="21">
        <f t="shared" si="160"/>
        <v>20</v>
      </c>
      <c r="U565" s="7">
        <f t="shared" si="161"/>
        <v>4000</v>
      </c>
      <c r="V565" s="7">
        <f t="shared" si="155"/>
        <v>3</v>
      </c>
      <c r="W565" s="7">
        <f t="shared" si="156"/>
        <v>8</v>
      </c>
      <c r="X565" s="7">
        <f t="shared" si="162"/>
        <v>466</v>
      </c>
      <c r="Y565" s="7">
        <f t="shared" si="157"/>
        <v>8.5382649999999991</v>
      </c>
    </row>
    <row r="566" spans="3:25">
      <c r="C566" s="170" t="s">
        <v>156</v>
      </c>
      <c r="D566" s="169">
        <v>3</v>
      </c>
      <c r="E566" s="65">
        <v>4</v>
      </c>
      <c r="F566" s="131">
        <f t="shared" si="163"/>
        <v>560</v>
      </c>
      <c r="G566" s="79">
        <f t="shared" si="168"/>
        <v>64.234685963666834</v>
      </c>
      <c r="H566" s="72">
        <f t="shared" si="166"/>
        <v>29.968783759104994</v>
      </c>
      <c r="I566" s="10">
        <f t="shared" si="164"/>
        <v>8.3246621553069424</v>
      </c>
      <c r="J566" s="70">
        <v>0</v>
      </c>
      <c r="K566" s="7">
        <f t="shared" si="154"/>
        <v>44.215345597499756</v>
      </c>
      <c r="L566" s="43">
        <v>515</v>
      </c>
      <c r="M566" s="43">
        <f t="shared" si="167"/>
        <v>0</v>
      </c>
      <c r="N566" s="7">
        <v>0</v>
      </c>
      <c r="O566" s="7">
        <f t="shared" si="169"/>
        <v>559.21534559749978</v>
      </c>
      <c r="P566" s="7">
        <f t="shared" si="165"/>
        <v>4.6552788241623997</v>
      </c>
      <c r="Q566" s="7">
        <f t="shared" si="153"/>
        <v>4100</v>
      </c>
      <c r="R566" s="7">
        <f t="shared" si="158"/>
        <v>11.45</v>
      </c>
      <c r="S566" s="21">
        <f t="shared" si="159"/>
        <v>19.903451219512192</v>
      </c>
      <c r="T566" s="21">
        <f t="shared" si="160"/>
        <v>20</v>
      </c>
      <c r="U566" s="7">
        <f t="shared" si="161"/>
        <v>4000</v>
      </c>
      <c r="V566" s="7">
        <f t="shared" si="155"/>
        <v>3</v>
      </c>
      <c r="W566" s="7">
        <f t="shared" si="156"/>
        <v>8</v>
      </c>
      <c r="X566" s="7">
        <f t="shared" si="162"/>
        <v>466</v>
      </c>
      <c r="Y566" s="7">
        <f t="shared" si="157"/>
        <v>8.5382649999999991</v>
      </c>
    </row>
    <row r="567" spans="3:25">
      <c r="C567" s="170" t="s">
        <v>156</v>
      </c>
      <c r="D567" s="169">
        <v>3</v>
      </c>
      <c r="E567" s="65">
        <v>4</v>
      </c>
      <c r="F567" s="131">
        <f t="shared" si="163"/>
        <v>561</v>
      </c>
      <c r="G567" s="79">
        <f t="shared" si="168"/>
        <v>64.354810958692909</v>
      </c>
      <c r="H567" s="72">
        <f t="shared" si="166"/>
        <v>29.968783759104994</v>
      </c>
      <c r="I567" s="10">
        <f t="shared" si="164"/>
        <v>8.3246621553069424</v>
      </c>
      <c r="J567" s="70">
        <v>0</v>
      </c>
      <c r="K567" s="7">
        <f t="shared" si="154"/>
        <v>44.215345597499756</v>
      </c>
      <c r="L567" s="43">
        <v>515</v>
      </c>
      <c r="M567" s="43">
        <f t="shared" si="167"/>
        <v>0</v>
      </c>
      <c r="N567" s="7">
        <v>0</v>
      </c>
      <c r="O567" s="7">
        <f t="shared" si="169"/>
        <v>559.21534559749978</v>
      </c>
      <c r="P567" s="7">
        <f t="shared" si="165"/>
        <v>4.6552788241623997</v>
      </c>
      <c r="Q567" s="7">
        <f t="shared" si="153"/>
        <v>4100</v>
      </c>
      <c r="R567" s="7">
        <f t="shared" si="158"/>
        <v>11.45</v>
      </c>
      <c r="S567" s="21">
        <f t="shared" si="159"/>
        <v>19.903451219512192</v>
      </c>
      <c r="T567" s="21">
        <f t="shared" si="160"/>
        <v>20</v>
      </c>
      <c r="U567" s="7">
        <f t="shared" si="161"/>
        <v>4000</v>
      </c>
      <c r="V567" s="7">
        <f t="shared" si="155"/>
        <v>3</v>
      </c>
      <c r="W567" s="7">
        <f t="shared" si="156"/>
        <v>8</v>
      </c>
      <c r="X567" s="7">
        <f t="shared" si="162"/>
        <v>466</v>
      </c>
      <c r="Y567" s="7">
        <f t="shared" si="157"/>
        <v>8.5382649999999991</v>
      </c>
    </row>
    <row r="568" spans="3:25">
      <c r="C568" s="170" t="s">
        <v>156</v>
      </c>
      <c r="D568" s="169">
        <v>3</v>
      </c>
      <c r="E568" s="65">
        <v>4</v>
      </c>
      <c r="F568" s="131">
        <f t="shared" si="163"/>
        <v>562</v>
      </c>
      <c r="G568" s="79">
        <f t="shared" si="168"/>
        <v>64.474935953718983</v>
      </c>
      <c r="H568" s="72">
        <f t="shared" si="166"/>
        <v>29.968783759104994</v>
      </c>
      <c r="I568" s="10">
        <f t="shared" si="164"/>
        <v>8.3246621553069424</v>
      </c>
      <c r="J568" s="70">
        <v>0</v>
      </c>
      <c r="K568" s="7">
        <f t="shared" si="154"/>
        <v>44.215345597499756</v>
      </c>
      <c r="L568" s="43">
        <v>515</v>
      </c>
      <c r="M568" s="43">
        <f t="shared" si="167"/>
        <v>0</v>
      </c>
      <c r="N568" s="7">
        <v>0</v>
      </c>
      <c r="O568" s="7">
        <f t="shared" si="169"/>
        <v>559.21534559749978</v>
      </c>
      <c r="P568" s="7">
        <f t="shared" si="165"/>
        <v>4.6552788241623997</v>
      </c>
      <c r="Q568" s="7">
        <f t="shared" si="153"/>
        <v>4100</v>
      </c>
      <c r="R568" s="7">
        <f t="shared" si="158"/>
        <v>11.45</v>
      </c>
      <c r="S568" s="21">
        <f t="shared" si="159"/>
        <v>19.903451219512192</v>
      </c>
      <c r="T568" s="21">
        <f t="shared" si="160"/>
        <v>20</v>
      </c>
      <c r="U568" s="7">
        <f t="shared" si="161"/>
        <v>4000</v>
      </c>
      <c r="V568" s="7">
        <f t="shared" si="155"/>
        <v>3</v>
      </c>
      <c r="W568" s="7">
        <f t="shared" si="156"/>
        <v>8</v>
      </c>
      <c r="X568" s="7">
        <f t="shared" si="162"/>
        <v>466</v>
      </c>
      <c r="Y568" s="7">
        <f t="shared" si="157"/>
        <v>8.5382649999999991</v>
      </c>
    </row>
    <row r="569" spans="3:25">
      <c r="C569" s="170" t="s">
        <v>156</v>
      </c>
      <c r="D569" s="169">
        <v>3</v>
      </c>
      <c r="E569" s="65">
        <v>4</v>
      </c>
      <c r="F569" s="131">
        <f t="shared" si="163"/>
        <v>563</v>
      </c>
      <c r="G569" s="79">
        <f t="shared" si="168"/>
        <v>64.595060948745058</v>
      </c>
      <c r="H569" s="72">
        <f t="shared" si="166"/>
        <v>29.968783759104994</v>
      </c>
      <c r="I569" s="10">
        <f t="shared" si="164"/>
        <v>8.3246621553069424</v>
      </c>
      <c r="J569" s="70">
        <v>0</v>
      </c>
      <c r="K569" s="7">
        <f t="shared" si="154"/>
        <v>44.215345597499756</v>
      </c>
      <c r="L569" s="43">
        <v>515</v>
      </c>
      <c r="M569" s="43">
        <f t="shared" si="167"/>
        <v>0</v>
      </c>
      <c r="N569" s="7">
        <v>0</v>
      </c>
      <c r="O569" s="7">
        <f t="shared" si="169"/>
        <v>559.21534559749978</v>
      </c>
      <c r="P569" s="7">
        <f t="shared" si="165"/>
        <v>4.6552788241623997</v>
      </c>
      <c r="Q569" s="7">
        <f t="shared" si="153"/>
        <v>4100</v>
      </c>
      <c r="R569" s="7">
        <f t="shared" si="158"/>
        <v>11.45</v>
      </c>
      <c r="S569" s="21">
        <f t="shared" si="159"/>
        <v>19.903451219512192</v>
      </c>
      <c r="T569" s="21">
        <f t="shared" si="160"/>
        <v>20</v>
      </c>
      <c r="U569" s="7">
        <f t="shared" si="161"/>
        <v>4000</v>
      </c>
      <c r="V569" s="7">
        <f t="shared" si="155"/>
        <v>3</v>
      </c>
      <c r="W569" s="7">
        <f t="shared" si="156"/>
        <v>8</v>
      </c>
      <c r="X569" s="7">
        <f t="shared" si="162"/>
        <v>466</v>
      </c>
      <c r="Y569" s="7">
        <f t="shared" si="157"/>
        <v>8.5382649999999991</v>
      </c>
    </row>
    <row r="570" spans="3:25">
      <c r="C570" s="170" t="s">
        <v>156</v>
      </c>
      <c r="D570" s="169">
        <v>3</v>
      </c>
      <c r="E570" s="65">
        <v>4</v>
      </c>
      <c r="F570" s="131">
        <f t="shared" si="163"/>
        <v>564</v>
      </c>
      <c r="G570" s="79">
        <f t="shared" si="168"/>
        <v>64.715185943771132</v>
      </c>
      <c r="H570" s="72">
        <f t="shared" si="166"/>
        <v>29.968783759104994</v>
      </c>
      <c r="I570" s="10">
        <f t="shared" si="164"/>
        <v>8.3246621553069424</v>
      </c>
      <c r="J570" s="70">
        <v>0</v>
      </c>
      <c r="K570" s="7">
        <f t="shared" si="154"/>
        <v>44.215345597499756</v>
      </c>
      <c r="L570" s="43">
        <v>515</v>
      </c>
      <c r="M570" s="43">
        <f t="shared" si="167"/>
        <v>0</v>
      </c>
      <c r="N570" s="7">
        <v>0</v>
      </c>
      <c r="O570" s="7">
        <f t="shared" si="169"/>
        <v>559.21534559749978</v>
      </c>
      <c r="P570" s="7">
        <f t="shared" si="165"/>
        <v>4.6552788241623997</v>
      </c>
      <c r="Q570" s="7">
        <f t="shared" si="153"/>
        <v>4100</v>
      </c>
      <c r="R570" s="7">
        <f t="shared" si="158"/>
        <v>11.45</v>
      </c>
      <c r="S570" s="21">
        <f t="shared" si="159"/>
        <v>19.903451219512192</v>
      </c>
      <c r="T570" s="21">
        <f t="shared" si="160"/>
        <v>20</v>
      </c>
      <c r="U570" s="7">
        <f t="shared" si="161"/>
        <v>4000</v>
      </c>
      <c r="V570" s="7">
        <f t="shared" si="155"/>
        <v>3</v>
      </c>
      <c r="W570" s="7">
        <f t="shared" si="156"/>
        <v>8</v>
      </c>
      <c r="X570" s="7">
        <f t="shared" si="162"/>
        <v>466</v>
      </c>
      <c r="Y570" s="7">
        <f t="shared" si="157"/>
        <v>8.5382649999999991</v>
      </c>
    </row>
    <row r="571" spans="3:25">
      <c r="C571" s="170" t="s">
        <v>156</v>
      </c>
      <c r="D571" s="169">
        <v>3</v>
      </c>
      <c r="E571" s="65">
        <v>4</v>
      </c>
      <c r="F571" s="131">
        <f t="shared" si="163"/>
        <v>565</v>
      </c>
      <c r="G571" s="79">
        <f t="shared" si="168"/>
        <v>64.835310938797207</v>
      </c>
      <c r="H571" s="72">
        <f t="shared" si="166"/>
        <v>29.968783759104994</v>
      </c>
      <c r="I571" s="10">
        <f t="shared" si="164"/>
        <v>8.3246621553069424</v>
      </c>
      <c r="J571" s="70">
        <v>0</v>
      </c>
      <c r="K571" s="7">
        <f t="shared" si="154"/>
        <v>44.215345597499756</v>
      </c>
      <c r="L571" s="43">
        <v>515</v>
      </c>
      <c r="M571" s="43">
        <f t="shared" si="167"/>
        <v>0</v>
      </c>
      <c r="N571" s="7">
        <v>0</v>
      </c>
      <c r="O571" s="7">
        <f t="shared" si="169"/>
        <v>559.21534559749978</v>
      </c>
      <c r="P571" s="7">
        <f t="shared" si="165"/>
        <v>4.6552788241623997</v>
      </c>
      <c r="Q571" s="7">
        <f t="shared" si="153"/>
        <v>4100</v>
      </c>
      <c r="R571" s="7">
        <f t="shared" si="158"/>
        <v>11.45</v>
      </c>
      <c r="S571" s="21">
        <f t="shared" si="159"/>
        <v>19.903451219512192</v>
      </c>
      <c r="T571" s="21">
        <f t="shared" si="160"/>
        <v>20</v>
      </c>
      <c r="U571" s="7">
        <f t="shared" si="161"/>
        <v>4000</v>
      </c>
      <c r="V571" s="7">
        <f t="shared" si="155"/>
        <v>3</v>
      </c>
      <c r="W571" s="7">
        <f t="shared" si="156"/>
        <v>8</v>
      </c>
      <c r="X571" s="7">
        <f t="shared" si="162"/>
        <v>466</v>
      </c>
      <c r="Y571" s="7">
        <f t="shared" si="157"/>
        <v>8.5382649999999991</v>
      </c>
    </row>
    <row r="572" spans="3:25">
      <c r="C572" s="170" t="s">
        <v>156</v>
      </c>
      <c r="D572" s="169">
        <v>3</v>
      </c>
      <c r="E572" s="65">
        <v>4</v>
      </c>
      <c r="F572" s="131">
        <f t="shared" si="163"/>
        <v>566</v>
      </c>
      <c r="G572" s="79">
        <f t="shared" si="168"/>
        <v>64.955435933823281</v>
      </c>
      <c r="H572" s="72">
        <f t="shared" si="166"/>
        <v>29.968783759104994</v>
      </c>
      <c r="I572" s="10">
        <f t="shared" si="164"/>
        <v>8.3246621553069424</v>
      </c>
      <c r="J572" s="70">
        <v>0</v>
      </c>
      <c r="K572" s="7">
        <f t="shared" si="154"/>
        <v>44.215345597499756</v>
      </c>
      <c r="L572" s="43">
        <v>515</v>
      </c>
      <c r="M572" s="43">
        <f t="shared" si="167"/>
        <v>0</v>
      </c>
      <c r="N572" s="7">
        <v>0</v>
      </c>
      <c r="O572" s="7">
        <f t="shared" si="169"/>
        <v>559.21534559749978</v>
      </c>
      <c r="P572" s="7">
        <f t="shared" si="165"/>
        <v>4.6552788241623997</v>
      </c>
      <c r="Q572" s="7">
        <f t="shared" si="153"/>
        <v>4100</v>
      </c>
      <c r="R572" s="7">
        <f t="shared" si="158"/>
        <v>11.45</v>
      </c>
      <c r="S572" s="21">
        <f t="shared" si="159"/>
        <v>19.903451219512192</v>
      </c>
      <c r="T572" s="21">
        <f t="shared" si="160"/>
        <v>20</v>
      </c>
      <c r="U572" s="7">
        <f t="shared" si="161"/>
        <v>4000</v>
      </c>
      <c r="V572" s="7">
        <f t="shared" si="155"/>
        <v>3</v>
      </c>
      <c r="W572" s="7">
        <f t="shared" si="156"/>
        <v>8</v>
      </c>
      <c r="X572" s="7">
        <f t="shared" si="162"/>
        <v>466</v>
      </c>
      <c r="Y572" s="7">
        <f t="shared" si="157"/>
        <v>8.5382649999999991</v>
      </c>
    </row>
    <row r="573" spans="3:25">
      <c r="C573" s="170" t="s">
        <v>156</v>
      </c>
      <c r="D573" s="169">
        <v>3</v>
      </c>
      <c r="E573" s="65">
        <v>4</v>
      </c>
      <c r="F573" s="131">
        <f t="shared" si="163"/>
        <v>567</v>
      </c>
      <c r="G573" s="79">
        <f t="shared" si="168"/>
        <v>65.075560928849356</v>
      </c>
      <c r="H573" s="72">
        <f t="shared" si="166"/>
        <v>29.968783759104994</v>
      </c>
      <c r="I573" s="10">
        <f t="shared" si="164"/>
        <v>8.3246621553069424</v>
      </c>
      <c r="J573" s="70">
        <v>0</v>
      </c>
      <c r="K573" s="7">
        <f t="shared" si="154"/>
        <v>44.215345597499756</v>
      </c>
      <c r="L573" s="43">
        <v>515</v>
      </c>
      <c r="M573" s="43">
        <f t="shared" si="167"/>
        <v>0</v>
      </c>
      <c r="N573" s="7">
        <v>0</v>
      </c>
      <c r="O573" s="7">
        <f t="shared" si="169"/>
        <v>559.21534559749978</v>
      </c>
      <c r="P573" s="7">
        <f t="shared" si="165"/>
        <v>4.6552788241623997</v>
      </c>
      <c r="Q573" s="7">
        <f t="shared" si="153"/>
        <v>4100</v>
      </c>
      <c r="R573" s="7">
        <f t="shared" si="158"/>
        <v>11.45</v>
      </c>
      <c r="S573" s="21">
        <f t="shared" si="159"/>
        <v>19.903451219512192</v>
      </c>
      <c r="T573" s="21">
        <f t="shared" si="160"/>
        <v>20</v>
      </c>
      <c r="U573" s="7">
        <f t="shared" si="161"/>
        <v>4000</v>
      </c>
      <c r="V573" s="7">
        <f t="shared" si="155"/>
        <v>3</v>
      </c>
      <c r="W573" s="7">
        <f t="shared" si="156"/>
        <v>8</v>
      </c>
      <c r="X573" s="7">
        <f t="shared" si="162"/>
        <v>466</v>
      </c>
      <c r="Y573" s="7">
        <f t="shared" si="157"/>
        <v>8.5382649999999991</v>
      </c>
    </row>
    <row r="574" spans="3:25">
      <c r="C574" s="170" t="s">
        <v>156</v>
      </c>
      <c r="D574" s="169">
        <v>3</v>
      </c>
      <c r="E574" s="65">
        <v>4</v>
      </c>
      <c r="F574" s="131">
        <f t="shared" si="163"/>
        <v>568</v>
      </c>
      <c r="G574" s="79">
        <f t="shared" si="168"/>
        <v>65.19568592387543</v>
      </c>
      <c r="H574" s="72">
        <f t="shared" si="166"/>
        <v>29.968783759104994</v>
      </c>
      <c r="I574" s="10">
        <f t="shared" si="164"/>
        <v>8.3246621553069424</v>
      </c>
      <c r="J574" s="70">
        <v>0</v>
      </c>
      <c r="K574" s="7">
        <f t="shared" si="154"/>
        <v>44.215345597499756</v>
      </c>
      <c r="L574" s="43">
        <v>515</v>
      </c>
      <c r="M574" s="43">
        <f t="shared" si="167"/>
        <v>0</v>
      </c>
      <c r="N574" s="7">
        <v>0</v>
      </c>
      <c r="O574" s="7">
        <f t="shared" si="169"/>
        <v>559.21534559749978</v>
      </c>
      <c r="P574" s="7">
        <f t="shared" si="165"/>
        <v>4.6552788241623997</v>
      </c>
      <c r="Q574" s="7">
        <f t="shared" si="153"/>
        <v>4100</v>
      </c>
      <c r="R574" s="7">
        <f t="shared" si="158"/>
        <v>11.45</v>
      </c>
      <c r="S574" s="21">
        <f t="shared" si="159"/>
        <v>19.903451219512192</v>
      </c>
      <c r="T574" s="21">
        <f t="shared" si="160"/>
        <v>20</v>
      </c>
      <c r="U574" s="7">
        <f t="shared" si="161"/>
        <v>4000</v>
      </c>
      <c r="V574" s="7">
        <f t="shared" si="155"/>
        <v>3</v>
      </c>
      <c r="W574" s="7">
        <f t="shared" si="156"/>
        <v>8</v>
      </c>
      <c r="X574" s="7">
        <f t="shared" si="162"/>
        <v>466</v>
      </c>
      <c r="Y574" s="7">
        <f t="shared" si="157"/>
        <v>8.5382649999999991</v>
      </c>
    </row>
    <row r="575" spans="3:25">
      <c r="C575" s="170" t="s">
        <v>156</v>
      </c>
      <c r="D575" s="169">
        <v>3</v>
      </c>
      <c r="E575" s="65">
        <v>4</v>
      </c>
      <c r="F575" s="131">
        <f t="shared" si="163"/>
        <v>569</v>
      </c>
      <c r="G575" s="79">
        <f t="shared" si="168"/>
        <v>65.315810918901505</v>
      </c>
      <c r="H575" s="72">
        <f t="shared" si="166"/>
        <v>29.968783759104994</v>
      </c>
      <c r="I575" s="10">
        <f t="shared" si="164"/>
        <v>8.3246621553069424</v>
      </c>
      <c r="J575" s="70">
        <v>0</v>
      </c>
      <c r="K575" s="7">
        <f t="shared" si="154"/>
        <v>44.215345597499756</v>
      </c>
      <c r="L575" s="43">
        <v>515</v>
      </c>
      <c r="M575" s="43">
        <f t="shared" si="167"/>
        <v>0</v>
      </c>
      <c r="N575" s="7">
        <v>0</v>
      </c>
      <c r="O575" s="7">
        <f t="shared" si="169"/>
        <v>559.21534559749978</v>
      </c>
      <c r="P575" s="7">
        <f t="shared" si="165"/>
        <v>4.6552788241623997</v>
      </c>
      <c r="Q575" s="7">
        <f t="shared" si="153"/>
        <v>4100</v>
      </c>
      <c r="R575" s="7">
        <f t="shared" si="158"/>
        <v>11.45</v>
      </c>
      <c r="S575" s="21">
        <f t="shared" si="159"/>
        <v>19.903451219512192</v>
      </c>
      <c r="T575" s="21">
        <f t="shared" si="160"/>
        <v>20</v>
      </c>
      <c r="U575" s="7">
        <f t="shared" si="161"/>
        <v>4000</v>
      </c>
      <c r="V575" s="7">
        <f t="shared" si="155"/>
        <v>3</v>
      </c>
      <c r="W575" s="7">
        <f t="shared" si="156"/>
        <v>8</v>
      </c>
      <c r="X575" s="7">
        <f t="shared" si="162"/>
        <v>466</v>
      </c>
      <c r="Y575" s="7">
        <f t="shared" si="157"/>
        <v>8.5382649999999991</v>
      </c>
    </row>
    <row r="576" spans="3:25">
      <c r="C576" s="170" t="s">
        <v>156</v>
      </c>
      <c r="D576" s="169">
        <v>3</v>
      </c>
      <c r="E576" s="65">
        <v>4</v>
      </c>
      <c r="F576" s="131">
        <f t="shared" si="163"/>
        <v>570</v>
      </c>
      <c r="G576" s="79">
        <f t="shared" si="168"/>
        <v>65.43593591392758</v>
      </c>
      <c r="H576" s="72">
        <f t="shared" si="166"/>
        <v>29.968783759104994</v>
      </c>
      <c r="I576" s="10">
        <f t="shared" si="164"/>
        <v>8.3246621553069424</v>
      </c>
      <c r="J576" s="70">
        <v>0.3</v>
      </c>
      <c r="K576" s="7">
        <f t="shared" si="154"/>
        <v>44.215345597499756</v>
      </c>
      <c r="L576" s="43">
        <v>515</v>
      </c>
      <c r="M576" s="43">
        <f t="shared" si="167"/>
        <v>157.5</v>
      </c>
      <c r="N576" s="7">
        <v>0</v>
      </c>
      <c r="O576" s="7">
        <f t="shared" si="169"/>
        <v>716.71534559749978</v>
      </c>
      <c r="P576" s="7">
        <f t="shared" si="165"/>
        <v>5.9664131136232426</v>
      </c>
      <c r="Q576" s="7">
        <f t="shared" si="153"/>
        <v>4100</v>
      </c>
      <c r="R576" s="7">
        <f t="shared" si="158"/>
        <v>11.45</v>
      </c>
      <c r="S576" s="21">
        <f t="shared" si="159"/>
        <v>19.903451219512192</v>
      </c>
      <c r="T576" s="21">
        <f t="shared" si="160"/>
        <v>20</v>
      </c>
      <c r="U576" s="7">
        <f t="shared" si="161"/>
        <v>4000</v>
      </c>
      <c r="V576" s="7">
        <f t="shared" si="155"/>
        <v>3</v>
      </c>
      <c r="W576" s="7">
        <f t="shared" si="156"/>
        <v>8</v>
      </c>
      <c r="X576" s="7">
        <f t="shared" si="162"/>
        <v>466</v>
      </c>
      <c r="Y576" s="7">
        <f t="shared" si="157"/>
        <v>8.5382649999999991</v>
      </c>
    </row>
    <row r="577" spans="3:25">
      <c r="C577" s="170" t="s">
        <v>156</v>
      </c>
      <c r="D577" s="169">
        <v>3</v>
      </c>
      <c r="E577" s="65">
        <v>4</v>
      </c>
      <c r="F577" s="131">
        <f t="shared" si="163"/>
        <v>571</v>
      </c>
      <c r="G577" s="79">
        <f t="shared" si="168"/>
        <v>65.555544239913729</v>
      </c>
      <c r="H577" s="72">
        <f t="shared" si="166"/>
        <v>30.098239151152935</v>
      </c>
      <c r="I577" s="10">
        <f t="shared" si="164"/>
        <v>8.3606219864313704</v>
      </c>
      <c r="J577" s="70">
        <v>0.3</v>
      </c>
      <c r="K577" s="7">
        <f t="shared" si="154"/>
        <v>44.598162442499763</v>
      </c>
      <c r="L577" s="43">
        <v>515</v>
      </c>
      <c r="M577" s="43">
        <f t="shared" si="167"/>
        <v>157.5</v>
      </c>
      <c r="N577" s="7">
        <v>0</v>
      </c>
      <c r="O577" s="7">
        <f t="shared" si="169"/>
        <v>717.09816244249976</v>
      </c>
      <c r="P577" s="7">
        <f t="shared" si="165"/>
        <v>5.9953866633462978</v>
      </c>
      <c r="Q577" s="7">
        <f t="shared" si="153"/>
        <v>4100</v>
      </c>
      <c r="R577" s="7">
        <f t="shared" si="158"/>
        <v>11.45</v>
      </c>
      <c r="S577" s="21">
        <f t="shared" si="159"/>
        <v>19.903451219512192</v>
      </c>
      <c r="T577" s="21">
        <f t="shared" si="160"/>
        <v>20</v>
      </c>
      <c r="U577" s="7">
        <f t="shared" si="161"/>
        <v>4000</v>
      </c>
      <c r="V577" s="7">
        <f t="shared" si="155"/>
        <v>3</v>
      </c>
      <c r="W577" s="7">
        <f t="shared" si="156"/>
        <v>8</v>
      </c>
      <c r="X577" s="7">
        <f t="shared" si="162"/>
        <v>466</v>
      </c>
      <c r="Y577" s="7">
        <f t="shared" si="157"/>
        <v>8.5382649999999991</v>
      </c>
    </row>
    <row r="578" spans="3:25">
      <c r="C578" s="170" t="s">
        <v>156</v>
      </c>
      <c r="D578" s="169">
        <v>3</v>
      </c>
      <c r="E578" s="65">
        <v>4</v>
      </c>
      <c r="F578" s="131">
        <f t="shared" si="163"/>
        <v>572</v>
      </c>
      <c r="G578" s="79">
        <f t="shared" si="168"/>
        <v>65.67464250674881</v>
      </c>
      <c r="H578" s="72">
        <f t="shared" si="166"/>
        <v>30.227140122743918</v>
      </c>
      <c r="I578" s="10">
        <f t="shared" si="164"/>
        <v>8.3964278118733109</v>
      </c>
      <c r="J578" s="70">
        <v>0.3</v>
      </c>
      <c r="K578" s="7">
        <f t="shared" si="154"/>
        <v>44.980979287499757</v>
      </c>
      <c r="L578" s="43">
        <v>515</v>
      </c>
      <c r="M578" s="43">
        <f t="shared" si="167"/>
        <v>157.5</v>
      </c>
      <c r="N578" s="7">
        <v>0</v>
      </c>
      <c r="O578" s="7">
        <f t="shared" si="169"/>
        <v>717.48097928749974</v>
      </c>
      <c r="P578" s="7">
        <f t="shared" si="165"/>
        <v>6.0242772489796614</v>
      </c>
      <c r="Q578" s="7">
        <f t="shared" ref="Q578:Q636" si="170">IF(D578=1,VLOOKUP(H578,$AA$7:$AB$68,2,TRUE),IF(D578=2,VLOOKUP(H578,$AC$7:$AD$68,2,TRUE),IF(D578=3,VLOOKUP(H578,$AE$7:$AF$68,2,TRUE))))</f>
        <v>4100</v>
      </c>
      <c r="R578" s="7">
        <f t="shared" si="158"/>
        <v>11.45</v>
      </c>
      <c r="S578" s="21">
        <f t="shared" si="159"/>
        <v>19.903451219512192</v>
      </c>
      <c r="T578" s="21">
        <f t="shared" si="160"/>
        <v>20</v>
      </c>
      <c r="U578" s="7">
        <f t="shared" si="161"/>
        <v>4000</v>
      </c>
      <c r="V578" s="7">
        <f t="shared" si="155"/>
        <v>3</v>
      </c>
      <c r="W578" s="7">
        <f t="shared" si="156"/>
        <v>8</v>
      </c>
      <c r="X578" s="7">
        <f t="shared" si="162"/>
        <v>466</v>
      </c>
      <c r="Y578" s="7">
        <f t="shared" si="157"/>
        <v>8.5382649999999991</v>
      </c>
    </row>
    <row r="579" spans="3:25">
      <c r="C579" s="170" t="s">
        <v>156</v>
      </c>
      <c r="D579" s="169">
        <v>3</v>
      </c>
      <c r="E579" s="65">
        <v>4</v>
      </c>
      <c r="F579" s="131">
        <f t="shared" si="163"/>
        <v>573</v>
      </c>
      <c r="G579" s="79">
        <f t="shared" si="168"/>
        <v>65.793237184576284</v>
      </c>
      <c r="H579" s="72">
        <f t="shared" si="166"/>
        <v>30.355493736719144</v>
      </c>
      <c r="I579" s="10">
        <f t="shared" si="164"/>
        <v>8.4320815935330948</v>
      </c>
      <c r="J579" s="70">
        <v>0.3</v>
      </c>
      <c r="K579" s="7">
        <f t="shared" si="154"/>
        <v>45.363796132499743</v>
      </c>
      <c r="L579" s="43">
        <v>515</v>
      </c>
      <c r="M579" s="43">
        <f t="shared" si="167"/>
        <v>157.5</v>
      </c>
      <c r="N579" s="7">
        <v>0</v>
      </c>
      <c r="O579" s="7">
        <f t="shared" si="169"/>
        <v>717.86379613249971</v>
      </c>
      <c r="P579" s="7">
        <f t="shared" si="165"/>
        <v>6.053086102032645</v>
      </c>
      <c r="Q579" s="7">
        <f t="shared" si="170"/>
        <v>4100</v>
      </c>
      <c r="R579" s="7">
        <f t="shared" si="158"/>
        <v>11.45</v>
      </c>
      <c r="S579" s="21">
        <f t="shared" si="159"/>
        <v>19.903451219512192</v>
      </c>
      <c r="T579" s="21">
        <f t="shared" si="160"/>
        <v>20</v>
      </c>
      <c r="U579" s="7">
        <f t="shared" si="161"/>
        <v>4000</v>
      </c>
      <c r="V579" s="7">
        <f t="shared" si="155"/>
        <v>3</v>
      </c>
      <c r="W579" s="7">
        <f t="shared" si="156"/>
        <v>8</v>
      </c>
      <c r="X579" s="7">
        <f t="shared" si="162"/>
        <v>466</v>
      </c>
      <c r="Y579" s="7">
        <f t="shared" si="157"/>
        <v>8.5382649999999991</v>
      </c>
    </row>
    <row r="580" spans="3:25">
      <c r="C580" s="170" t="s">
        <v>156</v>
      </c>
      <c r="D580" s="169">
        <v>3</v>
      </c>
      <c r="E580" s="65">
        <v>4</v>
      </c>
      <c r="F580" s="131">
        <f t="shared" si="163"/>
        <v>574</v>
      </c>
      <c r="G580" s="79">
        <f t="shared" si="168"/>
        <v>65.911334607895768</v>
      </c>
      <c r="H580" s="72">
        <f t="shared" si="166"/>
        <v>30.483306907223749</v>
      </c>
      <c r="I580" s="10">
        <f t="shared" si="164"/>
        <v>8.4675852520065966</v>
      </c>
      <c r="J580" s="70">
        <v>0.3</v>
      </c>
      <c r="K580" s="7">
        <f t="shared" si="154"/>
        <v>45.746612977499751</v>
      </c>
      <c r="L580" s="43">
        <v>515</v>
      </c>
      <c r="M580" s="43">
        <f t="shared" si="167"/>
        <v>157.5</v>
      </c>
      <c r="N580" s="7">
        <v>0</v>
      </c>
      <c r="O580" s="7">
        <f t="shared" si="169"/>
        <v>718.24661297749981</v>
      </c>
      <c r="P580" s="7">
        <f t="shared" si="165"/>
        <v>6.0818144273519676</v>
      </c>
      <c r="Q580" s="7">
        <f t="shared" si="170"/>
        <v>4100</v>
      </c>
      <c r="R580" s="7">
        <f t="shared" si="158"/>
        <v>11.45</v>
      </c>
      <c r="S580" s="21">
        <f t="shared" si="159"/>
        <v>19.903451219512192</v>
      </c>
      <c r="T580" s="21">
        <f t="shared" si="160"/>
        <v>20</v>
      </c>
      <c r="U580" s="7">
        <f t="shared" si="161"/>
        <v>4000</v>
      </c>
      <c r="V580" s="7">
        <f t="shared" si="155"/>
        <v>3</v>
      </c>
      <c r="W580" s="7">
        <f t="shared" si="156"/>
        <v>8</v>
      </c>
      <c r="X580" s="7">
        <f t="shared" si="162"/>
        <v>466</v>
      </c>
      <c r="Y580" s="7">
        <f t="shared" si="157"/>
        <v>8.5382649999999991</v>
      </c>
    </row>
    <row r="581" spans="3:25">
      <c r="C581" s="170" t="s">
        <v>156</v>
      </c>
      <c r="D581" s="169">
        <v>3</v>
      </c>
      <c r="E581" s="65">
        <v>4</v>
      </c>
      <c r="F581" s="131">
        <f t="shared" si="163"/>
        <v>575</v>
      </c>
      <c r="G581" s="79">
        <f t="shared" si="168"/>
        <v>66.028940979511162</v>
      </c>
      <c r="H581" s="72">
        <f t="shared" si="166"/>
        <v>30.610586404053009</v>
      </c>
      <c r="I581" s="10">
        <f t="shared" si="164"/>
        <v>8.5029406677925028</v>
      </c>
      <c r="J581" s="70">
        <v>0.3</v>
      </c>
      <c r="K581" s="7">
        <f t="shared" si="154"/>
        <v>46.129429822499745</v>
      </c>
      <c r="L581" s="43">
        <v>515</v>
      </c>
      <c r="M581" s="43">
        <f t="shared" si="167"/>
        <v>157.5</v>
      </c>
      <c r="N581" s="7">
        <v>0</v>
      </c>
      <c r="O581" s="7">
        <f t="shared" si="169"/>
        <v>718.62942982249979</v>
      </c>
      <c r="P581" s="7">
        <f t="shared" si="165"/>
        <v>6.1104634039102717</v>
      </c>
      <c r="Q581" s="7">
        <f t="shared" si="170"/>
        <v>4100</v>
      </c>
      <c r="R581" s="7">
        <f t="shared" si="158"/>
        <v>11.45</v>
      </c>
      <c r="S581" s="21">
        <f t="shared" si="159"/>
        <v>19.903451219512192</v>
      </c>
      <c r="T581" s="21">
        <f t="shared" si="160"/>
        <v>20</v>
      </c>
      <c r="U581" s="7">
        <f t="shared" si="161"/>
        <v>4000</v>
      </c>
      <c r="V581" s="7">
        <f t="shared" si="155"/>
        <v>3</v>
      </c>
      <c r="W581" s="7">
        <f t="shared" si="156"/>
        <v>8</v>
      </c>
      <c r="X581" s="7">
        <f t="shared" si="162"/>
        <v>466</v>
      </c>
      <c r="Y581" s="7">
        <f t="shared" si="157"/>
        <v>8.5382649999999991</v>
      </c>
    </row>
    <row r="582" spans="3:25">
      <c r="C582" s="170" t="s">
        <v>156</v>
      </c>
      <c r="D582" s="169">
        <v>3</v>
      </c>
      <c r="E582" s="65">
        <v>4</v>
      </c>
      <c r="F582" s="131">
        <f t="shared" si="163"/>
        <v>576</v>
      </c>
      <c r="G582" s="79">
        <f t="shared" si="168"/>
        <v>66.146062374332217</v>
      </c>
      <c r="H582" s="72">
        <f t="shared" si="166"/>
        <v>30.737338856836569</v>
      </c>
      <c r="I582" s="10">
        <f t="shared" si="164"/>
        <v>8.5381496824546019</v>
      </c>
      <c r="J582" s="70">
        <v>0.3</v>
      </c>
      <c r="K582" s="7">
        <f t="shared" ref="K582:K636" si="171">0.5*1.167*0.95*1.151*I582^2</f>
        <v>46.512246667499753</v>
      </c>
      <c r="L582" s="43">
        <v>515</v>
      </c>
      <c r="M582" s="43">
        <f t="shared" si="167"/>
        <v>157.5</v>
      </c>
      <c r="N582" s="7">
        <v>0</v>
      </c>
      <c r="O582" s="7">
        <f t="shared" si="169"/>
        <v>719.01224666749977</v>
      </c>
      <c r="P582" s="7">
        <f t="shared" si="165"/>
        <v>6.139034185565083</v>
      </c>
      <c r="Q582" s="7">
        <f t="shared" si="170"/>
        <v>4200</v>
      </c>
      <c r="R582" s="7">
        <f t="shared" si="158"/>
        <v>12.04</v>
      </c>
      <c r="S582" s="21">
        <f t="shared" si="159"/>
        <v>20.430733333333329</v>
      </c>
      <c r="T582" s="21">
        <f t="shared" si="160"/>
        <v>21</v>
      </c>
      <c r="U582" s="7">
        <f t="shared" si="161"/>
        <v>4000</v>
      </c>
      <c r="V582" s="7">
        <f t="shared" si="155"/>
        <v>2</v>
      </c>
      <c r="W582" s="7">
        <f t="shared" si="156"/>
        <v>8</v>
      </c>
      <c r="X582" s="7">
        <f t="shared" si="162"/>
        <v>488</v>
      </c>
      <c r="Y582" s="7">
        <f t="shared" si="157"/>
        <v>8.9782279999999997</v>
      </c>
    </row>
    <row r="583" spans="3:25">
      <c r="C583" s="170" t="s">
        <v>156</v>
      </c>
      <c r="D583" s="169">
        <v>3</v>
      </c>
      <c r="E583" s="65">
        <v>4</v>
      </c>
      <c r="F583" s="131">
        <f t="shared" si="163"/>
        <v>577</v>
      </c>
      <c r="G583" s="79">
        <f t="shared" si="168"/>
        <v>66.262704743036181</v>
      </c>
      <c r="H583" s="72">
        <f t="shared" si="166"/>
        <v>30.863570759067965</v>
      </c>
      <c r="I583" s="10">
        <f t="shared" si="164"/>
        <v>8.5732140997411008</v>
      </c>
      <c r="J583" s="70">
        <v>0.3</v>
      </c>
      <c r="K583" s="7">
        <f t="shared" si="171"/>
        <v>46.895063512499746</v>
      </c>
      <c r="L583" s="43">
        <v>515</v>
      </c>
      <c r="M583" s="43">
        <f t="shared" si="167"/>
        <v>157.5</v>
      </c>
      <c r="N583" s="7">
        <v>0</v>
      </c>
      <c r="O583" s="7">
        <f t="shared" si="169"/>
        <v>719.39506351249975</v>
      </c>
      <c r="P583" s="7">
        <f t="shared" si="165"/>
        <v>6.1675279017895068</v>
      </c>
      <c r="Q583" s="7">
        <f t="shared" si="170"/>
        <v>4200</v>
      </c>
      <c r="R583" s="7">
        <f t="shared" si="158"/>
        <v>12.04</v>
      </c>
      <c r="S583" s="21">
        <f t="shared" si="159"/>
        <v>20.430733333333329</v>
      </c>
      <c r="T583" s="21">
        <f t="shared" si="160"/>
        <v>21</v>
      </c>
      <c r="U583" s="7">
        <f t="shared" si="161"/>
        <v>4000</v>
      </c>
      <c r="V583" s="7">
        <f t="shared" ref="V583:V636" si="172">MATCH(T583,$AJ$7:$AJ$29,0)</f>
        <v>2</v>
      </c>
      <c r="W583" s="7">
        <f t="shared" ref="W583:W634" si="173">MATCH(U583,$AK$6:$AX$6,0)</f>
        <v>8</v>
      </c>
      <c r="X583" s="7">
        <f t="shared" si="162"/>
        <v>488</v>
      </c>
      <c r="Y583" s="7">
        <f t="shared" ref="Y583:Y636" si="174">R583*0.7457</f>
        <v>8.9782279999999997</v>
      </c>
    </row>
    <row r="584" spans="3:25">
      <c r="C584" s="170" t="s">
        <v>156</v>
      </c>
      <c r="D584" s="169">
        <v>3</v>
      </c>
      <c r="E584" s="65">
        <v>4</v>
      </c>
      <c r="F584" s="131">
        <f t="shared" si="163"/>
        <v>578</v>
      </c>
      <c r="G584" s="79">
        <f t="shared" si="168"/>
        <v>66.378873915595733</v>
      </c>
      <c r="H584" s="72">
        <f t="shared" si="166"/>
        <v>30.989288471986491</v>
      </c>
      <c r="I584" s="10">
        <f t="shared" si="164"/>
        <v>8.608135686662914</v>
      </c>
      <c r="J584" s="70">
        <v>0.3</v>
      </c>
      <c r="K584" s="7">
        <f t="shared" si="171"/>
        <v>47.27788035749974</v>
      </c>
      <c r="L584" s="43">
        <v>515</v>
      </c>
      <c r="M584" s="43">
        <f t="shared" si="167"/>
        <v>157.5</v>
      </c>
      <c r="N584" s="7">
        <v>0</v>
      </c>
      <c r="O584" s="7">
        <f t="shared" si="169"/>
        <v>719.77788035749973</v>
      </c>
      <c r="P584" s="7">
        <f t="shared" si="165"/>
        <v>6.1959456583759831</v>
      </c>
      <c r="Q584" s="7">
        <f t="shared" si="170"/>
        <v>4200</v>
      </c>
      <c r="R584" s="7">
        <f t="shared" ref="R584:R636" si="175">VLOOKUP(Q584,$AG$7:$AH$68,2,FALSE)</f>
        <v>12.04</v>
      </c>
      <c r="S584" s="21">
        <f t="shared" ref="S584:S636" si="176">VLOOKUP(Q584,$AG$7:$AI$68,3,TRUE)</f>
        <v>20.430733333333329</v>
      </c>
      <c r="T584" s="21">
        <f t="shared" ref="T584:T636" si="177">ROUNDUP(S584,0)</f>
        <v>21</v>
      </c>
      <c r="U584" s="7">
        <f t="shared" ref="U584:U636" si="178">MROUND(Q584,500)</f>
        <v>4000</v>
      </c>
      <c r="V584" s="7">
        <f t="shared" si="172"/>
        <v>2</v>
      </c>
      <c r="W584" s="7">
        <f t="shared" si="173"/>
        <v>8</v>
      </c>
      <c r="X584" s="7">
        <f t="shared" ref="X584:X600" si="179">INDEX($AK$7:$AX$29,V584,W584)</f>
        <v>488</v>
      </c>
      <c r="Y584" s="7">
        <f t="shared" si="174"/>
        <v>8.9782279999999997</v>
      </c>
    </row>
    <row r="585" spans="3:25">
      <c r="C585" s="170" t="s">
        <v>156</v>
      </c>
      <c r="D585" s="169">
        <v>3</v>
      </c>
      <c r="E585" s="65">
        <v>4</v>
      </c>
      <c r="F585" s="131">
        <f t="shared" ref="F585:F636" si="180">F584+1</f>
        <v>579</v>
      </c>
      <c r="G585" s="79">
        <f t="shared" si="168"/>
        <v>66.49457560467917</v>
      </c>
      <c r="H585" s="72">
        <f t="shared" si="166"/>
        <v>31.114498228317853</v>
      </c>
      <c r="I585" s="10">
        <f t="shared" ref="I585:I636" si="181">MIN(13.2,(SQRT((I584^2)+2*J584*$F$7)))</f>
        <v>8.6429161745327363</v>
      </c>
      <c r="J585" s="70">
        <v>0.3</v>
      </c>
      <c r="K585" s="7">
        <f t="shared" si="171"/>
        <v>47.660697202499733</v>
      </c>
      <c r="L585" s="43">
        <v>515</v>
      </c>
      <c r="M585" s="43">
        <f t="shared" si="167"/>
        <v>157.5</v>
      </c>
      <c r="N585" s="7">
        <v>0</v>
      </c>
      <c r="O585" s="7">
        <f t="shared" si="169"/>
        <v>720.1606972024997</v>
      </c>
      <c r="P585" s="7">
        <f t="shared" ref="P585:P636" si="182">(O585*I585)/1000</f>
        <v>6.2242885381142568</v>
      </c>
      <c r="Q585" s="7">
        <f t="shared" si="170"/>
        <v>4200</v>
      </c>
      <c r="R585" s="7">
        <f t="shared" si="175"/>
        <v>12.04</v>
      </c>
      <c r="S585" s="21">
        <f t="shared" si="176"/>
        <v>20.430733333333329</v>
      </c>
      <c r="T585" s="21">
        <f t="shared" si="177"/>
        <v>21</v>
      </c>
      <c r="U585" s="7">
        <f t="shared" si="178"/>
        <v>4000</v>
      </c>
      <c r="V585" s="7">
        <f t="shared" si="172"/>
        <v>2</v>
      </c>
      <c r="W585" s="7">
        <f t="shared" si="173"/>
        <v>8</v>
      </c>
      <c r="X585" s="7">
        <f t="shared" si="179"/>
        <v>488</v>
      </c>
      <c r="Y585" s="7">
        <f t="shared" si="174"/>
        <v>8.9782279999999997</v>
      </c>
    </row>
    <row r="586" spans="3:25">
      <c r="C586" s="170" t="s">
        <v>156</v>
      </c>
      <c r="D586" s="169">
        <v>3</v>
      </c>
      <c r="E586" s="65">
        <v>4</v>
      </c>
      <c r="F586" s="131">
        <f t="shared" si="180"/>
        <v>580</v>
      </c>
      <c r="G586" s="79">
        <f t="shared" si="168"/>
        <v>66.609815408928398</v>
      </c>
      <c r="H586" s="72">
        <f t="shared" ref="H586:H636" si="183">I586*3.6</f>
        <v>31.239206135879876</v>
      </c>
      <c r="I586" s="10">
        <f t="shared" si="181"/>
        <v>8.6775572599666315</v>
      </c>
      <c r="J586" s="70">
        <v>0.3</v>
      </c>
      <c r="K586" s="7">
        <f t="shared" si="171"/>
        <v>48.043514047499741</v>
      </c>
      <c r="L586" s="43">
        <v>515</v>
      </c>
      <c r="M586" s="43">
        <f t="shared" ref="M586:M636" si="184">525*J586</f>
        <v>157.5</v>
      </c>
      <c r="N586" s="7">
        <v>0</v>
      </c>
      <c r="O586" s="7">
        <f t="shared" si="169"/>
        <v>720.54351404749968</v>
      </c>
      <c r="P586" s="7">
        <f t="shared" si="182"/>
        <v>6.2525576014447495</v>
      </c>
      <c r="Q586" s="7">
        <f t="shared" si="170"/>
        <v>4200</v>
      </c>
      <c r="R586" s="7">
        <f t="shared" si="175"/>
        <v>12.04</v>
      </c>
      <c r="S586" s="21">
        <f t="shared" si="176"/>
        <v>20.430733333333329</v>
      </c>
      <c r="T586" s="21">
        <f t="shared" si="177"/>
        <v>21</v>
      </c>
      <c r="U586" s="7">
        <f t="shared" si="178"/>
        <v>4000</v>
      </c>
      <c r="V586" s="7">
        <f t="shared" si="172"/>
        <v>2</v>
      </c>
      <c r="W586" s="7">
        <f t="shared" si="173"/>
        <v>8</v>
      </c>
      <c r="X586" s="7">
        <f t="shared" si="179"/>
        <v>488</v>
      </c>
      <c r="Y586" s="7">
        <f t="shared" si="174"/>
        <v>8.9782279999999997</v>
      </c>
    </row>
    <row r="587" spans="3:25">
      <c r="C587" s="170" t="s">
        <v>156</v>
      </c>
      <c r="D587" s="169">
        <v>3</v>
      </c>
      <c r="E587" s="65">
        <v>4</v>
      </c>
      <c r="F587" s="131">
        <f t="shared" si="180"/>
        <v>581</v>
      </c>
      <c r="G587" s="79">
        <f t="shared" si="168"/>
        <v>66.724598816120093</v>
      </c>
      <c r="H587" s="72">
        <f t="shared" si="183"/>
        <v>31.363418181059195</v>
      </c>
      <c r="I587" s="10">
        <f t="shared" si="181"/>
        <v>8.7120606058497767</v>
      </c>
      <c r="J587" s="70">
        <v>0.3</v>
      </c>
      <c r="K587" s="7">
        <f t="shared" si="171"/>
        <v>48.426330892499728</v>
      </c>
      <c r="L587" s="43">
        <v>515</v>
      </c>
      <c r="M587" s="43">
        <f t="shared" si="184"/>
        <v>157.5</v>
      </c>
      <c r="N587" s="7">
        <v>0</v>
      </c>
      <c r="O587" s="7">
        <f t="shared" si="169"/>
        <v>720.92633089249978</v>
      </c>
      <c r="P587" s="7">
        <f t="shared" si="182"/>
        <v>6.2807538870883679</v>
      </c>
      <c r="Q587" s="7">
        <f t="shared" si="170"/>
        <v>4300</v>
      </c>
      <c r="R587" s="7">
        <f t="shared" si="175"/>
        <v>12.63</v>
      </c>
      <c r="S587" s="21">
        <f t="shared" si="176"/>
        <v>20.933490697674422</v>
      </c>
      <c r="T587" s="21">
        <f t="shared" si="177"/>
        <v>21</v>
      </c>
      <c r="U587" s="7">
        <f t="shared" si="178"/>
        <v>4500</v>
      </c>
      <c r="V587" s="7">
        <f t="shared" si="172"/>
        <v>2</v>
      </c>
      <c r="W587" s="7">
        <f t="shared" si="173"/>
        <v>9</v>
      </c>
      <c r="X587" s="7">
        <f t="shared" si="179"/>
        <v>488</v>
      </c>
      <c r="Y587" s="7">
        <f t="shared" si="174"/>
        <v>9.4181910000000002</v>
      </c>
    </row>
    <row r="588" spans="3:25">
      <c r="C588" s="170" t="s">
        <v>156</v>
      </c>
      <c r="D588" s="169">
        <v>3</v>
      </c>
      <c r="E588" s="65">
        <v>4</v>
      </c>
      <c r="F588" s="131">
        <f t="shared" si="180"/>
        <v>582</v>
      </c>
      <c r="G588" s="79">
        <f t="shared" ref="G588:G636" si="185">($F$7/I588)+G587</f>
        <v>66.838931206215094</v>
      </c>
      <c r="H588" s="72">
        <f t="shared" si="183"/>
        <v>31.487140232164538</v>
      </c>
      <c r="I588" s="10">
        <f t="shared" si="181"/>
        <v>8.7464278422679271</v>
      </c>
      <c r="J588" s="70">
        <v>0.3</v>
      </c>
      <c r="K588" s="7">
        <f t="shared" si="171"/>
        <v>48.809147737499728</v>
      </c>
      <c r="L588" s="43">
        <v>515</v>
      </c>
      <c r="M588" s="43">
        <f t="shared" si="184"/>
        <v>157.5</v>
      </c>
      <c r="N588" s="7">
        <v>0</v>
      </c>
      <c r="O588" s="7">
        <f t="shared" si="169"/>
        <v>721.30914773749976</v>
      </c>
      <c r="P588" s="7">
        <f t="shared" si="182"/>
        <v>6.3088784126538178</v>
      </c>
      <c r="Q588" s="7">
        <f t="shared" si="170"/>
        <v>4300</v>
      </c>
      <c r="R588" s="7">
        <f t="shared" si="175"/>
        <v>12.63</v>
      </c>
      <c r="S588" s="21">
        <f t="shared" si="176"/>
        <v>20.933490697674422</v>
      </c>
      <c r="T588" s="21">
        <f t="shared" si="177"/>
        <v>21</v>
      </c>
      <c r="U588" s="7">
        <f t="shared" si="178"/>
        <v>4500</v>
      </c>
      <c r="V588" s="7">
        <f t="shared" si="172"/>
        <v>2</v>
      </c>
      <c r="W588" s="7">
        <f t="shared" si="173"/>
        <v>9</v>
      </c>
      <c r="X588" s="7">
        <f t="shared" si="179"/>
        <v>488</v>
      </c>
      <c r="Y588" s="7">
        <f t="shared" si="174"/>
        <v>9.4181910000000002</v>
      </c>
    </row>
    <row r="589" spans="3:25">
      <c r="C589" s="170" t="s">
        <v>156</v>
      </c>
      <c r="D589" s="169">
        <v>3</v>
      </c>
      <c r="E589" s="65">
        <v>4</v>
      </c>
      <c r="F589" s="131">
        <f t="shared" si="180"/>
        <v>583</v>
      </c>
      <c r="G589" s="79">
        <f t="shared" si="185"/>
        <v>66.952817854300775</v>
      </c>
      <c r="H589" s="72">
        <f t="shared" si="183"/>
        <v>31.61037804266179</v>
      </c>
      <c r="I589" s="10">
        <f t="shared" si="181"/>
        <v>8.7806605674060521</v>
      </c>
      <c r="J589" s="70">
        <v>0.3</v>
      </c>
      <c r="K589" s="7">
        <f t="shared" si="171"/>
        <v>49.191964582499715</v>
      </c>
      <c r="L589" s="43">
        <v>515</v>
      </c>
      <c r="M589" s="43">
        <f t="shared" si="184"/>
        <v>157.5</v>
      </c>
      <c r="N589" s="7">
        <v>0</v>
      </c>
      <c r="O589" s="7">
        <f t="shared" si="169"/>
        <v>721.69196458249974</v>
      </c>
      <c r="P589" s="7">
        <f t="shared" si="182"/>
        <v>6.3369321752233612</v>
      </c>
      <c r="Q589" s="7">
        <f t="shared" si="170"/>
        <v>4300</v>
      </c>
      <c r="R589" s="7">
        <f t="shared" si="175"/>
        <v>12.63</v>
      </c>
      <c r="S589" s="21">
        <f t="shared" si="176"/>
        <v>20.933490697674422</v>
      </c>
      <c r="T589" s="21">
        <f t="shared" si="177"/>
        <v>21</v>
      </c>
      <c r="U589" s="7">
        <f t="shared" si="178"/>
        <v>4500</v>
      </c>
      <c r="V589" s="7">
        <f t="shared" si="172"/>
        <v>2</v>
      </c>
      <c r="W589" s="7">
        <f t="shared" si="173"/>
        <v>9</v>
      </c>
      <c r="X589" s="7">
        <f t="shared" si="179"/>
        <v>488</v>
      </c>
      <c r="Y589" s="7">
        <f t="shared" si="174"/>
        <v>9.4181910000000002</v>
      </c>
    </row>
    <row r="590" spans="3:25">
      <c r="C590" s="170" t="s">
        <v>156</v>
      </c>
      <c r="D590" s="169">
        <v>3</v>
      </c>
      <c r="E590" s="65">
        <v>4</v>
      </c>
      <c r="F590" s="131">
        <f t="shared" si="180"/>
        <v>584</v>
      </c>
      <c r="G590" s="79">
        <f t="shared" si="185"/>
        <v>67.06626393343096</v>
      </c>
      <c r="H590" s="72">
        <f t="shared" si="183"/>
        <v>31.733137254296089</v>
      </c>
      <c r="I590" s="10">
        <f t="shared" si="181"/>
        <v>8.8147603484155805</v>
      </c>
      <c r="J590" s="70">
        <v>0.3</v>
      </c>
      <c r="K590" s="7">
        <f t="shared" si="171"/>
        <v>49.574781427499715</v>
      </c>
      <c r="L590" s="43">
        <v>515</v>
      </c>
      <c r="M590" s="43">
        <f t="shared" si="184"/>
        <v>157.5</v>
      </c>
      <c r="N590" s="7">
        <v>0</v>
      </c>
      <c r="O590" s="7">
        <f t="shared" si="169"/>
        <v>722.07478142749972</v>
      </c>
      <c r="P590" s="7">
        <f t="shared" si="182"/>
        <v>6.3649161519179716</v>
      </c>
      <c r="Q590" s="7">
        <f t="shared" si="170"/>
        <v>4300</v>
      </c>
      <c r="R590" s="7">
        <f t="shared" si="175"/>
        <v>12.63</v>
      </c>
      <c r="S590" s="21">
        <f t="shared" si="176"/>
        <v>20.933490697674422</v>
      </c>
      <c r="T590" s="21">
        <f t="shared" si="177"/>
        <v>21</v>
      </c>
      <c r="U590" s="7">
        <f t="shared" si="178"/>
        <v>4500</v>
      </c>
      <c r="V590" s="7">
        <f t="shared" si="172"/>
        <v>2</v>
      </c>
      <c r="W590" s="7">
        <f t="shared" si="173"/>
        <v>9</v>
      </c>
      <c r="X590" s="7">
        <f t="shared" si="179"/>
        <v>488</v>
      </c>
      <c r="Y590" s="7">
        <f t="shared" si="174"/>
        <v>9.4181910000000002</v>
      </c>
    </row>
    <row r="591" spans="3:25">
      <c r="C591" s="170" t="s">
        <v>156</v>
      </c>
      <c r="D591" s="169">
        <v>3</v>
      </c>
      <c r="E591" s="65">
        <v>4</v>
      </c>
      <c r="F591" s="131">
        <f t="shared" si="180"/>
        <v>585</v>
      </c>
      <c r="G591" s="79">
        <f t="shared" si="185"/>
        <v>67.179274517367759</v>
      </c>
      <c r="H591" s="72">
        <f t="shared" si="183"/>
        <v>31.855423400105582</v>
      </c>
      <c r="I591" s="10">
        <f t="shared" si="181"/>
        <v>8.8487287222515505</v>
      </c>
      <c r="J591" s="70">
        <v>0.5</v>
      </c>
      <c r="K591" s="7">
        <f t="shared" si="171"/>
        <v>49.957598272499709</v>
      </c>
      <c r="L591" s="43">
        <v>515</v>
      </c>
      <c r="M591" s="43">
        <f t="shared" si="184"/>
        <v>262.5</v>
      </c>
      <c r="N591" s="7">
        <v>0</v>
      </c>
      <c r="O591" s="7">
        <f t="shared" si="169"/>
        <v>827.45759827249969</v>
      </c>
      <c r="P591" s="7">
        <f t="shared" si="182"/>
        <v>7.3219478162791525</v>
      </c>
      <c r="Q591" s="7">
        <f t="shared" si="170"/>
        <v>4300</v>
      </c>
      <c r="R591" s="7">
        <f t="shared" si="175"/>
        <v>12.63</v>
      </c>
      <c r="S591" s="21">
        <f t="shared" si="176"/>
        <v>20.933490697674422</v>
      </c>
      <c r="T591" s="21">
        <f t="shared" si="177"/>
        <v>21</v>
      </c>
      <c r="U591" s="7">
        <f t="shared" si="178"/>
        <v>4500</v>
      </c>
      <c r="V591" s="7">
        <f t="shared" si="172"/>
        <v>2</v>
      </c>
      <c r="W591" s="7">
        <f t="shared" si="173"/>
        <v>9</v>
      </c>
      <c r="X591" s="7">
        <f t="shared" si="179"/>
        <v>488</v>
      </c>
      <c r="Y591" s="7">
        <f t="shared" si="174"/>
        <v>9.4181910000000002</v>
      </c>
    </row>
    <row r="592" spans="3:25">
      <c r="C592" s="170" t="s">
        <v>156</v>
      </c>
      <c r="D592" s="169">
        <v>3</v>
      </c>
      <c r="E592" s="65">
        <v>4</v>
      </c>
      <c r="F592" s="131">
        <f t="shared" si="180"/>
        <v>586</v>
      </c>
      <c r="G592" s="79">
        <f t="shared" si="185"/>
        <v>67.291570289679953</v>
      </c>
      <c r="H592" s="72">
        <f t="shared" si="183"/>
        <v>32.058197079686096</v>
      </c>
      <c r="I592" s="10">
        <f t="shared" si="181"/>
        <v>8.9050547443572494</v>
      </c>
      <c r="J592" s="70">
        <v>0.5</v>
      </c>
      <c r="K592" s="7">
        <f t="shared" si="171"/>
        <v>50.59562634749971</v>
      </c>
      <c r="L592" s="43">
        <v>515</v>
      </c>
      <c r="M592" s="43">
        <f t="shared" si="184"/>
        <v>262.5</v>
      </c>
      <c r="N592" s="7">
        <v>0</v>
      </c>
      <c r="O592" s="7">
        <f t="shared" si="169"/>
        <v>828.09562634749966</v>
      </c>
      <c r="P592" s="7">
        <f t="shared" si="182"/>
        <v>7.3742368861872905</v>
      </c>
      <c r="Q592" s="7">
        <f t="shared" si="170"/>
        <v>4300</v>
      </c>
      <c r="R592" s="7">
        <f t="shared" si="175"/>
        <v>12.63</v>
      </c>
      <c r="S592" s="21">
        <f t="shared" si="176"/>
        <v>20.933490697674422</v>
      </c>
      <c r="T592" s="21">
        <f t="shared" si="177"/>
        <v>21</v>
      </c>
      <c r="U592" s="7">
        <f t="shared" si="178"/>
        <v>4500</v>
      </c>
      <c r="V592" s="7">
        <f t="shared" si="172"/>
        <v>2</v>
      </c>
      <c r="W592" s="7">
        <f t="shared" si="173"/>
        <v>9</v>
      </c>
      <c r="X592" s="7">
        <f t="shared" si="179"/>
        <v>488</v>
      </c>
      <c r="Y592" s="7">
        <f t="shared" si="174"/>
        <v>9.4181910000000002</v>
      </c>
    </row>
    <row r="593" spans="3:25">
      <c r="C593" s="170" t="s">
        <v>156</v>
      </c>
      <c r="D593" s="169">
        <v>3</v>
      </c>
      <c r="E593" s="65">
        <v>4</v>
      </c>
      <c r="F593" s="131">
        <f t="shared" si="180"/>
        <v>587</v>
      </c>
      <c r="G593" s="79">
        <f t="shared" si="185"/>
        <v>67.403164644933852</v>
      </c>
      <c r="H593" s="72">
        <f t="shared" si="183"/>
        <v>32.259696216796499</v>
      </c>
      <c r="I593" s="10">
        <f t="shared" si="181"/>
        <v>8.9610267268879156</v>
      </c>
      <c r="J593" s="70">
        <v>0.5</v>
      </c>
      <c r="K593" s="7">
        <f t="shared" si="171"/>
        <v>51.233654422499704</v>
      </c>
      <c r="L593" s="43">
        <v>515</v>
      </c>
      <c r="M593" s="43">
        <f t="shared" si="184"/>
        <v>262.5</v>
      </c>
      <c r="N593" s="7">
        <v>0</v>
      </c>
      <c r="O593" s="7">
        <f t="shared" si="169"/>
        <v>828.73365442249974</v>
      </c>
      <c r="P593" s="7">
        <f t="shared" si="182"/>
        <v>7.4263044267515133</v>
      </c>
      <c r="Q593" s="7">
        <f t="shared" si="170"/>
        <v>4400</v>
      </c>
      <c r="R593" s="7">
        <f t="shared" si="175"/>
        <v>13.22</v>
      </c>
      <c r="S593" s="21">
        <f t="shared" si="176"/>
        <v>21.413395454545455</v>
      </c>
      <c r="T593" s="21">
        <f t="shared" si="177"/>
        <v>22</v>
      </c>
      <c r="U593" s="7">
        <f t="shared" si="178"/>
        <v>4500</v>
      </c>
      <c r="V593" s="7">
        <f t="shared" si="172"/>
        <v>1</v>
      </c>
      <c r="W593" s="7">
        <f t="shared" si="173"/>
        <v>9</v>
      </c>
      <c r="X593" s="7">
        <f t="shared" si="179"/>
        <v>488</v>
      </c>
      <c r="Y593" s="7">
        <f t="shared" si="174"/>
        <v>9.8581540000000007</v>
      </c>
    </row>
    <row r="594" spans="3:25">
      <c r="C594" s="170" t="s">
        <v>156</v>
      </c>
      <c r="D594" s="169">
        <v>3</v>
      </c>
      <c r="E594" s="65">
        <v>4</v>
      </c>
      <c r="F594" s="131">
        <f t="shared" si="180"/>
        <v>588</v>
      </c>
      <c r="G594" s="79">
        <f t="shared" si="185"/>
        <v>67.514070564528936</v>
      </c>
      <c r="H594" s="72">
        <f t="shared" si="183"/>
        <v>32.459944547087474</v>
      </c>
      <c r="I594" s="10">
        <f t="shared" si="181"/>
        <v>9.0166512630798543</v>
      </c>
      <c r="J594" s="70">
        <v>0.5</v>
      </c>
      <c r="K594" s="7">
        <f t="shared" si="171"/>
        <v>51.871682497499691</v>
      </c>
      <c r="L594" s="43">
        <v>515</v>
      </c>
      <c r="M594" s="43">
        <f t="shared" si="184"/>
        <v>262.5</v>
      </c>
      <c r="N594" s="7">
        <v>0</v>
      </c>
      <c r="O594" s="7">
        <f t="shared" si="169"/>
        <v>829.37168249749971</v>
      </c>
      <c r="P594" s="7">
        <f t="shared" si="182"/>
        <v>7.4781552285537449</v>
      </c>
      <c r="Q594" s="7">
        <f t="shared" si="170"/>
        <v>4400</v>
      </c>
      <c r="R594" s="7">
        <f t="shared" si="175"/>
        <v>13.22</v>
      </c>
      <c r="S594" s="21">
        <f t="shared" si="176"/>
        <v>21.413395454545455</v>
      </c>
      <c r="T594" s="21">
        <f t="shared" si="177"/>
        <v>22</v>
      </c>
      <c r="U594" s="7">
        <f t="shared" si="178"/>
        <v>4500</v>
      </c>
      <c r="V594" s="7">
        <f t="shared" si="172"/>
        <v>1</v>
      </c>
      <c r="W594" s="7">
        <f t="shared" si="173"/>
        <v>9</v>
      </c>
      <c r="X594" s="7">
        <f t="shared" si="179"/>
        <v>488</v>
      </c>
      <c r="Y594" s="7">
        <f t="shared" si="174"/>
        <v>9.8581540000000007</v>
      </c>
    </row>
    <row r="595" spans="3:25">
      <c r="C595" s="170" t="s">
        <v>156</v>
      </c>
      <c r="D595" s="169">
        <v>3</v>
      </c>
      <c r="E595" s="65">
        <v>4</v>
      </c>
      <c r="F595" s="131">
        <f t="shared" si="180"/>
        <v>589</v>
      </c>
      <c r="G595" s="79">
        <f t="shared" si="185"/>
        <v>67.624300634322779</v>
      </c>
      <c r="H595" s="72">
        <f t="shared" si="183"/>
        <v>32.658965078520076</v>
      </c>
      <c r="I595" s="10">
        <f t="shared" si="181"/>
        <v>9.0719347440333546</v>
      </c>
      <c r="J595" s="70">
        <v>0.5</v>
      </c>
      <c r="K595" s="7">
        <f t="shared" si="171"/>
        <v>52.509710572499692</v>
      </c>
      <c r="L595" s="43">
        <v>515</v>
      </c>
      <c r="M595" s="43">
        <f t="shared" si="184"/>
        <v>262.5</v>
      </c>
      <c r="N595" s="7">
        <v>0</v>
      </c>
      <c r="O595" s="7">
        <f t="shared" si="169"/>
        <v>830.00971057249967</v>
      </c>
      <c r="P595" s="7">
        <f t="shared" si="182"/>
        <v>7.5297939312277284</v>
      </c>
      <c r="Q595" s="7">
        <f t="shared" si="170"/>
        <v>4400</v>
      </c>
      <c r="R595" s="7">
        <f t="shared" si="175"/>
        <v>13.22</v>
      </c>
      <c r="S595" s="21">
        <f t="shared" si="176"/>
        <v>21.413395454545455</v>
      </c>
      <c r="T595" s="21">
        <f t="shared" si="177"/>
        <v>22</v>
      </c>
      <c r="U595" s="7">
        <f t="shared" si="178"/>
        <v>4500</v>
      </c>
      <c r="V595" s="7">
        <f t="shared" si="172"/>
        <v>1</v>
      </c>
      <c r="W595" s="7">
        <f t="shared" si="173"/>
        <v>9</v>
      </c>
      <c r="X595" s="7">
        <f t="shared" si="179"/>
        <v>488</v>
      </c>
      <c r="Y595" s="7">
        <f t="shared" si="174"/>
        <v>9.8581540000000007</v>
      </c>
    </row>
    <row r="596" spans="3:25">
      <c r="C596" s="170" t="s">
        <v>156</v>
      </c>
      <c r="D596" s="169">
        <v>3</v>
      </c>
      <c r="E596" s="65">
        <v>4</v>
      </c>
      <c r="F596" s="131">
        <f t="shared" si="180"/>
        <v>590</v>
      </c>
      <c r="G596" s="79">
        <f t="shared" si="185"/>
        <v>67.73386706130097</v>
      </c>
      <c r="H596" s="72">
        <f t="shared" si="183"/>
        <v>32.856780122221259</v>
      </c>
      <c r="I596" s="10">
        <f t="shared" si="181"/>
        <v>9.126883367283682</v>
      </c>
      <c r="J596" s="70">
        <v>0.5</v>
      </c>
      <c r="K596" s="7">
        <f t="shared" si="171"/>
        <v>53.147738647499693</v>
      </c>
      <c r="L596" s="43">
        <v>515</v>
      </c>
      <c r="M596" s="43">
        <f t="shared" si="184"/>
        <v>262.5</v>
      </c>
      <c r="N596" s="7">
        <v>0</v>
      </c>
      <c r="O596" s="7">
        <f t="shared" si="169"/>
        <v>830.64773864749964</v>
      </c>
      <c r="P596" s="7">
        <f t="shared" si="182"/>
        <v>7.5812250299336679</v>
      </c>
      <c r="Q596" s="7">
        <f t="shared" si="170"/>
        <v>4500</v>
      </c>
      <c r="R596" s="7">
        <f t="shared" si="175"/>
        <v>13.81</v>
      </c>
      <c r="S596" s="21">
        <f t="shared" si="176"/>
        <v>21.871971111111112</v>
      </c>
      <c r="T596" s="21">
        <f t="shared" si="177"/>
        <v>22</v>
      </c>
      <c r="U596" s="7">
        <f t="shared" si="178"/>
        <v>4500</v>
      </c>
      <c r="V596" s="7">
        <f t="shared" si="172"/>
        <v>1</v>
      </c>
      <c r="W596" s="7">
        <f t="shared" si="173"/>
        <v>9</v>
      </c>
      <c r="X596" s="7">
        <f t="shared" si="179"/>
        <v>488</v>
      </c>
      <c r="Y596" s="7">
        <f t="shared" si="174"/>
        <v>10.298117000000001</v>
      </c>
    </row>
    <row r="597" spans="3:25">
      <c r="C597" s="170" t="s">
        <v>156</v>
      </c>
      <c r="D597" s="169">
        <v>3</v>
      </c>
      <c r="E597" s="65">
        <v>4</v>
      </c>
      <c r="F597" s="131">
        <f t="shared" si="180"/>
        <v>591</v>
      </c>
      <c r="G597" s="79">
        <f t="shared" si="185"/>
        <v>67.842781689354482</v>
      </c>
      <c r="H597" s="72">
        <f t="shared" si="183"/>
        <v>33.05341132167743</v>
      </c>
      <c r="I597" s="10">
        <f t="shared" si="181"/>
        <v>9.1815031449103977</v>
      </c>
      <c r="J597" s="70">
        <v>0.5</v>
      </c>
      <c r="K597" s="7">
        <f t="shared" si="171"/>
        <v>53.785766722499694</v>
      </c>
      <c r="L597" s="43">
        <v>515</v>
      </c>
      <c r="M597" s="43">
        <f t="shared" si="184"/>
        <v>262.5</v>
      </c>
      <c r="N597" s="7">
        <v>0</v>
      </c>
      <c r="O597" s="7">
        <f t="shared" si="169"/>
        <v>831.28576672249972</v>
      </c>
      <c r="P597" s="7">
        <f t="shared" si="182"/>
        <v>7.6324528814818819</v>
      </c>
      <c r="Q597" s="7">
        <f t="shared" si="170"/>
        <v>4500</v>
      </c>
      <c r="R597" s="7">
        <f t="shared" si="175"/>
        <v>13.81</v>
      </c>
      <c r="S597" s="21">
        <f t="shared" si="176"/>
        <v>21.871971111111112</v>
      </c>
      <c r="T597" s="21">
        <f t="shared" si="177"/>
        <v>22</v>
      </c>
      <c r="U597" s="7">
        <f t="shared" si="178"/>
        <v>4500</v>
      </c>
      <c r="V597" s="7">
        <f t="shared" si="172"/>
        <v>1</v>
      </c>
      <c r="W597" s="7">
        <f t="shared" si="173"/>
        <v>9</v>
      </c>
      <c r="X597" s="7">
        <f t="shared" si="179"/>
        <v>488</v>
      </c>
      <c r="Y597" s="7">
        <f t="shared" si="174"/>
        <v>10.298117000000001</v>
      </c>
    </row>
    <row r="598" spans="3:25">
      <c r="C598" s="170" t="s">
        <v>156</v>
      </c>
      <c r="D598" s="169">
        <v>3</v>
      </c>
      <c r="E598" s="65">
        <v>4</v>
      </c>
      <c r="F598" s="131">
        <f t="shared" si="180"/>
        <v>592</v>
      </c>
      <c r="G598" s="79">
        <f t="shared" si="185"/>
        <v>67.951056014222189</v>
      </c>
      <c r="H598" s="72">
        <f t="shared" si="183"/>
        <v>33.248879680374102</v>
      </c>
      <c r="I598" s="10">
        <f t="shared" si="181"/>
        <v>9.2357999112150289</v>
      </c>
      <c r="J598" s="70">
        <v>0.5</v>
      </c>
      <c r="K598" s="7">
        <f t="shared" si="171"/>
        <v>54.423794797499689</v>
      </c>
      <c r="L598" s="43">
        <v>515</v>
      </c>
      <c r="M598" s="43">
        <f t="shared" si="184"/>
        <v>262.5</v>
      </c>
      <c r="N598" s="7">
        <v>0</v>
      </c>
      <c r="O598" s="7">
        <f t="shared" si="169"/>
        <v>831.92379479749968</v>
      </c>
      <c r="P598" s="7">
        <f t="shared" si="182"/>
        <v>7.683481710128417</v>
      </c>
      <c r="Q598" s="7">
        <f t="shared" si="170"/>
        <v>4500</v>
      </c>
      <c r="R598" s="7">
        <f t="shared" si="175"/>
        <v>13.81</v>
      </c>
      <c r="S598" s="21">
        <f t="shared" si="176"/>
        <v>21.871971111111112</v>
      </c>
      <c r="T598" s="21">
        <f t="shared" si="177"/>
        <v>22</v>
      </c>
      <c r="U598" s="7">
        <f t="shared" si="178"/>
        <v>4500</v>
      </c>
      <c r="V598" s="7">
        <f t="shared" si="172"/>
        <v>1</v>
      </c>
      <c r="W598" s="7">
        <f t="shared" si="173"/>
        <v>9</v>
      </c>
      <c r="X598" s="7">
        <f t="shared" si="179"/>
        <v>488</v>
      </c>
      <c r="Y598" s="7">
        <f t="shared" si="174"/>
        <v>10.298117000000001</v>
      </c>
    </row>
    <row r="599" spans="3:25">
      <c r="C599" s="170" t="s">
        <v>156</v>
      </c>
      <c r="D599" s="169">
        <v>3</v>
      </c>
      <c r="E599" s="65">
        <v>4</v>
      </c>
      <c r="F599" s="131">
        <f t="shared" si="180"/>
        <v>593</v>
      </c>
      <c r="G599" s="79">
        <f t="shared" si="185"/>
        <v>68.058701197652027</v>
      </c>
      <c r="H599" s="72">
        <f t="shared" si="183"/>
        <v>33.443205587981453</v>
      </c>
      <c r="I599" s="10">
        <f t="shared" si="181"/>
        <v>9.2897793299948486</v>
      </c>
      <c r="J599" s="70">
        <v>0.5</v>
      </c>
      <c r="K599" s="7">
        <f t="shared" si="171"/>
        <v>55.061822872499704</v>
      </c>
      <c r="L599" s="43">
        <v>515</v>
      </c>
      <c r="M599" s="43">
        <f t="shared" si="184"/>
        <v>262.5</v>
      </c>
      <c r="N599" s="7">
        <v>0</v>
      </c>
      <c r="O599" s="7">
        <f t="shared" si="169"/>
        <v>832.56182287249976</v>
      </c>
      <c r="P599" s="7">
        <f t="shared" si="182"/>
        <v>7.7343156130637807</v>
      </c>
      <c r="Q599" s="7">
        <f t="shared" si="170"/>
        <v>4500</v>
      </c>
      <c r="R599" s="7">
        <f t="shared" si="175"/>
        <v>13.81</v>
      </c>
      <c r="S599" s="21">
        <f t="shared" si="176"/>
        <v>21.871971111111112</v>
      </c>
      <c r="T599" s="21">
        <f t="shared" si="177"/>
        <v>22</v>
      </c>
      <c r="U599" s="7">
        <f t="shared" si="178"/>
        <v>4500</v>
      </c>
      <c r="V599" s="7">
        <f t="shared" si="172"/>
        <v>1</v>
      </c>
      <c r="W599" s="7">
        <f t="shared" si="173"/>
        <v>9</v>
      </c>
      <c r="X599" s="7">
        <f t="shared" si="179"/>
        <v>488</v>
      </c>
      <c r="Y599" s="7">
        <f t="shared" si="174"/>
        <v>10.298117000000001</v>
      </c>
    </row>
    <row r="600" spans="3:25">
      <c r="C600" s="170" t="s">
        <v>156</v>
      </c>
      <c r="D600" s="169">
        <v>3</v>
      </c>
      <c r="E600" s="65">
        <v>4</v>
      </c>
      <c r="F600" s="131">
        <f t="shared" si="180"/>
        <v>594</v>
      </c>
      <c r="G600" s="79">
        <f t="shared" si="185"/>
        <v>68.165728080830021</v>
      </c>
      <c r="H600" s="72">
        <f t="shared" si="183"/>
        <v>33.636408845178373</v>
      </c>
      <c r="I600" s="10">
        <f t="shared" si="181"/>
        <v>9.3434469014384369</v>
      </c>
      <c r="J600" s="70">
        <v>0.5</v>
      </c>
      <c r="K600" s="7">
        <f t="shared" si="171"/>
        <v>55.699850947499691</v>
      </c>
      <c r="L600" s="43">
        <v>515</v>
      </c>
      <c r="M600" s="43">
        <f t="shared" si="184"/>
        <v>262.5</v>
      </c>
      <c r="N600" s="7">
        <v>0</v>
      </c>
      <c r="O600" s="7">
        <f t="shared" si="169"/>
        <v>833.19985094749973</v>
      </c>
      <c r="P600" s="7">
        <f t="shared" si="182"/>
        <v>7.7849585656143834</v>
      </c>
      <c r="Q600" s="7">
        <f t="shared" si="170"/>
        <v>4600</v>
      </c>
      <c r="R600" s="7">
        <f t="shared" si="175"/>
        <v>14.1</v>
      </c>
      <c r="S600" s="21">
        <f t="shared" si="176"/>
        <v>21.845804347826085</v>
      </c>
      <c r="T600" s="21">
        <f t="shared" si="177"/>
        <v>22</v>
      </c>
      <c r="U600" s="7">
        <f t="shared" si="178"/>
        <v>4500</v>
      </c>
      <c r="V600" s="7">
        <f t="shared" si="172"/>
        <v>1</v>
      </c>
      <c r="W600" s="7">
        <f t="shared" si="173"/>
        <v>9</v>
      </c>
      <c r="X600" s="7">
        <f t="shared" si="179"/>
        <v>488</v>
      </c>
      <c r="Y600" s="7">
        <f t="shared" si="174"/>
        <v>10.51437</v>
      </c>
    </row>
    <row r="601" spans="3:25">
      <c r="C601" s="69" t="s">
        <v>130</v>
      </c>
      <c r="D601" s="169">
        <v>2</v>
      </c>
      <c r="E601" s="65">
        <v>4</v>
      </c>
      <c r="F601" s="131">
        <f t="shared" si="180"/>
        <v>595</v>
      </c>
      <c r="G601" s="79">
        <f t="shared" si="185"/>
        <v>68.272147197122962</v>
      </c>
      <c r="H601" s="72">
        <f t="shared" si="183"/>
        <v>33.828508687200411</v>
      </c>
      <c r="I601" s="10">
        <f t="shared" si="181"/>
        <v>9.3968079686667814</v>
      </c>
      <c r="J601" s="70">
        <v>-1.3</v>
      </c>
      <c r="K601" s="7">
        <f t="shared" si="171"/>
        <v>56.337879022499692</v>
      </c>
      <c r="L601" s="43">
        <v>515</v>
      </c>
      <c r="M601" s="43">
        <f t="shared" si="184"/>
        <v>-682.5</v>
      </c>
      <c r="N601" s="7">
        <v>0</v>
      </c>
      <c r="O601" s="7">
        <f t="shared" si="169"/>
        <v>-111.16212097750031</v>
      </c>
      <c r="P601" s="7">
        <f t="shared" si="182"/>
        <v>-1.0445691042152758</v>
      </c>
      <c r="Q601" s="7">
        <f t="shared" si="170"/>
        <v>5900</v>
      </c>
      <c r="R601" s="7">
        <f t="shared" si="175"/>
        <v>17.239999999999998</v>
      </c>
      <c r="S601" s="21">
        <f t="shared" si="176"/>
        <v>20.825335593220338</v>
      </c>
      <c r="T601" s="21">
        <f t="shared" si="177"/>
        <v>21</v>
      </c>
      <c r="U601" s="7">
        <f t="shared" si="178"/>
        <v>6000</v>
      </c>
      <c r="V601" s="7">
        <f t="shared" si="172"/>
        <v>2</v>
      </c>
      <c r="W601" s="7">
        <f t="shared" si="173"/>
        <v>12</v>
      </c>
      <c r="X601" s="7">
        <v>0</v>
      </c>
      <c r="Y601" s="7">
        <f t="shared" si="174"/>
        <v>12.855867999999999</v>
      </c>
    </row>
    <row r="602" spans="3:25">
      <c r="C602" s="69" t="s">
        <v>130</v>
      </c>
      <c r="D602" s="169">
        <v>2</v>
      </c>
      <c r="E602" s="65">
        <v>4</v>
      </c>
      <c r="F602" s="131">
        <f t="shared" si="180"/>
        <v>596</v>
      </c>
      <c r="G602" s="79">
        <f t="shared" si="185"/>
        <v>68.380168544250452</v>
      </c>
      <c r="H602" s="72">
        <f t="shared" si="183"/>
        <v>33.326746015775292</v>
      </c>
      <c r="I602" s="10">
        <f t="shared" si="181"/>
        <v>9.2574294488264695</v>
      </c>
      <c r="J602" s="70">
        <v>-1.3</v>
      </c>
      <c r="K602" s="7">
        <f t="shared" si="171"/>
        <v>54.679006027499703</v>
      </c>
      <c r="L602" s="43">
        <v>515</v>
      </c>
      <c r="M602" s="43">
        <f t="shared" si="184"/>
        <v>-682.5</v>
      </c>
      <c r="N602" s="7">
        <v>0</v>
      </c>
      <c r="O602" s="7">
        <f t="shared" si="169"/>
        <v>-112.82099397250033</v>
      </c>
      <c r="P602" s="7">
        <f t="shared" si="182"/>
        <v>-1.0444323920468983</v>
      </c>
      <c r="Q602" s="7">
        <f t="shared" si="170"/>
        <v>5800</v>
      </c>
      <c r="R602" s="7">
        <f t="shared" si="175"/>
        <v>17.175000000000001</v>
      </c>
      <c r="S602" s="21">
        <f t="shared" si="176"/>
        <v>21.10452155172414</v>
      </c>
      <c r="T602" s="21">
        <f t="shared" si="177"/>
        <v>22</v>
      </c>
      <c r="U602" s="7">
        <f t="shared" si="178"/>
        <v>6000</v>
      </c>
      <c r="V602" s="7">
        <f t="shared" si="172"/>
        <v>1</v>
      </c>
      <c r="W602" s="7">
        <f t="shared" si="173"/>
        <v>12</v>
      </c>
      <c r="X602" s="7">
        <v>0</v>
      </c>
      <c r="Y602" s="7">
        <f t="shared" si="174"/>
        <v>12.8073975</v>
      </c>
    </row>
    <row r="603" spans="3:25">
      <c r="C603" s="69" t="s">
        <v>130</v>
      </c>
      <c r="D603" s="169">
        <v>2</v>
      </c>
      <c r="E603" s="65">
        <v>4</v>
      </c>
      <c r="F603" s="131">
        <f t="shared" si="180"/>
        <v>597</v>
      </c>
      <c r="G603" s="79">
        <f t="shared" si="185"/>
        <v>68.489866740881766</v>
      </c>
      <c r="H603" s="72">
        <f t="shared" si="183"/>
        <v>32.817312504225484</v>
      </c>
      <c r="I603" s="10">
        <f t="shared" si="181"/>
        <v>9.1159201400626344</v>
      </c>
      <c r="J603" s="70">
        <v>-1.3</v>
      </c>
      <c r="K603" s="7">
        <f t="shared" si="171"/>
        <v>53.020133032499707</v>
      </c>
      <c r="L603" s="43">
        <v>515</v>
      </c>
      <c r="M603" s="43">
        <f t="shared" si="184"/>
        <v>-682.5</v>
      </c>
      <c r="N603" s="7">
        <v>0</v>
      </c>
      <c r="O603" s="7">
        <f t="shared" si="169"/>
        <v>-114.47986696750024</v>
      </c>
      <c r="P603" s="7">
        <f t="shared" si="182"/>
        <v>-1.0435893249207266</v>
      </c>
      <c r="Q603" s="7">
        <f t="shared" si="170"/>
        <v>5700</v>
      </c>
      <c r="R603" s="7">
        <f t="shared" si="175"/>
        <v>17.11</v>
      </c>
      <c r="S603" s="21">
        <f t="shared" si="176"/>
        <v>21.393503508771929</v>
      </c>
      <c r="T603" s="21">
        <f t="shared" si="177"/>
        <v>22</v>
      </c>
      <c r="U603" s="7">
        <f t="shared" si="178"/>
        <v>5500</v>
      </c>
      <c r="V603" s="7">
        <f t="shared" si="172"/>
        <v>1</v>
      </c>
      <c r="W603" s="7">
        <f t="shared" si="173"/>
        <v>11</v>
      </c>
      <c r="X603" s="7">
        <v>0</v>
      </c>
      <c r="Y603" s="7">
        <f t="shared" si="174"/>
        <v>12.758927</v>
      </c>
    </row>
    <row r="604" spans="3:25">
      <c r="C604" s="69" t="s">
        <v>130</v>
      </c>
      <c r="D604" s="169">
        <v>2</v>
      </c>
      <c r="E604" s="65">
        <v>4</v>
      </c>
      <c r="F604" s="131">
        <f t="shared" si="180"/>
        <v>598</v>
      </c>
      <c r="G604" s="79">
        <f t="shared" si="185"/>
        <v>68.601322383396834</v>
      </c>
      <c r="H604" s="72">
        <f t="shared" si="183"/>
        <v>32.29984520086736</v>
      </c>
      <c r="I604" s="10">
        <f t="shared" si="181"/>
        <v>8.972179222463156</v>
      </c>
      <c r="J604" s="70">
        <v>-1.3</v>
      </c>
      <c r="K604" s="7">
        <f t="shared" si="171"/>
        <v>51.361260037499711</v>
      </c>
      <c r="L604" s="43">
        <v>515</v>
      </c>
      <c r="M604" s="43">
        <f t="shared" si="184"/>
        <v>-682.5</v>
      </c>
      <c r="N604" s="7">
        <v>0</v>
      </c>
      <c r="O604" s="7">
        <f t="shared" si="169"/>
        <v>-116.13873996250027</v>
      </c>
      <c r="P604" s="7">
        <f t="shared" si="182"/>
        <v>-1.0420175896145962</v>
      </c>
      <c r="Q604" s="7">
        <f t="shared" si="170"/>
        <v>5600</v>
      </c>
      <c r="R604" s="7">
        <f t="shared" si="175"/>
        <v>17.045000000000002</v>
      </c>
      <c r="S604" s="21">
        <f t="shared" si="176"/>
        <v>21.69280625</v>
      </c>
      <c r="T604" s="21">
        <f t="shared" si="177"/>
        <v>22</v>
      </c>
      <c r="U604" s="7">
        <f t="shared" si="178"/>
        <v>5500</v>
      </c>
      <c r="V604" s="7">
        <f t="shared" si="172"/>
        <v>1</v>
      </c>
      <c r="W604" s="7">
        <f t="shared" si="173"/>
        <v>11</v>
      </c>
      <c r="X604" s="7">
        <v>0</v>
      </c>
      <c r="Y604" s="7">
        <f t="shared" si="174"/>
        <v>12.710456500000001</v>
      </c>
    </row>
    <row r="605" spans="3:25">
      <c r="C605" s="69" t="s">
        <v>130</v>
      </c>
      <c r="D605" s="169">
        <v>2</v>
      </c>
      <c r="E605" s="65">
        <v>4</v>
      </c>
      <c r="F605" s="131">
        <f t="shared" si="180"/>
        <v>599</v>
      </c>
      <c r="G605" s="79">
        <f t="shared" si="185"/>
        <v>68.714622738537358</v>
      </c>
      <c r="H605" s="72">
        <f t="shared" si="183"/>
        <v>31.773951595607279</v>
      </c>
      <c r="I605" s="10">
        <f t="shared" si="181"/>
        <v>8.8260976654464667</v>
      </c>
      <c r="J605" s="70">
        <v>-1.3</v>
      </c>
      <c r="K605" s="7">
        <f t="shared" si="171"/>
        <v>49.702387042499716</v>
      </c>
      <c r="L605" s="43">
        <v>515</v>
      </c>
      <c r="M605" s="43">
        <f t="shared" si="184"/>
        <v>-682.5</v>
      </c>
      <c r="N605" s="7">
        <v>0</v>
      </c>
      <c r="O605" s="7">
        <f t="shared" si="169"/>
        <v>-117.79761295750029</v>
      </c>
      <c r="P605" s="7">
        <f t="shared" si="182"/>
        <v>-1.0396932367193596</v>
      </c>
      <c r="Q605" s="7">
        <f t="shared" si="170"/>
        <v>5600</v>
      </c>
      <c r="R605" s="7">
        <f t="shared" si="175"/>
        <v>17.045000000000002</v>
      </c>
      <c r="S605" s="21">
        <f t="shared" si="176"/>
        <v>21.69280625</v>
      </c>
      <c r="T605" s="21">
        <f t="shared" si="177"/>
        <v>22</v>
      </c>
      <c r="U605" s="7">
        <f t="shared" si="178"/>
        <v>5500</v>
      </c>
      <c r="V605" s="7">
        <f t="shared" si="172"/>
        <v>1</v>
      </c>
      <c r="W605" s="7">
        <f t="shared" si="173"/>
        <v>11</v>
      </c>
      <c r="X605" s="7">
        <v>0</v>
      </c>
      <c r="Y605" s="7">
        <f t="shared" si="174"/>
        <v>12.710456500000001</v>
      </c>
    </row>
    <row r="606" spans="3:25">
      <c r="C606" s="69" t="s">
        <v>130</v>
      </c>
      <c r="D606" s="169">
        <v>2</v>
      </c>
      <c r="E606" s="65">
        <v>4</v>
      </c>
      <c r="F606" s="131">
        <f t="shared" si="180"/>
        <v>600</v>
      </c>
      <c r="G606" s="79">
        <f t="shared" si="185"/>
        <v>68.829862542786586</v>
      </c>
      <c r="H606" s="72">
        <f t="shared" si="183"/>
        <v>31.239206135879868</v>
      </c>
      <c r="I606" s="10">
        <f t="shared" si="181"/>
        <v>8.6775572599666297</v>
      </c>
      <c r="J606" s="70">
        <v>-1.3</v>
      </c>
      <c r="K606" s="7">
        <f t="shared" si="171"/>
        <v>48.043514047499713</v>
      </c>
      <c r="L606" s="43">
        <v>515</v>
      </c>
      <c r="M606" s="43">
        <f t="shared" si="184"/>
        <v>-682.5</v>
      </c>
      <c r="N606" s="7">
        <v>0</v>
      </c>
      <c r="O606" s="7">
        <f t="shared" si="169"/>
        <v>-119.45648595250032</v>
      </c>
      <c r="P606" s="7">
        <f t="shared" si="182"/>
        <v>-1.0365904969272208</v>
      </c>
      <c r="Q606" s="7">
        <f t="shared" si="170"/>
        <v>5500</v>
      </c>
      <c r="R606" s="7">
        <f t="shared" si="175"/>
        <v>16.940000000000001</v>
      </c>
      <c r="S606" s="21">
        <f t="shared" si="176"/>
        <v>21.951160000000002</v>
      </c>
      <c r="T606" s="21">
        <f t="shared" si="177"/>
        <v>22</v>
      </c>
      <c r="U606" s="7">
        <f t="shared" si="178"/>
        <v>5500</v>
      </c>
      <c r="V606" s="7">
        <f t="shared" si="172"/>
        <v>1</v>
      </c>
      <c r="W606" s="7">
        <f t="shared" si="173"/>
        <v>11</v>
      </c>
      <c r="X606" s="7">
        <v>0</v>
      </c>
      <c r="Y606" s="7">
        <f t="shared" si="174"/>
        <v>12.632158000000002</v>
      </c>
    </row>
    <row r="607" spans="3:25">
      <c r="C607" s="69" t="s">
        <v>130</v>
      </c>
      <c r="D607" s="169">
        <v>2</v>
      </c>
      <c r="E607" s="65">
        <v>4</v>
      </c>
      <c r="F607" s="131">
        <f t="shared" si="180"/>
        <v>601</v>
      </c>
      <c r="G607" s="79">
        <f t="shared" si="185"/>
        <v>68.947144929291639</v>
      </c>
      <c r="H607" s="72">
        <f t="shared" si="183"/>
        <v>30.695146196100684</v>
      </c>
      <c r="I607" s="10">
        <f t="shared" si="181"/>
        <v>8.5264294989168565</v>
      </c>
      <c r="J607" s="70">
        <v>-1.3</v>
      </c>
      <c r="K607" s="7">
        <f t="shared" si="171"/>
        <v>46.384641052499717</v>
      </c>
      <c r="L607" s="43">
        <v>515</v>
      </c>
      <c r="M607" s="43">
        <f t="shared" si="184"/>
        <v>-682.5</v>
      </c>
      <c r="N607" s="7">
        <v>0</v>
      </c>
      <c r="O607" s="7">
        <f t="shared" si="169"/>
        <v>-121.11535894750023</v>
      </c>
      <c r="P607" s="7">
        <f t="shared" si="182"/>
        <v>-1.0326815693018696</v>
      </c>
      <c r="Q607" s="7">
        <f t="shared" si="170"/>
        <v>5400</v>
      </c>
      <c r="R607" s="7">
        <f t="shared" si="175"/>
        <v>16.579999999999998</v>
      </c>
      <c r="S607" s="21">
        <f t="shared" si="176"/>
        <v>21.882529629629627</v>
      </c>
      <c r="T607" s="21">
        <f t="shared" si="177"/>
        <v>22</v>
      </c>
      <c r="U607" s="7">
        <f t="shared" si="178"/>
        <v>5500</v>
      </c>
      <c r="V607" s="7">
        <f t="shared" si="172"/>
        <v>1</v>
      </c>
      <c r="W607" s="7">
        <f t="shared" si="173"/>
        <v>11</v>
      </c>
      <c r="X607" s="7">
        <v>0</v>
      </c>
      <c r="Y607" s="7">
        <f t="shared" si="174"/>
        <v>12.363705999999999</v>
      </c>
    </row>
    <row r="608" spans="3:25">
      <c r="C608" s="69" t="s">
        <v>130</v>
      </c>
      <c r="D608" s="169">
        <v>2</v>
      </c>
      <c r="E608" s="65">
        <v>4</v>
      </c>
      <c r="F608" s="131">
        <f t="shared" si="180"/>
        <v>602</v>
      </c>
      <c r="G608" s="79">
        <f t="shared" si="185"/>
        <v>69.0665825081158</v>
      </c>
      <c r="H608" s="72">
        <f t="shared" si="183"/>
        <v>30.141267392065554</v>
      </c>
      <c r="I608" s="10">
        <f t="shared" si="181"/>
        <v>8.3725742755737649</v>
      </c>
      <c r="J608" s="70">
        <v>-1.3</v>
      </c>
      <c r="K608" s="7">
        <f t="shared" si="171"/>
        <v>44.725768057499707</v>
      </c>
      <c r="L608" s="43">
        <v>515</v>
      </c>
      <c r="M608" s="43">
        <f t="shared" si="184"/>
        <v>-682.5</v>
      </c>
      <c r="N608" s="7">
        <v>0</v>
      </c>
      <c r="O608" s="7">
        <f t="shared" si="169"/>
        <v>-122.77423194250025</v>
      </c>
      <c r="P608" s="7">
        <f t="shared" si="182"/>
        <v>-1.0279363760651046</v>
      </c>
      <c r="Q608" s="7">
        <f t="shared" si="170"/>
        <v>5300</v>
      </c>
      <c r="R608" s="7">
        <f t="shared" si="175"/>
        <v>16.25</v>
      </c>
      <c r="S608" s="21">
        <f t="shared" si="176"/>
        <v>21.851650943396226</v>
      </c>
      <c r="T608" s="21">
        <f t="shared" si="177"/>
        <v>22</v>
      </c>
      <c r="U608" s="7">
        <f t="shared" si="178"/>
        <v>5500</v>
      </c>
      <c r="V608" s="7">
        <f t="shared" si="172"/>
        <v>1</v>
      </c>
      <c r="W608" s="7">
        <f t="shared" si="173"/>
        <v>11</v>
      </c>
      <c r="X608" s="7">
        <v>0</v>
      </c>
      <c r="Y608" s="7">
        <f t="shared" si="174"/>
        <v>12.117625</v>
      </c>
    </row>
    <row r="609" spans="3:25">
      <c r="C609" s="69" t="s">
        <v>130</v>
      </c>
      <c r="D609" s="169">
        <v>2</v>
      </c>
      <c r="E609" s="65">
        <v>4</v>
      </c>
      <c r="F609" s="131">
        <f t="shared" si="180"/>
        <v>603</v>
      </c>
      <c r="G609" s="79">
        <f t="shared" si="185"/>
        <v>69.188298632005839</v>
      </c>
      <c r="H609" s="72">
        <f t="shared" si="183"/>
        <v>29.577018105278874</v>
      </c>
      <c r="I609" s="10">
        <f t="shared" si="181"/>
        <v>8.2158383625774647</v>
      </c>
      <c r="J609" s="70">
        <v>-1.3</v>
      </c>
      <c r="K609" s="7">
        <f t="shared" si="171"/>
        <v>43.066895062499711</v>
      </c>
      <c r="L609" s="43">
        <v>515</v>
      </c>
      <c r="M609" s="43">
        <f t="shared" si="184"/>
        <v>-682.5</v>
      </c>
      <c r="N609" s="7">
        <v>0</v>
      </c>
      <c r="O609" s="7">
        <f t="shared" si="169"/>
        <v>-124.43310493750027</v>
      </c>
      <c r="P609" s="7">
        <f t="shared" si="182"/>
        <v>-1.0223222771201421</v>
      </c>
      <c r="Q609" s="7">
        <f t="shared" si="170"/>
        <v>5200</v>
      </c>
      <c r="R609" s="7">
        <f t="shared" si="175"/>
        <v>15.92</v>
      </c>
      <c r="S609" s="21">
        <f t="shared" si="176"/>
        <v>21.819584615384613</v>
      </c>
      <c r="T609" s="21">
        <f t="shared" si="177"/>
        <v>22</v>
      </c>
      <c r="U609" s="7">
        <f t="shared" si="178"/>
        <v>5000</v>
      </c>
      <c r="V609" s="7">
        <f t="shared" si="172"/>
        <v>1</v>
      </c>
      <c r="W609" s="7">
        <f t="shared" si="173"/>
        <v>10</v>
      </c>
      <c r="X609" s="7">
        <v>0</v>
      </c>
      <c r="Y609" s="7">
        <f t="shared" si="174"/>
        <v>11.871544</v>
      </c>
    </row>
    <row r="610" spans="3:25">
      <c r="C610" s="69" t="s">
        <v>130</v>
      </c>
      <c r="D610" s="169">
        <v>2</v>
      </c>
      <c r="E610" s="65">
        <v>4</v>
      </c>
      <c r="F610" s="131">
        <f t="shared" si="180"/>
        <v>604</v>
      </c>
      <c r="G610" s="79">
        <f t="shared" si="185"/>
        <v>69.312428888160682</v>
      </c>
      <c r="H610" s="72">
        <f t="shared" si="183"/>
        <v>29.001793048016783</v>
      </c>
      <c r="I610" s="10">
        <f t="shared" si="181"/>
        <v>8.0560536244491061</v>
      </c>
      <c r="J610" s="70">
        <v>-1.3</v>
      </c>
      <c r="K610" s="7">
        <f t="shared" si="171"/>
        <v>41.408022067499729</v>
      </c>
      <c r="L610" s="43">
        <v>515</v>
      </c>
      <c r="M610" s="43">
        <f t="shared" si="184"/>
        <v>-682.5</v>
      </c>
      <c r="N610" s="7">
        <v>0</v>
      </c>
      <c r="O610" s="7">
        <f t="shared" si="169"/>
        <v>-126.0919779325003</v>
      </c>
      <c r="P610" s="7">
        <f t="shared" si="182"/>
        <v>-1.0158037358370757</v>
      </c>
      <c r="Q610" s="7">
        <f t="shared" si="170"/>
        <v>5100</v>
      </c>
      <c r="R610" s="7">
        <f t="shared" si="175"/>
        <v>15.59</v>
      </c>
      <c r="S610" s="21">
        <f t="shared" si="176"/>
        <v>21.786260784313725</v>
      </c>
      <c r="T610" s="21">
        <f t="shared" si="177"/>
        <v>22</v>
      </c>
      <c r="U610" s="7">
        <f t="shared" si="178"/>
        <v>5000</v>
      </c>
      <c r="V610" s="7">
        <f t="shared" si="172"/>
        <v>1</v>
      </c>
      <c r="W610" s="7">
        <f t="shared" si="173"/>
        <v>10</v>
      </c>
      <c r="X610" s="7">
        <v>0</v>
      </c>
      <c r="Y610" s="7">
        <f t="shared" si="174"/>
        <v>11.625463</v>
      </c>
    </row>
    <row r="611" spans="3:25">
      <c r="C611" s="69" t="s">
        <v>130</v>
      </c>
      <c r="D611" s="169">
        <v>2</v>
      </c>
      <c r="E611" s="65">
        <v>4</v>
      </c>
      <c r="F611" s="131">
        <f t="shared" si="180"/>
        <v>605</v>
      </c>
      <c r="G611" s="79">
        <f t="shared" si="185"/>
        <v>69.439122867362428</v>
      </c>
      <c r="H611" s="72">
        <f t="shared" si="183"/>
        <v>28.414925655366311</v>
      </c>
      <c r="I611" s="10">
        <f t="shared" si="181"/>
        <v>7.8930349042684194</v>
      </c>
      <c r="J611" s="70">
        <v>-1.3</v>
      </c>
      <c r="K611" s="7">
        <f t="shared" si="171"/>
        <v>39.749149072499726</v>
      </c>
      <c r="L611" s="43">
        <v>515</v>
      </c>
      <c r="M611" s="43">
        <f t="shared" si="184"/>
        <v>-682.5</v>
      </c>
      <c r="N611" s="7">
        <v>0</v>
      </c>
      <c r="O611" s="7">
        <f t="shared" si="169"/>
        <v>-127.75085092750032</v>
      </c>
      <c r="P611" s="7">
        <f t="shared" si="182"/>
        <v>-1.0083419254207517</v>
      </c>
      <c r="Q611" s="7">
        <f t="shared" si="170"/>
        <v>5000</v>
      </c>
      <c r="R611" s="7">
        <f t="shared" si="175"/>
        <v>15.26</v>
      </c>
      <c r="S611" s="21">
        <f t="shared" si="176"/>
        <v>21.751604</v>
      </c>
      <c r="T611" s="21">
        <f t="shared" si="177"/>
        <v>22</v>
      </c>
      <c r="U611" s="7">
        <f t="shared" si="178"/>
        <v>5000</v>
      </c>
      <c r="V611" s="7">
        <f t="shared" si="172"/>
        <v>1</v>
      </c>
      <c r="W611" s="7">
        <f t="shared" si="173"/>
        <v>10</v>
      </c>
      <c r="X611" s="7">
        <v>0</v>
      </c>
      <c r="Y611" s="7">
        <f t="shared" si="174"/>
        <v>11.379382</v>
      </c>
    </row>
    <row r="612" spans="3:25">
      <c r="C612" s="69" t="s">
        <v>130</v>
      </c>
      <c r="D612" s="169">
        <v>2</v>
      </c>
      <c r="E612" s="65">
        <v>4</v>
      </c>
      <c r="F612" s="131">
        <f t="shared" si="180"/>
        <v>606</v>
      </c>
      <c r="G612" s="79">
        <f t="shared" si="185"/>
        <v>69.568546276220601</v>
      </c>
      <c r="H612" s="72">
        <f t="shared" si="183"/>
        <v>27.815679031797778</v>
      </c>
      <c r="I612" s="10">
        <f t="shared" si="181"/>
        <v>7.7265775088327162</v>
      </c>
      <c r="J612" s="70">
        <v>-1.3</v>
      </c>
      <c r="K612" s="7">
        <f t="shared" si="171"/>
        <v>38.09027607749973</v>
      </c>
      <c r="L612" s="43">
        <v>515</v>
      </c>
      <c r="M612" s="43">
        <f t="shared" si="184"/>
        <v>-682.5</v>
      </c>
      <c r="N612" s="7">
        <v>0</v>
      </c>
      <c r="O612" s="7">
        <f t="shared" si="169"/>
        <v>-129.40972392250023</v>
      </c>
      <c r="P612" s="7">
        <f t="shared" si="182"/>
        <v>-0.99989426228384137</v>
      </c>
      <c r="Q612" s="7">
        <f t="shared" si="170"/>
        <v>4900</v>
      </c>
      <c r="R612" s="7">
        <f t="shared" si="175"/>
        <v>14.97</v>
      </c>
      <c r="S612" s="21">
        <f t="shared" si="176"/>
        <v>21.773712244897961</v>
      </c>
      <c r="T612" s="21">
        <f t="shared" si="177"/>
        <v>22</v>
      </c>
      <c r="U612" s="7">
        <f t="shared" si="178"/>
        <v>5000</v>
      </c>
      <c r="V612" s="7">
        <f t="shared" si="172"/>
        <v>1</v>
      </c>
      <c r="W612" s="7">
        <f t="shared" si="173"/>
        <v>10</v>
      </c>
      <c r="X612" s="7">
        <v>0</v>
      </c>
      <c r="Y612" s="7">
        <f t="shared" si="174"/>
        <v>11.163129000000001</v>
      </c>
    </row>
    <row r="613" spans="3:25">
      <c r="C613" s="69" t="s">
        <v>130</v>
      </c>
      <c r="D613" s="169">
        <v>2</v>
      </c>
      <c r="E613" s="65">
        <v>4</v>
      </c>
      <c r="F613" s="131">
        <f t="shared" si="180"/>
        <v>607</v>
      </c>
      <c r="G613" s="79">
        <f t="shared" si="185"/>
        <v>69.70088347753277</v>
      </c>
      <c r="H613" s="72">
        <f t="shared" si="183"/>
        <v>27.203235101729987</v>
      </c>
      <c r="I613" s="10">
        <f t="shared" si="181"/>
        <v>7.5564541949249966</v>
      </c>
      <c r="J613" s="70">
        <v>-1.3</v>
      </c>
      <c r="K613" s="7">
        <f t="shared" si="171"/>
        <v>36.431403082499727</v>
      </c>
      <c r="L613" s="43">
        <v>515</v>
      </c>
      <c r="M613" s="43">
        <f t="shared" si="184"/>
        <v>-682.5</v>
      </c>
      <c r="N613" s="7">
        <v>0</v>
      </c>
      <c r="O613" s="7">
        <f t="shared" si="169"/>
        <v>-131.06859691750026</v>
      </c>
      <c r="P613" s="7">
        <f t="shared" si="182"/>
        <v>-0.99041384900017826</v>
      </c>
      <c r="Q613" s="7">
        <f t="shared" si="170"/>
        <v>4700</v>
      </c>
      <c r="R613" s="7">
        <f t="shared" si="175"/>
        <v>14.39</v>
      </c>
      <c r="S613" s="21">
        <f t="shared" si="176"/>
        <v>21.820751063829785</v>
      </c>
      <c r="T613" s="21">
        <f t="shared" si="177"/>
        <v>22</v>
      </c>
      <c r="U613" s="7">
        <f t="shared" si="178"/>
        <v>4500</v>
      </c>
      <c r="V613" s="7">
        <f t="shared" si="172"/>
        <v>1</v>
      </c>
      <c r="W613" s="7">
        <f t="shared" si="173"/>
        <v>9</v>
      </c>
      <c r="X613" s="7">
        <v>0</v>
      </c>
      <c r="Y613" s="7">
        <f t="shared" si="174"/>
        <v>10.730623000000001</v>
      </c>
    </row>
    <row r="614" spans="3:25">
      <c r="C614" s="69" t="s">
        <v>130</v>
      </c>
      <c r="D614" s="169">
        <v>2</v>
      </c>
      <c r="E614" s="65">
        <v>4</v>
      </c>
      <c r="F614" s="131">
        <f t="shared" si="180"/>
        <v>608</v>
      </c>
      <c r="G614" s="79">
        <f t="shared" si="185"/>
        <v>69.836340569828494</v>
      </c>
      <c r="H614" s="72">
        <f t="shared" si="183"/>
        <v>26.57668150842002</v>
      </c>
      <c r="I614" s="10">
        <f t="shared" si="181"/>
        <v>7.3824115301166717</v>
      </c>
      <c r="J614" s="70">
        <v>-1.3</v>
      </c>
      <c r="K614" s="7">
        <f t="shared" si="171"/>
        <v>34.772530087499725</v>
      </c>
      <c r="L614" s="43">
        <v>515</v>
      </c>
      <c r="M614" s="43">
        <f t="shared" si="184"/>
        <v>-682.5</v>
      </c>
      <c r="N614" s="7">
        <v>0</v>
      </c>
      <c r="O614" s="7">
        <f t="shared" si="169"/>
        <v>-132.72746991250028</v>
      </c>
      <c r="P614" s="7">
        <f t="shared" si="182"/>
        <v>-0.97984880424525567</v>
      </c>
      <c r="Q614" s="7">
        <f t="shared" si="170"/>
        <v>4600</v>
      </c>
      <c r="R614" s="7">
        <f t="shared" si="175"/>
        <v>14.1</v>
      </c>
      <c r="S614" s="21">
        <f t="shared" si="176"/>
        <v>21.845804347826085</v>
      </c>
      <c r="T614" s="21">
        <f t="shared" si="177"/>
        <v>22</v>
      </c>
      <c r="U614" s="7">
        <f t="shared" si="178"/>
        <v>4500</v>
      </c>
      <c r="V614" s="7">
        <f t="shared" si="172"/>
        <v>1</v>
      </c>
      <c r="W614" s="7">
        <f t="shared" si="173"/>
        <v>9</v>
      </c>
      <c r="X614" s="7">
        <v>0</v>
      </c>
      <c r="Y614" s="7">
        <f t="shared" si="174"/>
        <v>10.51437</v>
      </c>
    </row>
    <row r="615" spans="3:25">
      <c r="C615" s="69" t="s">
        <v>130</v>
      </c>
      <c r="D615" s="169">
        <v>2</v>
      </c>
      <c r="E615" s="65">
        <v>4</v>
      </c>
      <c r="F615" s="131">
        <f t="shared" si="180"/>
        <v>609</v>
      </c>
      <c r="G615" s="79">
        <f t="shared" si="185"/>
        <v>69.97514915290617</v>
      </c>
      <c r="H615" s="72">
        <f t="shared" si="183"/>
        <v>25.934995662232037</v>
      </c>
      <c r="I615" s="10">
        <f t="shared" si="181"/>
        <v>7.2041654617311215</v>
      </c>
      <c r="J615" s="70">
        <v>-1.3</v>
      </c>
      <c r="K615" s="7">
        <f t="shared" si="171"/>
        <v>33.113657092499729</v>
      </c>
      <c r="L615" s="43">
        <v>515</v>
      </c>
      <c r="M615" s="43">
        <f t="shared" si="184"/>
        <v>-682.5</v>
      </c>
      <c r="N615" s="7">
        <v>0</v>
      </c>
      <c r="O615" s="7">
        <f t="shared" si="169"/>
        <v>-134.38634290750031</v>
      </c>
      <c r="P615" s="7">
        <f t="shared" si="182"/>
        <v>-0.9681414501025688</v>
      </c>
      <c r="Q615" s="7">
        <f t="shared" si="170"/>
        <v>4500</v>
      </c>
      <c r="R615" s="7">
        <f t="shared" si="175"/>
        <v>13.81</v>
      </c>
      <c r="S615" s="21">
        <f t="shared" si="176"/>
        <v>21.871971111111112</v>
      </c>
      <c r="T615" s="21">
        <f t="shared" si="177"/>
        <v>22</v>
      </c>
      <c r="U615" s="7">
        <f t="shared" si="178"/>
        <v>4500</v>
      </c>
      <c r="V615" s="7">
        <f t="shared" si="172"/>
        <v>1</v>
      </c>
      <c r="W615" s="7">
        <f t="shared" si="173"/>
        <v>9</v>
      </c>
      <c r="X615" s="7">
        <v>0</v>
      </c>
      <c r="Y615" s="7">
        <f t="shared" si="174"/>
        <v>10.298117000000001</v>
      </c>
    </row>
    <row r="616" spans="3:25">
      <c r="C616" s="69" t="s">
        <v>130</v>
      </c>
      <c r="D616" s="169">
        <v>2</v>
      </c>
      <c r="E616" s="65">
        <v>4</v>
      </c>
      <c r="F616" s="131">
        <f t="shared" si="180"/>
        <v>610</v>
      </c>
      <c r="G616" s="79">
        <f t="shared" si="185"/>
        <v>70.117570975880142</v>
      </c>
      <c r="H616" s="72">
        <f t="shared" si="183"/>
        <v>25.27702514142031</v>
      </c>
      <c r="I616" s="10">
        <f t="shared" si="181"/>
        <v>7.0213958726167531</v>
      </c>
      <c r="J616" s="70">
        <v>-1.3</v>
      </c>
      <c r="K616" s="7">
        <f t="shared" si="171"/>
        <v>31.454784097499726</v>
      </c>
      <c r="L616" s="43">
        <v>515</v>
      </c>
      <c r="M616" s="43">
        <f t="shared" si="184"/>
        <v>-682.5</v>
      </c>
      <c r="N616" s="7">
        <v>0</v>
      </c>
      <c r="O616" s="7">
        <f t="shared" si="169"/>
        <v>-136.04521590250033</v>
      </c>
      <c r="P616" s="7">
        <f t="shared" si="182"/>
        <v>-0.9552273174270709</v>
      </c>
      <c r="Q616" s="7">
        <f t="shared" si="170"/>
        <v>4400</v>
      </c>
      <c r="R616" s="7">
        <f t="shared" si="175"/>
        <v>13.22</v>
      </c>
      <c r="S616" s="21">
        <f t="shared" si="176"/>
        <v>21.413395454545455</v>
      </c>
      <c r="T616" s="21">
        <f t="shared" si="177"/>
        <v>22</v>
      </c>
      <c r="U616" s="7">
        <f t="shared" si="178"/>
        <v>4500</v>
      </c>
      <c r="V616" s="7">
        <f t="shared" si="172"/>
        <v>1</v>
      </c>
      <c r="W616" s="7">
        <f t="shared" si="173"/>
        <v>9</v>
      </c>
      <c r="X616" s="7">
        <v>0</v>
      </c>
      <c r="Y616" s="7">
        <f t="shared" si="174"/>
        <v>9.8581540000000007</v>
      </c>
    </row>
    <row r="617" spans="3:25">
      <c r="C617" s="69" t="s">
        <v>130</v>
      </c>
      <c r="D617" s="169">
        <v>2</v>
      </c>
      <c r="E617" s="65">
        <v>4</v>
      </c>
      <c r="F617" s="131">
        <f t="shared" si="180"/>
        <v>611</v>
      </c>
      <c r="G617" s="79">
        <f t="shared" si="185"/>
        <v>70.263903734452043</v>
      </c>
      <c r="H617" s="72">
        <f t="shared" si="183"/>
        <v>24.601463371108526</v>
      </c>
      <c r="I617" s="10">
        <f t="shared" si="181"/>
        <v>6.8337398253079238</v>
      </c>
      <c r="J617" s="70">
        <v>-1.3</v>
      </c>
      <c r="K617" s="7">
        <f t="shared" si="171"/>
        <v>29.795911102499723</v>
      </c>
      <c r="L617" s="43">
        <v>515</v>
      </c>
      <c r="M617" s="43">
        <f t="shared" si="184"/>
        <v>-682.5</v>
      </c>
      <c r="N617" s="7">
        <v>0</v>
      </c>
      <c r="O617" s="7">
        <f t="shared" si="169"/>
        <v>-137.70408889750024</v>
      </c>
      <c r="P617" s="7">
        <f t="shared" si="182"/>
        <v>-0.94103391640659018</v>
      </c>
      <c r="Q617" s="7">
        <f t="shared" si="170"/>
        <v>4300</v>
      </c>
      <c r="R617" s="7">
        <f t="shared" si="175"/>
        <v>12.63</v>
      </c>
      <c r="S617" s="21">
        <f t="shared" si="176"/>
        <v>20.933490697674422</v>
      </c>
      <c r="T617" s="21">
        <f t="shared" si="177"/>
        <v>21</v>
      </c>
      <c r="U617" s="7">
        <f t="shared" si="178"/>
        <v>4500</v>
      </c>
      <c r="V617" s="7">
        <f t="shared" si="172"/>
        <v>2</v>
      </c>
      <c r="W617" s="7">
        <f t="shared" si="173"/>
        <v>9</v>
      </c>
      <c r="X617" s="7">
        <v>0</v>
      </c>
      <c r="Y617" s="7">
        <f t="shared" si="174"/>
        <v>9.4181910000000002</v>
      </c>
    </row>
    <row r="618" spans="3:25">
      <c r="C618" s="69" t="s">
        <v>130</v>
      </c>
      <c r="D618" s="169">
        <v>2</v>
      </c>
      <c r="E618" s="65">
        <v>4</v>
      </c>
      <c r="F618" s="131">
        <f t="shared" si="180"/>
        <v>612</v>
      </c>
      <c r="G618" s="79">
        <f t="shared" si="185"/>
        <v>70.414488384936249</v>
      </c>
      <c r="H618" s="72">
        <f t="shared" si="183"/>
        <v>23.906819110872831</v>
      </c>
      <c r="I618" s="10">
        <f t="shared" si="181"/>
        <v>6.6407830863535642</v>
      </c>
      <c r="J618" s="70">
        <v>-1.3</v>
      </c>
      <c r="K618" s="7">
        <f t="shared" si="171"/>
        <v>28.13703810749972</v>
      </c>
      <c r="L618" s="43">
        <v>515</v>
      </c>
      <c r="M618" s="43">
        <f t="shared" si="184"/>
        <v>-682.5</v>
      </c>
      <c r="N618" s="7">
        <v>0</v>
      </c>
      <c r="O618" s="7">
        <f t="shared" si="169"/>
        <v>-139.36296189250027</v>
      </c>
      <c r="P618" s="7">
        <f t="shared" si="182"/>
        <v>-0.92547920019985197</v>
      </c>
      <c r="Q618" s="7">
        <f t="shared" si="170"/>
        <v>4200</v>
      </c>
      <c r="R618" s="7">
        <f t="shared" si="175"/>
        <v>12.04</v>
      </c>
      <c r="S618" s="21">
        <f t="shared" si="176"/>
        <v>20.430733333333329</v>
      </c>
      <c r="T618" s="21">
        <f t="shared" si="177"/>
        <v>21</v>
      </c>
      <c r="U618" s="7">
        <f t="shared" si="178"/>
        <v>4000</v>
      </c>
      <c r="V618" s="7">
        <f t="shared" si="172"/>
        <v>2</v>
      </c>
      <c r="W618" s="7">
        <f t="shared" si="173"/>
        <v>8</v>
      </c>
      <c r="X618" s="7">
        <v>0</v>
      </c>
      <c r="Y618" s="7">
        <f t="shared" si="174"/>
        <v>8.9782279999999997</v>
      </c>
    </row>
    <row r="619" spans="3:25">
      <c r="C619" s="69" t="s">
        <v>130</v>
      </c>
      <c r="D619" s="169">
        <v>2</v>
      </c>
      <c r="E619" s="65">
        <v>4</v>
      </c>
      <c r="F619" s="131">
        <f t="shared" si="180"/>
        <v>613</v>
      </c>
      <c r="G619" s="79">
        <f t="shared" si="185"/>
        <v>70.56971849007752</v>
      </c>
      <c r="H619" s="72">
        <f t="shared" si="183"/>
        <v>23.191377708105104</v>
      </c>
      <c r="I619" s="10">
        <f t="shared" si="181"/>
        <v>6.4420493633625293</v>
      </c>
      <c r="J619" s="70">
        <v>-1.3</v>
      </c>
      <c r="K619" s="7">
        <f t="shared" si="171"/>
        <v>26.47816511249972</v>
      </c>
      <c r="L619" s="43">
        <v>515</v>
      </c>
      <c r="M619" s="43">
        <f t="shared" si="184"/>
        <v>-682.5</v>
      </c>
      <c r="N619" s="7">
        <v>0</v>
      </c>
      <c r="O619" s="7">
        <f t="shared" si="169"/>
        <v>-141.02183488750029</v>
      </c>
      <c r="P619" s="7">
        <f t="shared" si="182"/>
        <v>-0.90846962165723699</v>
      </c>
      <c r="Q619" s="7">
        <f t="shared" si="170"/>
        <v>4000</v>
      </c>
      <c r="R619" s="7">
        <f t="shared" si="175"/>
        <v>10.86</v>
      </c>
      <c r="S619" s="21">
        <f t="shared" si="176"/>
        <v>19.349805</v>
      </c>
      <c r="T619" s="21">
        <f t="shared" si="177"/>
        <v>20</v>
      </c>
      <c r="U619" s="7">
        <f t="shared" si="178"/>
        <v>4000</v>
      </c>
      <c r="V619" s="7">
        <f t="shared" si="172"/>
        <v>3</v>
      </c>
      <c r="W619" s="7">
        <f t="shared" si="173"/>
        <v>8</v>
      </c>
      <c r="X619" s="7">
        <v>0</v>
      </c>
      <c r="Y619" s="7">
        <f t="shared" si="174"/>
        <v>8.0983020000000003</v>
      </c>
    </row>
    <row r="620" spans="3:25">
      <c r="C620" s="69" t="s">
        <v>130</v>
      </c>
      <c r="D620" s="169">
        <v>2</v>
      </c>
      <c r="E620" s="65">
        <v>4</v>
      </c>
      <c r="F620" s="131">
        <f t="shared" si="180"/>
        <v>614</v>
      </c>
      <c r="G620" s="79">
        <f t="shared" si="185"/>
        <v>70.730052332026233</v>
      </c>
      <c r="H620" s="72">
        <f t="shared" si="183"/>
        <v>22.453151226498125</v>
      </c>
      <c r="I620" s="10">
        <f t="shared" si="181"/>
        <v>6.2369864518050351</v>
      </c>
      <c r="J620" s="70">
        <v>-1.3</v>
      </c>
      <c r="K620" s="7">
        <f t="shared" si="171"/>
        <v>24.819292117499714</v>
      </c>
      <c r="L620" s="43">
        <v>515</v>
      </c>
      <c r="M620" s="43">
        <f t="shared" si="184"/>
        <v>-682.5</v>
      </c>
      <c r="N620" s="7">
        <v>0</v>
      </c>
      <c r="O620" s="7">
        <f t="shared" si="169"/>
        <v>-142.68070788250031</v>
      </c>
      <c r="P620" s="7">
        <f t="shared" si="182"/>
        <v>-0.8898976419971063</v>
      </c>
      <c r="Q620" s="7">
        <f t="shared" si="170"/>
        <v>3900</v>
      </c>
      <c r="R620" s="7">
        <f t="shared" si="175"/>
        <v>10.284000000000001</v>
      </c>
      <c r="S620" s="21">
        <f t="shared" si="176"/>
        <v>18.79335076923077</v>
      </c>
      <c r="T620" s="21">
        <f t="shared" si="177"/>
        <v>19</v>
      </c>
      <c r="U620" s="7">
        <f t="shared" si="178"/>
        <v>4000</v>
      </c>
      <c r="V620" s="7">
        <f t="shared" si="172"/>
        <v>4</v>
      </c>
      <c r="W620" s="7">
        <f t="shared" si="173"/>
        <v>8</v>
      </c>
      <c r="X620" s="7">
        <v>0</v>
      </c>
      <c r="Y620" s="7">
        <f t="shared" si="174"/>
        <v>7.668778800000001</v>
      </c>
    </row>
    <row r="621" spans="3:25">
      <c r="C621" s="71" t="s">
        <v>129</v>
      </c>
      <c r="D621" s="169">
        <v>2</v>
      </c>
      <c r="E621" s="65">
        <v>4</v>
      </c>
      <c r="F621" s="131">
        <f t="shared" si="180"/>
        <v>615</v>
      </c>
      <c r="G621" s="79">
        <f t="shared" si="185"/>
        <v>70.896028864603551</v>
      </c>
      <c r="H621" s="72">
        <f t="shared" si="183"/>
        <v>21.689813277204447</v>
      </c>
      <c r="I621" s="10">
        <f t="shared" si="181"/>
        <v>6.0249481325567906</v>
      </c>
      <c r="J621" s="70">
        <v>-1.3</v>
      </c>
      <c r="K621" s="7">
        <f t="shared" si="171"/>
        <v>23.160419122499714</v>
      </c>
      <c r="L621" s="43">
        <v>515</v>
      </c>
      <c r="M621" s="43">
        <f t="shared" si="184"/>
        <v>-682.5</v>
      </c>
      <c r="N621" s="7">
        <v>0</v>
      </c>
      <c r="O621" s="7">
        <f t="shared" si="169"/>
        <v>-144.33958087750034</v>
      </c>
      <c r="P621" s="7">
        <f t="shared" si="182"/>
        <v>-0.86963848826192558</v>
      </c>
      <c r="Q621" s="7">
        <f t="shared" si="170"/>
        <v>3800</v>
      </c>
      <c r="R621" s="7">
        <f t="shared" si="175"/>
        <v>10.068</v>
      </c>
      <c r="S621" s="21">
        <f t="shared" si="176"/>
        <v>18.882798947368421</v>
      </c>
      <c r="T621" s="21">
        <f t="shared" si="177"/>
        <v>19</v>
      </c>
      <c r="U621" s="7">
        <f t="shared" si="178"/>
        <v>4000</v>
      </c>
      <c r="V621" s="7">
        <f t="shared" si="172"/>
        <v>4</v>
      </c>
      <c r="W621" s="7">
        <f t="shared" si="173"/>
        <v>8</v>
      </c>
      <c r="X621" s="7">
        <v>0</v>
      </c>
      <c r="Y621" s="7">
        <f t="shared" si="174"/>
        <v>7.5077075999999998</v>
      </c>
    </row>
    <row r="622" spans="3:25">
      <c r="C622" s="71" t="s">
        <v>129</v>
      </c>
      <c r="D622" s="169">
        <v>2</v>
      </c>
      <c r="E622" s="65">
        <v>4</v>
      </c>
      <c r="F622" s="131">
        <f t="shared" si="180"/>
        <v>616</v>
      </c>
      <c r="G622" s="79">
        <f t="shared" si="185"/>
        <v>71.068289105240936</v>
      </c>
      <c r="H622" s="72">
        <f t="shared" si="183"/>
        <v>20.898612394127852</v>
      </c>
      <c r="I622" s="10">
        <f t="shared" si="181"/>
        <v>5.8051701094799588</v>
      </c>
      <c r="J622" s="70">
        <v>-1.1000000000000001</v>
      </c>
      <c r="K622" s="7">
        <f t="shared" si="171"/>
        <v>21.501546127499715</v>
      </c>
      <c r="L622" s="43">
        <v>515</v>
      </c>
      <c r="M622" s="43">
        <f t="shared" si="184"/>
        <v>-577.5</v>
      </c>
      <c r="N622" s="7">
        <v>0</v>
      </c>
      <c r="O622" s="7">
        <f t="shared" si="169"/>
        <v>-40.998453872500249</v>
      </c>
      <c r="P622" s="7">
        <f t="shared" si="182"/>
        <v>-0.23800299895553131</v>
      </c>
      <c r="Q622" s="7">
        <f t="shared" si="170"/>
        <v>3600</v>
      </c>
      <c r="R622" s="7">
        <f t="shared" si="175"/>
        <v>9.6359999999999992</v>
      </c>
      <c r="S622" s="21">
        <f t="shared" si="176"/>
        <v>19.076603333333331</v>
      </c>
      <c r="T622" s="21">
        <f t="shared" si="177"/>
        <v>20</v>
      </c>
      <c r="U622" s="7">
        <f t="shared" si="178"/>
        <v>3500</v>
      </c>
      <c r="V622" s="7">
        <f t="shared" si="172"/>
        <v>3</v>
      </c>
      <c r="W622" s="7">
        <f t="shared" si="173"/>
        <v>7</v>
      </c>
      <c r="X622" s="7">
        <v>0</v>
      </c>
      <c r="Y622" s="7">
        <f t="shared" si="174"/>
        <v>7.1855652000000001</v>
      </c>
    </row>
    <row r="623" spans="3:25">
      <c r="C623" s="71" t="s">
        <v>129</v>
      </c>
      <c r="D623" s="169">
        <v>2</v>
      </c>
      <c r="E623" s="65">
        <v>4</v>
      </c>
      <c r="F623" s="131">
        <f t="shared" si="180"/>
        <v>617</v>
      </c>
      <c r="G623" s="79">
        <f t="shared" si="185"/>
        <v>71.246463266515889</v>
      </c>
      <c r="H623" s="72">
        <f t="shared" si="183"/>
        <v>20.20494988857914</v>
      </c>
      <c r="I623" s="10">
        <f t="shared" si="181"/>
        <v>5.6124860801608722</v>
      </c>
      <c r="J623" s="70">
        <v>-1.2</v>
      </c>
      <c r="K623" s="7">
        <f t="shared" si="171"/>
        <v>20.097884362499713</v>
      </c>
      <c r="L623" s="43">
        <v>515</v>
      </c>
      <c r="M623" s="43">
        <f t="shared" si="184"/>
        <v>-630</v>
      </c>
      <c r="N623" s="7">
        <v>0</v>
      </c>
      <c r="O623" s="7">
        <f t="shared" si="169"/>
        <v>-94.902115637500287</v>
      </c>
      <c r="P623" s="7">
        <f t="shared" si="182"/>
        <v>-0.53263680299328775</v>
      </c>
      <c r="Q623" s="7">
        <f t="shared" si="170"/>
        <v>3500</v>
      </c>
      <c r="R623" s="7">
        <f t="shared" si="175"/>
        <v>9.2200000000000006</v>
      </c>
      <c r="S623" s="21">
        <f t="shared" si="176"/>
        <v>18.774554285714288</v>
      </c>
      <c r="T623" s="21">
        <f t="shared" si="177"/>
        <v>19</v>
      </c>
      <c r="U623" s="7">
        <f t="shared" si="178"/>
        <v>3500</v>
      </c>
      <c r="V623" s="7">
        <f t="shared" si="172"/>
        <v>4</v>
      </c>
      <c r="W623" s="7">
        <f t="shared" si="173"/>
        <v>7</v>
      </c>
      <c r="X623" s="7">
        <v>0</v>
      </c>
      <c r="Y623" s="7">
        <f t="shared" si="174"/>
        <v>6.8753540000000006</v>
      </c>
    </row>
    <row r="624" spans="3:25">
      <c r="C624" s="71" t="s">
        <v>129</v>
      </c>
      <c r="D624" s="169">
        <v>2</v>
      </c>
      <c r="E624" s="65">
        <v>4</v>
      </c>
      <c r="F624" s="131">
        <f t="shared" si="180"/>
        <v>618</v>
      </c>
      <c r="G624" s="79">
        <f t="shared" si="185"/>
        <v>71.431839265955901</v>
      </c>
      <c r="H624" s="72">
        <f t="shared" si="183"/>
        <v>19.419989701335947</v>
      </c>
      <c r="I624" s="10">
        <f t="shared" si="181"/>
        <v>5.3944415837044293</v>
      </c>
      <c r="J624" s="70">
        <v>-1.2</v>
      </c>
      <c r="K624" s="7">
        <f t="shared" si="171"/>
        <v>18.56661698249971</v>
      </c>
      <c r="L624" s="43">
        <v>515</v>
      </c>
      <c r="M624" s="43">
        <f t="shared" si="184"/>
        <v>-630</v>
      </c>
      <c r="N624" s="7">
        <v>0</v>
      </c>
      <c r="O624" s="7">
        <f t="shared" si="169"/>
        <v>-96.433383017500319</v>
      </c>
      <c r="P624" s="7">
        <f t="shared" si="182"/>
        <v>-0.52020425140690019</v>
      </c>
      <c r="Q624" s="7">
        <f t="shared" si="170"/>
        <v>3400</v>
      </c>
      <c r="R624" s="7">
        <f t="shared" si="175"/>
        <v>8.9580000000000002</v>
      </c>
      <c r="S624" s="21">
        <f t="shared" si="176"/>
        <v>18.777548823529415</v>
      </c>
      <c r="T624" s="21">
        <f t="shared" si="177"/>
        <v>19</v>
      </c>
      <c r="U624" s="7">
        <f t="shared" si="178"/>
        <v>3500</v>
      </c>
      <c r="V624" s="7">
        <f t="shared" si="172"/>
        <v>4</v>
      </c>
      <c r="W624" s="7">
        <f t="shared" si="173"/>
        <v>7</v>
      </c>
      <c r="X624" s="7">
        <v>0</v>
      </c>
      <c r="Y624" s="7">
        <f t="shared" si="174"/>
        <v>6.6799806000000004</v>
      </c>
    </row>
    <row r="625" spans="3:25">
      <c r="C625" s="71" t="s">
        <v>129</v>
      </c>
      <c r="D625" s="169">
        <v>2</v>
      </c>
      <c r="E625" s="65">
        <v>4</v>
      </c>
      <c r="F625" s="131">
        <f t="shared" si="180"/>
        <v>619</v>
      </c>
      <c r="G625" s="79">
        <f t="shared" si="185"/>
        <v>71.625367515884946</v>
      </c>
      <c r="H625" s="72">
        <f t="shared" si="183"/>
        <v>18.601935383179736</v>
      </c>
      <c r="I625" s="10">
        <f t="shared" si="181"/>
        <v>5.1672042731054821</v>
      </c>
      <c r="J625" s="70">
        <v>-1.2</v>
      </c>
      <c r="K625" s="7">
        <f t="shared" si="171"/>
        <v>17.035349602499714</v>
      </c>
      <c r="L625" s="43">
        <v>515</v>
      </c>
      <c r="M625" s="43">
        <f t="shared" si="184"/>
        <v>-630</v>
      </c>
      <c r="N625" s="7">
        <v>0</v>
      </c>
      <c r="O625" s="7">
        <f t="shared" si="169"/>
        <v>-97.964650397500236</v>
      </c>
      <c r="P625" s="7">
        <f t="shared" si="182"/>
        <v>-0.50620336014724787</v>
      </c>
      <c r="Q625" s="7">
        <f t="shared" si="170"/>
        <v>3200</v>
      </c>
      <c r="R625" s="7">
        <f t="shared" si="175"/>
        <v>8.0340000000000007</v>
      </c>
      <c r="S625" s="21">
        <f t="shared" si="176"/>
        <v>17.893224375000003</v>
      </c>
      <c r="T625" s="21">
        <f t="shared" si="177"/>
        <v>18</v>
      </c>
      <c r="U625" s="7">
        <f t="shared" si="178"/>
        <v>3000</v>
      </c>
      <c r="V625" s="7">
        <f t="shared" si="172"/>
        <v>5</v>
      </c>
      <c r="W625" s="7">
        <f t="shared" si="173"/>
        <v>6</v>
      </c>
      <c r="X625" s="7">
        <v>0</v>
      </c>
      <c r="Y625" s="7">
        <f t="shared" si="174"/>
        <v>5.9909538000000007</v>
      </c>
    </row>
    <row r="626" spans="3:25">
      <c r="C626" s="71" t="s">
        <v>129</v>
      </c>
      <c r="D626" s="169">
        <v>2</v>
      </c>
      <c r="E626" s="65">
        <v>4</v>
      </c>
      <c r="F626" s="131">
        <f t="shared" si="180"/>
        <v>620</v>
      </c>
      <c r="G626" s="79">
        <f t="shared" si="185"/>
        <v>71.828227722368339</v>
      </c>
      <c r="H626" s="72">
        <f t="shared" si="183"/>
        <v>17.746210863167221</v>
      </c>
      <c r="I626" s="10">
        <f t="shared" si="181"/>
        <v>4.92950301754645</v>
      </c>
      <c r="J626" s="70">
        <v>-1.2</v>
      </c>
      <c r="K626" s="7">
        <f t="shared" si="171"/>
        <v>15.504082222499715</v>
      </c>
      <c r="L626" s="43">
        <v>515</v>
      </c>
      <c r="M626" s="43">
        <f t="shared" si="184"/>
        <v>-630</v>
      </c>
      <c r="N626" s="7">
        <v>0</v>
      </c>
      <c r="O626" s="7">
        <f t="shared" si="169"/>
        <v>-99.495917777500267</v>
      </c>
      <c r="P626" s="7">
        <f t="shared" si="182"/>
        <v>-0.49046542691774109</v>
      </c>
      <c r="Q626" s="7">
        <f t="shared" si="170"/>
        <v>3100</v>
      </c>
      <c r="R626" s="7">
        <f t="shared" si="175"/>
        <v>7.5720000000000001</v>
      </c>
      <c r="S626" s="21">
        <f t="shared" si="176"/>
        <v>17.408272258064518</v>
      </c>
      <c r="T626" s="21">
        <f t="shared" si="177"/>
        <v>18</v>
      </c>
      <c r="U626" s="7">
        <f t="shared" si="178"/>
        <v>3000</v>
      </c>
      <c r="V626" s="7">
        <f t="shared" si="172"/>
        <v>5</v>
      </c>
      <c r="W626" s="7">
        <f t="shared" si="173"/>
        <v>6</v>
      </c>
      <c r="X626" s="7">
        <v>0</v>
      </c>
      <c r="Y626" s="7">
        <f t="shared" si="174"/>
        <v>5.6464404000000004</v>
      </c>
    </row>
    <row r="627" spans="3:25">
      <c r="C627" s="68" t="s">
        <v>157</v>
      </c>
      <c r="D627" s="169">
        <v>2</v>
      </c>
      <c r="E627" s="65">
        <v>4</v>
      </c>
      <c r="F627" s="131">
        <f t="shared" si="180"/>
        <v>621</v>
      </c>
      <c r="G627" s="79">
        <f t="shared" si="185"/>
        <v>72.041914643953689</v>
      </c>
      <c r="H627" s="72">
        <f t="shared" si="183"/>
        <v>16.847076897788359</v>
      </c>
      <c r="I627" s="10">
        <f t="shared" si="181"/>
        <v>4.6797435827189888</v>
      </c>
      <c r="J627" s="70">
        <v>-1.2</v>
      </c>
      <c r="K627" s="7">
        <f t="shared" si="171"/>
        <v>13.972814842499716</v>
      </c>
      <c r="L627" s="43">
        <v>515</v>
      </c>
      <c r="M627" s="43">
        <f t="shared" si="184"/>
        <v>-630</v>
      </c>
      <c r="N627" s="7">
        <v>0</v>
      </c>
      <c r="O627" s="7">
        <f t="shared" si="169"/>
        <v>-101.0271851575003</v>
      </c>
      <c r="P627" s="7">
        <f t="shared" si="182"/>
        <v>-0.47278132142097506</v>
      </c>
      <c r="Q627" s="7">
        <f t="shared" si="170"/>
        <v>2900</v>
      </c>
      <c r="R627" s="7">
        <f t="shared" si="175"/>
        <v>6.718</v>
      </c>
      <c r="S627" s="21">
        <f t="shared" si="176"/>
        <v>16.510064137931035</v>
      </c>
      <c r="T627" s="21">
        <f t="shared" si="177"/>
        <v>17</v>
      </c>
      <c r="U627" s="7">
        <f t="shared" si="178"/>
        <v>3000</v>
      </c>
      <c r="V627" s="7">
        <f t="shared" si="172"/>
        <v>6</v>
      </c>
      <c r="W627" s="7">
        <f t="shared" si="173"/>
        <v>6</v>
      </c>
      <c r="X627" s="7">
        <v>0</v>
      </c>
      <c r="Y627" s="7">
        <f t="shared" si="174"/>
        <v>5.0096126000000005</v>
      </c>
    </row>
    <row r="628" spans="3:25">
      <c r="C628" s="68" t="s">
        <v>157</v>
      </c>
      <c r="D628" s="169">
        <v>2</v>
      </c>
      <c r="E628" s="65">
        <v>4</v>
      </c>
      <c r="F628" s="131">
        <f t="shared" si="180"/>
        <v>622</v>
      </c>
      <c r="G628" s="79">
        <f t="shared" si="185"/>
        <v>72.268370050782607</v>
      </c>
      <c r="H628" s="72">
        <f t="shared" si="183"/>
        <v>15.897169559389944</v>
      </c>
      <c r="I628" s="10">
        <f t="shared" si="181"/>
        <v>4.4158804331638732</v>
      </c>
      <c r="J628" s="70">
        <v>-1.2</v>
      </c>
      <c r="K628" s="7">
        <f t="shared" si="171"/>
        <v>12.441547462499715</v>
      </c>
      <c r="L628" s="43">
        <v>515</v>
      </c>
      <c r="M628" s="43">
        <f t="shared" si="184"/>
        <v>-630</v>
      </c>
      <c r="N628" s="7">
        <v>0</v>
      </c>
      <c r="O628" s="7">
        <f t="shared" ref="O628:O636" si="186">N628+K628+L628+M628</f>
        <v>-102.55845253750033</v>
      </c>
      <c r="P628" s="7">
        <f t="shared" si="182"/>
        <v>-0.45288586381591345</v>
      </c>
      <c r="Q628" s="7">
        <f t="shared" si="170"/>
        <v>2800</v>
      </c>
      <c r="R628" s="7">
        <f t="shared" si="175"/>
        <v>6.3259999999999996</v>
      </c>
      <c r="S628" s="21">
        <f t="shared" si="176"/>
        <v>16.101929285714284</v>
      </c>
      <c r="T628" s="21">
        <f t="shared" si="177"/>
        <v>17</v>
      </c>
      <c r="U628" s="7">
        <f t="shared" si="178"/>
        <v>3000</v>
      </c>
      <c r="V628" s="7">
        <f t="shared" si="172"/>
        <v>6</v>
      </c>
      <c r="W628" s="7">
        <f t="shared" si="173"/>
        <v>6</v>
      </c>
      <c r="X628" s="7">
        <v>0</v>
      </c>
      <c r="Y628" s="7">
        <f t="shared" si="174"/>
        <v>4.7172982000000001</v>
      </c>
    </row>
    <row r="629" spans="3:25">
      <c r="C629" s="68" t="s">
        <v>157</v>
      </c>
      <c r="D629" s="169">
        <v>1</v>
      </c>
      <c r="E629" s="65">
        <v>4</v>
      </c>
      <c r="F629" s="131">
        <f t="shared" si="180"/>
        <v>623</v>
      </c>
      <c r="G629" s="79">
        <f t="shared" si="185"/>
        <v>72.510195467485943</v>
      </c>
      <c r="H629" s="72">
        <f t="shared" si="183"/>
        <v>14.886772652257246</v>
      </c>
      <c r="I629" s="10">
        <f t="shared" si="181"/>
        <v>4.1352146256270128</v>
      </c>
      <c r="J629" s="70">
        <v>-1.2</v>
      </c>
      <c r="K629" s="7">
        <f t="shared" si="171"/>
        <v>10.910280082499716</v>
      </c>
      <c r="L629" s="43">
        <v>515</v>
      </c>
      <c r="M629" s="43">
        <f t="shared" si="184"/>
        <v>-630</v>
      </c>
      <c r="N629" s="7">
        <v>0</v>
      </c>
      <c r="O629" s="7">
        <f t="shared" si="186"/>
        <v>-104.08971991750025</v>
      </c>
      <c r="P629" s="7">
        <f t="shared" si="182"/>
        <v>-0.43043333218026641</v>
      </c>
      <c r="Q629" s="7">
        <f t="shared" si="170"/>
        <v>3400</v>
      </c>
      <c r="R629" s="7">
        <f t="shared" si="175"/>
        <v>8.9580000000000002</v>
      </c>
      <c r="S629" s="21">
        <f t="shared" si="176"/>
        <v>18.777548823529415</v>
      </c>
      <c r="T629" s="21">
        <f t="shared" si="177"/>
        <v>19</v>
      </c>
      <c r="U629" s="7">
        <f t="shared" si="178"/>
        <v>3500</v>
      </c>
      <c r="V629" s="7">
        <f t="shared" si="172"/>
        <v>4</v>
      </c>
      <c r="W629" s="7">
        <f t="shared" si="173"/>
        <v>7</v>
      </c>
      <c r="X629" s="7">
        <v>0</v>
      </c>
      <c r="Y629" s="7">
        <f t="shared" si="174"/>
        <v>6.6799806000000004</v>
      </c>
    </row>
    <row r="630" spans="3:25">
      <c r="C630" s="68" t="s">
        <v>157</v>
      </c>
      <c r="D630" s="169">
        <v>1</v>
      </c>
      <c r="E630" s="65">
        <v>4</v>
      </c>
      <c r="F630" s="131">
        <f t="shared" si="180"/>
        <v>624</v>
      </c>
      <c r="G630" s="79">
        <f t="shared" si="185"/>
        <v>72.771015732964599</v>
      </c>
      <c r="H630" s="72">
        <f t="shared" si="183"/>
        <v>13.802608449129979</v>
      </c>
      <c r="I630" s="10">
        <f t="shared" si="181"/>
        <v>3.834057902536105</v>
      </c>
      <c r="J630" s="70">
        <v>-1.2</v>
      </c>
      <c r="K630" s="7">
        <f t="shared" si="171"/>
        <v>9.3790127024997165</v>
      </c>
      <c r="L630" s="43">
        <v>515</v>
      </c>
      <c r="M630" s="43">
        <f t="shared" si="184"/>
        <v>-630</v>
      </c>
      <c r="N630" s="7">
        <v>0</v>
      </c>
      <c r="O630" s="7">
        <f t="shared" si="186"/>
        <v>-105.62098729750028</v>
      </c>
      <c r="P630" s="7">
        <f t="shared" si="182"/>
        <v>-0.40495698102164651</v>
      </c>
      <c r="Q630" s="7">
        <f t="shared" si="170"/>
        <v>3100</v>
      </c>
      <c r="R630" s="7">
        <f t="shared" si="175"/>
        <v>7.5720000000000001</v>
      </c>
      <c r="S630" s="21">
        <f t="shared" si="176"/>
        <v>17.408272258064518</v>
      </c>
      <c r="T630" s="21">
        <f t="shared" si="177"/>
        <v>18</v>
      </c>
      <c r="U630" s="7">
        <f t="shared" si="178"/>
        <v>3000</v>
      </c>
      <c r="V630" s="7">
        <f t="shared" si="172"/>
        <v>5</v>
      </c>
      <c r="W630" s="7">
        <f t="shared" si="173"/>
        <v>6</v>
      </c>
      <c r="X630" s="7">
        <v>0</v>
      </c>
      <c r="Y630" s="7">
        <f t="shared" si="174"/>
        <v>5.6464404000000004</v>
      </c>
    </row>
    <row r="631" spans="3:25">
      <c r="C631" s="68" t="s">
        <v>157</v>
      </c>
      <c r="D631" s="169">
        <v>1</v>
      </c>
      <c r="E631" s="65">
        <v>4</v>
      </c>
      <c r="F631" s="131">
        <f t="shared" si="180"/>
        <v>625</v>
      </c>
      <c r="G631" s="79">
        <f t="shared" si="185"/>
        <v>73.0561487072207</v>
      </c>
      <c r="H631" s="72">
        <f t="shared" si="183"/>
        <v>12.625688100059904</v>
      </c>
      <c r="I631" s="10">
        <f t="shared" si="181"/>
        <v>3.5071355833499731</v>
      </c>
      <c r="J631" s="70">
        <v>-1.2</v>
      </c>
      <c r="K631" s="7">
        <f t="shared" si="171"/>
        <v>7.8477453224997165</v>
      </c>
      <c r="L631" s="43">
        <v>515</v>
      </c>
      <c r="M631" s="43">
        <f t="shared" si="184"/>
        <v>-630</v>
      </c>
      <c r="N631" s="7">
        <v>0</v>
      </c>
      <c r="O631" s="7">
        <f t="shared" si="186"/>
        <v>-107.15225467750031</v>
      </c>
      <c r="P631" s="7">
        <f t="shared" si="182"/>
        <v>-0.37579748521563994</v>
      </c>
      <c r="Q631" s="7">
        <f t="shared" si="170"/>
        <v>2900</v>
      </c>
      <c r="R631" s="7">
        <f t="shared" si="175"/>
        <v>6.718</v>
      </c>
      <c r="S631" s="21">
        <f t="shared" si="176"/>
        <v>16.510064137931035</v>
      </c>
      <c r="T631" s="21">
        <f t="shared" si="177"/>
        <v>17</v>
      </c>
      <c r="U631" s="7">
        <f t="shared" si="178"/>
        <v>3000</v>
      </c>
      <c r="V631" s="7">
        <f t="shared" si="172"/>
        <v>6</v>
      </c>
      <c r="W631" s="7">
        <f t="shared" si="173"/>
        <v>6</v>
      </c>
      <c r="X631" s="7">
        <v>0</v>
      </c>
      <c r="Y631" s="7">
        <f t="shared" si="174"/>
        <v>5.0096126000000005</v>
      </c>
    </row>
    <row r="632" spans="3:25">
      <c r="C632" s="68" t="s">
        <v>157</v>
      </c>
      <c r="D632" s="169">
        <v>1</v>
      </c>
      <c r="E632" s="65">
        <v>4</v>
      </c>
      <c r="F632" s="131">
        <f t="shared" si="180"/>
        <v>626</v>
      </c>
      <c r="G632" s="79">
        <f t="shared" si="185"/>
        <v>73.373969570302577</v>
      </c>
      <c r="H632" s="72">
        <f t="shared" si="183"/>
        <v>11.327135560237384</v>
      </c>
      <c r="I632" s="10">
        <f t="shared" si="181"/>
        <v>3.1464265445103843</v>
      </c>
      <c r="J632" s="70">
        <v>-1.2</v>
      </c>
      <c r="K632" s="7">
        <f t="shared" si="171"/>
        <v>6.3164779424997173</v>
      </c>
      <c r="L632" s="43">
        <v>515</v>
      </c>
      <c r="M632" s="43">
        <f t="shared" si="184"/>
        <v>-630</v>
      </c>
      <c r="N632" s="7">
        <v>0</v>
      </c>
      <c r="O632" s="7">
        <f t="shared" si="186"/>
        <v>-108.68352205750023</v>
      </c>
      <c r="P632" s="7">
        <f t="shared" si="182"/>
        <v>-0.3419647187525986</v>
      </c>
      <c r="Q632" s="7">
        <f t="shared" si="170"/>
        <v>2600</v>
      </c>
      <c r="R632" s="7">
        <f t="shared" si="175"/>
        <v>5.5419999999999998</v>
      </c>
      <c r="S632" s="21">
        <f t="shared" si="176"/>
        <v>15.191474615384614</v>
      </c>
      <c r="T632" s="21">
        <f t="shared" si="177"/>
        <v>16</v>
      </c>
      <c r="U632" s="7">
        <f t="shared" si="178"/>
        <v>2500</v>
      </c>
      <c r="V632" s="7">
        <f t="shared" si="172"/>
        <v>7</v>
      </c>
      <c r="W632" s="7">
        <f t="shared" si="173"/>
        <v>5</v>
      </c>
      <c r="X632" s="7">
        <v>0</v>
      </c>
      <c r="Y632" s="7">
        <f t="shared" si="174"/>
        <v>4.1326694000000002</v>
      </c>
    </row>
    <row r="633" spans="3:25">
      <c r="C633" s="68" t="s">
        <v>157</v>
      </c>
      <c r="D633" s="169">
        <v>1</v>
      </c>
      <c r="E633" s="65">
        <v>4</v>
      </c>
      <c r="F633" s="131">
        <f t="shared" si="180"/>
        <v>627</v>
      </c>
      <c r="G633" s="79">
        <f t="shared" si="185"/>
        <v>73.739117941972694</v>
      </c>
      <c r="H633" s="72">
        <f t="shared" si="183"/>
        <v>9.8590060350926993</v>
      </c>
      <c r="I633" s="10">
        <f t="shared" si="181"/>
        <v>2.7386127875257498</v>
      </c>
      <c r="J633" s="70">
        <v>-1.2</v>
      </c>
      <c r="K633" s="7">
        <f t="shared" si="171"/>
        <v>4.7852105624997172</v>
      </c>
      <c r="L633" s="43">
        <v>515</v>
      </c>
      <c r="M633" s="43">
        <f t="shared" si="184"/>
        <v>-630</v>
      </c>
      <c r="N633" s="7">
        <v>0</v>
      </c>
      <c r="O633" s="7">
        <f t="shared" si="186"/>
        <v>-110.21478943750026</v>
      </c>
      <c r="P633" s="7">
        <f t="shared" si="182"/>
        <v>-0.30183563172799616</v>
      </c>
      <c r="Q633" s="7">
        <f t="shared" si="170"/>
        <v>2200</v>
      </c>
      <c r="R633" s="7">
        <f t="shared" si="175"/>
        <v>4.05</v>
      </c>
      <c r="S633" s="21">
        <f t="shared" si="176"/>
        <v>13.120159090909091</v>
      </c>
      <c r="T633" s="21">
        <f t="shared" si="177"/>
        <v>14</v>
      </c>
      <c r="U633" s="7">
        <f t="shared" si="178"/>
        <v>2000</v>
      </c>
      <c r="V633" s="7">
        <f t="shared" si="172"/>
        <v>9</v>
      </c>
      <c r="W633" s="7">
        <f t="shared" si="173"/>
        <v>4</v>
      </c>
      <c r="X633" s="7">
        <v>0</v>
      </c>
      <c r="Y633" s="7">
        <f t="shared" si="174"/>
        <v>3.0200849999999999</v>
      </c>
    </row>
    <row r="634" spans="3:25">
      <c r="C634" s="68" t="s">
        <v>157</v>
      </c>
      <c r="D634" s="169">
        <v>1</v>
      </c>
      <c r="E634" s="65">
        <v>4</v>
      </c>
      <c r="F634" s="131">
        <f t="shared" si="180"/>
        <v>628</v>
      </c>
      <c r="G634" s="79">
        <f t="shared" si="185"/>
        <v>74.181925384742755</v>
      </c>
      <c r="H634" s="72">
        <f t="shared" si="183"/>
        <v>8.1299446492577232</v>
      </c>
      <c r="I634" s="10">
        <f t="shared" si="181"/>
        <v>2.2583179581271451</v>
      </c>
      <c r="J634" s="70">
        <v>-1.2</v>
      </c>
      <c r="K634" s="7">
        <f t="shared" si="171"/>
        <v>3.2539431824997176</v>
      </c>
      <c r="L634" s="43">
        <v>515</v>
      </c>
      <c r="M634" s="43">
        <f t="shared" si="184"/>
        <v>-630</v>
      </c>
      <c r="N634" s="7">
        <v>0</v>
      </c>
      <c r="O634" s="7">
        <f t="shared" si="186"/>
        <v>-111.74605681750029</v>
      </c>
      <c r="P634" s="7">
        <f t="shared" si="182"/>
        <v>-0.25235812686085718</v>
      </c>
      <c r="Q634" s="7">
        <f t="shared" si="170"/>
        <v>1800</v>
      </c>
      <c r="R634" s="7">
        <f t="shared" si="175"/>
        <v>2.58</v>
      </c>
      <c r="S634" s="21">
        <f t="shared" si="176"/>
        <v>10.215366666666666</v>
      </c>
      <c r="T634" s="21">
        <f t="shared" si="177"/>
        <v>11</v>
      </c>
      <c r="U634" s="7">
        <f t="shared" si="178"/>
        <v>2000</v>
      </c>
      <c r="V634" s="7">
        <f t="shared" si="172"/>
        <v>12</v>
      </c>
      <c r="W634" s="7">
        <f t="shared" si="173"/>
        <v>4</v>
      </c>
      <c r="X634" s="7">
        <v>0</v>
      </c>
      <c r="Y634" s="7">
        <f t="shared" si="174"/>
        <v>1.9239060000000001</v>
      </c>
    </row>
    <row r="635" spans="3:25">
      <c r="C635" s="68" t="s">
        <v>157</v>
      </c>
      <c r="D635" s="169">
        <v>1</v>
      </c>
      <c r="E635" s="65">
        <v>4</v>
      </c>
      <c r="F635" s="131">
        <f t="shared" si="180"/>
        <v>629</v>
      </c>
      <c r="G635" s="79">
        <f t="shared" si="185"/>
        <v>74.790506004192991</v>
      </c>
      <c r="H635" s="72">
        <f t="shared" si="183"/>
        <v>5.9154036210553098</v>
      </c>
      <c r="I635" s="10">
        <f t="shared" si="181"/>
        <v>1.6431676725153639</v>
      </c>
      <c r="J635" s="70">
        <v>-1.23</v>
      </c>
      <c r="K635" s="7">
        <f t="shared" si="171"/>
        <v>1.722675802499718</v>
      </c>
      <c r="L635" s="43">
        <v>515</v>
      </c>
      <c r="M635" s="43">
        <f t="shared" si="184"/>
        <v>-645.75</v>
      </c>
      <c r="N635" s="7">
        <v>0</v>
      </c>
      <c r="O635" s="7">
        <f t="shared" si="186"/>
        <v>-129.02732419750032</v>
      </c>
      <c r="P635" s="7">
        <f t="shared" si="182"/>
        <v>-0.2120135279924919</v>
      </c>
      <c r="Q635" s="7">
        <f t="shared" si="170"/>
        <v>1300</v>
      </c>
      <c r="R635" s="7">
        <f t="shared" si="175"/>
        <v>1.2</v>
      </c>
      <c r="S635" s="21">
        <f t="shared" si="176"/>
        <v>6.5787692307692307</v>
      </c>
      <c r="T635" s="21">
        <f t="shared" si="177"/>
        <v>7</v>
      </c>
      <c r="U635" s="7">
        <f t="shared" si="178"/>
        <v>1500</v>
      </c>
      <c r="V635" s="7">
        <f t="shared" si="172"/>
        <v>16</v>
      </c>
      <c r="W635" s="7">
        <v>0</v>
      </c>
      <c r="X635" s="7">
        <v>0</v>
      </c>
      <c r="Y635" s="7">
        <f t="shared" si="174"/>
        <v>0.89483999999999997</v>
      </c>
    </row>
    <row r="636" spans="3:25">
      <c r="C636" s="68" t="s">
        <v>157</v>
      </c>
      <c r="D636" s="169">
        <v>1</v>
      </c>
      <c r="E636" s="65">
        <v>4</v>
      </c>
      <c r="F636" s="131">
        <f t="shared" si="180"/>
        <v>630</v>
      </c>
      <c r="G636" s="79">
        <f t="shared" si="185"/>
        <v>76.831747456514179</v>
      </c>
      <c r="H636" s="72">
        <f t="shared" si="183"/>
        <v>1.7636326148022654</v>
      </c>
      <c r="I636" s="10">
        <f t="shared" si="181"/>
        <v>0.48989794855618485</v>
      </c>
      <c r="J636" s="70">
        <v>0</v>
      </c>
      <c r="K636" s="7">
        <f t="shared" si="171"/>
        <v>0.15312673799971818</v>
      </c>
      <c r="L636" s="43">
        <v>515</v>
      </c>
      <c r="M636" s="43">
        <f t="shared" si="184"/>
        <v>0</v>
      </c>
      <c r="N636" s="7">
        <v>0</v>
      </c>
      <c r="O636" s="7">
        <f t="shared" si="186"/>
        <v>515.15312673799974</v>
      </c>
      <c r="P636" s="7">
        <f t="shared" si="182"/>
        <v>0.25237245998125035</v>
      </c>
      <c r="Q636" s="7">
        <f t="shared" si="170"/>
        <v>0</v>
      </c>
      <c r="R636" s="7">
        <f t="shared" si="175"/>
        <v>0</v>
      </c>
      <c r="S636" s="21">
        <f t="shared" si="176"/>
        <v>0</v>
      </c>
      <c r="T636" s="21">
        <f t="shared" si="177"/>
        <v>0</v>
      </c>
      <c r="U636" s="7">
        <f t="shared" si="178"/>
        <v>0</v>
      </c>
      <c r="V636" s="7">
        <f t="shared" si="172"/>
        <v>23</v>
      </c>
      <c r="W636" s="7">
        <v>0</v>
      </c>
      <c r="X636" s="7">
        <v>0</v>
      </c>
      <c r="Y636" s="7">
        <f t="shared" si="174"/>
        <v>0</v>
      </c>
    </row>
    <row r="637" spans="3:25">
      <c r="D637" s="133"/>
      <c r="E637" s="134"/>
      <c r="F637" s="35"/>
      <c r="G637" s="135"/>
      <c r="H637" s="136"/>
      <c r="I637" s="136"/>
      <c r="J637" s="133"/>
      <c r="K637" s="133"/>
      <c r="L637" s="133"/>
      <c r="M637" s="133"/>
      <c r="N637" s="133"/>
      <c r="O637" s="133"/>
      <c r="P637" s="133"/>
      <c r="Q637" s="133"/>
      <c r="R637" s="133"/>
      <c r="S637" s="133"/>
      <c r="T637" s="133"/>
      <c r="U637" s="7"/>
      <c r="V637" s="132"/>
      <c r="W637" s="7"/>
      <c r="X637" s="7"/>
      <c r="Y637" s="7"/>
    </row>
    <row r="638" spans="3:25">
      <c r="D638" s="133"/>
      <c r="E638" s="134"/>
      <c r="F638" s="35"/>
      <c r="G638" s="135"/>
      <c r="H638" s="136"/>
      <c r="I638" s="136"/>
      <c r="J638" s="133"/>
      <c r="K638" s="133"/>
      <c r="L638" s="133"/>
      <c r="M638" s="133"/>
      <c r="N638" s="133"/>
      <c r="O638" s="133"/>
      <c r="P638" s="133"/>
      <c r="Q638" s="133"/>
      <c r="R638" s="133"/>
      <c r="S638" s="133"/>
      <c r="T638" s="133"/>
      <c r="U638" s="7"/>
      <c r="V638" s="132"/>
      <c r="W638" s="7"/>
      <c r="X638" s="7"/>
      <c r="Y638" s="7"/>
    </row>
    <row r="639" spans="3:25">
      <c r="D639" s="133"/>
      <c r="E639" s="134"/>
      <c r="F639" s="35"/>
      <c r="G639" s="135"/>
      <c r="H639" s="136"/>
      <c r="I639" s="136"/>
      <c r="J639" s="133"/>
      <c r="K639" s="133"/>
      <c r="L639" s="133"/>
      <c r="M639" s="133"/>
      <c r="N639" s="133"/>
      <c r="O639" s="133"/>
      <c r="P639" s="133"/>
      <c r="Q639" s="133"/>
      <c r="R639" s="133"/>
      <c r="S639" s="133"/>
      <c r="T639" s="133"/>
      <c r="U639" s="7"/>
      <c r="V639" s="7"/>
      <c r="W639" s="7"/>
      <c r="X639" s="7"/>
      <c r="Y639" s="7"/>
    </row>
    <row r="640" spans="3:25">
      <c r="D640" s="133"/>
      <c r="E640" s="134"/>
      <c r="F640" s="35"/>
      <c r="G640" s="135"/>
      <c r="H640" s="136"/>
      <c r="I640" s="136"/>
      <c r="J640" s="133"/>
      <c r="K640" s="133"/>
      <c r="L640" s="133"/>
      <c r="M640" s="133"/>
      <c r="N640" s="133"/>
      <c r="O640" s="133"/>
      <c r="P640" s="133"/>
      <c r="Q640" s="133"/>
      <c r="R640" s="133"/>
      <c r="S640" s="133"/>
      <c r="T640" s="133"/>
      <c r="U640" s="7"/>
      <c r="V640" s="7"/>
      <c r="W640" s="7"/>
      <c r="X640" s="7"/>
      <c r="Y640" s="7"/>
    </row>
  </sheetData>
  <phoneticPr fontId="15" type="noConversion"/>
  <conditionalFormatting sqref="AK28:AM29 AN28:AQ30 AR28:AX29 AK7:AX27">
    <cfRule type="colorScale" priority="1">
      <colorScale>
        <cfvo type="min"/>
        <cfvo type="percentile" val="50"/>
        <cfvo type="max"/>
        <color rgb="FF00B050"/>
        <color rgb="FFFFFF00"/>
        <color rgb="FFFF0000"/>
      </colorScale>
    </cfRule>
    <cfRule type="colorScale" priority="2">
      <colorScale>
        <cfvo type="min"/>
        <cfvo type="percentile" val="50"/>
        <cfvo type="max"/>
        <color rgb="FFFF0000"/>
        <color rgb="FFFFFF00"/>
        <color rgb="FF00B050"/>
      </colorScale>
    </cfRule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95B69-9A0D-4D54-A167-97F207473801}">
  <dimension ref="A2:O633"/>
  <sheetViews>
    <sheetView workbookViewId="0">
      <pane ySplit="2" topLeftCell="A3" activePane="bottomLeft" state="frozen"/>
      <selection pane="bottomLeft" activeCell="B19" sqref="B19"/>
    </sheetView>
  </sheetViews>
  <sheetFormatPr defaultRowHeight="14.4"/>
  <cols>
    <col min="2" max="2" width="12.77734375" bestFit="1" customWidth="1"/>
    <col min="3" max="3" width="9.44140625" customWidth="1"/>
    <col min="4" max="4" width="13.109375" bestFit="1" customWidth="1"/>
    <col min="5" max="5" width="22.44140625" bestFit="1" customWidth="1"/>
    <col min="6" max="6" width="13.109375" bestFit="1" customWidth="1"/>
    <col min="7" max="7" width="23" bestFit="1" customWidth="1"/>
    <col min="13" max="13" width="13.44140625" customWidth="1"/>
    <col min="15" max="15" width="0.33203125" customWidth="1"/>
  </cols>
  <sheetData>
    <row r="2" spans="1:15">
      <c r="A2" s="141" t="s">
        <v>82</v>
      </c>
      <c r="B2" s="142" t="s">
        <v>136</v>
      </c>
      <c r="C2" s="142" t="s">
        <v>101</v>
      </c>
      <c r="D2" s="142" t="s">
        <v>102</v>
      </c>
      <c r="E2" s="143" t="s">
        <v>103</v>
      </c>
      <c r="F2" s="142" t="s">
        <v>104</v>
      </c>
      <c r="G2" s="142" t="s">
        <v>105</v>
      </c>
      <c r="H2" s="43" t="s">
        <v>106</v>
      </c>
      <c r="I2" s="7"/>
      <c r="J2" s="7"/>
      <c r="K2" s="7"/>
      <c r="L2" s="7"/>
      <c r="M2" s="7"/>
      <c r="N2" s="42">
        <f>SUM(D4:D1289)</f>
        <v>36.745346841777831</v>
      </c>
    </row>
    <row r="3" spans="1:15">
      <c r="A3" s="67">
        <v>0</v>
      </c>
      <c r="B3" s="7">
        <v>0</v>
      </c>
      <c r="C3" s="7">
        <v>0</v>
      </c>
      <c r="D3" s="7">
        <f>B3*'CW1'!X6</f>
        <v>0</v>
      </c>
      <c r="E3" s="7">
        <v>0</v>
      </c>
      <c r="F3" s="60">
        <f>((B3*'CW1'!X6)/1000)/0.755</f>
        <v>0</v>
      </c>
      <c r="G3" s="7">
        <v>0</v>
      </c>
      <c r="H3" s="7" t="s">
        <v>107</v>
      </c>
      <c r="I3" s="7"/>
      <c r="J3" s="7"/>
      <c r="K3" s="7"/>
      <c r="L3" s="7"/>
      <c r="M3" s="7"/>
      <c r="N3" s="42">
        <f>SUM(F4:F1289)</f>
        <v>4.8669333565268751E-2</v>
      </c>
      <c r="O3">
        <v>5.6</v>
      </c>
    </row>
    <row r="4" spans="1:15">
      <c r="A4" s="68">
        <v>1</v>
      </c>
      <c r="B4" s="147">
        <f>(('CW1'!G7-'CW1'!G6)/3600)*'CW1'!P7</f>
        <v>1.7041327068486112E-4</v>
      </c>
      <c r="C4" s="5">
        <f>('CW1'!X7*'CW1'!Y7)/3600</f>
        <v>9.7264136666666667E-2</v>
      </c>
      <c r="D4" s="10">
        <f>B4*'CW1'!X7</f>
        <v>9.3045645793934165E-2</v>
      </c>
      <c r="E4" s="21">
        <f>E3+D4</f>
        <v>9.3045645793934165E-2</v>
      </c>
      <c r="F4" s="60">
        <f>((B4*'CW1'!X7)/1000)/0.755</f>
        <v>1.2323926595223067E-4</v>
      </c>
      <c r="G4" s="60">
        <f>F4+G3</f>
        <v>1.2323926595223067E-4</v>
      </c>
      <c r="H4" s="7" t="s">
        <v>108</v>
      </c>
      <c r="I4" s="7"/>
      <c r="J4" s="7"/>
      <c r="K4" s="7"/>
      <c r="L4" s="7"/>
      <c r="M4" s="138">
        <f>29/N3</f>
        <v>595.85775837898234</v>
      </c>
      <c r="N4" s="18"/>
      <c r="O4">
        <v>5.6</v>
      </c>
    </row>
    <row r="5" spans="1:15">
      <c r="A5" s="68">
        <f t="shared" ref="A5:A68" si="0">A4+1</f>
        <v>2</v>
      </c>
      <c r="B5" s="147">
        <f>(('CW1'!G8-'CW1'!G7)/3600)*'CW1'!P8</f>
        <v>1.7075709692527781E-4</v>
      </c>
      <c r="C5" s="5">
        <f>('CW1'!X8*'CW1'!Y8)/3600</f>
        <v>0.18891066666666667</v>
      </c>
      <c r="D5" s="10">
        <f>B5*'CW1'!X8</f>
        <v>8.196340652413335E-2</v>
      </c>
      <c r="E5" s="21">
        <f>E4+D5</f>
        <v>0.17500905231806752</v>
      </c>
      <c r="F5" s="60">
        <f>((B5*'CW1'!X8)/1000)/0.755</f>
        <v>1.0856080334322299E-4</v>
      </c>
      <c r="G5" s="60">
        <f t="shared" ref="G5:G68" si="1">F5+G4</f>
        <v>2.3180006929545365E-4</v>
      </c>
      <c r="H5" s="7" t="s">
        <v>109</v>
      </c>
      <c r="I5" s="7"/>
      <c r="J5" s="7"/>
      <c r="K5" s="7"/>
      <c r="L5" s="138">
        <f>M4*1286/1000</f>
        <v>766.27307727537129</v>
      </c>
      <c r="M5" s="7"/>
      <c r="N5" s="18"/>
      <c r="O5">
        <v>5.6</v>
      </c>
    </row>
    <row r="6" spans="1:15">
      <c r="A6" s="68">
        <f t="shared" si="0"/>
        <v>3</v>
      </c>
      <c r="B6" s="147">
        <f>(('CW1'!G9-'CW1'!G8)/3600)*'CW1'!P9</f>
        <v>1.7110092316569448E-4</v>
      </c>
      <c r="C6" s="5">
        <f>('CW1'!X9*'CW1'!Y9)/3600</f>
        <v>0.32075456944444442</v>
      </c>
      <c r="D6" s="10">
        <f>B6*'CW1'!X9</f>
        <v>8.1272938503704872E-2</v>
      </c>
      <c r="E6" s="21">
        <f t="shared" ref="E6:E69" si="2">E5+D6</f>
        <v>0.25628199082177239</v>
      </c>
      <c r="F6" s="60">
        <f>((B6*'CW1'!X9)/1000)/0.755</f>
        <v>1.0764627616384752E-4</v>
      </c>
      <c r="G6" s="60">
        <f t="shared" si="1"/>
        <v>3.3944634545930117E-4</v>
      </c>
      <c r="H6" s="43" t="s">
        <v>110</v>
      </c>
      <c r="I6" s="7"/>
      <c r="J6" s="7"/>
      <c r="K6" s="7"/>
      <c r="L6" s="196">
        <f>(L5/29)*0.9</f>
        <v>23.780888605097729</v>
      </c>
      <c r="M6" s="7"/>
      <c r="N6" s="18"/>
      <c r="O6">
        <v>5.6</v>
      </c>
    </row>
    <row r="7" spans="1:15" ht="15" thickBot="1">
      <c r="A7" s="68">
        <f t="shared" si="0"/>
        <v>4</v>
      </c>
      <c r="B7" s="147">
        <f>(('CW1'!G10-'CW1'!G9)/3600)*'CW1'!P10</f>
        <v>1.7144474940611115E-4</v>
      </c>
      <c r="C7" s="5">
        <f>('CW1'!X10*'CW1'!Y10)/3600</f>
        <v>0.38116869777777784</v>
      </c>
      <c r="D7" s="10">
        <f>B7*'CW1'!X10</f>
        <v>7.4407021242252236E-2</v>
      </c>
      <c r="E7" s="21">
        <f t="shared" si="2"/>
        <v>0.33068901206402462</v>
      </c>
      <c r="F7" s="60">
        <f>((B7*'CW1'!X10)/1000)/0.755</f>
        <v>9.8552346016228136E-5</v>
      </c>
      <c r="G7" s="60">
        <f t="shared" si="1"/>
        <v>4.3799869147552928E-4</v>
      </c>
      <c r="H7" s="158" t="s">
        <v>138</v>
      </c>
      <c r="I7" s="158"/>
      <c r="J7" s="158"/>
      <c r="K7" s="159">
        <f>(AVERAGE('CW1'!P6:P90)+AVERAGE('CW1'!P121:P180)+AVERAGE('CW1'!P211:P231)+AVERAGE('CW1'!P241:P340)+AVERAGE('CW1'!P391:P400,'CW1'!P411:P455,'CW1'!P477:P540,'CW1'!P551:P600))/5</f>
        <v>5.6075600589988834</v>
      </c>
      <c r="L7" s="18"/>
      <c r="M7" s="18"/>
      <c r="N7" s="18"/>
      <c r="O7">
        <v>5.6</v>
      </c>
    </row>
    <row r="8" spans="1:15" ht="15" thickBot="1">
      <c r="A8" s="68">
        <f t="shared" si="0"/>
        <v>5</v>
      </c>
      <c r="B8" s="147">
        <f>(('CW1'!G11-'CW1'!G10)/3600)*'CW1'!P11</f>
        <v>1.7178857564652776E-4</v>
      </c>
      <c r="C8" s="5">
        <f>('CW1'!X11*'CW1'!Y11)/3600</f>
        <v>0.4710669755555556</v>
      </c>
      <c r="D8" s="10">
        <f>B8*'CW1'!X11</f>
        <v>7.4556241830593048E-2</v>
      </c>
      <c r="E8" s="21">
        <f t="shared" si="2"/>
        <v>0.40524525389461769</v>
      </c>
      <c r="F8" s="60">
        <f>((B8*'CW1'!X11)/1000)/0.755</f>
        <v>9.8749989179593446E-5</v>
      </c>
      <c r="G8" s="157">
        <f t="shared" si="1"/>
        <v>5.3674868065512274E-4</v>
      </c>
      <c r="H8" s="160" t="s">
        <v>147</v>
      </c>
      <c r="I8" s="102"/>
      <c r="J8" s="102"/>
      <c r="K8" s="103">
        <f>AVERAGE('CW1'!P6:P636)</f>
        <v>3.0373207149048</v>
      </c>
      <c r="O8">
        <v>5.6</v>
      </c>
    </row>
    <row r="9" spans="1:15">
      <c r="A9" s="68">
        <f t="shared" si="0"/>
        <v>6</v>
      </c>
      <c r="B9" s="147">
        <f>(('CW1'!G12-'CW1'!G11)/3600)*'CW1'!P12</f>
        <v>1.7213240188694438E-4</v>
      </c>
      <c r="C9" s="5">
        <f>('CW1'!X12*'CW1'!Y12)/3600</f>
        <v>0.55559289911111109</v>
      </c>
      <c r="D9" s="10">
        <f>B9*'CW1'!X12</f>
        <v>7.2984138400064416E-2</v>
      </c>
      <c r="E9" s="21">
        <f t="shared" si="2"/>
        <v>0.47822939229468209</v>
      </c>
      <c r="F9" s="60">
        <f>((B9*'CW1'!X12)/1000)/0.755</f>
        <v>9.6667732980217769E-5</v>
      </c>
      <c r="G9" s="60">
        <f t="shared" si="1"/>
        <v>6.3341641363534053E-4</v>
      </c>
      <c r="O9">
        <v>5.6</v>
      </c>
    </row>
    <row r="10" spans="1:15">
      <c r="A10" s="68">
        <f t="shared" si="0"/>
        <v>7</v>
      </c>
      <c r="B10" s="147">
        <f>(('CW1'!G13-'CW1'!G12)/3600)*'CW1'!P13</f>
        <v>1.7247622812736118E-4</v>
      </c>
      <c r="C10" s="5">
        <f>('CW1'!X13*'CW1'!Y13)/3600</f>
        <v>0.62971879333333336</v>
      </c>
      <c r="D10" s="10">
        <f>B10*'CW1'!X13</f>
        <v>7.3129920726001135E-2</v>
      </c>
      <c r="E10" s="21">
        <f t="shared" si="2"/>
        <v>0.55135931302068319</v>
      </c>
      <c r="F10" s="60">
        <f>((B10*'CW1'!X13)/1000)/0.755</f>
        <v>9.6860822153643889E-5</v>
      </c>
      <c r="G10" s="60">
        <f t="shared" si="1"/>
        <v>7.3027723578898446E-4</v>
      </c>
      <c r="O10">
        <v>5.6</v>
      </c>
    </row>
    <row r="11" spans="1:15">
      <c r="A11" s="68">
        <f t="shared" si="0"/>
        <v>8</v>
      </c>
      <c r="B11" s="147">
        <f>(('CW1'!G14-'CW1'!G13)/3600)*'CW1'!P14</f>
        <v>1.7282005436777785E-4</v>
      </c>
      <c r="C11" s="5">
        <f>('CW1'!X14*'CW1'!Y14)/3600</f>
        <v>0.4710669755555556</v>
      </c>
      <c r="D11" s="10">
        <f>B11*'CW1'!X14</f>
        <v>7.5003903595615581E-2</v>
      </c>
      <c r="E11" s="21">
        <f t="shared" si="2"/>
        <v>0.62636321661629879</v>
      </c>
      <c r="F11" s="60">
        <f>((B11*'CW1'!X14)/1000)/0.755</f>
        <v>9.9342918669689513E-5</v>
      </c>
      <c r="G11" s="60">
        <f t="shared" si="1"/>
        <v>8.2962015445867403E-4</v>
      </c>
      <c r="O11">
        <v>5.6</v>
      </c>
    </row>
    <row r="12" spans="1:15">
      <c r="A12" s="68">
        <f t="shared" si="0"/>
        <v>9</v>
      </c>
      <c r="B12" s="147">
        <f>(('CW1'!G15-'CW1'!G14)/3600)*'CW1'!P15</f>
        <v>1.7316388060819438E-4</v>
      </c>
      <c r="C12" s="5">
        <f>('CW1'!X15*'CW1'!Y15)/3600</f>
        <v>0.49821625544444448</v>
      </c>
      <c r="D12" s="10">
        <f>B12*'CW1'!X15</f>
        <v>7.5153124183956366E-2</v>
      </c>
      <c r="E12" s="21">
        <f t="shared" si="2"/>
        <v>0.70151634080025516</v>
      </c>
      <c r="F12" s="60">
        <f>((B12*'CW1'!X15)/1000)/0.755</f>
        <v>9.9540561833054783E-5</v>
      </c>
      <c r="G12" s="60">
        <f t="shared" si="1"/>
        <v>9.2916071629172879E-4</v>
      </c>
      <c r="O12">
        <v>5.6</v>
      </c>
    </row>
    <row r="13" spans="1:15">
      <c r="A13" s="68">
        <f t="shared" si="0"/>
        <v>10</v>
      </c>
      <c r="B13" s="147">
        <f>(('CW1'!G16-'CW1'!G15)/3600)*'CW1'!P16</f>
        <v>1.7350770684861118E-4</v>
      </c>
      <c r="C13" s="5">
        <f>('CW1'!X16*'CW1'!Y16)/3600</f>
        <v>0.53345638033333342</v>
      </c>
      <c r="D13" s="10">
        <f>B13*'CW1'!X16</f>
        <v>7.5302344772297247E-2</v>
      </c>
      <c r="E13" s="21">
        <f t="shared" si="2"/>
        <v>0.7768186855725524</v>
      </c>
      <c r="F13" s="60">
        <f>((B13*'CW1'!X16)/1000)/0.755</f>
        <v>9.9738204996420202E-5</v>
      </c>
      <c r="G13" s="60">
        <f t="shared" si="1"/>
        <v>1.0288989212881489E-3</v>
      </c>
      <c r="O13">
        <v>5.6</v>
      </c>
    </row>
    <row r="14" spans="1:15">
      <c r="A14" s="68">
        <f t="shared" si="0"/>
        <v>11</v>
      </c>
      <c r="B14" s="147">
        <f>(('CW1'!G17-'CW1'!G16)/3600)*'CW1'!P17</f>
        <v>1.7385153308902793E-4</v>
      </c>
      <c r="C14" s="5">
        <f>('CW1'!X17*'CW1'!Y17)/3600</f>
        <v>0.59002103955555563</v>
      </c>
      <c r="D14" s="10">
        <f>B14*'CW1'!X17</f>
        <v>7.3713050029747845E-2</v>
      </c>
      <c r="E14" s="21">
        <f t="shared" si="2"/>
        <v>0.85053173560230022</v>
      </c>
      <c r="F14" s="60">
        <f>((B14*'CW1'!X17)/1000)/0.755</f>
        <v>9.7633178847348137E-5</v>
      </c>
      <c r="G14" s="60">
        <f t="shared" si="1"/>
        <v>1.1265321001354971E-3</v>
      </c>
      <c r="O14">
        <v>5.6</v>
      </c>
    </row>
    <row r="15" spans="1:15">
      <c r="A15" s="68">
        <f t="shared" si="0"/>
        <v>12</v>
      </c>
      <c r="B15" s="147">
        <f>(('CW1'!G18-'CW1'!G17)/3600)*'CW1'!P18</f>
        <v>1.7419535932944452E-4</v>
      </c>
      <c r="C15" s="5">
        <f>('CW1'!X18*'CW1'!Y18)/3600</f>
        <v>0.62971879333333336</v>
      </c>
      <c r="D15" s="10">
        <f>B15*'CW1'!X18</f>
        <v>7.3858832355684481E-2</v>
      </c>
      <c r="E15" s="21">
        <f t="shared" si="2"/>
        <v>0.92439056795798469</v>
      </c>
      <c r="F15" s="60">
        <f>((B15*'CW1'!X18)/1000)/0.755</f>
        <v>9.7826268020774148E-5</v>
      </c>
      <c r="G15" s="60">
        <f t="shared" si="1"/>
        <v>1.2243583681562711E-3</v>
      </c>
      <c r="O15">
        <v>5.6</v>
      </c>
    </row>
    <row r="16" spans="1:15">
      <c r="A16" s="68">
        <f t="shared" si="0"/>
        <v>13</v>
      </c>
      <c r="B16" s="147">
        <f>(('CW1'!G19-'CW1'!G18)/3600)*'CW1'!P19</f>
        <v>1.7453918556986132E-4</v>
      </c>
      <c r="C16" s="5">
        <f>('CW1'!X19*'CW1'!Y19)/3600</f>
        <v>0.66502520266666665</v>
      </c>
      <c r="D16" s="10">
        <f>B16*'CW1'!X19</f>
        <v>7.40046146816212E-2</v>
      </c>
      <c r="E16" s="21">
        <f t="shared" si="2"/>
        <v>0.99839518263960592</v>
      </c>
      <c r="F16" s="60">
        <f>((B16*'CW1'!X19)/1000)/0.755</f>
        <v>9.8019357194200268E-5</v>
      </c>
      <c r="G16" s="60">
        <f t="shared" si="1"/>
        <v>1.3223777253504713E-3</v>
      </c>
      <c r="O16">
        <v>5.6</v>
      </c>
    </row>
    <row r="17" spans="1:15">
      <c r="A17" s="68">
        <f t="shared" si="0"/>
        <v>14</v>
      </c>
      <c r="B17" s="147">
        <f>(('CW1'!G20-'CW1'!G19)/3600)*'CW1'!P20</f>
        <v>1.748830118102778E-4</v>
      </c>
      <c r="C17" s="5">
        <f>('CW1'!X20*'CW1'!Y20)/3600</f>
        <v>0.81305162400000008</v>
      </c>
      <c r="D17" s="10">
        <f>B17*'CW1'!X20</f>
        <v>8.0795951456348339E-2</v>
      </c>
      <c r="E17" s="21">
        <f t="shared" si="2"/>
        <v>1.0791911340959544</v>
      </c>
      <c r="F17" s="60">
        <f>((B17*'CW1'!X20)/1000)/0.755</f>
        <v>1.0701450524019647E-4</v>
      </c>
      <c r="G17" s="60">
        <f t="shared" si="1"/>
        <v>1.4293922305906679E-3</v>
      </c>
      <c r="O17">
        <v>5.6</v>
      </c>
    </row>
    <row r="18" spans="1:15">
      <c r="A18" s="68">
        <f t="shared" si="0"/>
        <v>15</v>
      </c>
      <c r="B18" s="147">
        <f>(('CW1'!G21-'CW1'!G20)/3600)*'CW1'!P21</f>
        <v>1.5043517138402812E-4</v>
      </c>
      <c r="C18" s="5">
        <f>('CW1'!X21*'CW1'!Y21)/3600</f>
        <v>0.85726417700000002</v>
      </c>
      <c r="D18" s="10">
        <f>B18*'CW1'!X21</f>
        <v>6.9501049179420987E-2</v>
      </c>
      <c r="E18" s="21">
        <f t="shared" si="2"/>
        <v>1.1486921832753754</v>
      </c>
      <c r="F18" s="60">
        <f>((B18*'CW1'!X21)/1000)/0.755</f>
        <v>9.2054369774067536E-5</v>
      </c>
      <c r="G18" s="60">
        <f t="shared" si="1"/>
        <v>1.5214466003647354E-3</v>
      </c>
      <c r="O18">
        <v>5.6</v>
      </c>
    </row>
    <row r="19" spans="1:15">
      <c r="A19" s="68">
        <f t="shared" si="0"/>
        <v>16</v>
      </c>
      <c r="B19" s="147">
        <f>(('CW1'!G22-'CW1'!G21)/3600)*'CW1'!P22</f>
        <v>1.5071873941736129E-4</v>
      </c>
      <c r="C19" s="5">
        <f>('CW1'!X22*'CW1'!Y22)/3600</f>
        <v>0.88233709666666682</v>
      </c>
      <c r="D19" s="10">
        <f>B19*'CW1'!X22</f>
        <v>6.9632057610820919E-2</v>
      </c>
      <c r="E19" s="21">
        <f t="shared" si="2"/>
        <v>1.2183242408861963</v>
      </c>
      <c r="F19" s="60">
        <f>((B19*'CW1'!X22)/1000)/0.755</f>
        <v>9.2227890875259491E-5</v>
      </c>
      <c r="G19" s="60">
        <f t="shared" si="1"/>
        <v>1.6136744912399949E-3</v>
      </c>
      <c r="O19">
        <v>5.6</v>
      </c>
    </row>
    <row r="20" spans="1:15">
      <c r="A20" s="68">
        <f t="shared" si="0"/>
        <v>17</v>
      </c>
      <c r="B20" s="147">
        <f>(('CW1'!G23-'CW1'!G22)/3600)*'CW1'!P23</f>
        <v>1.5100230745069415E-4</v>
      </c>
      <c r="C20" s="5">
        <f>('CW1'!X23*'CW1'!Y23)/3600</f>
        <v>0.92214753400000005</v>
      </c>
      <c r="D20" s="10">
        <f>B20*'CW1'!X23</f>
        <v>6.9763066042220698E-2</v>
      </c>
      <c r="E20" s="21">
        <f t="shared" si="2"/>
        <v>1.2880873069284169</v>
      </c>
      <c r="F20" s="60">
        <f>((B20*'CW1'!X23)/1000)/0.755</f>
        <v>9.2401411976451256E-5</v>
      </c>
      <c r="G20" s="60">
        <f t="shared" si="1"/>
        <v>1.7060759032164461E-3</v>
      </c>
      <c r="O20">
        <v>5.6</v>
      </c>
    </row>
    <row r="21" spans="1:15">
      <c r="A21" s="68">
        <f t="shared" si="0"/>
        <v>18</v>
      </c>
      <c r="B21" s="147">
        <f>(('CW1'!G24-'CW1'!G23)/3600)*'CW1'!P24</f>
        <v>1.5128587548402753E-4</v>
      </c>
      <c r="C21" s="5">
        <f>('CW1'!X24*'CW1'!Y24)/3600</f>
        <v>0.92214753400000005</v>
      </c>
      <c r="D21" s="10">
        <f>B21*'CW1'!X24</f>
        <v>6.9894074473620713E-2</v>
      </c>
      <c r="E21" s="21">
        <f t="shared" si="2"/>
        <v>1.3579813814020376</v>
      </c>
      <c r="F21" s="60">
        <f>((B21*'CW1'!X24)/1000)/0.755</f>
        <v>9.2574933077643333E-5</v>
      </c>
      <c r="G21" s="60">
        <f t="shared" si="1"/>
        <v>1.7986508362940895E-3</v>
      </c>
      <c r="O21">
        <v>5.6</v>
      </c>
    </row>
    <row r="22" spans="1:15">
      <c r="A22" s="68">
        <f t="shared" si="0"/>
        <v>19</v>
      </c>
      <c r="B22" s="147">
        <f>(('CW1'!G25-'CW1'!G24)/3600)*'CW1'!P25</f>
        <v>1.5156944351736132E-4</v>
      </c>
      <c r="C22" s="5">
        <f>('CW1'!X25*'CW1'!Y25)/3600</f>
        <v>0.94281833800000014</v>
      </c>
      <c r="D22" s="10">
        <f>B22*'CW1'!X25</f>
        <v>7.0025082905020936E-2</v>
      </c>
      <c r="E22" s="21">
        <f t="shared" si="2"/>
        <v>1.4280064643070585</v>
      </c>
      <c r="F22" s="60">
        <f>((B22*'CW1'!X25)/1000)/0.755</f>
        <v>9.2748454178835681E-5</v>
      </c>
      <c r="G22" s="60">
        <f t="shared" si="1"/>
        <v>1.8913992904729252E-3</v>
      </c>
      <c r="O22">
        <v>5.6</v>
      </c>
    </row>
    <row r="23" spans="1:15">
      <c r="A23" s="68">
        <f t="shared" si="0"/>
        <v>20</v>
      </c>
      <c r="B23" s="147">
        <f>(('CW1'!G26-'CW1'!G25)/3600)*'CW1'!P26</f>
        <v>1.5185301155069437E-4</v>
      </c>
      <c r="C23" s="5">
        <f>('CW1'!X26*'CW1'!Y26)/3600</f>
        <v>0.97183103933333326</v>
      </c>
      <c r="D23" s="10">
        <f>B23*'CW1'!X26</f>
        <v>7.0763503382623577E-2</v>
      </c>
      <c r="E23" s="21">
        <f t="shared" si="2"/>
        <v>1.498769967689682</v>
      </c>
      <c r="F23" s="60">
        <f>((B23*'CW1'!X26)/1000)/0.755</f>
        <v>9.3726494546521292E-5</v>
      </c>
      <c r="G23" s="60">
        <f t="shared" si="1"/>
        <v>1.9851257850194465E-3</v>
      </c>
      <c r="O23">
        <v>5.6</v>
      </c>
    </row>
    <row r="24" spans="1:15">
      <c r="A24" s="68">
        <f t="shared" si="0"/>
        <v>21</v>
      </c>
      <c r="B24" s="147">
        <f>(('CW1'!G27-'CW1'!G26)/3600)*'CW1'!P27</f>
        <v>1.5213657958402748E-4</v>
      </c>
      <c r="C24" s="5">
        <f>('CW1'!X27*'CW1'!Y27)/3600</f>
        <v>0.99268081133333352</v>
      </c>
      <c r="D24" s="10">
        <f>B24*'CW1'!X27</f>
        <v>7.0895646086156811E-2</v>
      </c>
      <c r="E24" s="21">
        <f t="shared" si="2"/>
        <v>1.5696656137758387</v>
      </c>
      <c r="F24" s="60">
        <f>((B24*'CW1'!X27)/1000)/0.755</f>
        <v>9.3901517994909682E-5</v>
      </c>
      <c r="G24" s="60">
        <f t="shared" si="1"/>
        <v>2.079027303014356E-3</v>
      </c>
      <c r="O24">
        <v>5.6</v>
      </c>
    </row>
    <row r="25" spans="1:15">
      <c r="A25" s="68">
        <f t="shared" si="0"/>
        <v>22</v>
      </c>
      <c r="B25" s="147">
        <f>(('CW1'!G28-'CW1'!G27)/3600)*'CW1'!P28</f>
        <v>1.52420147617361E-4</v>
      </c>
      <c r="C25" s="5">
        <f>('CW1'!X28*'CW1'!Y28)/3600</f>
        <v>1.0482802033333334</v>
      </c>
      <c r="D25" s="10">
        <f>B25*'CW1'!X28</f>
        <v>7.1027788789690224E-2</v>
      </c>
      <c r="E25" s="21">
        <f t="shared" si="2"/>
        <v>1.6406934025655289</v>
      </c>
      <c r="F25" s="60">
        <f>((B25*'CW1'!X28)/1000)/0.755</f>
        <v>9.4076541443298303E-5</v>
      </c>
      <c r="G25" s="60">
        <f t="shared" si="1"/>
        <v>2.1731038444576544E-3</v>
      </c>
      <c r="O25">
        <v>5.6</v>
      </c>
    </row>
    <row r="26" spans="1:15">
      <c r="A26" s="68">
        <f t="shared" si="0"/>
        <v>23</v>
      </c>
      <c r="B26" s="147">
        <f>(('CW1'!G29-'CW1'!G28)/3600)*'CW1'!P29</f>
        <v>1.5270371565069486E-4</v>
      </c>
      <c r="C26" s="5">
        <f>('CW1'!X29*'CW1'!Y29)/3600</f>
        <v>1.1052309694444444</v>
      </c>
      <c r="D26" s="10">
        <f>B26*'CW1'!X29</f>
        <v>7.1159931493223805E-2</v>
      </c>
      <c r="E26" s="21">
        <f t="shared" si="2"/>
        <v>1.7118533340587527</v>
      </c>
      <c r="F26" s="60">
        <f>((B26*'CW1'!X29)/1000)/0.755</f>
        <v>9.4251564891687168E-5</v>
      </c>
      <c r="G26" s="60">
        <f t="shared" si="1"/>
        <v>2.2673554093493417E-3</v>
      </c>
      <c r="O26">
        <v>5.6</v>
      </c>
    </row>
    <row r="27" spans="1:15">
      <c r="A27" s="68">
        <f t="shared" si="0"/>
        <v>24</v>
      </c>
      <c r="B27" s="147">
        <f>(('CW1'!G30-'CW1'!G29)/3600)*'CW1'!P30</f>
        <v>1.5298728368402816E-4</v>
      </c>
      <c r="C27" s="5">
        <f>('CW1'!X30*'CW1'!Y30)/3600</f>
        <v>1.1052309694444444</v>
      </c>
      <c r="D27" s="10">
        <f>B27*'CW1'!X30</f>
        <v>7.1292074196757121E-2</v>
      </c>
      <c r="E27" s="21">
        <f t="shared" si="2"/>
        <v>1.7831454082555098</v>
      </c>
      <c r="F27" s="60">
        <f>((B27*'CW1'!X30)/1000)/0.755</f>
        <v>9.4426588340075653E-5</v>
      </c>
      <c r="G27" s="60">
        <f t="shared" si="1"/>
        <v>2.3617819976894175E-3</v>
      </c>
      <c r="O27">
        <v>5.6</v>
      </c>
    </row>
    <row r="28" spans="1:15">
      <c r="A28" s="68">
        <f t="shared" si="0"/>
        <v>25</v>
      </c>
      <c r="B28" s="147">
        <f>(('CW1'!G31-'CW1'!G30)/3600)*'CW1'!P31</f>
        <v>1.5327085171736127E-4</v>
      </c>
      <c r="C28" s="5">
        <f>('CW1'!X31*'CW1'!Y31)/3600</f>
        <v>1.2170486844444446</v>
      </c>
      <c r="D28" s="10">
        <f>B28*'CW1'!X31</f>
        <v>7.4796175638072296E-2</v>
      </c>
      <c r="E28" s="21">
        <f t="shared" si="2"/>
        <v>1.8579415838935822</v>
      </c>
      <c r="F28" s="60">
        <f>((B28*'CW1'!X31)/1000)/0.755</f>
        <v>9.9067782302082508E-5</v>
      </c>
      <c r="G28" s="60">
        <f t="shared" si="1"/>
        <v>2.4608497799915E-3</v>
      </c>
      <c r="O28">
        <v>5.6</v>
      </c>
    </row>
    <row r="29" spans="1:15">
      <c r="A29" s="68">
        <f t="shared" si="0"/>
        <v>26</v>
      </c>
      <c r="B29" s="147">
        <f>(('CW1'!G32-'CW1'!G31)/3600)*'CW1'!P32</f>
        <v>1.535544197506946E-4</v>
      </c>
      <c r="C29" s="5">
        <f>('CW1'!X32*'CW1'!Y32)/3600</f>
        <v>1.2766881133333332</v>
      </c>
      <c r="D29" s="10">
        <f>B29*'CW1'!X32</f>
        <v>7.4934556838338967E-2</v>
      </c>
      <c r="E29" s="21">
        <f t="shared" si="2"/>
        <v>1.9328761407319213</v>
      </c>
      <c r="F29" s="60">
        <f>((B29*'CW1'!X32)/1000)/0.755</f>
        <v>9.9251068660051618E-5</v>
      </c>
      <c r="G29" s="60">
        <f t="shared" si="1"/>
        <v>2.5601008486515514E-3</v>
      </c>
      <c r="O29">
        <v>5.6</v>
      </c>
    </row>
    <row r="30" spans="1:15">
      <c r="A30" s="68">
        <f t="shared" si="0"/>
        <v>27</v>
      </c>
      <c r="B30" s="147">
        <f>(('CW1'!G33-'CW1'!G32)/3600)*'CW1'!P33</f>
        <v>3.7171321117361116E-5</v>
      </c>
      <c r="C30" s="5">
        <f>('CW1'!X33*'CW1'!Y33)/3600</f>
        <v>1.3363275422222223</v>
      </c>
      <c r="D30" s="10">
        <f>B30*'CW1'!X33</f>
        <v>1.8139604705272226E-2</v>
      </c>
      <c r="E30" s="21">
        <f t="shared" si="2"/>
        <v>1.9510157454371935</v>
      </c>
      <c r="F30" s="60">
        <f>((B30*'CW1'!X33)/1000)/0.755</f>
        <v>2.4025966497049305E-5</v>
      </c>
      <c r="G30" s="60">
        <f t="shared" si="1"/>
        <v>2.5841268151486009E-3</v>
      </c>
      <c r="O30">
        <v>5.6</v>
      </c>
    </row>
    <row r="31" spans="1:15">
      <c r="A31" s="68">
        <f t="shared" si="0"/>
        <v>28</v>
      </c>
      <c r="B31" s="147">
        <f>(('CW1'!G34-'CW1'!G33)/3600)*'CW1'!P34</f>
        <v>3.7171321117361116E-5</v>
      </c>
      <c r="C31" s="5">
        <f>('CW1'!X34*'CW1'!Y34)/3600</f>
        <v>1.3363275422222223</v>
      </c>
      <c r="D31" s="10">
        <f>B31*'CW1'!X34</f>
        <v>1.8139604705272226E-2</v>
      </c>
      <c r="E31" s="21">
        <f t="shared" si="2"/>
        <v>1.9691553501424657</v>
      </c>
      <c r="F31" s="60">
        <f>((B31*'CW1'!X34)/1000)/0.755</f>
        <v>2.4025966497049305E-5</v>
      </c>
      <c r="G31" s="60">
        <f t="shared" si="1"/>
        <v>2.6081527816456504E-3</v>
      </c>
      <c r="O31">
        <v>5.6</v>
      </c>
    </row>
    <row r="32" spans="1:15">
      <c r="A32" s="68">
        <f t="shared" si="0"/>
        <v>29</v>
      </c>
      <c r="B32" s="147">
        <f>(('CW1'!G35-'CW1'!G34)/3600)*'CW1'!P35</f>
        <v>3.7171321117361116E-5</v>
      </c>
      <c r="C32" s="5">
        <f>('CW1'!X35*'CW1'!Y35)/3600</f>
        <v>1.3363275422222223</v>
      </c>
      <c r="D32" s="10">
        <f>B32*'CW1'!X35</f>
        <v>1.8139604705272226E-2</v>
      </c>
      <c r="E32" s="21">
        <f t="shared" si="2"/>
        <v>1.9872949548477379</v>
      </c>
      <c r="F32" s="60">
        <f>((B32*'CW1'!X35)/1000)/0.755</f>
        <v>2.4025966497049305E-5</v>
      </c>
      <c r="G32" s="60">
        <f t="shared" si="1"/>
        <v>2.6321787481426999E-3</v>
      </c>
      <c r="O32">
        <v>5.6</v>
      </c>
    </row>
    <row r="33" spans="1:15">
      <c r="A33" s="68">
        <f t="shared" si="0"/>
        <v>30</v>
      </c>
      <c r="B33" s="147">
        <f>(('CW1'!G36-'CW1'!G35)/3600)*'CW1'!P36</f>
        <v>3.7171321117361116E-5</v>
      </c>
      <c r="C33" s="5">
        <f>('CW1'!X36*'CW1'!Y36)/3600</f>
        <v>1.3363275422222223</v>
      </c>
      <c r="D33" s="10">
        <f>B33*'CW1'!X36</f>
        <v>1.8139604705272226E-2</v>
      </c>
      <c r="E33" s="21">
        <f t="shared" si="2"/>
        <v>2.0054345595530103</v>
      </c>
      <c r="F33" s="60">
        <f>((B33*'CW1'!X36)/1000)/0.755</f>
        <v>2.4025966497049305E-5</v>
      </c>
      <c r="G33" s="60">
        <f t="shared" si="1"/>
        <v>2.6562047146397494E-3</v>
      </c>
      <c r="O33">
        <v>5.6</v>
      </c>
    </row>
    <row r="34" spans="1:15">
      <c r="A34" s="68">
        <f t="shared" si="0"/>
        <v>31</v>
      </c>
      <c r="B34" s="147">
        <f>(('CW1'!G37-'CW1'!G36)/3600)*'CW1'!P37</f>
        <v>3.7171321117361116E-5</v>
      </c>
      <c r="C34" s="5">
        <f>('CW1'!X37*'CW1'!Y37)/3600</f>
        <v>1.3363275422222223</v>
      </c>
      <c r="D34" s="10">
        <f>B34*'CW1'!X37</f>
        <v>1.8139604705272226E-2</v>
      </c>
      <c r="E34" s="21">
        <f t="shared" si="2"/>
        <v>2.0235741642582825</v>
      </c>
      <c r="F34" s="60">
        <f>((B34*'CW1'!X37)/1000)/0.755</f>
        <v>2.4025966497049305E-5</v>
      </c>
      <c r="G34" s="60">
        <f t="shared" si="1"/>
        <v>2.6802306811367989E-3</v>
      </c>
      <c r="O34">
        <v>5.6</v>
      </c>
    </row>
    <row r="35" spans="1:15">
      <c r="A35" s="68">
        <f t="shared" si="0"/>
        <v>32</v>
      </c>
      <c r="B35" s="147">
        <f>(('CW1'!G38-'CW1'!G37)/3600)*'CW1'!P38</f>
        <v>3.7171321117361116E-5</v>
      </c>
      <c r="C35" s="5">
        <f>('CW1'!X38*'CW1'!Y38)/3600</f>
        <v>1.3363275422222223</v>
      </c>
      <c r="D35" s="10">
        <f>B35*'CW1'!X38</f>
        <v>1.8139604705272226E-2</v>
      </c>
      <c r="E35" s="21">
        <f t="shared" si="2"/>
        <v>2.0417137689635547</v>
      </c>
      <c r="F35" s="60">
        <f>((B35*'CW1'!X38)/1000)/0.755</f>
        <v>2.4025966497049305E-5</v>
      </c>
      <c r="G35" s="60">
        <f t="shared" si="1"/>
        <v>2.7042566476338484E-3</v>
      </c>
      <c r="O35">
        <v>5.6</v>
      </c>
    </row>
    <row r="36" spans="1:15">
      <c r="A36" s="68">
        <f t="shared" si="0"/>
        <v>33</v>
      </c>
      <c r="B36" s="147">
        <f>(('CW1'!G39-'CW1'!G38)/3600)*'CW1'!P39</f>
        <v>3.7171321117361116E-5</v>
      </c>
      <c r="C36" s="5">
        <f>('CW1'!X39*'CW1'!Y39)/3600</f>
        <v>1.3363275422222223</v>
      </c>
      <c r="D36" s="10">
        <f>B36*'CW1'!X39</f>
        <v>1.8139604705272226E-2</v>
      </c>
      <c r="E36" s="21">
        <f t="shared" si="2"/>
        <v>2.0598533736688269</v>
      </c>
      <c r="F36" s="60">
        <f>((B36*'CW1'!X39)/1000)/0.755</f>
        <v>2.4025966497049305E-5</v>
      </c>
      <c r="G36" s="60">
        <f t="shared" si="1"/>
        <v>2.7282826141308979E-3</v>
      </c>
      <c r="O36">
        <v>5.6</v>
      </c>
    </row>
    <row r="37" spans="1:15">
      <c r="A37" s="68">
        <f t="shared" si="0"/>
        <v>34</v>
      </c>
      <c r="B37" s="147">
        <f>(('CW1'!G40-'CW1'!G39)/3600)*'CW1'!P40</f>
        <v>3.7171321117361116E-5</v>
      </c>
      <c r="C37" s="5">
        <f>('CW1'!X40*'CW1'!Y40)/3600</f>
        <v>1.3363275422222223</v>
      </c>
      <c r="D37" s="10">
        <f>B37*'CW1'!X40</f>
        <v>1.8139604705272226E-2</v>
      </c>
      <c r="E37" s="21">
        <f t="shared" si="2"/>
        <v>2.0779929783740991</v>
      </c>
      <c r="F37" s="60">
        <f>((B37*'CW1'!X40)/1000)/0.755</f>
        <v>2.4025966497049305E-5</v>
      </c>
      <c r="G37" s="60">
        <f t="shared" si="1"/>
        <v>2.7523085806279474E-3</v>
      </c>
      <c r="O37">
        <v>5.6</v>
      </c>
    </row>
    <row r="38" spans="1:15">
      <c r="A38" s="68">
        <f t="shared" si="0"/>
        <v>35</v>
      </c>
      <c r="B38" s="147">
        <f>(('CW1'!G41-'CW1'!G40)/3600)*'CW1'!P41</f>
        <v>1.3925465445069446E-4</v>
      </c>
      <c r="C38" s="5">
        <f>('CW1'!X41*'CW1'!Y41)/3600</f>
        <v>0.85726417700000002</v>
      </c>
      <c r="D38" s="10">
        <f>B38*'CW1'!X41</f>
        <v>6.4335650356220839E-2</v>
      </c>
      <c r="E38" s="21">
        <f t="shared" si="2"/>
        <v>2.1423286287303198</v>
      </c>
      <c r="F38" s="60">
        <f>((B38*'CW1'!X41)/1000)/0.755</f>
        <v>8.5212781928769316E-5</v>
      </c>
      <c r="G38" s="60">
        <f t="shared" si="1"/>
        <v>2.8375213625567168E-3</v>
      </c>
      <c r="O38">
        <v>5.6</v>
      </c>
    </row>
    <row r="39" spans="1:15">
      <c r="A39" s="68">
        <f t="shared" si="0"/>
        <v>36</v>
      </c>
      <c r="B39" s="147">
        <f>(('CW1'!G42-'CW1'!G41)/3600)*'CW1'!P42</f>
        <v>1.3950277647986099E-4</v>
      </c>
      <c r="C39" s="5">
        <f>('CW1'!X42*'CW1'!Y42)/3600</f>
        <v>0.85726417700000002</v>
      </c>
      <c r="D39" s="10">
        <f>B39*'CW1'!X42</f>
        <v>6.4450282733695782E-2</v>
      </c>
      <c r="E39" s="21">
        <f t="shared" si="2"/>
        <v>2.2067789114640157</v>
      </c>
      <c r="F39" s="60">
        <f>((B39*'CW1'!X42)/1000)/0.755</f>
        <v>8.5364612892312292E-5</v>
      </c>
      <c r="G39" s="60">
        <f t="shared" si="1"/>
        <v>2.9228859754490289E-3</v>
      </c>
      <c r="O39">
        <v>5.6</v>
      </c>
    </row>
    <row r="40" spans="1:15">
      <c r="A40" s="68">
        <f t="shared" si="0"/>
        <v>37</v>
      </c>
      <c r="B40" s="147">
        <f>(('CW1'!G43-'CW1'!G42)/3600)*'CW1'!P43</f>
        <v>1.3975089850902742E-4</v>
      </c>
      <c r="C40" s="5">
        <f>('CW1'!X43*'CW1'!Y43)/3600</f>
        <v>0.88233709666666682</v>
      </c>
      <c r="D40" s="10">
        <f>B40*'CW1'!X43</f>
        <v>6.456491511117067E-2</v>
      </c>
      <c r="E40" s="21">
        <f t="shared" si="2"/>
        <v>2.2713438265751864</v>
      </c>
      <c r="F40" s="60">
        <f>((B40*'CW1'!X43)/1000)/0.755</f>
        <v>8.5516443855855186E-5</v>
      </c>
      <c r="G40" s="60">
        <f t="shared" si="1"/>
        <v>3.0084024193048841E-3</v>
      </c>
      <c r="O40">
        <v>5.6</v>
      </c>
    </row>
    <row r="41" spans="1:15">
      <c r="A41" s="68">
        <f t="shared" si="0"/>
        <v>38</v>
      </c>
      <c r="B41" s="147">
        <f>(('CW1'!G44-'CW1'!G43)/3600)*'CW1'!P44</f>
        <v>1.3999902053819449E-4</v>
      </c>
      <c r="C41" s="5">
        <f>('CW1'!X44*'CW1'!Y44)/3600</f>
        <v>0.88233709666666682</v>
      </c>
      <c r="D41" s="10">
        <f>B41*'CW1'!X44</f>
        <v>6.467954748864585E-2</v>
      </c>
      <c r="E41" s="21">
        <f t="shared" si="2"/>
        <v>2.3360233740638323</v>
      </c>
      <c r="F41" s="60">
        <f>((B41*'CW1'!X44)/1000)/0.755</f>
        <v>8.5668274819398474E-5</v>
      </c>
      <c r="G41" s="60">
        <f t="shared" si="1"/>
        <v>3.0940706941242823E-3</v>
      </c>
      <c r="O41">
        <v>5.6</v>
      </c>
    </row>
    <row r="42" spans="1:15">
      <c r="A42" s="68">
        <f t="shared" si="0"/>
        <v>39</v>
      </c>
      <c r="B42" s="147">
        <f>(('CW1'!G45-'CW1'!G44)/3600)*'CW1'!P45</f>
        <v>1.4024714256736116E-4</v>
      </c>
      <c r="C42" s="5">
        <f>('CW1'!X45*'CW1'!Y45)/3600</f>
        <v>0.92214753400000005</v>
      </c>
      <c r="D42" s="10">
        <f>B42*'CW1'!X45</f>
        <v>6.4794179866120849E-2</v>
      </c>
      <c r="E42" s="21">
        <f t="shared" si="2"/>
        <v>2.400817553929953</v>
      </c>
      <c r="F42" s="60">
        <f>((B42*'CW1'!X45)/1000)/0.755</f>
        <v>8.5820105782941517E-5</v>
      </c>
      <c r="G42" s="60">
        <f t="shared" si="1"/>
        <v>3.1798907999072237E-3</v>
      </c>
      <c r="O42">
        <v>5.6</v>
      </c>
    </row>
    <row r="43" spans="1:15">
      <c r="A43" s="68">
        <f t="shared" si="0"/>
        <v>40</v>
      </c>
      <c r="B43" s="147">
        <f>(('CW1'!G46-'CW1'!G45)/3600)*'CW1'!P46</f>
        <v>1.404952645965279E-4</v>
      </c>
      <c r="C43" s="5">
        <f>('CW1'!X46*'CW1'!Y46)/3600</f>
        <v>0.92214753400000005</v>
      </c>
      <c r="D43" s="10">
        <f>B43*'CW1'!X46</f>
        <v>6.490881224359589E-2</v>
      </c>
      <c r="E43" s="21">
        <f t="shared" si="2"/>
        <v>2.4657263661735489</v>
      </c>
      <c r="F43" s="60">
        <f>((B43*'CW1'!X46)/1000)/0.755</f>
        <v>8.5971936746484628E-5</v>
      </c>
      <c r="G43" s="60">
        <f t="shared" si="1"/>
        <v>3.2658627366537081E-3</v>
      </c>
      <c r="O43">
        <v>5.6</v>
      </c>
    </row>
    <row r="44" spans="1:15">
      <c r="A44" s="68">
        <f t="shared" si="0"/>
        <v>41</v>
      </c>
      <c r="B44" s="147">
        <f>(('CW1'!G47-'CW1'!G46)/3600)*'CW1'!P47</f>
        <v>1.4074338662569349E-4</v>
      </c>
      <c r="C44" s="5">
        <f>('CW1'!X47*'CW1'!Y47)/3600</f>
        <v>0.94281833800000014</v>
      </c>
      <c r="D44" s="10">
        <f>B44*'CW1'!X47</f>
        <v>6.5023444621070389E-2</v>
      </c>
      <c r="E44" s="21">
        <f t="shared" si="2"/>
        <v>2.5307498107946191</v>
      </c>
      <c r="F44" s="60">
        <f>((B44*'CW1'!X47)/1000)/0.755</f>
        <v>8.6123767710027008E-5</v>
      </c>
      <c r="G44" s="60">
        <f t="shared" si="1"/>
        <v>3.3519865043637352E-3</v>
      </c>
      <c r="O44">
        <v>5.6</v>
      </c>
    </row>
    <row r="45" spans="1:15">
      <c r="A45" s="68">
        <f t="shared" si="0"/>
        <v>42</v>
      </c>
      <c r="B45" s="147">
        <f>(('CW1'!G48-'CW1'!G47)/3600)*'CW1'!P48</f>
        <v>1.4099150865486205E-4</v>
      </c>
      <c r="C45" s="5">
        <f>('CW1'!X48*'CW1'!Y48)/3600</f>
        <v>0.94281833800000014</v>
      </c>
      <c r="D45" s="10">
        <f>B45*'CW1'!X48</f>
        <v>6.5138076998546263E-2</v>
      </c>
      <c r="E45" s="21">
        <f t="shared" si="2"/>
        <v>2.5958878877931655</v>
      </c>
      <c r="F45" s="60">
        <f>((B45*'CW1'!X48)/1000)/0.755</f>
        <v>8.6275598673571203E-5</v>
      </c>
      <c r="G45" s="60">
        <f t="shared" si="1"/>
        <v>3.4382621030373062E-3</v>
      </c>
      <c r="O45">
        <v>5.6</v>
      </c>
    </row>
    <row r="46" spans="1:15">
      <c r="A46" s="68">
        <f t="shared" si="0"/>
        <v>43</v>
      </c>
      <c r="B46" s="147">
        <f>(('CW1'!G49-'CW1'!G48)/3600)*'CW1'!P49</f>
        <v>1.4123963068402701E-4</v>
      </c>
      <c r="C46" s="5">
        <f>('CW1'!X49*'CW1'!Y49)/3600</f>
        <v>0.97183103933333326</v>
      </c>
      <c r="D46" s="10">
        <f>B46*'CW1'!X49</f>
        <v>6.5817667898756593E-2</v>
      </c>
      <c r="E46" s="21">
        <f t="shared" si="2"/>
        <v>2.6617055556919222</v>
      </c>
      <c r="F46" s="60">
        <f>((B46*'CW1'!X49)/1000)/0.755</f>
        <v>8.7175719071200781E-5</v>
      </c>
      <c r="G46" s="60">
        <f t="shared" si="1"/>
        <v>3.5254378221085069E-3</v>
      </c>
      <c r="O46">
        <v>5.6</v>
      </c>
    </row>
    <row r="47" spans="1:15">
      <c r="A47" s="68">
        <f t="shared" si="0"/>
        <v>44</v>
      </c>
      <c r="B47" s="147">
        <f>(('CW1'!G50-'CW1'!G49)/3600)*'CW1'!P50</f>
        <v>1.4148775271319435E-4</v>
      </c>
      <c r="C47" s="5">
        <f>('CW1'!X50*'CW1'!Y50)/3600</f>
        <v>0.97183103933333326</v>
      </c>
      <c r="D47" s="10">
        <f>B47*'CW1'!X50</f>
        <v>6.5933292764348575E-2</v>
      </c>
      <c r="E47" s="21">
        <f t="shared" si="2"/>
        <v>2.7276388484562708</v>
      </c>
      <c r="F47" s="60">
        <f>((B47*'CW1'!X50)/1000)/0.755</f>
        <v>8.7328864588541157E-5</v>
      </c>
      <c r="G47" s="60">
        <f t="shared" si="1"/>
        <v>3.6127666866970481E-3</v>
      </c>
      <c r="O47">
        <v>5.6</v>
      </c>
    </row>
    <row r="48" spans="1:15">
      <c r="A48" s="68">
        <f t="shared" si="0"/>
        <v>45</v>
      </c>
      <c r="B48" s="147">
        <f>(('CW1'!G51-'CW1'!G50)/3600)*'CW1'!P51</f>
        <v>1.4173587474236189E-4</v>
      </c>
      <c r="C48" s="5">
        <f>('CW1'!X51*'CW1'!Y51)/3600</f>
        <v>0.97183103933333326</v>
      </c>
      <c r="D48" s="10">
        <f>B48*'CW1'!X51</f>
        <v>6.604891762994064E-2</v>
      </c>
      <c r="E48" s="21">
        <f t="shared" si="2"/>
        <v>2.7936877660862116</v>
      </c>
      <c r="F48" s="60">
        <f>((B48*'CW1'!X51)/1000)/0.755</f>
        <v>8.748201010588164E-5</v>
      </c>
      <c r="G48" s="60">
        <f t="shared" si="1"/>
        <v>3.7002486968029298E-3</v>
      </c>
      <c r="O48">
        <v>5.6</v>
      </c>
    </row>
    <row r="49" spans="1:15">
      <c r="A49" s="68">
        <f t="shared" si="0"/>
        <v>46</v>
      </c>
      <c r="B49" s="147">
        <f>(('CW1'!G52-'CW1'!G51)/3600)*'CW1'!P52</f>
        <v>1.4198399677152853E-4</v>
      </c>
      <c r="C49" s="5">
        <f>('CW1'!X52*'CW1'!Y52)/3600</f>
        <v>0.99268081133333352</v>
      </c>
      <c r="D49" s="10">
        <f>B49*'CW1'!X52</f>
        <v>6.6164542495532289E-2</v>
      </c>
      <c r="E49" s="21">
        <f t="shared" si="2"/>
        <v>2.8598523085817438</v>
      </c>
      <c r="F49" s="60">
        <f>((B49*'CW1'!X52)/1000)/0.755</f>
        <v>8.7635155623221568E-5</v>
      </c>
      <c r="G49" s="60">
        <f t="shared" si="1"/>
        <v>3.7878838524261515E-3</v>
      </c>
      <c r="O49">
        <v>5.6</v>
      </c>
    </row>
    <row r="50" spans="1:15">
      <c r="A50" s="68">
        <f t="shared" si="0"/>
        <v>47</v>
      </c>
      <c r="B50" s="147">
        <f>(('CW1'!G53-'CW1'!G52)/3600)*'CW1'!P53</f>
        <v>1.4223211880069349E-4</v>
      </c>
      <c r="C50" s="5">
        <f>('CW1'!X53*'CW1'!Y53)/3600</f>
        <v>0.99268081133333352</v>
      </c>
      <c r="D50" s="10">
        <f>B50*'CW1'!X53</f>
        <v>6.628016736112316E-2</v>
      </c>
      <c r="E50" s="21">
        <f t="shared" si="2"/>
        <v>2.9261324759428669</v>
      </c>
      <c r="F50" s="60">
        <f>((B50*'CW1'!X53)/1000)/0.755</f>
        <v>8.778830114056048E-5</v>
      </c>
      <c r="G50" s="60">
        <f t="shared" si="1"/>
        <v>3.875672153566712E-3</v>
      </c>
      <c r="O50">
        <v>5.6</v>
      </c>
    </row>
    <row r="51" spans="1:15">
      <c r="A51" s="68">
        <f t="shared" si="0"/>
        <v>48</v>
      </c>
      <c r="B51" s="147">
        <f>(('CW1'!G54-'CW1'!G53)/3600)*'CW1'!P54</f>
        <v>1.4248024082986089E-4</v>
      </c>
      <c r="C51" s="5">
        <f>('CW1'!X54*'CW1'!Y54)/3600</f>
        <v>1.0482802033333334</v>
      </c>
      <c r="D51" s="10">
        <f>B51*'CW1'!X54</f>
        <v>6.639579222671517E-2</v>
      </c>
      <c r="E51" s="21">
        <f t="shared" si="2"/>
        <v>2.9925282681695822</v>
      </c>
      <c r="F51" s="60">
        <f>((B51*'CW1'!X54)/1000)/0.755</f>
        <v>8.7941446657900882E-5</v>
      </c>
      <c r="G51" s="60">
        <f t="shared" si="1"/>
        <v>3.9636136002246126E-3</v>
      </c>
      <c r="O51">
        <v>5.6</v>
      </c>
    </row>
    <row r="52" spans="1:15">
      <c r="A52" s="68">
        <f t="shared" si="0"/>
        <v>49</v>
      </c>
      <c r="B52" s="147">
        <f>(('CW1'!G55-'CW1'!G54)/3600)*'CW1'!P55</f>
        <v>1.4272836285902834E-4</v>
      </c>
      <c r="C52" s="5">
        <f>('CW1'!X55*'CW1'!Y55)/3600</f>
        <v>1.0482802033333334</v>
      </c>
      <c r="D52" s="10">
        <f>B52*'CW1'!X55</f>
        <v>6.6511417092307207E-2</v>
      </c>
      <c r="E52" s="21">
        <f t="shared" si="2"/>
        <v>3.0590396852618893</v>
      </c>
      <c r="F52" s="60">
        <f>((B52*'CW1'!X55)/1000)/0.755</f>
        <v>8.8094592175241339E-5</v>
      </c>
      <c r="G52" s="60">
        <f t="shared" si="1"/>
        <v>4.0517081923998541E-3</v>
      </c>
      <c r="O52">
        <v>5.6</v>
      </c>
    </row>
    <row r="53" spans="1:15">
      <c r="A53" s="68">
        <f t="shared" si="0"/>
        <v>50</v>
      </c>
      <c r="B53" s="147">
        <f>(('CW1'!G56-'CW1'!G55)/3600)*'CW1'!P56</f>
        <v>1.4297648488819449E-4</v>
      </c>
      <c r="C53" s="5">
        <f>('CW1'!X56*'CW1'!Y56)/3600</f>
        <v>1.1052309694444444</v>
      </c>
      <c r="D53" s="10">
        <f>B53*'CW1'!X56</f>
        <v>6.6627041957898633E-2</v>
      </c>
      <c r="E53" s="21">
        <f t="shared" si="2"/>
        <v>3.1256667272197878</v>
      </c>
      <c r="F53" s="60">
        <f>((B53*'CW1'!X56)/1000)/0.755</f>
        <v>8.8247737692580968E-5</v>
      </c>
      <c r="G53" s="60">
        <f t="shared" si="1"/>
        <v>4.1399559300924352E-3</v>
      </c>
      <c r="O53">
        <v>5.6</v>
      </c>
    </row>
    <row r="54" spans="1:15">
      <c r="A54" s="68">
        <f t="shared" si="0"/>
        <v>51</v>
      </c>
      <c r="B54" s="147">
        <f>(('CW1'!G57-'CW1'!G56)/3600)*'CW1'!P57</f>
        <v>1.4322460691736059E-4</v>
      </c>
      <c r="C54" s="5">
        <f>('CW1'!X57*'CW1'!Y57)/3600</f>
        <v>1.1052309694444444</v>
      </c>
      <c r="D54" s="10">
        <f>B54*'CW1'!X57</f>
        <v>6.6742666823490032E-2</v>
      </c>
      <c r="E54" s="21">
        <f t="shared" si="2"/>
        <v>3.1924093940432776</v>
      </c>
      <c r="F54" s="60">
        <f>((B54*'CW1'!X57)/1000)/0.755</f>
        <v>8.8400883209920558E-5</v>
      </c>
      <c r="G54" s="60">
        <f t="shared" si="1"/>
        <v>4.228356813302356E-3</v>
      </c>
      <c r="O54">
        <v>5.6</v>
      </c>
    </row>
    <row r="55" spans="1:15">
      <c r="A55" s="68">
        <f t="shared" si="0"/>
        <v>52</v>
      </c>
      <c r="B55" s="147">
        <f>(('CW1'!G58-'CW1'!G57)/3600)*'CW1'!P58</f>
        <v>1.4347272894652818E-4</v>
      </c>
      <c r="C55" s="5">
        <f>('CW1'!X58*'CW1'!Y58)/3600</f>
        <v>1.1052309694444444</v>
      </c>
      <c r="D55" s="10">
        <f>B55*'CW1'!X58</f>
        <v>6.6858291689082125E-2</v>
      </c>
      <c r="E55" s="21">
        <f t="shared" si="2"/>
        <v>3.2592676857323597</v>
      </c>
      <c r="F55" s="60">
        <f>((B55*'CW1'!X58)/1000)/0.755</f>
        <v>8.8554028727261095E-5</v>
      </c>
      <c r="G55" s="60">
        <f t="shared" si="1"/>
        <v>4.3169108420296172E-3</v>
      </c>
      <c r="O55">
        <v>5.6</v>
      </c>
    </row>
    <row r="56" spans="1:15">
      <c r="A56" s="68">
        <f t="shared" si="0"/>
        <v>53</v>
      </c>
      <c r="B56" s="147">
        <f>(('CW1'!G59-'CW1'!G58)/3600)*'CW1'!P59</f>
        <v>1.437208509756939E-4</v>
      </c>
      <c r="C56" s="5">
        <f>('CW1'!X59*'CW1'!Y59)/3600</f>
        <v>1.2170486844444446</v>
      </c>
      <c r="D56" s="10">
        <f>B56*'CW1'!X59</f>
        <v>7.0135775276138623E-2</v>
      </c>
      <c r="E56" s="21">
        <f t="shared" si="2"/>
        <v>3.3294034610084982</v>
      </c>
      <c r="F56" s="60">
        <f>((B56*'CW1'!X59)/1000)/0.755</f>
        <v>9.2895066590912076E-5</v>
      </c>
      <c r="G56" s="60">
        <f t="shared" si="1"/>
        <v>4.4098059086205297E-3</v>
      </c>
      <c r="O56">
        <v>5.6</v>
      </c>
    </row>
    <row r="57" spans="1:15">
      <c r="A57" s="68">
        <f t="shared" si="0"/>
        <v>54</v>
      </c>
      <c r="B57" s="147">
        <f>(('CW1'!G60-'CW1'!G59)/3600)*'CW1'!P60</f>
        <v>1.4396897300486124E-4</v>
      </c>
      <c r="C57" s="5">
        <f>('CW1'!X60*'CW1'!Y60)/3600</f>
        <v>1.2170486844444446</v>
      </c>
      <c r="D57" s="10">
        <f>B57*'CW1'!X60</f>
        <v>7.0256858826372282E-2</v>
      </c>
      <c r="E57" s="21">
        <f t="shared" si="2"/>
        <v>3.3996603198348705</v>
      </c>
      <c r="F57" s="60">
        <f>((B57*'CW1'!X60)/1000)/0.755</f>
        <v>9.3055442154135471E-5</v>
      </c>
      <c r="G57" s="60">
        <f t="shared" si="1"/>
        <v>4.5028613507746649E-3</v>
      </c>
      <c r="O57">
        <v>5.6</v>
      </c>
    </row>
    <row r="58" spans="1:15">
      <c r="A58" s="68">
        <f t="shared" si="0"/>
        <v>55</v>
      </c>
      <c r="B58" s="147">
        <f>(('CW1'!G61-'CW1'!G60)/3600)*'CW1'!P61</f>
        <v>1.4421709503402877E-4</v>
      </c>
      <c r="C58" s="5">
        <f>('CW1'!X61*'CW1'!Y61)/3600</f>
        <v>1.2766881133333332</v>
      </c>
      <c r="D58" s="10">
        <f>B58*'CW1'!X61</f>
        <v>7.0377942376606037E-2</v>
      </c>
      <c r="E58" s="21">
        <f t="shared" si="2"/>
        <v>3.4700382622114767</v>
      </c>
      <c r="F58" s="60">
        <f>((B58*'CW1'!X61)/1000)/0.755</f>
        <v>9.3215817717358989E-5</v>
      </c>
      <c r="G58" s="60">
        <f t="shared" si="1"/>
        <v>4.5960771684920238E-3</v>
      </c>
      <c r="O58">
        <v>5.6</v>
      </c>
    </row>
    <row r="59" spans="1:15">
      <c r="A59" s="68">
        <f t="shared" si="0"/>
        <v>56</v>
      </c>
      <c r="B59" s="147">
        <f>(('CW1'!G62-'CW1'!G61)/3600)*'CW1'!P62</f>
        <v>1.4446521706319498E-4</v>
      </c>
      <c r="C59" s="5">
        <f>('CW1'!X62*'CW1'!Y62)/3600</f>
        <v>1.2766881133333332</v>
      </c>
      <c r="D59" s="10">
        <f>B59*'CW1'!X62</f>
        <v>7.0499025926839154E-2</v>
      </c>
      <c r="E59" s="21">
        <f t="shared" si="2"/>
        <v>3.5405372881383159</v>
      </c>
      <c r="F59" s="60">
        <f>((B59*'CW1'!X62)/1000)/0.755</f>
        <v>9.3376193280581666E-5</v>
      </c>
      <c r="G59" s="60">
        <f t="shared" si="1"/>
        <v>4.6894533617726055E-3</v>
      </c>
      <c r="O59">
        <v>5.6</v>
      </c>
    </row>
    <row r="60" spans="1:15">
      <c r="A60" s="68">
        <f t="shared" si="0"/>
        <v>57</v>
      </c>
      <c r="B60" s="147">
        <f>(('CW1'!G63-'CW1'!G62)/3600)*'CW1'!P63</f>
        <v>1.4471333909236195E-4</v>
      </c>
      <c r="C60" s="5">
        <f>('CW1'!X63*'CW1'!Y63)/3600</f>
        <v>1.2766881133333332</v>
      </c>
      <c r="D60" s="10">
        <f>B60*'CW1'!X63</f>
        <v>7.0620109477072632E-2</v>
      </c>
      <c r="E60" s="21">
        <f t="shared" si="2"/>
        <v>3.6111573976153886</v>
      </c>
      <c r="F60" s="60">
        <f>((B60*'CW1'!X63)/1000)/0.755</f>
        <v>9.3536568843804804E-5</v>
      </c>
      <c r="G60" s="60">
        <f t="shared" si="1"/>
        <v>4.78298993061641E-3</v>
      </c>
      <c r="O60">
        <v>5.6</v>
      </c>
    </row>
    <row r="61" spans="1:15">
      <c r="A61" s="68">
        <f t="shared" si="0"/>
        <v>58</v>
      </c>
      <c r="B61" s="147">
        <f>(('CW1'!G64-'CW1'!G63)/3600)*'CW1'!P64</f>
        <v>1.4496146112152701E-4</v>
      </c>
      <c r="C61" s="5">
        <f>('CW1'!X64*'CW1'!Y64)/3600</f>
        <v>1.3363275422222223</v>
      </c>
      <c r="D61" s="10">
        <f>B61*'CW1'!X64</f>
        <v>7.074119302730518E-2</v>
      </c>
      <c r="E61" s="21">
        <f t="shared" si="2"/>
        <v>3.6818985906426938</v>
      </c>
      <c r="F61" s="60">
        <f>((B61*'CW1'!X64)/1000)/0.755</f>
        <v>9.3696944407026722E-5</v>
      </c>
      <c r="G61" s="60">
        <f t="shared" si="1"/>
        <v>4.8766868750234364E-3</v>
      </c>
      <c r="O61">
        <v>5.6</v>
      </c>
    </row>
    <row r="62" spans="1:15">
      <c r="A62" s="68">
        <f t="shared" si="0"/>
        <v>59</v>
      </c>
      <c r="B62" s="147">
        <f>(('CW1'!G65-'CW1'!G64)/3600)*'CW1'!P65</f>
        <v>1.452095831506949E-4</v>
      </c>
      <c r="C62" s="5">
        <f>('CW1'!X65*'CW1'!Y65)/3600</f>
        <v>1.3363275422222223</v>
      </c>
      <c r="D62" s="10">
        <f>B62*'CW1'!X65</f>
        <v>7.0862276577539116E-2</v>
      </c>
      <c r="E62" s="21">
        <f t="shared" si="2"/>
        <v>3.7527608672202328</v>
      </c>
      <c r="F62" s="60">
        <f>((B62*'CW1'!X65)/1000)/0.755</f>
        <v>9.3857319970250483E-5</v>
      </c>
      <c r="G62" s="60">
        <f t="shared" si="1"/>
        <v>4.9705441949936865E-3</v>
      </c>
      <c r="O62">
        <v>5.6</v>
      </c>
    </row>
    <row r="63" spans="1:15">
      <c r="A63" s="68">
        <f t="shared" si="0"/>
        <v>60</v>
      </c>
      <c r="B63" s="147">
        <f>(('CW1'!G66-'CW1'!G65)/3600)*'CW1'!P66</f>
        <v>1.4545770517986149E-4</v>
      </c>
      <c r="C63" s="5">
        <f>('CW1'!X66*'CW1'!Y66)/3600</f>
        <v>1.3959669711111111</v>
      </c>
      <c r="D63" s="10">
        <f>B63*'CW1'!X66</f>
        <v>7.0983360127772399E-2</v>
      </c>
      <c r="E63" s="21">
        <f t="shared" si="2"/>
        <v>3.8237442273480053</v>
      </c>
      <c r="F63" s="60">
        <f>((B63*'CW1'!X66)/1000)/0.755</f>
        <v>9.4017695533473391E-5</v>
      </c>
      <c r="G63" s="60">
        <f t="shared" si="1"/>
        <v>5.0645618905271602E-3</v>
      </c>
      <c r="O63">
        <v>5.6</v>
      </c>
    </row>
    <row r="64" spans="1:15">
      <c r="A64" s="68">
        <f t="shared" si="0"/>
        <v>61</v>
      </c>
      <c r="B64" s="147">
        <f>(('CW1'!G67-'CW1'!G66)/3600)*'CW1'!P67</f>
        <v>1.4570582720902823E-4</v>
      </c>
      <c r="C64" s="5">
        <f>('CW1'!X67*'CW1'!Y67)/3600</f>
        <v>1.3959669711111111</v>
      </c>
      <c r="D64" s="10">
        <f>B64*'CW1'!X67</f>
        <v>7.110444367800578E-2</v>
      </c>
      <c r="E64" s="21">
        <f t="shared" si="2"/>
        <v>3.8948486710260113</v>
      </c>
      <c r="F64" s="60">
        <f>((B64*'CW1'!X67)/1000)/0.755</f>
        <v>9.4178071096696393E-5</v>
      </c>
      <c r="G64" s="60">
        <f t="shared" si="1"/>
        <v>5.1587399616238568E-3</v>
      </c>
      <c r="O64">
        <v>5.6</v>
      </c>
    </row>
    <row r="65" spans="1:15">
      <c r="A65" s="68">
        <f t="shared" si="0"/>
        <v>62</v>
      </c>
      <c r="B65" s="147">
        <f>(('CW1'!G68-'CW1'!G67)/3600)*'CW1'!P68</f>
        <v>1.4595394923819547E-4</v>
      </c>
      <c r="C65" s="5">
        <f>('CW1'!X68*'CW1'!Y68)/3600</f>
        <v>1.3959669711111111</v>
      </c>
      <c r="D65" s="10">
        <f>B65*'CW1'!X68</f>
        <v>7.1225527228239383E-2</v>
      </c>
      <c r="E65" s="21">
        <f t="shared" si="2"/>
        <v>3.9660741982542507</v>
      </c>
      <c r="F65" s="60">
        <f>((B65*'CW1'!X68)/1000)/0.755</f>
        <v>9.4338446659919721E-5</v>
      </c>
      <c r="G65" s="60">
        <f t="shared" si="1"/>
        <v>5.2530784082837761E-3</v>
      </c>
      <c r="O65">
        <v>5.6</v>
      </c>
    </row>
    <row r="66" spans="1:15">
      <c r="A66" s="68">
        <f t="shared" si="0"/>
        <v>63</v>
      </c>
      <c r="B66" s="147">
        <f>(('CW1'!G69-'CW1'!G68)/3600)*'CW1'!P69</f>
        <v>1.4620207126735999E-4</v>
      </c>
      <c r="C66" s="5">
        <f>('CW1'!X69*'CW1'!Y69)/3600</f>
        <v>1.4252812666666668</v>
      </c>
      <c r="D66" s="10">
        <f>B66*'CW1'!X69</f>
        <v>7.1346610778471681E-2</v>
      </c>
      <c r="E66" s="21">
        <f t="shared" si="2"/>
        <v>4.0374208090327226</v>
      </c>
      <c r="F66" s="60">
        <f>((B66*'CW1'!X69)/1000)/0.755</f>
        <v>9.44988222231413E-5</v>
      </c>
      <c r="G66" s="60">
        <f t="shared" si="1"/>
        <v>5.3475772305069174E-3</v>
      </c>
      <c r="O66">
        <v>5.6</v>
      </c>
    </row>
    <row r="67" spans="1:15">
      <c r="A67" s="68">
        <f t="shared" si="0"/>
        <v>64</v>
      </c>
      <c r="B67" s="147">
        <f>(('CW1'!G70-'CW1'!G69)/3600)*'CW1'!P70</f>
        <v>1.464501932965285E-4</v>
      </c>
      <c r="C67" s="5">
        <f>('CW1'!X70*'CW1'!Y70)/3600</f>
        <v>1.4252812666666668</v>
      </c>
      <c r="D67" s="10">
        <f>B67*'CW1'!X70</f>
        <v>7.1467694328705908E-2</v>
      </c>
      <c r="E67" s="21">
        <f t="shared" si="2"/>
        <v>4.1088885033614284</v>
      </c>
      <c r="F67" s="60">
        <f>((B67*'CW1'!X70)/1000)/0.755</f>
        <v>9.4659197786365441E-5</v>
      </c>
      <c r="G67" s="60">
        <f t="shared" si="1"/>
        <v>5.4422364282932833E-3</v>
      </c>
      <c r="O67">
        <v>5.6</v>
      </c>
    </row>
    <row r="68" spans="1:15">
      <c r="A68" s="68">
        <f t="shared" si="0"/>
        <v>65</v>
      </c>
      <c r="B68" s="147">
        <f>(('CW1'!G71-'CW1'!G70)/3600)*'CW1'!P71</f>
        <v>1.4669831532569392E-4</v>
      </c>
      <c r="C68" s="5">
        <f>('CW1'!X71*'CW1'!Y71)/3600</f>
        <v>1.4252812666666668</v>
      </c>
      <c r="D68" s="10">
        <f>B68*'CW1'!X71</f>
        <v>7.1588777878938636E-2</v>
      </c>
      <c r="E68" s="21">
        <f t="shared" si="2"/>
        <v>4.1804772812403668</v>
      </c>
      <c r="F68" s="60">
        <f>((B68*'CW1'!X71)/1000)/0.755</f>
        <v>9.4819573349587603E-5</v>
      </c>
      <c r="G68" s="60">
        <f t="shared" si="1"/>
        <v>5.537056001642871E-3</v>
      </c>
      <c r="O68">
        <v>5.6</v>
      </c>
    </row>
    <row r="69" spans="1:15">
      <c r="A69" s="68">
        <f t="shared" ref="A69:A132" si="3">A68+1</f>
        <v>66</v>
      </c>
      <c r="B69" s="147">
        <f>(('CW1'!G72-'CW1'!G71)/3600)*'CW1'!P72</f>
        <v>1.4694643735486108E-4</v>
      </c>
      <c r="C69" s="5">
        <f>('CW1'!X72*'CW1'!Y72)/3600</f>
        <v>1.4545955622222224</v>
      </c>
      <c r="D69" s="10">
        <f>B69*'CW1'!X72</f>
        <v>7.1709861429172211E-2</v>
      </c>
      <c r="E69" s="21">
        <f t="shared" si="2"/>
        <v>4.2521871426695386</v>
      </c>
      <c r="F69" s="60">
        <f>((B69*'CW1'!X72)/1000)/0.755</f>
        <v>9.4979948912810876E-5</v>
      </c>
      <c r="G69" s="60">
        <f t="shared" ref="G69:G132" si="4">F69+G68</f>
        <v>5.6320359505556816E-3</v>
      </c>
      <c r="O69">
        <v>5.6</v>
      </c>
    </row>
    <row r="70" spans="1:15">
      <c r="A70" s="68">
        <f t="shared" si="3"/>
        <v>67</v>
      </c>
      <c r="B70" s="147">
        <f>(('CW1'!G73-'CW1'!G72)/3600)*'CW1'!P73</f>
        <v>1.4719455938402821E-4</v>
      </c>
      <c r="C70" s="5">
        <f>('CW1'!X73*'CW1'!Y73)/3600</f>
        <v>1.4545955622222224</v>
      </c>
      <c r="D70" s="10">
        <f>B70*'CW1'!X73</f>
        <v>7.1830944979405759E-2</v>
      </c>
      <c r="E70" s="21">
        <f t="shared" ref="E70:E133" si="5">E69+D70</f>
        <v>4.3240180876489447</v>
      </c>
      <c r="F70" s="60">
        <f>((B70*'CW1'!X73)/1000)/0.755</f>
        <v>9.5140324476034109E-5</v>
      </c>
      <c r="G70" s="60">
        <f t="shared" si="4"/>
        <v>5.7271762750317158E-3</v>
      </c>
      <c r="O70">
        <v>5.6</v>
      </c>
    </row>
    <row r="71" spans="1:15">
      <c r="A71" s="68">
        <f t="shared" si="3"/>
        <v>68</v>
      </c>
      <c r="B71" s="147">
        <f>(('CW1'!G74-'CW1'!G73)/3600)*'CW1'!P74</f>
        <v>1.4744268141319533E-4</v>
      </c>
      <c r="C71" s="5">
        <f>('CW1'!X74*'CW1'!Y74)/3600</f>
        <v>1.4545955622222224</v>
      </c>
      <c r="D71" s="10">
        <f>B71*'CW1'!X74</f>
        <v>7.195202852963932E-2</v>
      </c>
      <c r="E71" s="21">
        <f t="shared" si="5"/>
        <v>4.3959701161785842</v>
      </c>
      <c r="F71" s="60">
        <f>((B71*'CW1'!X74)/1000)/0.755</f>
        <v>9.5300700039257382E-5</v>
      </c>
      <c r="G71" s="60">
        <f t="shared" si="4"/>
        <v>5.8224769750709728E-3</v>
      </c>
      <c r="O71">
        <v>5.6</v>
      </c>
    </row>
    <row r="72" spans="1:15">
      <c r="A72" s="68">
        <f t="shared" si="3"/>
        <v>69</v>
      </c>
      <c r="B72" s="147">
        <f>(('CW1'!G75-'CW1'!G74)/3600)*'CW1'!P75</f>
        <v>1.4769080344236165E-4</v>
      </c>
      <c r="C72" s="5">
        <f>('CW1'!X75*'CW1'!Y75)/3600</f>
        <v>1.4839098577777776</v>
      </c>
      <c r="D72" s="10">
        <f>B72*'CW1'!X75</f>
        <v>7.2073112079872478E-2</v>
      </c>
      <c r="E72" s="21">
        <f t="shared" si="5"/>
        <v>4.4680432282584563</v>
      </c>
      <c r="F72" s="60">
        <f>((B72*'CW1'!X75)/1000)/0.755</f>
        <v>9.5461075602480114E-5</v>
      </c>
      <c r="G72" s="60">
        <f t="shared" si="4"/>
        <v>5.9179380506734526E-3</v>
      </c>
      <c r="O72">
        <v>5.6</v>
      </c>
    </row>
    <row r="73" spans="1:15">
      <c r="A73" s="68">
        <f t="shared" si="3"/>
        <v>70</v>
      </c>
      <c r="B73" s="147">
        <f>(('CW1'!G76-'CW1'!G75)/3600)*'CW1'!P76</f>
        <v>1.4793892547152669E-4</v>
      </c>
      <c r="C73" s="5">
        <f>('CW1'!X76*'CW1'!Y76)/3600</f>
        <v>1.4839098577777776</v>
      </c>
      <c r="D73" s="10">
        <f>B73*'CW1'!X76</f>
        <v>7.2194195630105026E-2</v>
      </c>
      <c r="E73" s="21">
        <f t="shared" si="5"/>
        <v>4.540237423888561</v>
      </c>
      <c r="F73" s="60">
        <f>((B73*'CW1'!X76)/1000)/0.755</f>
        <v>9.5621451165702032E-5</v>
      </c>
      <c r="G73" s="60">
        <f t="shared" si="4"/>
        <v>6.0135595018391544E-3</v>
      </c>
      <c r="O73">
        <v>5.6</v>
      </c>
    </row>
    <row r="74" spans="1:15">
      <c r="A74" s="68">
        <f t="shared" si="3"/>
        <v>71</v>
      </c>
      <c r="B74" s="147">
        <f>(('CW1'!G77-'CW1'!G76)/3600)*'CW1'!P77</f>
        <v>1.4818704750069563E-4</v>
      </c>
      <c r="C74" s="5">
        <f>('CW1'!X77*'CW1'!Y77)/3600</f>
        <v>1.5132241533333337</v>
      </c>
      <c r="D74" s="10">
        <f>B74*'CW1'!X77</f>
        <v>7.2315279180339476E-2</v>
      </c>
      <c r="E74" s="21">
        <f t="shared" si="5"/>
        <v>4.6125527030689009</v>
      </c>
      <c r="F74" s="60">
        <f>((B74*'CW1'!X77)/1000)/0.755</f>
        <v>9.5781826728926457E-5</v>
      </c>
      <c r="G74" s="60">
        <f t="shared" si="4"/>
        <v>6.1093413285680806E-3</v>
      </c>
      <c r="O74">
        <v>5.6</v>
      </c>
    </row>
    <row r="75" spans="1:15">
      <c r="A75" s="68">
        <f t="shared" si="3"/>
        <v>72</v>
      </c>
      <c r="B75" s="147">
        <f>(('CW1'!G78-'CW1'!G77)/3600)*'CW1'!P78</f>
        <v>1.4843516952986235E-4</v>
      </c>
      <c r="C75" s="5">
        <f>('CW1'!X78*'CW1'!Y78)/3600</f>
        <v>1.5132241533333337</v>
      </c>
      <c r="D75" s="10">
        <f>B75*'CW1'!X78</f>
        <v>7.2436362730572829E-2</v>
      </c>
      <c r="E75" s="21">
        <f t="shared" si="5"/>
        <v>4.6849890657994733</v>
      </c>
      <c r="F75" s="60">
        <f>((B75*'CW1'!X78)/1000)/0.755</f>
        <v>9.5942202292149446E-5</v>
      </c>
      <c r="G75" s="60">
        <f t="shared" si="4"/>
        <v>6.2052835308602297E-3</v>
      </c>
      <c r="O75">
        <v>5.6</v>
      </c>
    </row>
    <row r="76" spans="1:15">
      <c r="A76" s="68">
        <f t="shared" si="3"/>
        <v>73</v>
      </c>
      <c r="B76" s="147">
        <f>(('CW1'!G79-'CW1'!G78)/3600)*'CW1'!P79</f>
        <v>1.4868329155902905E-4</v>
      </c>
      <c r="C76" s="5">
        <f>('CW1'!X79*'CW1'!Y79)/3600</f>
        <v>1.5132241533333337</v>
      </c>
      <c r="D76" s="10">
        <f>B76*'CW1'!X79</f>
        <v>7.2557446280806182E-2</v>
      </c>
      <c r="E76" s="21">
        <f t="shared" si="5"/>
        <v>4.7575465120802791</v>
      </c>
      <c r="F76" s="60">
        <f>((B76*'CW1'!X79)/1000)/0.755</f>
        <v>9.6102577855372421E-5</v>
      </c>
      <c r="G76" s="60">
        <f t="shared" si="4"/>
        <v>6.3013861087156025E-3</v>
      </c>
      <c r="O76">
        <v>5.6</v>
      </c>
    </row>
    <row r="77" spans="1:15">
      <c r="A77" s="68">
        <f t="shared" si="3"/>
        <v>74</v>
      </c>
      <c r="B77" s="147">
        <f>(('CW1'!G80-'CW1'!G79)/3600)*'CW1'!P80</f>
        <v>1.4893141358819463E-4</v>
      </c>
      <c r="C77" s="5">
        <f>('CW1'!X80*'CW1'!Y80)/3600</f>
        <v>1.5425384488888889</v>
      </c>
      <c r="D77" s="10">
        <f>B77*'CW1'!X80</f>
        <v>7.2678529831038979E-2</v>
      </c>
      <c r="E77" s="21">
        <f t="shared" si="5"/>
        <v>4.8302250419113184</v>
      </c>
      <c r="F77" s="60">
        <f>((B77*'CW1'!X80)/1000)/0.755</f>
        <v>9.6262953418594678E-5</v>
      </c>
      <c r="G77" s="60">
        <f t="shared" si="4"/>
        <v>6.3976490621341971E-3</v>
      </c>
      <c r="O77">
        <v>5.6</v>
      </c>
    </row>
    <row r="78" spans="1:15">
      <c r="A78" s="68">
        <f t="shared" si="3"/>
        <v>75</v>
      </c>
      <c r="B78" s="147">
        <f>(('CW1'!G81-'CW1'!G80)/3600)*'CW1'!P81</f>
        <v>1.4917953561736149E-4</v>
      </c>
      <c r="C78" s="5">
        <f>('CW1'!X81*'CW1'!Y81)/3600</f>
        <v>1.5425384488888889</v>
      </c>
      <c r="D78" s="10">
        <f>B78*'CW1'!X81</f>
        <v>7.2799613381272402E-2</v>
      </c>
      <c r="E78" s="21">
        <f t="shared" si="5"/>
        <v>4.9030246552925911</v>
      </c>
      <c r="F78" s="60">
        <f>((B78*'CW1'!X81)/1000)/0.755</f>
        <v>9.6423328981817748E-5</v>
      </c>
      <c r="G78" s="60">
        <f t="shared" si="4"/>
        <v>6.4940723911160146E-3</v>
      </c>
      <c r="O78">
        <v>5.6</v>
      </c>
    </row>
    <row r="79" spans="1:15">
      <c r="A79" s="68">
        <f t="shared" si="3"/>
        <v>76</v>
      </c>
      <c r="B79" s="147">
        <f>(('CW1'!G82-'CW1'!G81)/3600)*'CW1'!P82</f>
        <v>1.4942765764652821E-4</v>
      </c>
      <c r="C79" s="5">
        <f>('CW1'!X82*'CW1'!Y82)/3600</f>
        <v>1.5425384488888889</v>
      </c>
      <c r="D79" s="10">
        <f>B79*'CW1'!X82</f>
        <v>7.2920696931505768E-2</v>
      </c>
      <c r="E79" s="21">
        <f t="shared" si="5"/>
        <v>4.9759453522240973</v>
      </c>
      <c r="F79" s="60">
        <f>((B79*'CW1'!X82)/1000)/0.755</f>
        <v>9.6583704545040751E-5</v>
      </c>
      <c r="G79" s="60">
        <f t="shared" si="4"/>
        <v>6.5906560956610558E-3</v>
      </c>
      <c r="O79">
        <v>5.6</v>
      </c>
    </row>
    <row r="80" spans="1:15">
      <c r="A80" s="68">
        <f t="shared" si="3"/>
        <v>77</v>
      </c>
      <c r="B80" s="147">
        <f>(('CW1'!G83-'CW1'!G82)/3600)*'CW1'!P83</f>
        <v>1.4967577967569477E-4</v>
      </c>
      <c r="C80" s="5">
        <f>('CW1'!X83*'CW1'!Y83)/3600</f>
        <v>1.5758960955555554</v>
      </c>
      <c r="D80" s="10">
        <f>B80*'CW1'!X83</f>
        <v>7.3041780481739052E-2</v>
      </c>
      <c r="E80" s="21">
        <f t="shared" si="5"/>
        <v>5.048987132705836</v>
      </c>
      <c r="F80" s="60">
        <f>((B80*'CW1'!X83)/1000)/0.755</f>
        <v>9.6744080108263631E-5</v>
      </c>
      <c r="G80" s="60">
        <f t="shared" si="4"/>
        <v>6.6874001757693197E-3</v>
      </c>
      <c r="O80">
        <v>5.6</v>
      </c>
    </row>
    <row r="81" spans="1:15">
      <c r="A81" s="68">
        <f t="shared" si="3"/>
        <v>78</v>
      </c>
      <c r="B81" s="147">
        <f>(('CW1'!G84-'CW1'!G83)/3600)*'CW1'!P84</f>
        <v>1.4992390170486227E-4</v>
      </c>
      <c r="C81" s="5">
        <f>('CW1'!X84*'CW1'!Y84)/3600</f>
        <v>1.5758960955555554</v>
      </c>
      <c r="D81" s="10">
        <f>B81*'CW1'!X84</f>
        <v>7.3162864031972794E-2</v>
      </c>
      <c r="E81" s="21">
        <f t="shared" si="5"/>
        <v>5.122149996737809</v>
      </c>
      <c r="F81" s="60">
        <f>((B81*'CW1'!X84)/1000)/0.755</f>
        <v>9.6904455671487135E-5</v>
      </c>
      <c r="G81" s="60">
        <f t="shared" si="4"/>
        <v>6.7843046314408064E-3</v>
      </c>
      <c r="O81">
        <v>5.6</v>
      </c>
    </row>
    <row r="82" spans="1:15">
      <c r="A82" s="68">
        <f t="shared" si="3"/>
        <v>79</v>
      </c>
      <c r="B82" s="147">
        <f>(('CW1'!G85-'CW1'!G84)/3600)*'CW1'!P85</f>
        <v>1.5017202373402685E-4</v>
      </c>
      <c r="C82" s="5">
        <f>('CW1'!X85*'CW1'!Y85)/3600</f>
        <v>1.5758960955555554</v>
      </c>
      <c r="D82" s="10">
        <f>B82*'CW1'!X85</f>
        <v>7.3283947582205106E-2</v>
      </c>
      <c r="E82" s="21">
        <f t="shared" si="5"/>
        <v>5.1954339443200137</v>
      </c>
      <c r="F82" s="60">
        <f>((B82*'CW1'!X85)/1000)/0.755</f>
        <v>9.7064831234708755E-5</v>
      </c>
      <c r="G82" s="60">
        <f t="shared" si="4"/>
        <v>6.8813694626755151E-3</v>
      </c>
      <c r="O82">
        <v>5.6</v>
      </c>
    </row>
    <row r="83" spans="1:15">
      <c r="A83" s="68">
        <f t="shared" si="3"/>
        <v>80</v>
      </c>
      <c r="B83" s="147">
        <f>(('CW1'!G86-'CW1'!G85)/3600)*'CW1'!P86</f>
        <v>1.5042014576319347E-4</v>
      </c>
      <c r="C83" s="5">
        <f>('CW1'!X86*'CW1'!Y86)/3600</f>
        <v>1.6092537422222222</v>
      </c>
      <c r="D83" s="10">
        <f>B83*'CW1'!X86</f>
        <v>7.3405031132438417E-2</v>
      </c>
      <c r="E83" s="21">
        <f t="shared" si="5"/>
        <v>5.2688389754524518</v>
      </c>
      <c r="F83" s="60">
        <f>((B83*'CW1'!X86)/1000)/0.755</f>
        <v>9.7225206797931676E-5</v>
      </c>
      <c r="G83" s="60">
        <f t="shared" si="4"/>
        <v>6.9785946694734466E-3</v>
      </c>
      <c r="O83">
        <v>5.6</v>
      </c>
    </row>
    <row r="84" spans="1:15">
      <c r="A84" s="68">
        <f t="shared" si="3"/>
        <v>81</v>
      </c>
      <c r="B84" s="147">
        <f>(('CW1'!G87-'CW1'!G86)/3600)*'CW1'!P87</f>
        <v>1.5066826779236257E-4</v>
      </c>
      <c r="C84" s="5">
        <f>('CW1'!X87*'CW1'!Y87)/3600</f>
        <v>1.6092537422222222</v>
      </c>
      <c r="D84" s="10">
        <f>B84*'CW1'!X87</f>
        <v>7.3526114682672936E-2</v>
      </c>
      <c r="E84" s="21">
        <f t="shared" si="5"/>
        <v>5.3423650901351252</v>
      </c>
      <c r="F84" s="60">
        <f>((B84*'CW1'!X87)/1000)/0.755</f>
        <v>9.7385582361156196E-5</v>
      </c>
      <c r="G84" s="60">
        <f t="shared" si="4"/>
        <v>7.0759802518346026E-3</v>
      </c>
      <c r="O84">
        <v>5.6</v>
      </c>
    </row>
    <row r="85" spans="1:15">
      <c r="A85" s="68">
        <f t="shared" si="3"/>
        <v>82</v>
      </c>
      <c r="B85" s="147">
        <f>(('CW1'!G88-'CW1'!G87)/3600)*'CW1'!P88</f>
        <v>1.5091638982152688E-4</v>
      </c>
      <c r="C85" s="5">
        <f>('CW1'!X88*'CW1'!Y88)/3600</f>
        <v>1.6092537422222222</v>
      </c>
      <c r="D85" s="10">
        <f>B85*'CW1'!X88</f>
        <v>7.3647198232905123E-2</v>
      </c>
      <c r="E85" s="21">
        <f t="shared" si="5"/>
        <v>5.4160122883680302</v>
      </c>
      <c r="F85" s="60">
        <f>((B85*'CW1'!X88)/1000)/0.755</f>
        <v>9.7545957924377653E-5</v>
      </c>
      <c r="G85" s="60">
        <f t="shared" si="4"/>
        <v>7.1735262097589805E-3</v>
      </c>
      <c r="O85">
        <v>5.6</v>
      </c>
    </row>
    <row r="86" spans="1:15">
      <c r="A86" s="68">
        <f t="shared" si="3"/>
        <v>83</v>
      </c>
      <c r="B86" s="147">
        <f>(('CW1'!G89-'CW1'!G88)/3600)*'CW1'!P89</f>
        <v>1.5116451185069309E-4</v>
      </c>
      <c r="C86" s="5">
        <f>('CW1'!X89*'CW1'!Y89)/3600</f>
        <v>1.6426113888888889</v>
      </c>
      <c r="D86" s="10">
        <f>B86*'CW1'!X89</f>
        <v>7.3768281783138226E-2</v>
      </c>
      <c r="E86" s="21">
        <f t="shared" si="5"/>
        <v>5.4897805701511686</v>
      </c>
      <c r="F86" s="60">
        <f>((B86*'CW1'!X89)/1000)/0.755</f>
        <v>9.770633348760029E-5</v>
      </c>
      <c r="G86" s="60">
        <f t="shared" si="4"/>
        <v>7.2712325432465804E-3</v>
      </c>
      <c r="O86">
        <v>5.6</v>
      </c>
    </row>
    <row r="87" spans="1:15">
      <c r="A87" s="68">
        <f t="shared" si="3"/>
        <v>84</v>
      </c>
      <c r="B87" s="147">
        <f>(('CW1'!G90-'CW1'!G89)/3600)*'CW1'!P90</f>
        <v>1.5141263387986076E-4</v>
      </c>
      <c r="C87" s="5">
        <f>('CW1'!X90*'CW1'!Y90)/3600</f>
        <v>1.6426113888888889</v>
      </c>
      <c r="D87" s="10">
        <f>B87*'CW1'!X90</f>
        <v>7.3889365333372051E-2</v>
      </c>
      <c r="E87" s="21">
        <f t="shared" si="5"/>
        <v>5.5636699354845405</v>
      </c>
      <c r="F87" s="60">
        <f>((B87*'CW1'!X90)/1000)/0.755</f>
        <v>9.7866709050823902E-5</v>
      </c>
      <c r="G87" s="60">
        <f t="shared" si="4"/>
        <v>7.3690992522974039E-3</v>
      </c>
      <c r="O87">
        <v>5.6</v>
      </c>
    </row>
    <row r="88" spans="1:15">
      <c r="A88" s="129">
        <f t="shared" si="3"/>
        <v>85</v>
      </c>
      <c r="B88" s="147">
        <f>(('CW1'!G91-'CW1'!G90)/3600)*'CW1'!P91</f>
        <v>-5.2505910757639261E-5</v>
      </c>
      <c r="C88" s="5">
        <f>('CW1'!X91*'CW1'!Y91)/3600</f>
        <v>0</v>
      </c>
      <c r="D88" s="10">
        <f>B88*'CW1'!X91</f>
        <v>0</v>
      </c>
      <c r="E88" s="21">
        <f t="shared" si="5"/>
        <v>5.5636699354845405</v>
      </c>
      <c r="F88" s="60">
        <f>((B88*'CW1'!X91)/1000)/0.755</f>
        <v>0</v>
      </c>
      <c r="G88" s="60">
        <f t="shared" si="4"/>
        <v>7.3690992522974039E-3</v>
      </c>
      <c r="O88">
        <v>5.6</v>
      </c>
    </row>
    <row r="89" spans="1:15">
      <c r="A89" s="129">
        <f t="shared" si="3"/>
        <v>86</v>
      </c>
      <c r="B89" s="147">
        <f>(('CW1'!G92-'CW1'!G91)/3600)*'CW1'!P92</f>
        <v>-5.2754032786805372E-5</v>
      </c>
      <c r="C89" s="5">
        <f>('CW1'!X92*'CW1'!Y92)/3600</f>
        <v>0</v>
      </c>
      <c r="D89" s="10">
        <f>B89*'CW1'!X92</f>
        <v>0</v>
      </c>
      <c r="E89" s="21">
        <f t="shared" si="5"/>
        <v>5.5636699354845405</v>
      </c>
      <c r="F89" s="60">
        <f>((B89*'CW1'!X92)/1000)/0.755</f>
        <v>0</v>
      </c>
      <c r="G89" s="60">
        <f t="shared" si="4"/>
        <v>7.3690992522974039E-3</v>
      </c>
      <c r="O89">
        <v>5.6</v>
      </c>
    </row>
    <row r="90" spans="1:15">
      <c r="A90" s="129">
        <f t="shared" si="3"/>
        <v>87</v>
      </c>
      <c r="B90" s="147">
        <f>(('CW1'!G93-'CW1'!G92)/3600)*'CW1'!P93</f>
        <v>-5.300215481597168E-5</v>
      </c>
      <c r="C90" s="5">
        <f>('CW1'!X93*'CW1'!Y93)/3600</f>
        <v>0</v>
      </c>
      <c r="D90" s="10">
        <f>B90*'CW1'!X93</f>
        <v>0</v>
      </c>
      <c r="E90" s="21">
        <f t="shared" si="5"/>
        <v>5.5636699354845405</v>
      </c>
      <c r="F90" s="60">
        <f>((B90*'CW1'!X93)/1000)/0.755</f>
        <v>0</v>
      </c>
      <c r="G90" s="60">
        <f t="shared" si="4"/>
        <v>7.3690992522974039E-3</v>
      </c>
      <c r="O90">
        <v>5.6</v>
      </c>
    </row>
    <row r="91" spans="1:15">
      <c r="A91" s="129">
        <f t="shared" si="3"/>
        <v>88</v>
      </c>
      <c r="B91" s="147">
        <f>(('CW1'!G94-'CW1'!G93)/3600)*'CW1'!P94</f>
        <v>-5.3250276845138509E-5</v>
      </c>
      <c r="C91" s="5">
        <f>('CW1'!X94*'CW1'!Y94)/3600</f>
        <v>0</v>
      </c>
      <c r="D91" s="10">
        <f>B91*'CW1'!X94</f>
        <v>0</v>
      </c>
      <c r="E91" s="21">
        <f t="shared" si="5"/>
        <v>5.5636699354845405</v>
      </c>
      <c r="F91" s="60">
        <f>((B91*'CW1'!X94)/1000)/0.755</f>
        <v>0</v>
      </c>
      <c r="G91" s="60">
        <f t="shared" si="4"/>
        <v>7.3690992522974039E-3</v>
      </c>
      <c r="O91">
        <v>5.6</v>
      </c>
    </row>
    <row r="92" spans="1:15">
      <c r="A92" s="129">
        <f t="shared" si="3"/>
        <v>89</v>
      </c>
      <c r="B92" s="147">
        <f>(('CW1'!G95-'CW1'!G94)/3600)*'CW1'!P95</f>
        <v>-5.3498398874306009E-5</v>
      </c>
      <c r="C92" s="5">
        <f>('CW1'!X95*'CW1'!Y95)/3600</f>
        <v>0</v>
      </c>
      <c r="D92" s="10">
        <f>B92*'CW1'!X95</f>
        <v>0</v>
      </c>
      <c r="E92" s="21">
        <f t="shared" si="5"/>
        <v>5.5636699354845405</v>
      </c>
      <c r="F92" s="60">
        <f>((B92*'CW1'!X95)/1000)/0.755</f>
        <v>0</v>
      </c>
      <c r="G92" s="60">
        <f t="shared" si="4"/>
        <v>7.3690992522974039E-3</v>
      </c>
      <c r="O92">
        <v>5.6</v>
      </c>
    </row>
    <row r="93" spans="1:15">
      <c r="A93" s="129">
        <f t="shared" si="3"/>
        <v>90</v>
      </c>
      <c r="B93" s="147">
        <f>(('CW1'!G96-'CW1'!G95)/3600)*'CW1'!P96</f>
        <v>-5.3746520903471816E-5</v>
      </c>
      <c r="C93" s="5">
        <f>('CW1'!X96*'CW1'!Y96)/3600</f>
        <v>0</v>
      </c>
      <c r="D93" s="10">
        <f>B93*'CW1'!X96</f>
        <v>0</v>
      </c>
      <c r="E93" s="21">
        <f t="shared" si="5"/>
        <v>5.5636699354845405</v>
      </c>
      <c r="F93" s="60">
        <f>((B93*'CW1'!X96)/1000)/0.755</f>
        <v>0</v>
      </c>
      <c r="G93" s="60">
        <f t="shared" si="4"/>
        <v>7.3690992522974039E-3</v>
      </c>
      <c r="O93">
        <v>5.6</v>
      </c>
    </row>
    <row r="94" spans="1:15">
      <c r="A94" s="129">
        <f t="shared" si="3"/>
        <v>91</v>
      </c>
      <c r="B94" s="147">
        <f>(('CW1'!G97-'CW1'!G96)/3600)*'CW1'!P97</f>
        <v>-5.399464293263851E-5</v>
      </c>
      <c r="C94" s="5">
        <f>('CW1'!X97*'CW1'!Y97)/3600</f>
        <v>0</v>
      </c>
      <c r="D94" s="10">
        <f>B94*'CW1'!X97</f>
        <v>0</v>
      </c>
      <c r="E94" s="21">
        <f t="shared" si="5"/>
        <v>5.5636699354845405</v>
      </c>
      <c r="F94" s="60">
        <f>((B94*'CW1'!X97)/1000)/0.755</f>
        <v>0</v>
      </c>
      <c r="G94" s="60">
        <f t="shared" si="4"/>
        <v>7.3690992522974039E-3</v>
      </c>
      <c r="O94">
        <v>5.6</v>
      </c>
    </row>
    <row r="95" spans="1:15">
      <c r="A95" s="129">
        <f t="shared" si="3"/>
        <v>92</v>
      </c>
      <c r="B95" s="147">
        <f>(('CW1'!G98-'CW1'!G97)/3600)*'CW1'!P98</f>
        <v>-5.4242764961805929E-5</v>
      </c>
      <c r="C95" s="5">
        <f>('CW1'!X98*'CW1'!Y98)/3600</f>
        <v>0</v>
      </c>
      <c r="D95" s="10">
        <f>B95*'CW1'!X98</f>
        <v>0</v>
      </c>
      <c r="E95" s="21">
        <f t="shared" si="5"/>
        <v>5.5636699354845405</v>
      </c>
      <c r="F95" s="60">
        <f>((B95*'CW1'!X98)/1000)/0.755</f>
        <v>0</v>
      </c>
      <c r="G95" s="60">
        <f t="shared" si="4"/>
        <v>7.3690992522974039E-3</v>
      </c>
      <c r="O95">
        <v>5.6</v>
      </c>
    </row>
    <row r="96" spans="1:15">
      <c r="A96" s="129">
        <f t="shared" si="3"/>
        <v>93</v>
      </c>
      <c r="B96" s="147">
        <f>(('CW1'!G99-'CW1'!G98)/3600)*'CW1'!P99</f>
        <v>-5.449088699097229E-5</v>
      </c>
      <c r="C96" s="5">
        <f>('CW1'!X99*'CW1'!Y99)/3600</f>
        <v>0</v>
      </c>
      <c r="D96" s="10">
        <f>B96*'CW1'!X99</f>
        <v>0</v>
      </c>
      <c r="E96" s="21">
        <f t="shared" si="5"/>
        <v>5.5636699354845405</v>
      </c>
      <c r="F96" s="60">
        <f>((B96*'CW1'!X99)/1000)/0.755</f>
        <v>0</v>
      </c>
      <c r="G96" s="60">
        <f t="shared" si="4"/>
        <v>7.3690992522974039E-3</v>
      </c>
      <c r="O96">
        <v>5.6</v>
      </c>
    </row>
    <row r="97" spans="1:15">
      <c r="A97" s="129">
        <f t="shared" si="3"/>
        <v>94</v>
      </c>
      <c r="B97" s="147">
        <f>(('CW1'!G100-'CW1'!G99)/3600)*'CW1'!P100</f>
        <v>-5.4739009020138991E-5</v>
      </c>
      <c r="C97" s="5">
        <f>('CW1'!X100*'CW1'!Y100)/3600</f>
        <v>0</v>
      </c>
      <c r="D97" s="10">
        <f>B97*'CW1'!X100</f>
        <v>0</v>
      </c>
      <c r="E97" s="21">
        <f t="shared" si="5"/>
        <v>5.5636699354845405</v>
      </c>
      <c r="F97" s="60">
        <f>((B97*'CW1'!X100)/1000)/0.755</f>
        <v>0</v>
      </c>
      <c r="G97" s="60">
        <f t="shared" si="4"/>
        <v>7.3690992522974039E-3</v>
      </c>
      <c r="O97">
        <v>5.6</v>
      </c>
    </row>
    <row r="98" spans="1:15">
      <c r="A98" s="129">
        <f t="shared" si="3"/>
        <v>95</v>
      </c>
      <c r="B98" s="147">
        <f>(('CW1'!G101-'CW1'!G100)/3600)*'CW1'!P101</f>
        <v>-5.4987131049305665E-5</v>
      </c>
      <c r="C98" s="5">
        <f>('CW1'!X101*'CW1'!Y101)/3600</f>
        <v>0</v>
      </c>
      <c r="D98" s="10">
        <f>B98*'CW1'!X101</f>
        <v>0</v>
      </c>
      <c r="E98" s="21">
        <f t="shared" si="5"/>
        <v>5.5636699354845405</v>
      </c>
      <c r="F98" s="60">
        <f>((B98*'CW1'!X101)/1000)/0.755</f>
        <v>0</v>
      </c>
      <c r="G98" s="60">
        <f t="shared" si="4"/>
        <v>7.3690992522974039E-3</v>
      </c>
      <c r="O98">
        <v>5.6</v>
      </c>
    </row>
    <row r="99" spans="1:15">
      <c r="A99" s="129">
        <f t="shared" si="3"/>
        <v>96</v>
      </c>
      <c r="B99" s="147">
        <f>(('CW1'!G102-'CW1'!G101)/3600)*'CW1'!P102</f>
        <v>-5.523525307847225E-5</v>
      </c>
      <c r="C99" s="5">
        <f>('CW1'!X102*'CW1'!Y102)/3600</f>
        <v>0</v>
      </c>
      <c r="D99" s="10">
        <f>B99*'CW1'!X102</f>
        <v>0</v>
      </c>
      <c r="E99" s="21">
        <f t="shared" si="5"/>
        <v>5.5636699354845405</v>
      </c>
      <c r="F99" s="60">
        <f>((B99*'CW1'!X102)/1000)/0.755</f>
        <v>0</v>
      </c>
      <c r="G99" s="60">
        <f t="shared" si="4"/>
        <v>7.3690992522974039E-3</v>
      </c>
      <c r="O99">
        <v>5.6</v>
      </c>
    </row>
    <row r="100" spans="1:15">
      <c r="A100" s="129">
        <f t="shared" si="3"/>
        <v>97</v>
      </c>
      <c r="B100" s="147">
        <f>(('CW1'!G103-'CW1'!G102)/3600)*'CW1'!P103</f>
        <v>-5.548337510763933E-5</v>
      </c>
      <c r="C100" s="5">
        <f>('CW1'!X103*'CW1'!Y103)/3600</f>
        <v>0</v>
      </c>
      <c r="D100" s="10">
        <f>B100*'CW1'!X103</f>
        <v>0</v>
      </c>
      <c r="E100" s="21">
        <f t="shared" si="5"/>
        <v>5.5636699354845405</v>
      </c>
      <c r="F100" s="60">
        <f>((B100*'CW1'!X103)/1000)/0.755</f>
        <v>0</v>
      </c>
      <c r="G100" s="60">
        <f t="shared" si="4"/>
        <v>7.3690992522974039E-3</v>
      </c>
      <c r="O100">
        <v>5.6</v>
      </c>
    </row>
    <row r="101" spans="1:15">
      <c r="A101" s="129">
        <f t="shared" si="3"/>
        <v>98</v>
      </c>
      <c r="B101" s="147">
        <f>(('CW1'!G104-'CW1'!G103)/3600)*'CW1'!P104</f>
        <v>-5.5731497136805984E-5</v>
      </c>
      <c r="C101" s="5">
        <f>('CW1'!X104*'CW1'!Y104)/3600</f>
        <v>0</v>
      </c>
      <c r="D101" s="10">
        <f>B101*'CW1'!X104</f>
        <v>0</v>
      </c>
      <c r="E101" s="21">
        <f t="shared" si="5"/>
        <v>5.5636699354845405</v>
      </c>
      <c r="F101" s="60">
        <f>((B101*'CW1'!X104)/1000)/0.755</f>
        <v>0</v>
      </c>
      <c r="G101" s="60">
        <f t="shared" si="4"/>
        <v>7.3690992522974039E-3</v>
      </c>
      <c r="O101">
        <v>5.6</v>
      </c>
    </row>
    <row r="102" spans="1:15">
      <c r="A102" s="129">
        <f t="shared" si="3"/>
        <v>99</v>
      </c>
      <c r="B102" s="147">
        <f>(('CW1'!G105-'CW1'!G104)/3600)*'CW1'!P105</f>
        <v>-5.5979619165972623E-5</v>
      </c>
      <c r="C102" s="5">
        <f>('CW1'!X105*'CW1'!Y105)/3600</f>
        <v>0</v>
      </c>
      <c r="D102" s="10">
        <f>B102*'CW1'!X105</f>
        <v>0</v>
      </c>
      <c r="E102" s="21">
        <f t="shared" si="5"/>
        <v>5.5636699354845405</v>
      </c>
      <c r="F102" s="60">
        <f>((B102*'CW1'!X105)/1000)/0.755</f>
        <v>0</v>
      </c>
      <c r="G102" s="60">
        <f t="shared" si="4"/>
        <v>7.3690992522974039E-3</v>
      </c>
      <c r="O102">
        <v>5.6</v>
      </c>
    </row>
    <row r="103" spans="1:15">
      <c r="A103" s="129">
        <f t="shared" si="3"/>
        <v>100</v>
      </c>
      <c r="B103" s="147">
        <f>(('CW1'!G106-'CW1'!G105)/3600)*'CW1'!P106</f>
        <v>-5.622774119513845E-5</v>
      </c>
      <c r="C103" s="5">
        <f>('CW1'!X106*'CW1'!Y106)/3600</f>
        <v>0</v>
      </c>
      <c r="D103" s="10">
        <f>B103*'CW1'!X106</f>
        <v>0</v>
      </c>
      <c r="E103" s="21">
        <f t="shared" si="5"/>
        <v>5.5636699354845405</v>
      </c>
      <c r="F103" s="60">
        <f>((B103*'CW1'!X106)/1000)/0.755</f>
        <v>0</v>
      </c>
      <c r="G103" s="60">
        <f t="shared" si="4"/>
        <v>7.3690992522974039E-3</v>
      </c>
      <c r="O103">
        <v>5.6</v>
      </c>
    </row>
    <row r="104" spans="1:15">
      <c r="A104" s="129">
        <f t="shared" si="3"/>
        <v>101</v>
      </c>
      <c r="B104" s="147">
        <f>(('CW1'!G107-'CW1'!G106)/3600)*'CW1'!P107</f>
        <v>-1.0022586322430585E-4</v>
      </c>
      <c r="C104" s="5">
        <f>('CW1'!X107*'CW1'!Y107)/3600</f>
        <v>0</v>
      </c>
      <c r="D104" s="10">
        <f>B104*'CW1'!X107</f>
        <v>0</v>
      </c>
      <c r="E104" s="21">
        <f t="shared" si="5"/>
        <v>5.5636699354845405</v>
      </c>
      <c r="F104" s="60">
        <f>((B104*'CW1'!X107)/1000)/0.755</f>
        <v>0</v>
      </c>
      <c r="G104" s="60">
        <f t="shared" si="4"/>
        <v>7.3690992522974039E-3</v>
      </c>
      <c r="O104">
        <v>5.6</v>
      </c>
    </row>
    <row r="105" spans="1:15">
      <c r="A105" s="129">
        <f t="shared" si="3"/>
        <v>102</v>
      </c>
      <c r="B105" s="147">
        <f>(('CW1'!G108-'CW1'!G107)/3600)*'CW1'!P108</f>
        <v>-1.0058032326597223E-4</v>
      </c>
      <c r="C105" s="5">
        <f>('CW1'!X108*'CW1'!Y108)/3600</f>
        <v>0</v>
      </c>
      <c r="D105" s="10">
        <f>B105*'CW1'!X108</f>
        <v>0</v>
      </c>
      <c r="E105" s="21">
        <f t="shared" si="5"/>
        <v>5.5636699354845405</v>
      </c>
      <c r="F105" s="60">
        <f>((B105*'CW1'!X108)/1000)/0.755</f>
        <v>0</v>
      </c>
      <c r="G105" s="60">
        <f t="shared" si="4"/>
        <v>7.3690992522974039E-3</v>
      </c>
      <c r="O105">
        <v>5.6</v>
      </c>
    </row>
    <row r="106" spans="1:15">
      <c r="A106" s="129">
        <f t="shared" si="3"/>
        <v>103</v>
      </c>
      <c r="B106" s="147">
        <f>(('CW1'!G109-'CW1'!G108)/3600)*'CW1'!P109</f>
        <v>-1.009347833076397E-4</v>
      </c>
      <c r="C106" s="5">
        <f>('CW1'!X109*'CW1'!Y109)/3600</f>
        <v>0</v>
      </c>
      <c r="D106" s="10">
        <f>B106*'CW1'!X109</f>
        <v>0</v>
      </c>
      <c r="E106" s="21">
        <f t="shared" si="5"/>
        <v>5.5636699354845405</v>
      </c>
      <c r="F106" s="60">
        <f>((B106*'CW1'!X109)/1000)/0.755</f>
        <v>0</v>
      </c>
      <c r="G106" s="60">
        <f t="shared" si="4"/>
        <v>7.3690992522974039E-3</v>
      </c>
      <c r="O106">
        <v>5.6</v>
      </c>
    </row>
    <row r="107" spans="1:15">
      <c r="A107" s="129">
        <f t="shared" si="3"/>
        <v>104</v>
      </c>
      <c r="B107" s="147">
        <f>(('CW1'!G110-'CW1'!G109)/3600)*'CW1'!P110</f>
        <v>-1.0128924334930502E-4</v>
      </c>
      <c r="C107" s="5">
        <f>('CW1'!X110*'CW1'!Y110)/3600</f>
        <v>0</v>
      </c>
      <c r="D107" s="10">
        <f>B107*'CW1'!X110</f>
        <v>0</v>
      </c>
      <c r="E107" s="21">
        <f t="shared" si="5"/>
        <v>5.5636699354845405</v>
      </c>
      <c r="F107" s="60">
        <f>((B107*'CW1'!X110)/1000)/0.755</f>
        <v>0</v>
      </c>
      <c r="G107" s="60">
        <f t="shared" si="4"/>
        <v>7.3690992522974039E-3</v>
      </c>
      <c r="O107">
        <v>5.6</v>
      </c>
    </row>
    <row r="108" spans="1:15">
      <c r="A108" s="129">
        <f t="shared" si="3"/>
        <v>105</v>
      </c>
      <c r="B108" s="147">
        <f>(('CW1'!G111-'CW1'!G110)/3600)*'CW1'!P111</f>
        <v>-1.0164370339097298E-4</v>
      </c>
      <c r="C108" s="5">
        <f>('CW1'!X111*'CW1'!Y111)/3600</f>
        <v>0</v>
      </c>
      <c r="D108" s="10">
        <f>B108*'CW1'!X111</f>
        <v>0</v>
      </c>
      <c r="E108" s="21">
        <f t="shared" si="5"/>
        <v>5.5636699354845405</v>
      </c>
      <c r="F108" s="60">
        <f>((B108*'CW1'!X111)/1000)/0.755</f>
        <v>0</v>
      </c>
      <c r="G108" s="60">
        <f t="shared" si="4"/>
        <v>7.3690992522974039E-3</v>
      </c>
      <c r="O108">
        <v>5.6</v>
      </c>
    </row>
    <row r="109" spans="1:15">
      <c r="A109" s="129">
        <f t="shared" si="3"/>
        <v>106</v>
      </c>
      <c r="B109" s="147">
        <f>(('CW1'!G112-'CW1'!G111)/3600)*'CW1'!P112</f>
        <v>-1.0199816343263909E-4</v>
      </c>
      <c r="C109" s="5">
        <f>('CW1'!X112*'CW1'!Y112)/3600</f>
        <v>0</v>
      </c>
      <c r="D109" s="10">
        <f>B109*'CW1'!X112</f>
        <v>0</v>
      </c>
      <c r="E109" s="21">
        <f t="shared" si="5"/>
        <v>5.5636699354845405</v>
      </c>
      <c r="F109" s="60">
        <f>((B109*'CW1'!X112)/1000)/0.755</f>
        <v>0</v>
      </c>
      <c r="G109" s="60">
        <f t="shared" si="4"/>
        <v>7.3690992522974039E-3</v>
      </c>
      <c r="O109">
        <v>5.6</v>
      </c>
    </row>
    <row r="110" spans="1:15">
      <c r="A110" s="129">
        <f t="shared" si="3"/>
        <v>107</v>
      </c>
      <c r="B110" s="147">
        <f>(('CW1'!G113-'CW1'!G112)/3600)*'CW1'!P113</f>
        <v>-1.0235262347430586E-4</v>
      </c>
      <c r="C110" s="5">
        <f>('CW1'!X113*'CW1'!Y113)/3600</f>
        <v>0</v>
      </c>
      <c r="D110" s="10">
        <f>B110*'CW1'!X113</f>
        <v>0</v>
      </c>
      <c r="E110" s="21">
        <f t="shared" si="5"/>
        <v>5.5636699354845405</v>
      </c>
      <c r="F110" s="60">
        <f>((B110*'CW1'!X113)/1000)/0.755</f>
        <v>0</v>
      </c>
      <c r="G110" s="60">
        <f t="shared" si="4"/>
        <v>7.3690992522974039E-3</v>
      </c>
      <c r="O110">
        <v>5.6</v>
      </c>
    </row>
    <row r="111" spans="1:15">
      <c r="A111" s="129">
        <f t="shared" si="3"/>
        <v>108</v>
      </c>
      <c r="B111" s="147">
        <f>(('CW1'!G114-'CW1'!G113)/3600)*'CW1'!P114</f>
        <v>-1.0270708351597257E-4</v>
      </c>
      <c r="C111" s="5">
        <f>('CW1'!X114*'CW1'!Y114)/3600</f>
        <v>0</v>
      </c>
      <c r="D111" s="10">
        <f>B111*'CW1'!X114</f>
        <v>0</v>
      </c>
      <c r="E111" s="21">
        <f t="shared" si="5"/>
        <v>5.5636699354845405</v>
      </c>
      <c r="F111" s="60">
        <f>((B111*'CW1'!X114)/1000)/0.755</f>
        <v>0</v>
      </c>
      <c r="G111" s="60">
        <f t="shared" si="4"/>
        <v>7.3690992522974039E-3</v>
      </c>
      <c r="O111">
        <v>5.6</v>
      </c>
    </row>
    <row r="112" spans="1:15">
      <c r="A112" s="129">
        <f t="shared" si="3"/>
        <v>109</v>
      </c>
      <c r="B112" s="147">
        <f>(('CW1'!G115-'CW1'!G114)/3600)*'CW1'!P115</f>
        <v>-1.0306154355763835E-4</v>
      </c>
      <c r="C112" s="5">
        <f>('CW1'!X115*'CW1'!Y115)/3600</f>
        <v>0</v>
      </c>
      <c r="D112" s="10">
        <f>B112*'CW1'!X115</f>
        <v>0</v>
      </c>
      <c r="E112" s="21">
        <f t="shared" si="5"/>
        <v>5.5636699354845405</v>
      </c>
      <c r="F112" s="60">
        <f>((B112*'CW1'!X115)/1000)/0.755</f>
        <v>0</v>
      </c>
      <c r="G112" s="60">
        <f t="shared" si="4"/>
        <v>7.3690992522974039E-3</v>
      </c>
      <c r="O112">
        <v>5.6</v>
      </c>
    </row>
    <row r="113" spans="1:15">
      <c r="A113" s="129">
        <f t="shared" si="3"/>
        <v>110</v>
      </c>
      <c r="B113" s="147">
        <f>(('CW1'!G116-'CW1'!G115)/3600)*'CW1'!P116</f>
        <v>-1.0341600359930609E-4</v>
      </c>
      <c r="C113" s="5">
        <f>('CW1'!X116*'CW1'!Y116)/3600</f>
        <v>0</v>
      </c>
      <c r="D113" s="10">
        <f>B113*'CW1'!X116</f>
        <v>0</v>
      </c>
      <c r="E113" s="21">
        <f t="shared" si="5"/>
        <v>5.5636699354845405</v>
      </c>
      <c r="F113" s="60">
        <f>((B113*'CW1'!X116)/1000)/0.755</f>
        <v>0</v>
      </c>
      <c r="G113" s="60">
        <f t="shared" si="4"/>
        <v>7.3690992522974039E-3</v>
      </c>
      <c r="O113">
        <v>5.6</v>
      </c>
    </row>
    <row r="114" spans="1:15">
      <c r="A114" s="129">
        <f t="shared" si="3"/>
        <v>111</v>
      </c>
      <c r="B114" s="147">
        <f>(('CW1'!G117-'CW1'!G116)/3600)*'CW1'!P117</f>
        <v>-1.0377046364097181E-4</v>
      </c>
      <c r="C114" s="5">
        <f>('CW1'!X117*'CW1'!Y117)/3600</f>
        <v>0</v>
      </c>
      <c r="D114" s="10">
        <f>B114*'CW1'!X117</f>
        <v>0</v>
      </c>
      <c r="E114" s="21">
        <f t="shared" si="5"/>
        <v>5.5636699354845405</v>
      </c>
      <c r="F114" s="60">
        <f>((B114*'CW1'!X117)/1000)/0.755</f>
        <v>0</v>
      </c>
      <c r="G114" s="60">
        <f t="shared" si="4"/>
        <v>7.3690992522974039E-3</v>
      </c>
      <c r="O114">
        <v>5.6</v>
      </c>
    </row>
    <row r="115" spans="1:15">
      <c r="A115" s="129">
        <f t="shared" si="3"/>
        <v>112</v>
      </c>
      <c r="B115" s="147">
        <f>(('CW1'!G118-'CW1'!G117)/3600)*'CW1'!P118</f>
        <v>-1.0412492368263764E-4</v>
      </c>
      <c r="C115" s="5">
        <f>('CW1'!X118*'CW1'!Y118)/3600</f>
        <v>0</v>
      </c>
      <c r="D115" s="10">
        <f>B115*'CW1'!X118</f>
        <v>0</v>
      </c>
      <c r="E115" s="21">
        <f t="shared" si="5"/>
        <v>5.5636699354845405</v>
      </c>
      <c r="F115" s="60">
        <f>((B115*'CW1'!X118)/1000)/0.755</f>
        <v>0</v>
      </c>
      <c r="G115" s="60">
        <f t="shared" si="4"/>
        <v>7.3690992522974039E-3</v>
      </c>
      <c r="O115">
        <v>5.6</v>
      </c>
    </row>
    <row r="116" spans="1:15">
      <c r="A116" s="129">
        <f t="shared" si="3"/>
        <v>113</v>
      </c>
      <c r="B116" s="147">
        <f>(('CW1'!G119-'CW1'!G118)/3600)*'CW1'!P119</f>
        <v>-1.0447938372430705E-4</v>
      </c>
      <c r="C116" s="5">
        <f>('CW1'!X119*'CW1'!Y119)/3600</f>
        <v>0</v>
      </c>
      <c r="D116" s="10">
        <f>B116*'CW1'!X119</f>
        <v>0</v>
      </c>
      <c r="E116" s="21">
        <f t="shared" si="5"/>
        <v>5.5636699354845405</v>
      </c>
      <c r="F116" s="60">
        <f>((B116*'CW1'!X119)/1000)/0.755</f>
        <v>0</v>
      </c>
      <c r="G116" s="60">
        <f t="shared" si="4"/>
        <v>7.3690992522974039E-3</v>
      </c>
      <c r="O116">
        <v>5.6</v>
      </c>
    </row>
    <row r="117" spans="1:15">
      <c r="A117" s="129">
        <f t="shared" si="3"/>
        <v>114</v>
      </c>
      <c r="B117" s="147">
        <f>(('CW1'!G120-'CW1'!G119)/3600)*'CW1'!P120</f>
        <v>-1.048338437659719E-4</v>
      </c>
      <c r="C117" s="5">
        <f>('CW1'!X120*'CW1'!Y120)/3600</f>
        <v>0</v>
      </c>
      <c r="D117" s="10">
        <f>B117*'CW1'!X120</f>
        <v>0</v>
      </c>
      <c r="E117" s="21">
        <f t="shared" si="5"/>
        <v>5.5636699354845405</v>
      </c>
      <c r="F117" s="60">
        <f>((B117*'CW1'!X120)/1000)/0.755</f>
        <v>0</v>
      </c>
      <c r="G117" s="60">
        <f t="shared" si="4"/>
        <v>7.3690992522974039E-3</v>
      </c>
      <c r="O117">
        <v>5.6</v>
      </c>
    </row>
    <row r="118" spans="1:15">
      <c r="A118" s="130">
        <f t="shared" si="3"/>
        <v>115</v>
      </c>
      <c r="B118" s="147">
        <f>(('CW1'!G121-'CW1'!G120)/3600)*'CW1'!P121</f>
        <v>1.5731169619235971E-4</v>
      </c>
      <c r="C118" s="5">
        <f>('CW1'!X121*'CW1'!Y121)/3600</f>
        <v>1.0482802033333334</v>
      </c>
      <c r="D118" s="10">
        <f>B118*'CW1'!X121</f>
        <v>7.3307250425639625E-2</v>
      </c>
      <c r="E118" s="21">
        <f t="shared" si="5"/>
        <v>5.6369771859101805</v>
      </c>
      <c r="F118" s="60">
        <f>((B118*'CW1'!X121)/1000)/0.755</f>
        <v>9.7095695927999504E-5</v>
      </c>
      <c r="G118" s="60">
        <f t="shared" si="4"/>
        <v>7.4661949482254034E-3</v>
      </c>
      <c r="O118">
        <v>5.6</v>
      </c>
    </row>
    <row r="119" spans="1:15">
      <c r="A119" s="130">
        <f t="shared" si="3"/>
        <v>116</v>
      </c>
      <c r="B119" s="147">
        <f>(('CW1'!G122-'CW1'!G121)/3600)*'CW1'!P122</f>
        <v>1.575952642256928E-4</v>
      </c>
      <c r="C119" s="5">
        <f>('CW1'!X122*'CW1'!Y122)/3600</f>
        <v>1.1052309694444444</v>
      </c>
      <c r="D119" s="10">
        <f>B119*'CW1'!X122</f>
        <v>7.3439393129172845E-2</v>
      </c>
      <c r="E119" s="21">
        <f t="shared" si="5"/>
        <v>5.7104165790393537</v>
      </c>
      <c r="F119" s="60">
        <f>((B119*'CW1'!X122)/1000)/0.755</f>
        <v>9.7270719376387881E-5</v>
      </c>
      <c r="G119" s="60">
        <f t="shared" si="4"/>
        <v>7.5634656676017917E-3</v>
      </c>
      <c r="O119">
        <v>5.6</v>
      </c>
    </row>
    <row r="120" spans="1:15">
      <c r="A120" s="130">
        <f t="shared" si="3"/>
        <v>117</v>
      </c>
      <c r="B120" s="147">
        <f>(('CW1'!G123-'CW1'!G122)/3600)*'CW1'!P123</f>
        <v>1.5787883225902859E-4</v>
      </c>
      <c r="C120" s="5">
        <f>('CW1'!X123*'CW1'!Y123)/3600</f>
        <v>1.1052309694444444</v>
      </c>
      <c r="D120" s="10">
        <f>B120*'CW1'!X123</f>
        <v>7.3571535832707327E-2</v>
      </c>
      <c r="E120" s="21">
        <f t="shared" si="5"/>
        <v>5.7839881148720611</v>
      </c>
      <c r="F120" s="60">
        <f>((B120*'CW1'!X123)/1000)/0.755</f>
        <v>9.7445742824777911E-5</v>
      </c>
      <c r="G120" s="60">
        <f t="shared" si="4"/>
        <v>7.6609114104265697E-3</v>
      </c>
      <c r="O120">
        <v>5.6</v>
      </c>
    </row>
    <row r="121" spans="1:15">
      <c r="A121" s="130">
        <f t="shared" si="3"/>
        <v>118</v>
      </c>
      <c r="B121" s="147">
        <f>(('CW1'!G124-'CW1'!G123)/3600)*'CW1'!P124</f>
        <v>1.5816240029236069E-4</v>
      </c>
      <c r="C121" s="5">
        <f>('CW1'!X124*'CW1'!Y124)/3600</f>
        <v>1.2170486844444446</v>
      </c>
      <c r="D121" s="10">
        <f>B121*'CW1'!X124</f>
        <v>7.7183251342672024E-2</v>
      </c>
      <c r="E121" s="21">
        <f t="shared" si="5"/>
        <v>5.8611713662147329</v>
      </c>
      <c r="F121" s="60">
        <f>((B121*'CW1'!X124)/1000)/0.755</f>
        <v>1.0222947197704904E-4</v>
      </c>
      <c r="G121" s="60">
        <f t="shared" si="4"/>
        <v>7.7631408824036189E-3</v>
      </c>
      <c r="O121">
        <v>5.6</v>
      </c>
    </row>
    <row r="122" spans="1:15">
      <c r="A122" s="130">
        <f t="shared" si="3"/>
        <v>119</v>
      </c>
      <c r="B122" s="147">
        <f>(('CW1'!G125-'CW1'!G124)/3600)*'CW1'!P125</f>
        <v>1.5844596832569559E-4</v>
      </c>
      <c r="C122" s="5">
        <f>('CW1'!X125*'CW1'!Y125)/3600</f>
        <v>1.2170486844444446</v>
      </c>
      <c r="D122" s="10">
        <f>B122*'CW1'!X125</f>
        <v>7.7321632542939445E-2</v>
      </c>
      <c r="E122" s="21">
        <f t="shared" si="5"/>
        <v>5.9384929987576722</v>
      </c>
      <c r="F122" s="60">
        <f>((B122*'CW1'!X125)/1000)/0.755</f>
        <v>1.0241275833501912E-4</v>
      </c>
      <c r="G122" s="60">
        <f t="shared" si="4"/>
        <v>7.8655536407386383E-3</v>
      </c>
      <c r="O122">
        <v>5.6</v>
      </c>
    </row>
    <row r="123" spans="1:15">
      <c r="A123" s="130">
        <f t="shared" si="3"/>
        <v>120</v>
      </c>
      <c r="B123" s="147">
        <f>(('CW1'!G126-'CW1'!G125)/3600)*'CW1'!P126</f>
        <v>1.5872953635902965E-4</v>
      </c>
      <c r="C123" s="5">
        <f>('CW1'!X126*'CW1'!Y126)/3600</f>
        <v>1.2766881133333332</v>
      </c>
      <c r="D123" s="10">
        <f>B123*'CW1'!X126</f>
        <v>7.7460013743206463E-2</v>
      </c>
      <c r="E123" s="21">
        <f t="shared" si="5"/>
        <v>6.0159530125008791</v>
      </c>
      <c r="F123" s="60">
        <f>((B123*'CW1'!X126)/1000)/0.755</f>
        <v>1.0259604469298869E-4</v>
      </c>
      <c r="G123" s="60">
        <f t="shared" si="4"/>
        <v>7.9681496854316271E-3</v>
      </c>
      <c r="O123">
        <v>5.6</v>
      </c>
    </row>
    <row r="124" spans="1:15">
      <c r="A124" s="130">
        <f t="shared" si="3"/>
        <v>121</v>
      </c>
      <c r="B124" s="147">
        <f>(('CW1'!G127-'CW1'!G126)/3600)*'CW1'!P127</f>
        <v>1.5901310439236222E-4</v>
      </c>
      <c r="C124" s="5">
        <f>('CW1'!X127*'CW1'!Y127)/3600</f>
        <v>1.2766881133333332</v>
      </c>
      <c r="D124" s="10">
        <f>B124*'CW1'!X127</f>
        <v>7.7598394943472759E-2</v>
      </c>
      <c r="E124" s="21">
        <f t="shared" si="5"/>
        <v>6.0935514074443518</v>
      </c>
      <c r="F124" s="60">
        <f>((B124*'CW1'!X127)/1000)/0.755</f>
        <v>1.0277933105095729E-4</v>
      </c>
      <c r="G124" s="60">
        <f t="shared" si="4"/>
        <v>8.0709290164825837E-3</v>
      </c>
      <c r="O124">
        <v>5.6</v>
      </c>
    </row>
    <row r="125" spans="1:15">
      <c r="A125" s="130">
        <f t="shared" si="3"/>
        <v>122</v>
      </c>
      <c r="B125" s="147">
        <f>(('CW1'!G128-'CW1'!G127)/3600)*'CW1'!P128</f>
        <v>1.5929667242569286E-4</v>
      </c>
      <c r="C125" s="5">
        <f>('CW1'!X128*'CW1'!Y128)/3600</f>
        <v>1.2766881133333332</v>
      </c>
      <c r="D125" s="10">
        <f>B125*'CW1'!X128</f>
        <v>7.7736776143738112E-2</v>
      </c>
      <c r="E125" s="21">
        <f t="shared" si="5"/>
        <v>6.1712881835880902</v>
      </c>
      <c r="F125" s="60">
        <f>((B125*'CW1'!X128)/1000)/0.755</f>
        <v>1.0296261740892464E-4</v>
      </c>
      <c r="G125" s="60">
        <f t="shared" si="4"/>
        <v>8.1738916338915078E-3</v>
      </c>
      <c r="O125">
        <v>5.6</v>
      </c>
    </row>
    <row r="126" spans="1:15">
      <c r="A126" s="130">
        <f t="shared" si="3"/>
        <v>123</v>
      </c>
      <c r="B126" s="147">
        <f>(('CW1'!G129-'CW1'!G128)/3600)*'CW1'!P129</f>
        <v>1.5958024045902984E-4</v>
      </c>
      <c r="C126" s="5">
        <f>('CW1'!X129*'CW1'!Y129)/3600</f>
        <v>1.3363275422222223</v>
      </c>
      <c r="D126" s="10">
        <f>B126*'CW1'!X129</f>
        <v>7.787515734400656E-2</v>
      </c>
      <c r="E126" s="21">
        <f t="shared" si="5"/>
        <v>6.249163340932097</v>
      </c>
      <c r="F126" s="60">
        <f>((B126*'CW1'!X129)/1000)/0.755</f>
        <v>1.0314590376689609E-4</v>
      </c>
      <c r="G126" s="60">
        <f t="shared" si="4"/>
        <v>8.2770375376584032E-3</v>
      </c>
      <c r="O126">
        <v>5.6</v>
      </c>
    </row>
    <row r="127" spans="1:15">
      <c r="A127" s="130">
        <f t="shared" si="3"/>
        <v>124</v>
      </c>
      <c r="B127" s="147">
        <f>(('CW1'!G130-'CW1'!G129)/3600)*'CW1'!P130</f>
        <v>1.5986380849235976E-4</v>
      </c>
      <c r="C127" s="5">
        <f>('CW1'!X130*'CW1'!Y130)/3600</f>
        <v>1.3363275422222223</v>
      </c>
      <c r="D127" s="10">
        <f>B127*'CW1'!X130</f>
        <v>7.8013538544271566E-2</v>
      </c>
      <c r="E127" s="21">
        <f t="shared" si="5"/>
        <v>6.3271768794763688</v>
      </c>
      <c r="F127" s="60">
        <f>((B127*'CW1'!X130)/1000)/0.755</f>
        <v>1.0332919012486301E-4</v>
      </c>
      <c r="G127" s="60">
        <f t="shared" si="4"/>
        <v>8.3803667277832661E-3</v>
      </c>
      <c r="O127">
        <v>5.6</v>
      </c>
    </row>
    <row r="128" spans="1:15">
      <c r="A128" s="130">
        <f t="shared" si="3"/>
        <v>125</v>
      </c>
      <c r="B128" s="147">
        <f>(('CW1'!G131-'CW1'!G130)/3600)*'CW1'!P131</f>
        <v>1.6014737652569235E-4</v>
      </c>
      <c r="C128" s="5">
        <f>('CW1'!X131*'CW1'!Y131)/3600</f>
        <v>1.3959669711111111</v>
      </c>
      <c r="D128" s="10">
        <f>B128*'CW1'!X131</f>
        <v>7.8151919744537862E-2</v>
      </c>
      <c r="E128" s="21">
        <f t="shared" si="5"/>
        <v>6.4053287992209063</v>
      </c>
      <c r="F128" s="60">
        <f>((B128*'CW1'!X131)/1000)/0.755</f>
        <v>1.0351247648283161E-4</v>
      </c>
      <c r="G128" s="60">
        <f t="shared" si="4"/>
        <v>8.4838792042660986E-3</v>
      </c>
      <c r="O128">
        <v>5.6</v>
      </c>
    </row>
    <row r="129" spans="1:15">
      <c r="A129" s="130">
        <f t="shared" si="3"/>
        <v>126</v>
      </c>
      <c r="B129" s="147">
        <f>(('CW1'!G132-'CW1'!G131)/3600)*'CW1'!P132</f>
        <v>1.6043094455903001E-4</v>
      </c>
      <c r="C129" s="5">
        <f>('CW1'!X132*'CW1'!Y132)/3600</f>
        <v>1.3959669711111111</v>
      </c>
      <c r="D129" s="10">
        <f>B129*'CW1'!X132</f>
        <v>7.8290300944806643E-2</v>
      </c>
      <c r="E129" s="21">
        <f t="shared" si="5"/>
        <v>6.4836191001657131</v>
      </c>
      <c r="F129" s="60">
        <f>((B129*'CW1'!X132)/1000)/0.755</f>
        <v>1.0369576284080349E-4</v>
      </c>
      <c r="G129" s="60">
        <f t="shared" si="4"/>
        <v>8.5875749671069021E-3</v>
      </c>
      <c r="O129">
        <v>5.6</v>
      </c>
    </row>
    <row r="130" spans="1:15">
      <c r="A130" s="130">
        <f t="shared" si="3"/>
        <v>127</v>
      </c>
      <c r="B130" s="147">
        <f>(('CW1'!G133-'CW1'!G132)/3600)*'CW1'!P133</f>
        <v>1.6071451259236087E-4</v>
      </c>
      <c r="C130" s="5">
        <f>('CW1'!X133*'CW1'!Y133)/3600</f>
        <v>1.4252812666666668</v>
      </c>
      <c r="D130" s="10">
        <f>B130*'CW1'!X133</f>
        <v>7.8428682145072107E-2</v>
      </c>
      <c r="E130" s="21">
        <f t="shared" si="5"/>
        <v>6.5620477823107848</v>
      </c>
      <c r="F130" s="60">
        <f>((B130*'CW1'!X133)/1000)/0.755</f>
        <v>1.0387904919877101E-4</v>
      </c>
      <c r="G130" s="60">
        <f t="shared" si="4"/>
        <v>8.6914540163056733E-3</v>
      </c>
      <c r="O130">
        <v>5.6</v>
      </c>
    </row>
    <row r="131" spans="1:15">
      <c r="A131" s="130">
        <f t="shared" si="3"/>
        <v>128</v>
      </c>
      <c r="B131" s="147">
        <f>(('CW1'!G134-'CW1'!G133)/3600)*'CW1'!P134</f>
        <v>1.6099808062569292E-4</v>
      </c>
      <c r="C131" s="5">
        <f>('CW1'!X134*'CW1'!Y134)/3600</f>
        <v>1.4252812666666668</v>
      </c>
      <c r="D131" s="10">
        <f>B131*'CW1'!X134</f>
        <v>7.856706334533814E-2</v>
      </c>
      <c r="E131" s="21">
        <f t="shared" si="5"/>
        <v>6.6406148456561231</v>
      </c>
      <c r="F131" s="60">
        <f>((B131*'CW1'!X134)/1000)/0.755</f>
        <v>1.0406233555673925E-4</v>
      </c>
      <c r="G131" s="60">
        <f t="shared" si="4"/>
        <v>8.7955163518624122E-3</v>
      </c>
      <c r="O131">
        <v>5.6</v>
      </c>
    </row>
    <row r="132" spans="1:15">
      <c r="A132" s="130">
        <f t="shared" si="3"/>
        <v>129</v>
      </c>
      <c r="B132" s="147">
        <f>(('CW1'!G135-'CW1'!G134)/3600)*'CW1'!P135</f>
        <v>1.6128164865902717E-4</v>
      </c>
      <c r="C132" s="5">
        <f>('CW1'!X135*'CW1'!Y135)/3600</f>
        <v>1.4252812666666668</v>
      </c>
      <c r="D132" s="10">
        <f>B132*'CW1'!X135</f>
        <v>7.8705444545605255E-2</v>
      </c>
      <c r="E132" s="21">
        <f t="shared" si="5"/>
        <v>6.7193202902017282</v>
      </c>
      <c r="F132" s="60">
        <f>((B132*'CW1'!X135)/1000)/0.755</f>
        <v>1.0424562191470894E-4</v>
      </c>
      <c r="G132" s="60">
        <f t="shared" si="4"/>
        <v>8.8997619737771205E-3</v>
      </c>
      <c r="O132">
        <v>5.6</v>
      </c>
    </row>
    <row r="133" spans="1:15">
      <c r="A133" s="130">
        <f t="shared" ref="A133:A196" si="6">A132+1</f>
        <v>130</v>
      </c>
      <c r="B133" s="147">
        <f>(('CW1'!G136-'CW1'!G135)/3600)*'CW1'!P136</f>
        <v>1.6156521669235966E-4</v>
      </c>
      <c r="C133" s="5">
        <f>('CW1'!X136*'CW1'!Y136)/3600</f>
        <v>1.4545955622222224</v>
      </c>
      <c r="D133" s="10">
        <f>B133*'CW1'!X136</f>
        <v>7.884382574587151E-2</v>
      </c>
      <c r="E133" s="21">
        <f t="shared" si="5"/>
        <v>6.7981641159475998</v>
      </c>
      <c r="F133" s="60">
        <f>((B133*'CW1'!X136)/1000)/0.755</f>
        <v>1.0442890827267748E-4</v>
      </c>
      <c r="G133" s="60">
        <f t="shared" ref="G133:G196" si="7">F133+G132</f>
        <v>9.0041908820497982E-3</v>
      </c>
      <c r="O133">
        <v>5.6</v>
      </c>
    </row>
    <row r="134" spans="1:15">
      <c r="A134" s="130">
        <f t="shared" si="6"/>
        <v>131</v>
      </c>
      <c r="B134" s="147">
        <f>(('CW1'!G137-'CW1'!G136)/3600)*'CW1'!P137</f>
        <v>1.6184878472569455E-4</v>
      </c>
      <c r="C134" s="5">
        <f>('CW1'!X137*'CW1'!Y137)/3600</f>
        <v>1.4545955622222224</v>
      </c>
      <c r="D134" s="10">
        <f>B134*'CW1'!X137</f>
        <v>7.8982206946138944E-2</v>
      </c>
      <c r="E134" s="21">
        <f t="shared" ref="E134:E197" si="8">E133+D134</f>
        <v>6.8771463228937391</v>
      </c>
      <c r="F134" s="60">
        <f>((B134*'CW1'!X137)/1000)/0.755</f>
        <v>1.0461219463064761E-4</v>
      </c>
      <c r="G134" s="60">
        <f t="shared" si="7"/>
        <v>9.1088030766804454E-3</v>
      </c>
      <c r="O134">
        <v>5.6</v>
      </c>
    </row>
    <row r="135" spans="1:15">
      <c r="A135" s="131">
        <f t="shared" si="6"/>
        <v>132</v>
      </c>
      <c r="B135" s="147">
        <f>(('CW1'!G138-'CW1'!G137)/3600)*'CW1'!P138</f>
        <v>4.5465686092361126E-5</v>
      </c>
      <c r="C135" s="5">
        <f>('CW1'!X138*'CW1'!Y138)/3600</f>
        <v>1.4839098577777776</v>
      </c>
      <c r="D135" s="10">
        <f>B135*'CW1'!X138</f>
        <v>2.2187254813072228E-2</v>
      </c>
      <c r="E135" s="21">
        <f t="shared" si="8"/>
        <v>6.8993335777068117</v>
      </c>
      <c r="F135" s="60">
        <f>((B135*'CW1'!X138)/1000)/0.755</f>
        <v>2.9387092467645332E-5</v>
      </c>
      <c r="G135" s="60">
        <f t="shared" si="7"/>
        <v>9.1381901691480905E-3</v>
      </c>
      <c r="O135">
        <v>5.6</v>
      </c>
    </row>
    <row r="136" spans="1:15">
      <c r="A136" s="131">
        <f t="shared" si="6"/>
        <v>133</v>
      </c>
      <c r="B136" s="147">
        <f>(('CW1'!G139-'CW1'!G138)/3600)*'CW1'!P139</f>
        <v>4.5465686092361126E-5</v>
      </c>
      <c r="C136" s="5">
        <f>('CW1'!X139*'CW1'!Y139)/3600</f>
        <v>1.4839098577777776</v>
      </c>
      <c r="D136" s="10">
        <f>B136*'CW1'!X139</f>
        <v>2.2187254813072228E-2</v>
      </c>
      <c r="E136" s="21">
        <f t="shared" si="8"/>
        <v>6.9215208325198843</v>
      </c>
      <c r="F136" s="60">
        <f>((B136*'CW1'!X139)/1000)/0.755</f>
        <v>2.9387092467645332E-5</v>
      </c>
      <c r="G136" s="60">
        <f t="shared" si="7"/>
        <v>9.1675772616157357E-3</v>
      </c>
      <c r="O136">
        <v>5.6</v>
      </c>
    </row>
    <row r="137" spans="1:15">
      <c r="A137" s="131">
        <f t="shared" si="6"/>
        <v>134</v>
      </c>
      <c r="B137" s="147">
        <f>(('CW1'!G140-'CW1'!G139)/3600)*'CW1'!P140</f>
        <v>4.5465686092361126E-5</v>
      </c>
      <c r="C137" s="5">
        <f>('CW1'!X140*'CW1'!Y140)/3600</f>
        <v>1.4839098577777776</v>
      </c>
      <c r="D137" s="10">
        <f>B137*'CW1'!X140</f>
        <v>2.2187254813072228E-2</v>
      </c>
      <c r="E137" s="21">
        <f t="shared" si="8"/>
        <v>6.9437080873329569</v>
      </c>
      <c r="F137" s="60">
        <f>((B137*'CW1'!X140)/1000)/0.755</f>
        <v>2.9387092467645332E-5</v>
      </c>
      <c r="G137" s="60">
        <f t="shared" si="7"/>
        <v>9.1969643540833809E-3</v>
      </c>
      <c r="O137">
        <v>5.6</v>
      </c>
    </row>
    <row r="138" spans="1:15">
      <c r="A138" s="131">
        <f t="shared" si="6"/>
        <v>135</v>
      </c>
      <c r="B138" s="147">
        <f>(('CW1'!G141-'CW1'!G140)/3600)*'CW1'!P141</f>
        <v>4.5465686092361126E-5</v>
      </c>
      <c r="C138" s="5">
        <f>('CW1'!X141*'CW1'!Y141)/3600</f>
        <v>1.4839098577777776</v>
      </c>
      <c r="D138" s="10">
        <f>B138*'CW1'!X141</f>
        <v>2.2187254813072228E-2</v>
      </c>
      <c r="E138" s="21">
        <f t="shared" si="8"/>
        <v>6.9658953421460295</v>
      </c>
      <c r="F138" s="60">
        <f>((B138*'CW1'!X141)/1000)/0.755</f>
        <v>2.9387092467645332E-5</v>
      </c>
      <c r="G138" s="60">
        <f t="shared" si="7"/>
        <v>9.226351446551026E-3</v>
      </c>
      <c r="O138">
        <v>5.6</v>
      </c>
    </row>
    <row r="139" spans="1:15">
      <c r="A139" s="131">
        <f t="shared" si="6"/>
        <v>136</v>
      </c>
      <c r="B139" s="147">
        <f>(('CW1'!G142-'CW1'!G141)/3600)*'CW1'!P142</f>
        <v>4.5465686092361126E-5</v>
      </c>
      <c r="C139" s="5">
        <f>('CW1'!X142*'CW1'!Y142)/3600</f>
        <v>1.4839098577777776</v>
      </c>
      <c r="D139" s="10">
        <f>B139*'CW1'!X142</f>
        <v>2.2187254813072228E-2</v>
      </c>
      <c r="E139" s="21">
        <f t="shared" si="8"/>
        <v>6.9880825969591021</v>
      </c>
      <c r="F139" s="60">
        <f>((B139*'CW1'!X142)/1000)/0.755</f>
        <v>2.9387092467645332E-5</v>
      </c>
      <c r="G139" s="60">
        <f t="shared" si="7"/>
        <v>9.2557385390186712E-3</v>
      </c>
      <c r="O139">
        <v>5.6</v>
      </c>
    </row>
    <row r="140" spans="1:15">
      <c r="A140" s="131">
        <f t="shared" si="6"/>
        <v>137</v>
      </c>
      <c r="B140" s="147">
        <f>(('CW1'!G143-'CW1'!G142)/3600)*'CW1'!P143</f>
        <v>4.5465686092361126E-5</v>
      </c>
      <c r="C140" s="5">
        <f>('CW1'!X143*'CW1'!Y143)/3600</f>
        <v>1.4839098577777776</v>
      </c>
      <c r="D140" s="10">
        <f>B140*'CW1'!X143</f>
        <v>2.2187254813072228E-2</v>
      </c>
      <c r="E140" s="21">
        <f t="shared" si="8"/>
        <v>7.0102698517721747</v>
      </c>
      <c r="F140" s="60">
        <f>((B140*'CW1'!X143)/1000)/0.755</f>
        <v>2.9387092467645332E-5</v>
      </c>
      <c r="G140" s="60">
        <f t="shared" si="7"/>
        <v>9.2851256314863163E-3</v>
      </c>
      <c r="O140">
        <v>5.6</v>
      </c>
    </row>
    <row r="141" spans="1:15">
      <c r="A141" s="131">
        <f t="shared" si="6"/>
        <v>138</v>
      </c>
      <c r="B141" s="147">
        <f>(('CW1'!G144-'CW1'!G143)/3600)*'CW1'!P144</f>
        <v>4.5465686092361126E-5</v>
      </c>
      <c r="C141" s="5">
        <f>('CW1'!X144*'CW1'!Y144)/3600</f>
        <v>1.4839098577777776</v>
      </c>
      <c r="D141" s="10">
        <f>B141*'CW1'!X144</f>
        <v>2.2187254813072228E-2</v>
      </c>
      <c r="E141" s="21">
        <f t="shared" si="8"/>
        <v>7.0324571065852473</v>
      </c>
      <c r="F141" s="60">
        <f>((B141*'CW1'!X144)/1000)/0.755</f>
        <v>2.9387092467645332E-5</v>
      </c>
      <c r="G141" s="60">
        <f t="shared" si="7"/>
        <v>9.3145127239539615E-3</v>
      </c>
      <c r="O141">
        <v>5.6</v>
      </c>
    </row>
    <row r="142" spans="1:15">
      <c r="A142" s="131">
        <f t="shared" si="6"/>
        <v>139</v>
      </c>
      <c r="B142" s="147">
        <f>(('CW1'!G145-'CW1'!G144)/3600)*'CW1'!P145</f>
        <v>4.5465686092361126E-5</v>
      </c>
      <c r="C142" s="5">
        <f>('CW1'!X145*'CW1'!Y145)/3600</f>
        <v>1.4839098577777776</v>
      </c>
      <c r="D142" s="10">
        <f>B142*'CW1'!X145</f>
        <v>2.2187254813072228E-2</v>
      </c>
      <c r="E142" s="21">
        <f t="shared" si="8"/>
        <v>7.0546443613983199</v>
      </c>
      <c r="F142" s="60">
        <f>((B142*'CW1'!X145)/1000)/0.755</f>
        <v>2.9387092467645332E-5</v>
      </c>
      <c r="G142" s="60">
        <f t="shared" si="7"/>
        <v>9.3438998164216067E-3</v>
      </c>
      <c r="O142">
        <v>5.6</v>
      </c>
    </row>
    <row r="143" spans="1:15">
      <c r="A143" s="131">
        <f t="shared" si="6"/>
        <v>140</v>
      </c>
      <c r="B143" s="147">
        <f>(('CW1'!G146-'CW1'!G145)/3600)*'CW1'!P146</f>
        <v>4.5465686092361126E-5</v>
      </c>
      <c r="C143" s="5">
        <f>('CW1'!X146*'CW1'!Y146)/3600</f>
        <v>1.4839098577777776</v>
      </c>
      <c r="D143" s="10">
        <f>B143*'CW1'!X146</f>
        <v>2.2187254813072228E-2</v>
      </c>
      <c r="E143" s="21">
        <f t="shared" si="8"/>
        <v>7.0768316162113925</v>
      </c>
      <c r="F143" s="60">
        <f>((B143*'CW1'!X146)/1000)/0.755</f>
        <v>2.9387092467645332E-5</v>
      </c>
      <c r="G143" s="60">
        <f t="shared" si="7"/>
        <v>9.3732869088892518E-3</v>
      </c>
      <c r="O143">
        <v>5.6</v>
      </c>
    </row>
    <row r="144" spans="1:15">
      <c r="A144" s="131">
        <f t="shared" si="6"/>
        <v>141</v>
      </c>
      <c r="B144" s="147">
        <f>(('CW1'!G147-'CW1'!G146)/3600)*'CW1'!P147</f>
        <v>4.5465686092361126E-5</v>
      </c>
      <c r="C144" s="5">
        <f>('CW1'!X147*'CW1'!Y147)/3600</f>
        <v>1.4839098577777776</v>
      </c>
      <c r="D144" s="10">
        <f>B144*'CW1'!X147</f>
        <v>2.2187254813072228E-2</v>
      </c>
      <c r="E144" s="21">
        <f t="shared" si="8"/>
        <v>7.099018871024465</v>
      </c>
      <c r="F144" s="60">
        <f>((B144*'CW1'!X147)/1000)/0.755</f>
        <v>2.9387092467645332E-5</v>
      </c>
      <c r="G144" s="60">
        <f t="shared" si="7"/>
        <v>9.402674001356897E-3</v>
      </c>
      <c r="O144">
        <v>5.6</v>
      </c>
    </row>
    <row r="145" spans="1:15">
      <c r="A145" s="131">
        <f t="shared" si="6"/>
        <v>142</v>
      </c>
      <c r="B145" s="147">
        <f>(('CW1'!G148-'CW1'!G147)/3600)*'CW1'!P148</f>
        <v>4.5465686092361126E-5</v>
      </c>
      <c r="C145" s="5">
        <f>('CW1'!X148*'CW1'!Y148)/3600</f>
        <v>1.4839098577777776</v>
      </c>
      <c r="D145" s="10">
        <f>B145*'CW1'!X148</f>
        <v>2.2187254813072228E-2</v>
      </c>
      <c r="E145" s="21">
        <f t="shared" si="8"/>
        <v>7.1212061258375376</v>
      </c>
      <c r="F145" s="60">
        <f>((B145*'CW1'!X148)/1000)/0.755</f>
        <v>2.9387092467645332E-5</v>
      </c>
      <c r="G145" s="60">
        <f t="shared" si="7"/>
        <v>9.4320610938245422E-3</v>
      </c>
      <c r="O145">
        <v>5.6</v>
      </c>
    </row>
    <row r="146" spans="1:15">
      <c r="A146" s="131">
        <f t="shared" si="6"/>
        <v>143</v>
      </c>
      <c r="B146" s="147">
        <f>(('CW1'!G149-'CW1'!G148)/3600)*'CW1'!P149</f>
        <v>4.5465686092361126E-5</v>
      </c>
      <c r="C146" s="5">
        <f>('CW1'!X149*'CW1'!Y149)/3600</f>
        <v>1.4839098577777776</v>
      </c>
      <c r="D146" s="10">
        <f>B146*'CW1'!X149</f>
        <v>2.2187254813072228E-2</v>
      </c>
      <c r="E146" s="21">
        <f t="shared" si="8"/>
        <v>7.1433933806506102</v>
      </c>
      <c r="F146" s="60">
        <f>((B146*'CW1'!X149)/1000)/0.755</f>
        <v>2.9387092467645332E-5</v>
      </c>
      <c r="G146" s="60">
        <f t="shared" si="7"/>
        <v>9.4614481862921873E-3</v>
      </c>
      <c r="O146">
        <v>5.6</v>
      </c>
    </row>
    <row r="147" spans="1:15">
      <c r="A147" s="131">
        <f t="shared" si="6"/>
        <v>144</v>
      </c>
      <c r="B147" s="147">
        <f>(('CW1'!G150-'CW1'!G149)/3600)*'CW1'!P150</f>
        <v>4.5465686092361126E-5</v>
      </c>
      <c r="C147" s="5">
        <f>('CW1'!X150*'CW1'!Y150)/3600</f>
        <v>1.4839098577777776</v>
      </c>
      <c r="D147" s="10">
        <f>B147*'CW1'!X150</f>
        <v>2.2187254813072228E-2</v>
      </c>
      <c r="E147" s="21">
        <f t="shared" si="8"/>
        <v>7.1655806354636828</v>
      </c>
      <c r="F147" s="60">
        <f>((B147*'CW1'!X150)/1000)/0.755</f>
        <v>2.9387092467645332E-5</v>
      </c>
      <c r="G147" s="60">
        <f t="shared" si="7"/>
        <v>9.4908352787598325E-3</v>
      </c>
      <c r="O147">
        <v>5.6</v>
      </c>
    </row>
    <row r="148" spans="1:15">
      <c r="A148" s="131">
        <f t="shared" si="6"/>
        <v>145</v>
      </c>
      <c r="B148" s="147">
        <f>(('CW1'!G151-'CW1'!G150)/3600)*'CW1'!P151</f>
        <v>1.912990194256945E-4</v>
      </c>
      <c r="C148" s="5">
        <f>('CW1'!X151*'CW1'!Y151)/3600</f>
        <v>1.4839098577777776</v>
      </c>
      <c r="D148" s="10">
        <f>B148*'CW1'!X151</f>
        <v>9.3353921479738922E-2</v>
      </c>
      <c r="E148" s="21">
        <f t="shared" si="8"/>
        <v>7.258934556943422</v>
      </c>
      <c r="F148" s="60">
        <f>((B148*'CW1'!X151)/1000)/0.755</f>
        <v>1.2364757811885951E-4</v>
      </c>
      <c r="G148" s="60">
        <f t="shared" si="7"/>
        <v>9.6144828568786918E-3</v>
      </c>
      <c r="O148">
        <v>5.6</v>
      </c>
    </row>
    <row r="149" spans="1:15">
      <c r="A149" s="131">
        <f t="shared" si="6"/>
        <v>146</v>
      </c>
      <c r="B149" s="147">
        <f>(('CW1'!G152-'CW1'!G151)/3600)*'CW1'!P152</f>
        <v>1.9165347946735977E-4</v>
      </c>
      <c r="C149" s="5">
        <f>('CW1'!X152*'CW1'!Y152)/3600</f>
        <v>1.4839098577777776</v>
      </c>
      <c r="D149" s="10">
        <f>B149*'CW1'!X152</f>
        <v>9.3526897980071563E-2</v>
      </c>
      <c r="E149" s="21">
        <f t="shared" si="8"/>
        <v>7.3524614549234935</v>
      </c>
      <c r="F149" s="60">
        <f>((B149*'CW1'!X152)/1000)/0.755</f>
        <v>1.2387668606631994E-4</v>
      </c>
      <c r="G149" s="60">
        <f t="shared" si="7"/>
        <v>9.7383595429450121E-3</v>
      </c>
      <c r="O149">
        <v>5.6</v>
      </c>
    </row>
    <row r="150" spans="1:15">
      <c r="A150" s="131">
        <f t="shared" si="6"/>
        <v>147</v>
      </c>
      <c r="B150" s="147">
        <f>(('CW1'!G153-'CW1'!G152)/3600)*'CW1'!P153</f>
        <v>1.920079395090301E-4</v>
      </c>
      <c r="C150" s="5">
        <f>('CW1'!X153*'CW1'!Y153)/3600</f>
        <v>1.5132241533333337</v>
      </c>
      <c r="D150" s="10">
        <f>B150*'CW1'!X153</f>
        <v>9.3699874480406689E-2</v>
      </c>
      <c r="E150" s="21">
        <f t="shared" si="8"/>
        <v>7.4461613294038997</v>
      </c>
      <c r="F150" s="60">
        <f>((B150*'CW1'!X153)/1000)/0.755</f>
        <v>1.2410579401378371E-4</v>
      </c>
      <c r="G150" s="60">
        <f t="shared" si="7"/>
        <v>9.862465336958795E-3</v>
      </c>
      <c r="O150">
        <v>5.6</v>
      </c>
    </row>
    <row r="151" spans="1:15">
      <c r="A151" s="131">
        <f t="shared" si="6"/>
        <v>148</v>
      </c>
      <c r="B151" s="147">
        <f>(('CW1'!G154-'CW1'!G153)/3600)*'CW1'!P154</f>
        <v>1.923623995506949E-4</v>
      </c>
      <c r="C151" s="5">
        <f>('CW1'!X154*'CW1'!Y154)/3600</f>
        <v>1.5132241533333337</v>
      </c>
      <c r="D151" s="10">
        <f>B151*'CW1'!X154</f>
        <v>9.3872850980739109E-2</v>
      </c>
      <c r="E151" s="21">
        <f t="shared" si="8"/>
        <v>7.5400341803846391</v>
      </c>
      <c r="F151" s="60">
        <f>((B151*'CW1'!X154)/1000)/0.755</f>
        <v>1.2433490196124384E-4</v>
      </c>
      <c r="G151" s="60">
        <f t="shared" si="7"/>
        <v>9.9868002389200388E-3</v>
      </c>
      <c r="O151">
        <v>5.6</v>
      </c>
    </row>
    <row r="152" spans="1:15">
      <c r="A152" s="131">
        <f t="shared" si="6"/>
        <v>149</v>
      </c>
      <c r="B152" s="147">
        <f>(('CW1'!G155-'CW1'!G154)/3600)*'CW1'!P155</f>
        <v>1.9271685959235837E-4</v>
      </c>
      <c r="C152" s="5">
        <f>('CW1'!X155*'CW1'!Y155)/3600</f>
        <v>1.5425384488888889</v>
      </c>
      <c r="D152" s="10">
        <f>B152*'CW1'!X155</f>
        <v>9.404582748107089E-2</v>
      </c>
      <c r="E152" s="21">
        <f t="shared" si="8"/>
        <v>7.6340800078657098</v>
      </c>
      <c r="F152" s="60">
        <f>((B152*'CW1'!X155)/1000)/0.755</f>
        <v>1.2456400990870317E-4</v>
      </c>
      <c r="G152" s="60">
        <f t="shared" si="7"/>
        <v>1.0111364248828742E-2</v>
      </c>
      <c r="O152">
        <v>5.6</v>
      </c>
    </row>
    <row r="153" spans="1:15">
      <c r="A153" s="131">
        <f t="shared" si="6"/>
        <v>150</v>
      </c>
      <c r="B153" s="147">
        <f>(('CW1'!G156-'CW1'!G155)/3600)*'CW1'!P156</f>
        <v>1.9307131963402455E-4</v>
      </c>
      <c r="C153" s="5">
        <f>('CW1'!X156*'CW1'!Y156)/3600</f>
        <v>1.5425384488888889</v>
      </c>
      <c r="D153" s="10">
        <f>B153*'CW1'!X156</f>
        <v>9.4218803981403976E-2</v>
      </c>
      <c r="E153" s="21">
        <f t="shared" si="8"/>
        <v>7.7282988118471136</v>
      </c>
      <c r="F153" s="60">
        <f>((B153*'CW1'!X156)/1000)/0.755</f>
        <v>1.2479311785616422E-4</v>
      </c>
      <c r="G153" s="60">
        <f t="shared" si="7"/>
        <v>1.0236157366684906E-2</v>
      </c>
      <c r="O153">
        <v>5.6</v>
      </c>
    </row>
    <row r="154" spans="1:15">
      <c r="A154" s="131">
        <f t="shared" si="6"/>
        <v>151</v>
      </c>
      <c r="B154" s="147">
        <f>(('CW1'!G157-'CW1'!G156)/3600)*'CW1'!P157</f>
        <v>1.9342577967569475E-4</v>
      </c>
      <c r="C154" s="5">
        <f>('CW1'!X157*'CW1'!Y157)/3600</f>
        <v>1.5758960955555554</v>
      </c>
      <c r="D154" s="10">
        <f>B154*'CW1'!X157</f>
        <v>9.4391780481739032E-2</v>
      </c>
      <c r="E154" s="21">
        <f t="shared" si="8"/>
        <v>7.8226905923288523</v>
      </c>
      <c r="F154" s="60">
        <f>((B154*'CW1'!X157)/1000)/0.755</f>
        <v>1.2502222580362785E-4</v>
      </c>
      <c r="G154" s="60">
        <f t="shared" si="7"/>
        <v>1.0361179592488534E-2</v>
      </c>
      <c r="O154">
        <v>5.6</v>
      </c>
    </row>
    <row r="155" spans="1:15">
      <c r="A155" s="131">
        <f t="shared" si="6"/>
        <v>152</v>
      </c>
      <c r="B155" s="147">
        <f>(('CW1'!G158-'CW1'!G157)/3600)*'CW1'!P158</f>
        <v>1.9378023971736147E-4</v>
      </c>
      <c r="C155" s="5">
        <f>('CW1'!X158*'CW1'!Y158)/3600</f>
        <v>1.5758960955555554</v>
      </c>
      <c r="D155" s="10">
        <f>B155*'CW1'!X158</f>
        <v>9.4564756982072395E-2</v>
      </c>
      <c r="E155" s="21">
        <f t="shared" si="8"/>
        <v>7.917255349310925</v>
      </c>
      <c r="F155" s="60">
        <f>((B155*'CW1'!X158)/1000)/0.755</f>
        <v>1.2525133375108926E-4</v>
      </c>
      <c r="G155" s="60">
        <f t="shared" si="7"/>
        <v>1.0486430926239623E-2</v>
      </c>
      <c r="O155">
        <v>5.6</v>
      </c>
    </row>
    <row r="156" spans="1:15">
      <c r="A156" s="131">
        <f t="shared" si="6"/>
        <v>153</v>
      </c>
      <c r="B156" s="147">
        <f>(('CW1'!G159-'CW1'!G158)/3600)*'CW1'!P159</f>
        <v>1.9413469975903069E-4</v>
      </c>
      <c r="C156" s="5">
        <f>('CW1'!X159*'CW1'!Y159)/3600</f>
        <v>1.6092537422222222</v>
      </c>
      <c r="D156" s="10">
        <f>B156*'CW1'!X159</f>
        <v>9.473773348240698E-2</v>
      </c>
      <c r="E156" s="21">
        <f t="shared" si="8"/>
        <v>8.0119930827933317</v>
      </c>
      <c r="F156" s="60">
        <f>((B156*'CW1'!X159)/1000)/0.755</f>
        <v>1.254804416985523E-4</v>
      </c>
      <c r="G156" s="60">
        <f t="shared" si="7"/>
        <v>1.0611911367938175E-2</v>
      </c>
      <c r="O156">
        <v>5.6</v>
      </c>
    </row>
    <row r="157" spans="1:15">
      <c r="A157" s="131">
        <f t="shared" si="6"/>
        <v>154</v>
      </c>
      <c r="B157" s="147">
        <f>(('CW1'!G160-'CW1'!G159)/3600)*'CW1'!P160</f>
        <v>1.9448915980069579E-4</v>
      </c>
      <c r="C157" s="5">
        <f>('CW1'!X160*'CW1'!Y160)/3600</f>
        <v>1.6092537422222222</v>
      </c>
      <c r="D157" s="10">
        <f>B157*'CW1'!X160</f>
        <v>9.4910709982739538E-2</v>
      </c>
      <c r="E157" s="21">
        <f t="shared" si="8"/>
        <v>8.1069037927760714</v>
      </c>
      <c r="F157" s="60">
        <f>((B157*'CW1'!X160)/1000)/0.755</f>
        <v>1.2570954964601262E-4</v>
      </c>
      <c r="G157" s="60">
        <f t="shared" si="7"/>
        <v>1.0737620917584187E-2</v>
      </c>
      <c r="O157">
        <v>5.6</v>
      </c>
    </row>
    <row r="158" spans="1:15">
      <c r="A158" s="131">
        <f t="shared" si="6"/>
        <v>155</v>
      </c>
      <c r="B158" s="147">
        <f>(('CW1'!G161-'CW1'!G160)/3600)*'CW1'!P161</f>
        <v>4.9010286509027061E-5</v>
      </c>
      <c r="C158" s="5">
        <f>('CW1'!X161*'CW1'!Y161)/3600</f>
        <v>1.6092537422222222</v>
      </c>
      <c r="D158" s="10">
        <f>B158*'CW1'!X161</f>
        <v>2.3917019816405205E-2</v>
      </c>
      <c r="E158" s="21">
        <f t="shared" si="8"/>
        <v>8.1308208125924768</v>
      </c>
      <c r="F158" s="60">
        <f>((B158*'CW1'!X161)/1000)/0.755</f>
        <v>3.1678171942258551E-5</v>
      </c>
      <c r="G158" s="60">
        <f t="shared" si="7"/>
        <v>1.0769299089526447E-2</v>
      </c>
      <c r="O158">
        <v>5.6</v>
      </c>
    </row>
    <row r="159" spans="1:15">
      <c r="A159" s="131">
        <f t="shared" si="6"/>
        <v>156</v>
      </c>
      <c r="B159" s="147">
        <f>(('CW1'!G162-'CW1'!G161)/3600)*'CW1'!P162</f>
        <v>4.9010286509027061E-5</v>
      </c>
      <c r="C159" s="5">
        <f>('CW1'!X162*'CW1'!Y162)/3600</f>
        <v>1.6092537422222222</v>
      </c>
      <c r="D159" s="10">
        <f>B159*'CW1'!X162</f>
        <v>2.3917019816405205E-2</v>
      </c>
      <c r="E159" s="21">
        <f t="shared" si="8"/>
        <v>8.1547378324088822</v>
      </c>
      <c r="F159" s="60">
        <f>((B159*'CW1'!X162)/1000)/0.755</f>
        <v>3.1678171942258551E-5</v>
      </c>
      <c r="G159" s="60">
        <f t="shared" si="7"/>
        <v>1.0800977261468706E-2</v>
      </c>
      <c r="O159">
        <v>5.6</v>
      </c>
    </row>
    <row r="160" spans="1:15">
      <c r="A160" s="131">
        <f t="shared" si="6"/>
        <v>157</v>
      </c>
      <c r="B160" s="147">
        <f>(('CW1'!G163-'CW1'!G162)/3600)*'CW1'!P163</f>
        <v>4.9010286509027061E-5</v>
      </c>
      <c r="C160" s="5">
        <f>('CW1'!X163*'CW1'!Y163)/3600</f>
        <v>1.6092537422222222</v>
      </c>
      <c r="D160" s="10">
        <f>B160*'CW1'!X163</f>
        <v>2.3917019816405205E-2</v>
      </c>
      <c r="E160" s="21">
        <f t="shared" si="8"/>
        <v>8.1786548522252875</v>
      </c>
      <c r="F160" s="60">
        <f>((B160*'CW1'!X163)/1000)/0.755</f>
        <v>3.1678171942258551E-5</v>
      </c>
      <c r="G160" s="60">
        <f t="shared" si="7"/>
        <v>1.0832655433410965E-2</v>
      </c>
      <c r="O160">
        <v>5.6</v>
      </c>
    </row>
    <row r="161" spans="1:15">
      <c r="A161" s="131">
        <f t="shared" si="6"/>
        <v>158</v>
      </c>
      <c r="B161" s="147">
        <f>(('CW1'!G164-'CW1'!G163)/3600)*'CW1'!P164</f>
        <v>4.9010286509027061E-5</v>
      </c>
      <c r="C161" s="5">
        <f>('CW1'!X164*'CW1'!Y164)/3600</f>
        <v>1.6092537422222222</v>
      </c>
      <c r="D161" s="10">
        <f>B161*'CW1'!X164</f>
        <v>2.3917019816405205E-2</v>
      </c>
      <c r="E161" s="21">
        <f t="shared" si="8"/>
        <v>8.2025718720416929</v>
      </c>
      <c r="F161" s="60">
        <f>((B161*'CW1'!X164)/1000)/0.755</f>
        <v>3.1678171942258551E-5</v>
      </c>
      <c r="G161" s="60">
        <f t="shared" si="7"/>
        <v>1.0864333605353224E-2</v>
      </c>
      <c r="O161">
        <v>5.6</v>
      </c>
    </row>
    <row r="162" spans="1:15">
      <c r="A162" s="131">
        <f t="shared" si="6"/>
        <v>159</v>
      </c>
      <c r="B162" s="147">
        <f>(('CW1'!G165-'CW1'!G164)/3600)*'CW1'!P165</f>
        <v>4.9010286509027061E-5</v>
      </c>
      <c r="C162" s="5">
        <f>('CW1'!X165*'CW1'!Y165)/3600</f>
        <v>1.6092537422222222</v>
      </c>
      <c r="D162" s="10">
        <f>B162*'CW1'!X165</f>
        <v>2.3917019816405205E-2</v>
      </c>
      <c r="E162" s="21">
        <f t="shared" si="8"/>
        <v>8.2264888918580983</v>
      </c>
      <c r="F162" s="60">
        <f>((B162*'CW1'!X165)/1000)/0.755</f>
        <v>3.1678171942258551E-5</v>
      </c>
      <c r="G162" s="60">
        <f t="shared" si="7"/>
        <v>1.0896011777295484E-2</v>
      </c>
      <c r="O162">
        <v>5.6</v>
      </c>
    </row>
    <row r="163" spans="1:15">
      <c r="A163" s="131">
        <f t="shared" si="6"/>
        <v>160</v>
      </c>
      <c r="B163" s="147">
        <f>(('CW1'!G166-'CW1'!G165)/3600)*'CW1'!P166</f>
        <v>4.9010286509027061E-5</v>
      </c>
      <c r="C163" s="5">
        <f>('CW1'!X166*'CW1'!Y166)/3600</f>
        <v>1.6092537422222222</v>
      </c>
      <c r="D163" s="10">
        <f>B163*'CW1'!X166</f>
        <v>2.3917019816405205E-2</v>
      </c>
      <c r="E163" s="21">
        <f t="shared" si="8"/>
        <v>8.2504059116745037</v>
      </c>
      <c r="F163" s="60">
        <f>((B163*'CW1'!X166)/1000)/0.755</f>
        <v>3.1678171942258551E-5</v>
      </c>
      <c r="G163" s="60">
        <f t="shared" si="7"/>
        <v>1.0927689949237743E-2</v>
      </c>
      <c r="O163">
        <v>5.6</v>
      </c>
    </row>
    <row r="164" spans="1:15">
      <c r="A164" s="131">
        <f t="shared" si="6"/>
        <v>161</v>
      </c>
      <c r="B164" s="147">
        <f>(('CW1'!G167-'CW1'!G166)/3600)*'CW1'!P167</f>
        <v>4.9010286509027061E-5</v>
      </c>
      <c r="C164" s="5">
        <f>('CW1'!X167*'CW1'!Y167)/3600</f>
        <v>1.6092537422222222</v>
      </c>
      <c r="D164" s="10">
        <f>B164*'CW1'!X167</f>
        <v>2.3917019816405205E-2</v>
      </c>
      <c r="E164" s="21">
        <f t="shared" si="8"/>
        <v>8.274322931490909</v>
      </c>
      <c r="F164" s="60">
        <f>((B164*'CW1'!X167)/1000)/0.755</f>
        <v>3.1678171942258551E-5</v>
      </c>
      <c r="G164" s="60">
        <f t="shared" si="7"/>
        <v>1.0959368121180002E-2</v>
      </c>
      <c r="O164">
        <v>5.6</v>
      </c>
    </row>
    <row r="165" spans="1:15">
      <c r="A165" s="131">
        <f t="shared" si="6"/>
        <v>162</v>
      </c>
      <c r="B165" s="147">
        <f>(('CW1'!G168-'CW1'!G167)/3600)*'CW1'!P168</f>
        <v>4.9010286509027061E-5</v>
      </c>
      <c r="C165" s="5">
        <f>('CW1'!X168*'CW1'!Y168)/3600</f>
        <v>1.6092537422222222</v>
      </c>
      <c r="D165" s="10">
        <f>B165*'CW1'!X168</f>
        <v>2.3917019816405205E-2</v>
      </c>
      <c r="E165" s="21">
        <f t="shared" si="8"/>
        <v>8.2982399513073144</v>
      </c>
      <c r="F165" s="60">
        <f>((B165*'CW1'!X168)/1000)/0.755</f>
        <v>3.1678171942258551E-5</v>
      </c>
      <c r="G165" s="60">
        <f t="shared" si="7"/>
        <v>1.0991046293122262E-2</v>
      </c>
      <c r="O165">
        <v>5.6</v>
      </c>
    </row>
    <row r="166" spans="1:15">
      <c r="A166" s="131">
        <f t="shared" si="6"/>
        <v>163</v>
      </c>
      <c r="B166" s="147">
        <f>(('CW1'!G169-'CW1'!G168)/3600)*'CW1'!P169</f>
        <v>4.9010286509027061E-5</v>
      </c>
      <c r="C166" s="5">
        <f>('CW1'!X169*'CW1'!Y169)/3600</f>
        <v>1.6092537422222222</v>
      </c>
      <c r="D166" s="10">
        <f>B166*'CW1'!X169</f>
        <v>2.3917019816405205E-2</v>
      </c>
      <c r="E166" s="21">
        <f t="shared" si="8"/>
        <v>8.3221569711237198</v>
      </c>
      <c r="F166" s="60">
        <f>((B166*'CW1'!X169)/1000)/0.755</f>
        <v>3.1678171942258551E-5</v>
      </c>
      <c r="G166" s="60">
        <f t="shared" si="7"/>
        <v>1.1022724465064521E-2</v>
      </c>
      <c r="O166">
        <v>5.6</v>
      </c>
    </row>
    <row r="167" spans="1:15">
      <c r="A167" s="131">
        <f t="shared" si="6"/>
        <v>164</v>
      </c>
      <c r="B167" s="147">
        <f>(('CW1'!G170-'CW1'!G169)/3600)*'CW1'!P170</f>
        <v>4.9010286509027061E-5</v>
      </c>
      <c r="C167" s="5">
        <f>('CW1'!X170*'CW1'!Y170)/3600</f>
        <v>1.6092537422222222</v>
      </c>
      <c r="D167" s="10">
        <f>B167*'CW1'!X170</f>
        <v>2.3917019816405205E-2</v>
      </c>
      <c r="E167" s="21">
        <f t="shared" si="8"/>
        <v>8.3460739909401251</v>
      </c>
      <c r="F167" s="60">
        <f>((B167*'CW1'!X170)/1000)/0.755</f>
        <v>3.1678171942258551E-5</v>
      </c>
      <c r="G167" s="60">
        <f t="shared" si="7"/>
        <v>1.105440263700678E-2</v>
      </c>
      <c r="O167">
        <v>5.6</v>
      </c>
    </row>
    <row r="168" spans="1:15">
      <c r="A168" s="131">
        <f t="shared" si="6"/>
        <v>165</v>
      </c>
      <c r="B168" s="147">
        <f>(('CW1'!G171-'CW1'!G170)/3600)*'CW1'!P171</f>
        <v>4.9010286509027061E-5</v>
      </c>
      <c r="C168" s="5">
        <f>('CW1'!X171*'CW1'!Y171)/3600</f>
        <v>1.6092537422222222</v>
      </c>
      <c r="D168" s="10">
        <f>B168*'CW1'!X171</f>
        <v>2.3917019816405205E-2</v>
      </c>
      <c r="E168" s="21">
        <f t="shared" si="8"/>
        <v>8.3699910107565305</v>
      </c>
      <c r="F168" s="60">
        <f>((B168*'CW1'!X171)/1000)/0.755</f>
        <v>3.1678171942258551E-5</v>
      </c>
      <c r="G168" s="60">
        <f t="shared" si="7"/>
        <v>1.108608080894904E-2</v>
      </c>
      <c r="O168">
        <v>5.6</v>
      </c>
    </row>
    <row r="169" spans="1:15">
      <c r="A169" s="131">
        <f t="shared" si="6"/>
        <v>166</v>
      </c>
      <c r="B169" s="147">
        <f>(('CW1'!G172-'CW1'!G171)/3600)*'CW1'!P172</f>
        <v>4.9010286509027061E-5</v>
      </c>
      <c r="C169" s="5">
        <f>('CW1'!X172*'CW1'!Y172)/3600</f>
        <v>1.6092537422222222</v>
      </c>
      <c r="D169" s="10">
        <f>B169*'CW1'!X172</f>
        <v>2.3917019816405205E-2</v>
      </c>
      <c r="E169" s="21">
        <f t="shared" si="8"/>
        <v>8.3939080305729359</v>
      </c>
      <c r="F169" s="60">
        <f>((B169*'CW1'!X172)/1000)/0.755</f>
        <v>3.1678171942258551E-5</v>
      </c>
      <c r="G169" s="60">
        <f t="shared" si="7"/>
        <v>1.1117758980891299E-2</v>
      </c>
      <c r="O169">
        <v>5.6</v>
      </c>
    </row>
    <row r="170" spans="1:15">
      <c r="A170" s="131">
        <f t="shared" si="6"/>
        <v>167</v>
      </c>
      <c r="B170" s="147">
        <f>(('CW1'!G173-'CW1'!G172)/3600)*'CW1'!P173</f>
        <v>4.9010286509027061E-5</v>
      </c>
      <c r="C170" s="5">
        <f>('CW1'!X173*'CW1'!Y173)/3600</f>
        <v>1.6092537422222222</v>
      </c>
      <c r="D170" s="10">
        <f>B170*'CW1'!X173</f>
        <v>2.3917019816405205E-2</v>
      </c>
      <c r="E170" s="21">
        <f t="shared" si="8"/>
        <v>8.4178250503893413</v>
      </c>
      <c r="F170" s="60">
        <f>((B170*'CW1'!X173)/1000)/0.755</f>
        <v>3.1678171942258551E-5</v>
      </c>
      <c r="G170" s="60">
        <f t="shared" si="7"/>
        <v>1.1149437152833558E-2</v>
      </c>
      <c r="O170">
        <v>5.6</v>
      </c>
    </row>
    <row r="171" spans="1:15">
      <c r="A171" s="131">
        <f t="shared" si="6"/>
        <v>168</v>
      </c>
      <c r="B171" s="147">
        <f>(('CW1'!G174-'CW1'!G173)/3600)*'CW1'!P174</f>
        <v>4.9010286509027061E-5</v>
      </c>
      <c r="C171" s="5">
        <f>('CW1'!X174*'CW1'!Y174)/3600</f>
        <v>1.6092537422222222</v>
      </c>
      <c r="D171" s="10">
        <f>B171*'CW1'!X174</f>
        <v>2.3917019816405205E-2</v>
      </c>
      <c r="E171" s="21">
        <f t="shared" si="8"/>
        <v>8.4417420702057466</v>
      </c>
      <c r="F171" s="60">
        <f>((B171*'CW1'!X174)/1000)/0.755</f>
        <v>3.1678171942258551E-5</v>
      </c>
      <c r="G171" s="60">
        <f t="shared" si="7"/>
        <v>1.1181115324775818E-2</v>
      </c>
      <c r="O171">
        <v>5.6</v>
      </c>
    </row>
    <row r="172" spans="1:15">
      <c r="A172" s="131">
        <f t="shared" si="6"/>
        <v>169</v>
      </c>
      <c r="B172" s="147">
        <f>(('CW1'!G175-'CW1'!G174)/3600)*'CW1'!P175</f>
        <v>4.9010286509027061E-5</v>
      </c>
      <c r="C172" s="5">
        <f>('CW1'!X175*'CW1'!Y175)/3600</f>
        <v>1.6092537422222222</v>
      </c>
      <c r="D172" s="10">
        <f>B172*'CW1'!X175</f>
        <v>2.3917019816405205E-2</v>
      </c>
      <c r="E172" s="21">
        <f t="shared" si="8"/>
        <v>8.465659090022152</v>
      </c>
      <c r="F172" s="60">
        <f>((B172*'CW1'!X175)/1000)/0.755</f>
        <v>3.1678171942258551E-5</v>
      </c>
      <c r="G172" s="60">
        <f t="shared" si="7"/>
        <v>1.1212793496718077E-2</v>
      </c>
      <c r="O172">
        <v>5.6</v>
      </c>
    </row>
    <row r="173" spans="1:15">
      <c r="A173" s="131">
        <f t="shared" si="6"/>
        <v>170</v>
      </c>
      <c r="B173" s="147">
        <f>(('CW1'!G176-'CW1'!G175)/3600)*'CW1'!P176</f>
        <v>4.9010286509027061E-5</v>
      </c>
      <c r="C173" s="5">
        <f>('CW1'!X176*'CW1'!Y176)/3600</f>
        <v>1.6092537422222222</v>
      </c>
      <c r="D173" s="10">
        <f>B173*'CW1'!X176</f>
        <v>2.3917019816405205E-2</v>
      </c>
      <c r="E173" s="21">
        <f t="shared" si="8"/>
        <v>8.4895761098385574</v>
      </c>
      <c r="F173" s="60">
        <f>((B173*'CW1'!X176)/1000)/0.755</f>
        <v>3.1678171942258551E-5</v>
      </c>
      <c r="G173" s="60">
        <f t="shared" si="7"/>
        <v>1.1244471668660336E-2</v>
      </c>
      <c r="O173">
        <v>5.6</v>
      </c>
    </row>
    <row r="174" spans="1:15">
      <c r="A174" s="131">
        <f t="shared" si="6"/>
        <v>171</v>
      </c>
      <c r="B174" s="147">
        <f>(('CW1'!G177-'CW1'!G176)/3600)*'CW1'!P177</f>
        <v>4.9010286509027061E-5</v>
      </c>
      <c r="C174" s="5">
        <f>('CW1'!X177*'CW1'!Y177)/3600</f>
        <v>1.6092537422222222</v>
      </c>
      <c r="D174" s="10">
        <f>B174*'CW1'!X177</f>
        <v>2.3917019816405205E-2</v>
      </c>
      <c r="E174" s="21">
        <f t="shared" si="8"/>
        <v>8.5134931296549627</v>
      </c>
      <c r="F174" s="60">
        <f>((B174*'CW1'!X177)/1000)/0.755</f>
        <v>3.1678171942258551E-5</v>
      </c>
      <c r="G174" s="60">
        <f t="shared" si="7"/>
        <v>1.1276149840602595E-2</v>
      </c>
      <c r="O174">
        <v>5.6</v>
      </c>
    </row>
    <row r="175" spans="1:15">
      <c r="A175" s="131">
        <f t="shared" si="6"/>
        <v>172</v>
      </c>
      <c r="B175" s="147">
        <f>(('CW1'!G178-'CW1'!G177)/3600)*'CW1'!P178</f>
        <v>4.9010286509027061E-5</v>
      </c>
      <c r="C175" s="5">
        <f>('CW1'!X178*'CW1'!Y178)/3600</f>
        <v>1.6092537422222222</v>
      </c>
      <c r="D175" s="10">
        <f>B175*'CW1'!X178</f>
        <v>2.3917019816405205E-2</v>
      </c>
      <c r="E175" s="21">
        <f t="shared" si="8"/>
        <v>8.5374101494713681</v>
      </c>
      <c r="F175" s="60">
        <f>((B175*'CW1'!X178)/1000)/0.755</f>
        <v>3.1678171942258551E-5</v>
      </c>
      <c r="G175" s="60">
        <f t="shared" si="7"/>
        <v>1.1307828012544855E-2</v>
      </c>
      <c r="O175">
        <v>5.6</v>
      </c>
    </row>
    <row r="176" spans="1:15">
      <c r="A176" s="131">
        <f t="shared" si="6"/>
        <v>173</v>
      </c>
      <c r="B176" s="147">
        <f>(('CW1'!G179-'CW1'!G178)/3600)*'CW1'!P179</f>
        <v>4.9010286509027061E-5</v>
      </c>
      <c r="C176" s="5">
        <f>('CW1'!X179*'CW1'!Y179)/3600</f>
        <v>1.6092537422222222</v>
      </c>
      <c r="D176" s="10">
        <f>B176*'CW1'!X179</f>
        <v>2.3917019816405205E-2</v>
      </c>
      <c r="E176" s="21">
        <f t="shared" si="8"/>
        <v>8.5613271692877735</v>
      </c>
      <c r="F176" s="60">
        <f>((B176*'CW1'!X179)/1000)/0.755</f>
        <v>3.1678171942258551E-5</v>
      </c>
      <c r="G176" s="60">
        <f t="shared" si="7"/>
        <v>1.1339506184487114E-2</v>
      </c>
      <c r="O176">
        <v>5.6</v>
      </c>
    </row>
    <row r="177" spans="1:15">
      <c r="A177" s="131">
        <f t="shared" si="6"/>
        <v>174</v>
      </c>
      <c r="B177" s="147">
        <f>(('CW1'!G180-'CW1'!G179)/3600)*'CW1'!P180</f>
        <v>4.9010286509027061E-5</v>
      </c>
      <c r="C177" s="5">
        <f>('CW1'!X180*'CW1'!Y180)/3600</f>
        <v>1.6092537422222222</v>
      </c>
      <c r="D177" s="10">
        <f>B177*'CW1'!X180</f>
        <v>2.3917019816405205E-2</v>
      </c>
      <c r="E177" s="21">
        <f t="shared" si="8"/>
        <v>8.5852441891041789</v>
      </c>
      <c r="F177" s="60">
        <f>((B177*'CW1'!X180)/1000)/0.755</f>
        <v>3.1678171942258551E-5</v>
      </c>
      <c r="G177" s="60">
        <f t="shared" si="7"/>
        <v>1.1371184356429373E-2</v>
      </c>
      <c r="O177">
        <v>5.6</v>
      </c>
    </row>
    <row r="178" spans="1:15">
      <c r="A178" s="131">
        <f t="shared" si="6"/>
        <v>175</v>
      </c>
      <c r="B178" s="147">
        <f>(('CW1'!G181-'CW1'!G180)/3600)*'CW1'!P181</f>
        <v>-1.1140638015763718E-4</v>
      </c>
      <c r="C178" s="5">
        <f>('CW1'!X181*'CW1'!Y181)/3600</f>
        <v>0</v>
      </c>
      <c r="D178" s="10">
        <f>B178*'CW1'!X181</f>
        <v>0</v>
      </c>
      <c r="E178" s="21">
        <f t="shared" si="8"/>
        <v>8.5852441891041789</v>
      </c>
      <c r="F178" s="60">
        <f>((B178*'CW1'!X181)/1000)/0.755</f>
        <v>0</v>
      </c>
      <c r="G178" s="60">
        <f t="shared" si="7"/>
        <v>1.1371184356429373E-2</v>
      </c>
      <c r="O178">
        <v>5.6</v>
      </c>
    </row>
    <row r="179" spans="1:15">
      <c r="A179" s="131">
        <f t="shared" si="6"/>
        <v>176</v>
      </c>
      <c r="B179" s="147">
        <f>(('CW1'!G182-'CW1'!G181)/3600)*'CW1'!P182</f>
        <v>-1.1179628620347269E-4</v>
      </c>
      <c r="C179" s="5">
        <f>('CW1'!X182*'CW1'!Y182)/3600</f>
        <v>0</v>
      </c>
      <c r="D179" s="10">
        <f>B179*'CW1'!X182</f>
        <v>0</v>
      </c>
      <c r="E179" s="21">
        <f t="shared" si="8"/>
        <v>8.5852441891041789</v>
      </c>
      <c r="F179" s="60">
        <f>((B179*'CW1'!X182)/1000)/0.755</f>
        <v>0</v>
      </c>
      <c r="G179" s="60">
        <f t="shared" si="7"/>
        <v>1.1371184356429373E-2</v>
      </c>
      <c r="O179">
        <v>5.6</v>
      </c>
    </row>
    <row r="180" spans="1:15">
      <c r="A180" s="131">
        <f t="shared" si="6"/>
        <v>177</v>
      </c>
      <c r="B180" s="147">
        <f>(('CW1'!G183-'CW1'!G182)/3600)*'CW1'!P183</f>
        <v>-1.1218619224930704E-4</v>
      </c>
      <c r="C180" s="5">
        <f>('CW1'!X183*'CW1'!Y183)/3600</f>
        <v>0</v>
      </c>
      <c r="D180" s="10">
        <f>B180*'CW1'!X183</f>
        <v>0</v>
      </c>
      <c r="E180" s="21">
        <f t="shared" si="8"/>
        <v>8.5852441891041789</v>
      </c>
      <c r="F180" s="60">
        <f>((B180*'CW1'!X183)/1000)/0.755</f>
        <v>0</v>
      </c>
      <c r="G180" s="60">
        <f t="shared" si="7"/>
        <v>1.1371184356429373E-2</v>
      </c>
      <c r="O180">
        <v>5.6</v>
      </c>
    </row>
    <row r="181" spans="1:15">
      <c r="A181" s="131">
        <f t="shared" si="6"/>
        <v>178</v>
      </c>
      <c r="B181" s="147">
        <f>(('CW1'!G184-'CW1'!G183)/3600)*'CW1'!P184</f>
        <v>-1.1257609829513969E-4</v>
      </c>
      <c r="C181" s="5">
        <f>('CW1'!X184*'CW1'!Y184)/3600</f>
        <v>0</v>
      </c>
      <c r="D181" s="10">
        <f>B181*'CW1'!X184</f>
        <v>0</v>
      </c>
      <c r="E181" s="21">
        <f t="shared" si="8"/>
        <v>8.5852441891041789</v>
      </c>
      <c r="F181" s="60">
        <f>((B181*'CW1'!X184)/1000)/0.755</f>
        <v>0</v>
      </c>
      <c r="G181" s="60">
        <f t="shared" si="7"/>
        <v>1.1371184356429373E-2</v>
      </c>
      <c r="O181">
        <v>5.6</v>
      </c>
    </row>
    <row r="182" spans="1:15">
      <c r="A182" s="131">
        <f t="shared" si="6"/>
        <v>179</v>
      </c>
      <c r="B182" s="147">
        <f>(('CW1'!G185-'CW1'!G184)/3600)*'CW1'!P185</f>
        <v>-1.1296600434097136E-4</v>
      </c>
      <c r="C182" s="5">
        <f>('CW1'!X185*'CW1'!Y185)/3600</f>
        <v>0</v>
      </c>
      <c r="D182" s="10">
        <f>B182*'CW1'!X185</f>
        <v>0</v>
      </c>
      <c r="E182" s="21">
        <f t="shared" si="8"/>
        <v>8.5852441891041789</v>
      </c>
      <c r="F182" s="60">
        <f>((B182*'CW1'!X185)/1000)/0.755</f>
        <v>0</v>
      </c>
      <c r="G182" s="60">
        <f t="shared" si="7"/>
        <v>1.1371184356429373E-2</v>
      </c>
      <c r="O182">
        <v>5.6</v>
      </c>
    </row>
    <row r="183" spans="1:15">
      <c r="A183" s="131">
        <f t="shared" si="6"/>
        <v>180</v>
      </c>
      <c r="B183" s="147">
        <f>(('CW1'!G186-'CW1'!G185)/3600)*'CW1'!P186</f>
        <v>-1.1335591038680422E-4</v>
      </c>
      <c r="C183" s="5">
        <f>('CW1'!X186*'CW1'!Y186)/3600</f>
        <v>0</v>
      </c>
      <c r="D183" s="10">
        <f>B183*'CW1'!X186</f>
        <v>0</v>
      </c>
      <c r="E183" s="21">
        <f t="shared" si="8"/>
        <v>8.5852441891041789</v>
      </c>
      <c r="F183" s="60">
        <f>((B183*'CW1'!X186)/1000)/0.755</f>
        <v>0</v>
      </c>
      <c r="G183" s="60">
        <f t="shared" si="7"/>
        <v>1.1371184356429373E-2</v>
      </c>
      <c r="O183">
        <v>5.6</v>
      </c>
    </row>
    <row r="184" spans="1:15">
      <c r="A184" s="131">
        <f t="shared" si="6"/>
        <v>181</v>
      </c>
      <c r="B184" s="147">
        <f>(('CW1'!G187-'CW1'!G186)/3600)*'CW1'!P187</f>
        <v>-1.137458164326404E-4</v>
      </c>
      <c r="C184" s="5">
        <f>('CW1'!X187*'CW1'!Y187)/3600</f>
        <v>0</v>
      </c>
      <c r="D184" s="10">
        <f>B184*'CW1'!X187</f>
        <v>0</v>
      </c>
      <c r="E184" s="21">
        <f t="shared" si="8"/>
        <v>8.5852441891041789</v>
      </c>
      <c r="F184" s="60">
        <f>((B184*'CW1'!X187)/1000)/0.755</f>
        <v>0</v>
      </c>
      <c r="G184" s="60">
        <f t="shared" si="7"/>
        <v>1.1371184356429373E-2</v>
      </c>
      <c r="O184">
        <v>5.6</v>
      </c>
    </row>
    <row r="185" spans="1:15">
      <c r="A185" s="131">
        <f t="shared" si="6"/>
        <v>182</v>
      </c>
      <c r="B185" s="147">
        <f>(('CW1'!G188-'CW1'!G187)/3600)*'CW1'!P188</f>
        <v>-1.1413572247847041E-4</v>
      </c>
      <c r="C185" s="5">
        <f>('CW1'!X188*'CW1'!Y188)/3600</f>
        <v>0</v>
      </c>
      <c r="D185" s="10">
        <f>B185*'CW1'!X188</f>
        <v>0</v>
      </c>
      <c r="E185" s="21">
        <f t="shared" si="8"/>
        <v>8.5852441891041789</v>
      </c>
      <c r="F185" s="60">
        <f>((B185*'CW1'!X188)/1000)/0.755</f>
        <v>0</v>
      </c>
      <c r="G185" s="60">
        <f t="shared" si="7"/>
        <v>1.1371184356429373E-2</v>
      </c>
      <c r="O185">
        <v>5.6</v>
      </c>
    </row>
    <row r="186" spans="1:15">
      <c r="A186" s="131">
        <f t="shared" si="6"/>
        <v>183</v>
      </c>
      <c r="B186" s="147">
        <f>(('CW1'!G189-'CW1'!G188)/3600)*'CW1'!P189</f>
        <v>-1.1452562852430577E-4</v>
      </c>
      <c r="C186" s="5">
        <f>('CW1'!X189*'CW1'!Y189)/3600</f>
        <v>0</v>
      </c>
      <c r="D186" s="10">
        <f>B186*'CW1'!X189</f>
        <v>0</v>
      </c>
      <c r="E186" s="21">
        <f t="shared" si="8"/>
        <v>8.5852441891041789</v>
      </c>
      <c r="F186" s="60">
        <f>((B186*'CW1'!X189)/1000)/0.755</f>
        <v>0</v>
      </c>
      <c r="G186" s="60">
        <f t="shared" si="7"/>
        <v>1.1371184356429373E-2</v>
      </c>
      <c r="O186">
        <v>5.6</v>
      </c>
    </row>
    <row r="187" spans="1:15">
      <c r="A187" s="131">
        <f t="shared" si="6"/>
        <v>184</v>
      </c>
      <c r="B187" s="147">
        <f>(('CW1'!G190-'CW1'!G189)/3600)*'CW1'!P190</f>
        <v>-1.1491553457013723E-4</v>
      </c>
      <c r="C187" s="5">
        <f>('CW1'!X190*'CW1'!Y190)/3600</f>
        <v>0</v>
      </c>
      <c r="D187" s="10">
        <f>B187*'CW1'!X190</f>
        <v>0</v>
      </c>
      <c r="E187" s="21">
        <f t="shared" si="8"/>
        <v>8.5852441891041789</v>
      </c>
      <c r="F187" s="60">
        <f>((B187*'CW1'!X190)/1000)/0.755</f>
        <v>0</v>
      </c>
      <c r="G187" s="60">
        <f t="shared" si="7"/>
        <v>1.1371184356429373E-2</v>
      </c>
      <c r="O187">
        <v>5.6</v>
      </c>
    </row>
    <row r="188" spans="1:15">
      <c r="A188" s="131">
        <f t="shared" si="6"/>
        <v>185</v>
      </c>
      <c r="B188" s="147">
        <f>(('CW1'!G191-'CW1'!G190)/3600)*'CW1'!P191</f>
        <v>-1.1530544061597249E-4</v>
      </c>
      <c r="C188" s="5">
        <f>('CW1'!X191*'CW1'!Y191)/3600</f>
        <v>0</v>
      </c>
      <c r="D188" s="10">
        <f>B188*'CW1'!X191</f>
        <v>0</v>
      </c>
      <c r="E188" s="21">
        <f t="shared" si="8"/>
        <v>8.5852441891041789</v>
      </c>
      <c r="F188" s="60">
        <f>((B188*'CW1'!X191)/1000)/0.755</f>
        <v>0</v>
      </c>
      <c r="G188" s="60">
        <f t="shared" si="7"/>
        <v>1.1371184356429373E-2</v>
      </c>
      <c r="O188">
        <v>5.6</v>
      </c>
    </row>
    <row r="189" spans="1:15">
      <c r="A189" s="131">
        <f t="shared" si="6"/>
        <v>186</v>
      </c>
      <c r="B189" s="147">
        <f>(('CW1'!G192-'CW1'!G191)/3600)*'CW1'!P192</f>
        <v>-1.1569534666180496E-4</v>
      </c>
      <c r="C189" s="5">
        <f>('CW1'!X192*'CW1'!Y192)/3600</f>
        <v>0</v>
      </c>
      <c r="D189" s="10">
        <f>B189*'CW1'!X192</f>
        <v>0</v>
      </c>
      <c r="E189" s="21">
        <f t="shared" si="8"/>
        <v>8.5852441891041789</v>
      </c>
      <c r="F189" s="60">
        <f>((B189*'CW1'!X192)/1000)/0.755</f>
        <v>0</v>
      </c>
      <c r="G189" s="60">
        <f t="shared" si="7"/>
        <v>1.1371184356429373E-2</v>
      </c>
      <c r="O189">
        <v>5.6</v>
      </c>
    </row>
    <row r="190" spans="1:15">
      <c r="A190" s="131">
        <f t="shared" si="6"/>
        <v>187</v>
      </c>
      <c r="B190" s="147">
        <f>(('CW1'!G193-'CW1'!G192)/3600)*'CW1'!P193</f>
        <v>-1.1608525270763773E-4</v>
      </c>
      <c r="C190" s="5">
        <f>('CW1'!X193*'CW1'!Y193)/3600</f>
        <v>0</v>
      </c>
      <c r="D190" s="10">
        <f>B190*'CW1'!X193</f>
        <v>0</v>
      </c>
      <c r="E190" s="21">
        <f t="shared" si="8"/>
        <v>8.5852441891041789</v>
      </c>
      <c r="F190" s="60">
        <f>((B190*'CW1'!X193)/1000)/0.755</f>
        <v>0</v>
      </c>
      <c r="G190" s="60">
        <f t="shared" si="7"/>
        <v>1.1371184356429373E-2</v>
      </c>
      <c r="O190">
        <v>5.6</v>
      </c>
    </row>
    <row r="191" spans="1:15">
      <c r="A191" s="131">
        <f t="shared" si="6"/>
        <v>188</v>
      </c>
      <c r="B191" s="147">
        <f>(('CW1'!G194-'CW1'!G193)/3600)*'CW1'!P194</f>
        <v>-1.1647515875347285E-4</v>
      </c>
      <c r="C191" s="5">
        <f>('CW1'!X194*'CW1'!Y194)/3600</f>
        <v>0</v>
      </c>
      <c r="D191" s="10">
        <f>B191*'CW1'!X194</f>
        <v>0</v>
      </c>
      <c r="E191" s="21">
        <f t="shared" si="8"/>
        <v>8.5852441891041789</v>
      </c>
      <c r="F191" s="60">
        <f>((B191*'CW1'!X194)/1000)/0.755</f>
        <v>0</v>
      </c>
      <c r="G191" s="60">
        <f t="shared" si="7"/>
        <v>1.1371184356429373E-2</v>
      </c>
      <c r="O191">
        <v>5.6</v>
      </c>
    </row>
    <row r="192" spans="1:15">
      <c r="A192" s="131">
        <f t="shared" si="6"/>
        <v>189</v>
      </c>
      <c r="B192" s="147">
        <f>(('CW1'!G195-'CW1'!G194)/3600)*'CW1'!P195</f>
        <v>-1.168650647993059E-4</v>
      </c>
      <c r="C192" s="5">
        <f>('CW1'!X195*'CW1'!Y195)/3600</f>
        <v>0</v>
      </c>
      <c r="D192" s="10">
        <f>B192*'CW1'!X195</f>
        <v>0</v>
      </c>
      <c r="E192" s="21">
        <f t="shared" si="8"/>
        <v>8.5852441891041789</v>
      </c>
      <c r="F192" s="60">
        <f>((B192*'CW1'!X195)/1000)/0.755</f>
        <v>0</v>
      </c>
      <c r="G192" s="60">
        <f t="shared" si="7"/>
        <v>1.1371184356429373E-2</v>
      </c>
      <c r="O192">
        <v>5.6</v>
      </c>
    </row>
    <row r="193" spans="1:15">
      <c r="A193" s="131">
        <f t="shared" si="6"/>
        <v>190</v>
      </c>
      <c r="B193" s="147">
        <f>(('CW1'!G196-'CW1'!G195)/3600)*'CW1'!P196</f>
        <v>-1.1725497084513917E-4</v>
      </c>
      <c r="C193" s="5">
        <f>('CW1'!X196*'CW1'!Y196)/3600</f>
        <v>0</v>
      </c>
      <c r="D193" s="10">
        <f>B193*'CW1'!X196</f>
        <v>0</v>
      </c>
      <c r="E193" s="21">
        <f t="shared" si="8"/>
        <v>8.5852441891041789</v>
      </c>
      <c r="F193" s="60">
        <f>((B193*'CW1'!X196)/1000)/0.755</f>
        <v>0</v>
      </c>
      <c r="G193" s="60">
        <f t="shared" si="7"/>
        <v>1.1371184356429373E-2</v>
      </c>
      <c r="O193">
        <v>5.6</v>
      </c>
    </row>
    <row r="194" spans="1:15">
      <c r="A194" s="131">
        <f t="shared" si="6"/>
        <v>191</v>
      </c>
      <c r="B194" s="147">
        <f>(('CW1'!G197-'CW1'!G196)/3600)*'CW1'!P197</f>
        <v>-1.1764487689097155E-4</v>
      </c>
      <c r="C194" s="5">
        <f>('CW1'!X197*'CW1'!Y197)/3600</f>
        <v>0</v>
      </c>
      <c r="D194" s="10">
        <f>B194*'CW1'!X197</f>
        <v>0</v>
      </c>
      <c r="E194" s="21">
        <f t="shared" si="8"/>
        <v>8.5852441891041789</v>
      </c>
      <c r="F194" s="60">
        <f>((B194*'CW1'!X197)/1000)/0.755</f>
        <v>0</v>
      </c>
      <c r="G194" s="60">
        <f t="shared" si="7"/>
        <v>1.1371184356429373E-2</v>
      </c>
      <c r="O194">
        <v>5.6</v>
      </c>
    </row>
    <row r="195" spans="1:15">
      <c r="A195" s="131">
        <f t="shared" si="6"/>
        <v>192</v>
      </c>
      <c r="B195" s="147">
        <f>(('CW1'!G198-'CW1'!G197)/3600)*'CW1'!P198</f>
        <v>-1.1803478293680598E-4</v>
      </c>
      <c r="C195" s="5">
        <f>('CW1'!X198*'CW1'!Y198)/3600</f>
        <v>0</v>
      </c>
      <c r="D195" s="10">
        <f>B195*'CW1'!X198</f>
        <v>0</v>
      </c>
      <c r="E195" s="21">
        <f t="shared" si="8"/>
        <v>8.5852441891041789</v>
      </c>
      <c r="F195" s="60">
        <f>((B195*'CW1'!X198)/1000)/0.755</f>
        <v>0</v>
      </c>
      <c r="G195" s="60">
        <f t="shared" si="7"/>
        <v>1.1371184356429373E-2</v>
      </c>
      <c r="O195">
        <v>5.6</v>
      </c>
    </row>
    <row r="196" spans="1:15">
      <c r="A196" s="131">
        <f t="shared" si="6"/>
        <v>193</v>
      </c>
      <c r="B196" s="147">
        <f>(('CW1'!G199-'CW1'!G198)/3600)*'CW1'!P199</f>
        <v>-1.1842468898263747E-4</v>
      </c>
      <c r="C196" s="5">
        <f>('CW1'!X199*'CW1'!Y199)/3600</f>
        <v>0</v>
      </c>
      <c r="D196" s="10">
        <f>B196*'CW1'!X199</f>
        <v>0</v>
      </c>
      <c r="E196" s="21">
        <f t="shared" si="8"/>
        <v>8.5852441891041789</v>
      </c>
      <c r="F196" s="60">
        <f>((B196*'CW1'!X199)/1000)/0.755</f>
        <v>0</v>
      </c>
      <c r="G196" s="60">
        <f t="shared" si="7"/>
        <v>1.1371184356429373E-2</v>
      </c>
      <c r="O196">
        <v>5.6</v>
      </c>
    </row>
    <row r="197" spans="1:15">
      <c r="A197" s="131">
        <f t="shared" ref="A197:A260" si="9">A196+1</f>
        <v>194</v>
      </c>
      <c r="B197" s="147">
        <f>(('CW1'!G200-'CW1'!G199)/3600)*'CW1'!P200</f>
        <v>-1.1881459502847366E-4</v>
      </c>
      <c r="C197" s="5">
        <f>('CW1'!X200*'CW1'!Y200)/3600</f>
        <v>0</v>
      </c>
      <c r="D197" s="10">
        <f>B197*'CW1'!X200</f>
        <v>0</v>
      </c>
      <c r="E197" s="21">
        <f t="shared" si="8"/>
        <v>8.5852441891041789</v>
      </c>
      <c r="F197" s="60">
        <f>((B197*'CW1'!X200)/1000)/0.755</f>
        <v>0</v>
      </c>
      <c r="G197" s="60">
        <f t="shared" ref="G197:G260" si="10">F197+G196</f>
        <v>1.1371184356429373E-2</v>
      </c>
      <c r="O197">
        <v>5.6</v>
      </c>
    </row>
    <row r="198" spans="1:15">
      <c r="A198" s="131">
        <f t="shared" si="9"/>
        <v>195</v>
      </c>
      <c r="B198" s="147">
        <f>(('CW1'!G201-'CW1'!G200)/3600)*'CW1'!P201</f>
        <v>-1.0462116774097266E-4</v>
      </c>
      <c r="C198" s="5">
        <f>('CW1'!X201*'CW1'!Y201)/3600</f>
        <v>0</v>
      </c>
      <c r="D198" s="10">
        <f>B198*'CW1'!X201</f>
        <v>0</v>
      </c>
      <c r="E198" s="21">
        <f t="shared" ref="E198:E261" si="11">E197+D198</f>
        <v>8.5852441891041789</v>
      </c>
      <c r="F198" s="60">
        <f>((B198*'CW1'!X201)/1000)/0.755</f>
        <v>0</v>
      </c>
      <c r="G198" s="60">
        <f t="shared" si="10"/>
        <v>1.1371184356429373E-2</v>
      </c>
      <c r="O198">
        <v>5.6</v>
      </c>
    </row>
    <row r="199" spans="1:15">
      <c r="A199" s="131">
        <f t="shared" si="9"/>
        <v>196</v>
      </c>
      <c r="B199" s="147">
        <f>(('CW1'!G202-'CW1'!G201)/3600)*'CW1'!P202</f>
        <v>-1.049756277826393E-4</v>
      </c>
      <c r="C199" s="5">
        <f>('CW1'!X202*'CW1'!Y202)/3600</f>
        <v>0</v>
      </c>
      <c r="D199" s="10">
        <f>B199*'CW1'!X202</f>
        <v>0</v>
      </c>
      <c r="E199" s="21">
        <f t="shared" si="11"/>
        <v>8.5852441891041789</v>
      </c>
      <c r="F199" s="60">
        <f>((B199*'CW1'!X202)/1000)/0.755</f>
        <v>0</v>
      </c>
      <c r="G199" s="60">
        <f t="shared" si="10"/>
        <v>1.1371184356429373E-2</v>
      </c>
      <c r="O199">
        <v>5.6</v>
      </c>
    </row>
    <row r="200" spans="1:15">
      <c r="A200" s="131">
        <f t="shared" si="9"/>
        <v>197</v>
      </c>
      <c r="B200" s="147">
        <f>(('CW1'!G203-'CW1'!G202)/3600)*'CW1'!P203</f>
        <v>-1.0533008782430639E-4</v>
      </c>
      <c r="C200" s="5">
        <f>('CW1'!X203*'CW1'!Y203)/3600</f>
        <v>0</v>
      </c>
      <c r="D200" s="10">
        <f>B200*'CW1'!X203</f>
        <v>0</v>
      </c>
      <c r="E200" s="21">
        <f t="shared" si="11"/>
        <v>8.5852441891041789</v>
      </c>
      <c r="F200" s="60">
        <f>((B200*'CW1'!X203)/1000)/0.755</f>
        <v>0</v>
      </c>
      <c r="G200" s="60">
        <f t="shared" si="10"/>
        <v>1.1371184356429373E-2</v>
      </c>
      <c r="O200">
        <v>5.6</v>
      </c>
    </row>
    <row r="201" spans="1:15">
      <c r="A201" s="131">
        <f t="shared" si="9"/>
        <v>198</v>
      </c>
      <c r="B201" s="147">
        <f>(('CW1'!G204-'CW1'!G203)/3600)*'CW1'!P204</f>
        <v>-1.0568454786597158E-4</v>
      </c>
      <c r="C201" s="5">
        <f>('CW1'!X204*'CW1'!Y204)/3600</f>
        <v>0</v>
      </c>
      <c r="D201" s="10">
        <f>B201*'CW1'!X204</f>
        <v>0</v>
      </c>
      <c r="E201" s="21">
        <f t="shared" si="11"/>
        <v>8.5852441891041789</v>
      </c>
      <c r="F201" s="60">
        <f>((B201*'CW1'!X204)/1000)/0.755</f>
        <v>0</v>
      </c>
      <c r="G201" s="60">
        <f t="shared" si="10"/>
        <v>1.1371184356429373E-2</v>
      </c>
      <c r="O201">
        <v>5.6</v>
      </c>
    </row>
    <row r="202" spans="1:15">
      <c r="A202" s="131">
        <f t="shared" si="9"/>
        <v>199</v>
      </c>
      <c r="B202" s="147">
        <f>(('CW1'!G205-'CW1'!G204)/3600)*'CW1'!P205</f>
        <v>-1.0603900790763904E-4</v>
      </c>
      <c r="C202" s="5">
        <f>('CW1'!X205*'CW1'!Y205)/3600</f>
        <v>0</v>
      </c>
      <c r="D202" s="10">
        <f>B202*'CW1'!X205</f>
        <v>0</v>
      </c>
      <c r="E202" s="21">
        <f t="shared" si="11"/>
        <v>8.5852441891041789</v>
      </c>
      <c r="F202" s="60">
        <f>((B202*'CW1'!X205)/1000)/0.755</f>
        <v>0</v>
      </c>
      <c r="G202" s="60">
        <f t="shared" si="10"/>
        <v>1.1371184356429373E-2</v>
      </c>
      <c r="O202">
        <v>5.6</v>
      </c>
    </row>
    <row r="203" spans="1:15">
      <c r="A203" s="131">
        <f t="shared" si="9"/>
        <v>200</v>
      </c>
      <c r="B203" s="147">
        <f>(('CW1'!G206-'CW1'!G205)/3600)*'CW1'!P206</f>
        <v>-1.0639346794930417E-4</v>
      </c>
      <c r="C203" s="5">
        <f>('CW1'!X206*'CW1'!Y206)/3600</f>
        <v>0</v>
      </c>
      <c r="D203" s="10">
        <f>B203*'CW1'!X206</f>
        <v>0</v>
      </c>
      <c r="E203" s="21">
        <f t="shared" si="11"/>
        <v>8.5852441891041789</v>
      </c>
      <c r="F203" s="60">
        <f>((B203*'CW1'!X206)/1000)/0.755</f>
        <v>0</v>
      </c>
      <c r="G203" s="60">
        <f t="shared" si="10"/>
        <v>1.1371184356429373E-2</v>
      </c>
      <c r="O203">
        <v>5.6</v>
      </c>
    </row>
    <row r="204" spans="1:15">
      <c r="A204" s="131">
        <f t="shared" si="9"/>
        <v>201</v>
      </c>
      <c r="B204" s="147">
        <f>(('CW1'!G207-'CW1'!G206)/3600)*'CW1'!P207</f>
        <v>-1.067479279909723E-4</v>
      </c>
      <c r="C204" s="5">
        <f>('CW1'!X207*'CW1'!Y207)/3600</f>
        <v>0</v>
      </c>
      <c r="D204" s="10">
        <f>B204*'CW1'!X207</f>
        <v>0</v>
      </c>
      <c r="E204" s="21">
        <f t="shared" si="11"/>
        <v>8.5852441891041789</v>
      </c>
      <c r="F204" s="60">
        <f>((B204*'CW1'!X207)/1000)/0.755</f>
        <v>0</v>
      </c>
      <c r="G204" s="60">
        <f t="shared" si="10"/>
        <v>1.1371184356429373E-2</v>
      </c>
      <c r="O204">
        <v>5.6</v>
      </c>
    </row>
    <row r="205" spans="1:15">
      <c r="A205" s="131">
        <f t="shared" si="9"/>
        <v>202</v>
      </c>
      <c r="B205" s="147">
        <f>(('CW1'!G208-'CW1'!G207)/3600)*'CW1'!P208</f>
        <v>-1.0710238803263888E-4</v>
      </c>
      <c r="C205" s="5">
        <f>('CW1'!X208*'CW1'!Y208)/3600</f>
        <v>0</v>
      </c>
      <c r="D205" s="10">
        <f>B205*'CW1'!X208</f>
        <v>0</v>
      </c>
      <c r="E205" s="21">
        <f t="shared" si="11"/>
        <v>8.5852441891041789</v>
      </c>
      <c r="F205" s="60">
        <f>((B205*'CW1'!X208)/1000)/0.755</f>
        <v>0</v>
      </c>
      <c r="G205" s="60">
        <f t="shared" si="10"/>
        <v>1.1371184356429373E-2</v>
      </c>
      <c r="O205">
        <v>5.6</v>
      </c>
    </row>
    <row r="206" spans="1:15">
      <c r="A206" s="131">
        <f t="shared" si="9"/>
        <v>203</v>
      </c>
      <c r="B206" s="147">
        <f>(('CW1'!G209-'CW1'!G208)/3600)*'CW1'!P209</f>
        <v>-1.0745684807430495E-4</v>
      </c>
      <c r="C206" s="5">
        <f>('CW1'!X209*'CW1'!Y209)/3600</f>
        <v>0</v>
      </c>
      <c r="D206" s="10">
        <f>B206*'CW1'!X209</f>
        <v>0</v>
      </c>
      <c r="E206" s="21">
        <f t="shared" si="11"/>
        <v>8.5852441891041789</v>
      </c>
      <c r="F206" s="60">
        <f>((B206*'CW1'!X209)/1000)/0.755</f>
        <v>0</v>
      </c>
      <c r="G206" s="60">
        <f t="shared" si="10"/>
        <v>1.1371184356429373E-2</v>
      </c>
      <c r="O206">
        <v>5.6</v>
      </c>
    </row>
    <row r="207" spans="1:15">
      <c r="A207" s="131">
        <f t="shared" si="9"/>
        <v>204</v>
      </c>
      <c r="B207" s="147">
        <f>(('CW1'!G210-'CW1'!G209)/3600)*'CW1'!P210</f>
        <v>-1.0781130811597235E-4</v>
      </c>
      <c r="C207" s="5">
        <f>('CW1'!X210*'CW1'!Y210)/3600</f>
        <v>0</v>
      </c>
      <c r="D207" s="10">
        <f>B207*'CW1'!X210</f>
        <v>0</v>
      </c>
      <c r="E207" s="21">
        <f t="shared" si="11"/>
        <v>8.5852441891041789</v>
      </c>
      <c r="F207" s="60">
        <f>((B207*'CW1'!X210)/1000)/0.755</f>
        <v>0</v>
      </c>
      <c r="G207" s="60">
        <f t="shared" si="10"/>
        <v>1.1371184356429373E-2</v>
      </c>
      <c r="O207">
        <v>5.6</v>
      </c>
    </row>
    <row r="208" spans="1:15">
      <c r="A208" s="131">
        <f t="shared" si="9"/>
        <v>205</v>
      </c>
      <c r="B208" s="147">
        <f>(('CW1'!G211-'CW1'!G210)/3600)*'CW1'!P211</f>
        <v>1.1058423184236228E-4</v>
      </c>
      <c r="C208" s="5">
        <f>('CW1'!X211*'CW1'!Y211)/3600</f>
        <v>1.3959669711111111</v>
      </c>
      <c r="D208" s="10">
        <f>B208*'CW1'!X211</f>
        <v>5.3965105139072794E-2</v>
      </c>
      <c r="E208" s="21">
        <f t="shared" si="11"/>
        <v>8.6392092942432512</v>
      </c>
      <c r="F208" s="60">
        <f>((B208*'CW1'!X211)/1000)/0.755</f>
        <v>7.1476960449103039E-5</v>
      </c>
      <c r="G208" s="60">
        <f t="shared" si="10"/>
        <v>1.1442661316878476E-2</v>
      </c>
      <c r="O208">
        <v>5.6</v>
      </c>
    </row>
    <row r="209" spans="1:15">
      <c r="A209" s="131">
        <f t="shared" si="9"/>
        <v>206</v>
      </c>
      <c r="B209" s="147">
        <f>(('CW1'!G212-'CW1'!G211)/3600)*'CW1'!P212</f>
        <v>1.1076146186319376E-4</v>
      </c>
      <c r="C209" s="5">
        <f>('CW1'!X212*'CW1'!Y212)/3600</f>
        <v>1.3959669711111111</v>
      </c>
      <c r="D209" s="10">
        <f>B209*'CW1'!X212</f>
        <v>5.4051593389238553E-2</v>
      </c>
      <c r="E209" s="21">
        <f t="shared" si="11"/>
        <v>8.6932608876324906</v>
      </c>
      <c r="F209" s="60">
        <f>((B209*'CW1'!X212)/1000)/0.755</f>
        <v>7.1591514422832524E-5</v>
      </c>
      <c r="G209" s="60">
        <f t="shared" si="10"/>
        <v>1.1514252831301308E-2</v>
      </c>
      <c r="O209">
        <v>5.6</v>
      </c>
    </row>
    <row r="210" spans="1:15">
      <c r="A210" s="131">
        <f t="shared" si="9"/>
        <v>207</v>
      </c>
      <c r="B210" s="147">
        <f>(('CW1'!G213-'CW1'!G212)/3600)*'CW1'!P213</f>
        <v>1.1093869188402789E-4</v>
      </c>
      <c r="C210" s="5">
        <f>('CW1'!X213*'CW1'!Y213)/3600</f>
        <v>1.4252812666666668</v>
      </c>
      <c r="D210" s="10">
        <f>B210*'CW1'!X213</f>
        <v>5.4138081639405609E-2</v>
      </c>
      <c r="E210" s="21">
        <f t="shared" si="11"/>
        <v>8.747398969271897</v>
      </c>
      <c r="F210" s="60">
        <f>((B210*'CW1'!X213)/1000)/0.755</f>
        <v>7.1706068396563716E-5</v>
      </c>
      <c r="G210" s="60">
        <f t="shared" si="10"/>
        <v>1.1585958899697872E-2</v>
      </c>
      <c r="O210">
        <v>5.6</v>
      </c>
    </row>
    <row r="211" spans="1:15">
      <c r="A211" s="131">
        <f t="shared" si="9"/>
        <v>208</v>
      </c>
      <c r="B211" s="147">
        <f>(('CW1'!G214-'CW1'!G213)/3600)*'CW1'!P214</f>
        <v>1.1111592190486062E-4</v>
      </c>
      <c r="C211" s="5">
        <f>('CW1'!X214*'CW1'!Y214)/3600</f>
        <v>1.4252812666666668</v>
      </c>
      <c r="D211" s="10">
        <f>B211*'CW1'!X214</f>
        <v>5.4224569889571986E-2</v>
      </c>
      <c r="E211" s="21">
        <f t="shared" si="11"/>
        <v>8.8016235391614686</v>
      </c>
      <c r="F211" s="60">
        <f>((B211*'CW1'!X214)/1000)/0.755</f>
        <v>7.1820622370294014E-5</v>
      </c>
      <c r="G211" s="60">
        <f t="shared" si="10"/>
        <v>1.1657779522068167E-2</v>
      </c>
      <c r="O211">
        <v>5.6</v>
      </c>
    </row>
    <row r="212" spans="1:15">
      <c r="A212" s="131">
        <f t="shared" si="9"/>
        <v>209</v>
      </c>
      <c r="B212" s="147">
        <f>(('CW1'!G215-'CW1'!G214)/3600)*'CW1'!P215</f>
        <v>1.1129315192569381E-4</v>
      </c>
      <c r="C212" s="5">
        <f>('CW1'!X215*'CW1'!Y215)/3600</f>
        <v>1.4545955622222224</v>
      </c>
      <c r="D212" s="10">
        <f>B212*'CW1'!X215</f>
        <v>5.4311058139738577E-2</v>
      </c>
      <c r="E212" s="21">
        <f t="shared" si="11"/>
        <v>8.8559345973012071</v>
      </c>
      <c r="F212" s="60">
        <f>((B212*'CW1'!X215)/1000)/0.755</f>
        <v>7.193517634402461E-5</v>
      </c>
      <c r="G212" s="60">
        <f t="shared" si="10"/>
        <v>1.1729714698412191E-2</v>
      </c>
      <c r="O212">
        <v>5.6</v>
      </c>
    </row>
    <row r="213" spans="1:15">
      <c r="A213" s="131">
        <f t="shared" si="9"/>
        <v>210</v>
      </c>
      <c r="B213" s="147">
        <f>(('CW1'!G216-'CW1'!G215)/3600)*'CW1'!P216</f>
        <v>1.1147038194652874E-4</v>
      </c>
      <c r="C213" s="5">
        <f>('CW1'!X216*'CW1'!Y216)/3600</f>
        <v>1.4545955622222224</v>
      </c>
      <c r="D213" s="10">
        <f>B213*'CW1'!X216</f>
        <v>5.4397546389906029E-2</v>
      </c>
      <c r="E213" s="21">
        <f t="shared" si="11"/>
        <v>8.9103321436911127</v>
      </c>
      <c r="F213" s="60">
        <f>((B213*'CW1'!X216)/1000)/0.755</f>
        <v>7.2049730317756331E-5</v>
      </c>
      <c r="G213" s="60">
        <f t="shared" si="10"/>
        <v>1.1801764428729948E-2</v>
      </c>
      <c r="O213">
        <v>5.6</v>
      </c>
    </row>
    <row r="214" spans="1:15">
      <c r="A214" s="131">
        <f t="shared" si="9"/>
        <v>211</v>
      </c>
      <c r="B214" s="147">
        <f>(('CW1'!G217-'CW1'!G216)/3600)*'CW1'!P217</f>
        <v>1.116476119673611E-4</v>
      </c>
      <c r="C214" s="5">
        <f>('CW1'!X217*'CW1'!Y217)/3600</f>
        <v>1.4545955622222224</v>
      </c>
      <c r="D214" s="10">
        <f>B214*'CW1'!X217</f>
        <v>5.4484034640072218E-2</v>
      </c>
      <c r="E214" s="21">
        <f t="shared" si="11"/>
        <v>8.9648161783311853</v>
      </c>
      <c r="F214" s="60">
        <f>((B214*'CW1'!X217)/1000)/0.755</f>
        <v>7.2164284291486384E-5</v>
      </c>
      <c r="G214" s="60">
        <f t="shared" si="10"/>
        <v>1.1873928713021434E-2</v>
      </c>
      <c r="O214">
        <v>5.6</v>
      </c>
    </row>
    <row r="215" spans="1:15">
      <c r="A215" s="131">
        <f t="shared" si="9"/>
        <v>212</v>
      </c>
      <c r="B215" s="147">
        <f>(('CW1'!G218-'CW1'!G217)/3600)*'CW1'!P218</f>
        <v>1.1182484198819528E-4</v>
      </c>
      <c r="C215" s="5">
        <f>('CW1'!X218*'CW1'!Y218)/3600</f>
        <v>1.4839098577777776</v>
      </c>
      <c r="D215" s="10">
        <f>B215*'CW1'!X218</f>
        <v>5.4570522890239295E-2</v>
      </c>
      <c r="E215" s="21">
        <f t="shared" si="11"/>
        <v>9.0193867012214248</v>
      </c>
      <c r="F215" s="60">
        <f>((B215*'CW1'!X218)/1000)/0.755</f>
        <v>7.2278838265217604E-5</v>
      </c>
      <c r="G215" s="60">
        <f t="shared" si="10"/>
        <v>1.1946207551286652E-2</v>
      </c>
      <c r="O215">
        <v>5.6</v>
      </c>
    </row>
    <row r="216" spans="1:15">
      <c r="A216" s="131">
        <f t="shared" si="9"/>
        <v>213</v>
      </c>
      <c r="B216" s="147">
        <f>(('CW1'!G219-'CW1'!G218)/3600)*'CW1'!P219</f>
        <v>1.1200207200902785E-4</v>
      </c>
      <c r="C216" s="5">
        <f>('CW1'!X219*'CW1'!Y219)/3600</f>
        <v>1.4839098577777776</v>
      </c>
      <c r="D216" s="10">
        <f>B216*'CW1'!X219</f>
        <v>5.4657011140405595E-2</v>
      </c>
      <c r="E216" s="21">
        <f t="shared" si="11"/>
        <v>9.0740437123618296</v>
      </c>
      <c r="F216" s="60">
        <f>((B216*'CW1'!X219)/1000)/0.755</f>
        <v>7.2393392238947807E-5</v>
      </c>
      <c r="G216" s="60">
        <f t="shared" si="10"/>
        <v>1.20186009435256E-2</v>
      </c>
      <c r="O216">
        <v>5.6</v>
      </c>
    </row>
    <row r="217" spans="1:15">
      <c r="A217" s="131">
        <f t="shared" si="9"/>
        <v>214</v>
      </c>
      <c r="B217" s="147">
        <f>(('CW1'!G220-'CW1'!G219)/3600)*'CW1'!P220</f>
        <v>1.1217930202985972E-4</v>
      </c>
      <c r="C217" s="5">
        <f>('CW1'!X220*'CW1'!Y220)/3600</f>
        <v>0.97183103933333326</v>
      </c>
      <c r="D217" s="10">
        <f>B217*'CW1'!X220</f>
        <v>5.2275554745914631E-2</v>
      </c>
      <c r="E217" s="21">
        <f t="shared" si="11"/>
        <v>9.1263192671077444</v>
      </c>
      <c r="F217" s="60">
        <f>((B217*'CW1'!X220)/1000)/0.755</f>
        <v>6.9239145358827316E-5</v>
      </c>
      <c r="G217" s="60">
        <f t="shared" si="10"/>
        <v>1.2087840088884428E-2</v>
      </c>
      <c r="O217">
        <v>5.6</v>
      </c>
    </row>
    <row r="218" spans="1:15">
      <c r="A218" s="131">
        <f t="shared" si="9"/>
        <v>215</v>
      </c>
      <c r="B218" s="147">
        <f>(('CW1'!G221-'CW1'!G220)/3600)*'CW1'!P221</f>
        <v>4.6949451008603937E-4</v>
      </c>
      <c r="C218" s="5">
        <f>('CW1'!X221*'CW1'!Y221)/3600</f>
        <v>0.97183103933333326</v>
      </c>
      <c r="D218" s="10">
        <f>B218*'CW1'!X221</f>
        <v>0.21878444170009434</v>
      </c>
      <c r="E218" s="21">
        <f t="shared" si="11"/>
        <v>9.345103708807839</v>
      </c>
      <c r="F218" s="60">
        <f>((B218*'CW1'!X221)/1000)/0.755</f>
        <v>2.8978071748356866E-4</v>
      </c>
      <c r="G218" s="60">
        <f t="shared" si="10"/>
        <v>1.2377620806367997E-2</v>
      </c>
      <c r="O218">
        <v>5.6</v>
      </c>
    </row>
    <row r="219" spans="1:15">
      <c r="A219" s="131">
        <f t="shared" si="9"/>
        <v>216</v>
      </c>
      <c r="B219" s="147">
        <f>(('CW1'!G222-'CW1'!G221)/3600)*'CW1'!P222</f>
        <v>4.6984897012771268E-4</v>
      </c>
      <c r="C219" s="5">
        <f>('CW1'!X222*'CW1'!Y222)/3600</f>
        <v>0.99268081133333352</v>
      </c>
      <c r="D219" s="10">
        <f>B219*'CW1'!X222</f>
        <v>0.2189496200795141</v>
      </c>
      <c r="E219" s="21">
        <f t="shared" si="11"/>
        <v>9.5640533288873524</v>
      </c>
      <c r="F219" s="60">
        <f>((B219*'CW1'!X222)/1000)/0.755</f>
        <v>2.8999949679405841E-4</v>
      </c>
      <c r="G219" s="60">
        <f t="shared" si="10"/>
        <v>1.2667620303162055E-2</v>
      </c>
      <c r="O219">
        <v>5.6</v>
      </c>
    </row>
    <row r="220" spans="1:15">
      <c r="A220" s="131">
        <f t="shared" si="9"/>
        <v>217</v>
      </c>
      <c r="B220" s="147">
        <f>(('CW1'!G223-'CW1'!G222)/3600)*'CW1'!P223</f>
        <v>4.702034301693758E-4</v>
      </c>
      <c r="C220" s="5">
        <f>('CW1'!X223*'CW1'!Y223)/3600</f>
        <v>0.99268081133333352</v>
      </c>
      <c r="D220" s="10">
        <f>B220*'CW1'!X223</f>
        <v>0.21911479845892912</v>
      </c>
      <c r="E220" s="21">
        <f t="shared" si="11"/>
        <v>9.7831681273462809</v>
      </c>
      <c r="F220" s="60">
        <f>((B220*'CW1'!X223)/1000)/0.755</f>
        <v>2.9021827610454186E-4</v>
      </c>
      <c r="G220" s="60">
        <f t="shared" si="10"/>
        <v>1.2957838579266598E-2</v>
      </c>
      <c r="O220">
        <v>5.6</v>
      </c>
    </row>
    <row r="221" spans="1:15">
      <c r="A221" s="131">
        <f t="shared" si="9"/>
        <v>218</v>
      </c>
      <c r="B221" s="147">
        <f>(('CW1'!G224-'CW1'!G223)/3600)*'CW1'!P224</f>
        <v>4.7055789021104911E-4</v>
      </c>
      <c r="C221" s="5">
        <f>('CW1'!X224*'CW1'!Y224)/3600</f>
        <v>1.0482802033333334</v>
      </c>
      <c r="D221" s="10">
        <f>B221*'CW1'!X224</f>
        <v>0.21927997683834888</v>
      </c>
      <c r="E221" s="21">
        <f t="shared" si="11"/>
        <v>10.00244810418463</v>
      </c>
      <c r="F221" s="60">
        <f>((B221*'CW1'!X224)/1000)/0.755</f>
        <v>2.9043705541503161E-4</v>
      </c>
      <c r="G221" s="60">
        <f t="shared" si="10"/>
        <v>1.3248275634681629E-2</v>
      </c>
      <c r="O221">
        <v>5.6</v>
      </c>
    </row>
    <row r="222" spans="1:15">
      <c r="A222" s="131">
        <f t="shared" si="9"/>
        <v>219</v>
      </c>
      <c r="B222" s="147">
        <f>(('CW1'!G225-'CW1'!G224)/3600)*'CW1'!P225</f>
        <v>4.709123502527138E-4</v>
      </c>
      <c r="C222" s="5">
        <f>('CW1'!X225*'CW1'!Y225)/3600</f>
        <v>1.1052309694444444</v>
      </c>
      <c r="D222" s="10">
        <f>B222*'CW1'!X225</f>
        <v>0.21944515521776464</v>
      </c>
      <c r="E222" s="21">
        <f t="shared" si="11"/>
        <v>10.221893259402394</v>
      </c>
      <c r="F222" s="60">
        <f>((B222*'CW1'!X225)/1000)/0.755</f>
        <v>2.906558347255161E-4</v>
      </c>
      <c r="G222" s="60">
        <f t="shared" si="10"/>
        <v>1.3538931469407146E-2</v>
      </c>
      <c r="O222">
        <v>5.6</v>
      </c>
    </row>
    <row r="223" spans="1:15">
      <c r="A223" s="131">
        <f t="shared" si="9"/>
        <v>220</v>
      </c>
      <c r="B223" s="147">
        <f>(('CW1'!G226-'CW1'!G225)/3600)*'CW1'!P226</f>
        <v>4.7126681029438083E-4</v>
      </c>
      <c r="C223" s="5">
        <f>('CW1'!X226*'CW1'!Y226)/3600</f>
        <v>1.1052309694444444</v>
      </c>
      <c r="D223" s="10">
        <f>B223*'CW1'!X226</f>
        <v>0.21961033359718146</v>
      </c>
      <c r="E223" s="21">
        <f t="shared" si="11"/>
        <v>10.441503592999576</v>
      </c>
      <c r="F223" s="60">
        <f>((B223*'CW1'!X226)/1000)/0.755</f>
        <v>2.9087461403600194E-4</v>
      </c>
      <c r="G223" s="60">
        <f t="shared" si="10"/>
        <v>1.3829806083443148E-2</v>
      </c>
      <c r="O223">
        <v>5.6</v>
      </c>
    </row>
    <row r="224" spans="1:15">
      <c r="A224" s="131">
        <f t="shared" si="9"/>
        <v>221</v>
      </c>
      <c r="B224" s="147">
        <f>(('CW1'!G227-'CW1'!G226)/3600)*'CW1'!P227</f>
        <v>4.7162127033604774E-4</v>
      </c>
      <c r="C224" s="5">
        <f>('CW1'!X227*'CW1'!Y227)/3600</f>
        <v>1.2170486844444446</v>
      </c>
      <c r="D224" s="10">
        <f>B224*'CW1'!X227</f>
        <v>0.23015117992399128</v>
      </c>
      <c r="E224" s="21">
        <f t="shared" si="11"/>
        <v>10.671654772923567</v>
      </c>
      <c r="F224" s="60">
        <f>((B224*'CW1'!X227)/1000)/0.755</f>
        <v>3.048359998993262E-4</v>
      </c>
      <c r="G224" s="60">
        <f t="shared" si="10"/>
        <v>1.4134642083342475E-2</v>
      </c>
      <c r="O224">
        <v>5.6</v>
      </c>
    </row>
    <row r="225" spans="1:15">
      <c r="A225" s="131">
        <f t="shared" si="9"/>
        <v>222</v>
      </c>
      <c r="B225" s="147">
        <f>(('CW1'!G228-'CW1'!G227)/3600)*'CW1'!P228</f>
        <v>4.719757303777172E-4</v>
      </c>
      <c r="C225" s="5">
        <f>('CW1'!X228*'CW1'!Y228)/3600</f>
        <v>1.2170486844444446</v>
      </c>
      <c r="D225" s="10">
        <f>B225*'CW1'!X228</f>
        <v>0.23032415642432599</v>
      </c>
      <c r="E225" s="21">
        <f t="shared" si="11"/>
        <v>10.901978929347893</v>
      </c>
      <c r="F225" s="60">
        <f>((B225*'CW1'!X228)/1000)/0.755</f>
        <v>3.0506510784678942E-4</v>
      </c>
      <c r="G225" s="60">
        <f t="shared" si="10"/>
        <v>1.4439707191189264E-2</v>
      </c>
      <c r="O225">
        <v>5.6</v>
      </c>
    </row>
    <row r="226" spans="1:15">
      <c r="A226" s="131">
        <f t="shared" si="9"/>
        <v>223</v>
      </c>
      <c r="B226" s="147">
        <f>(('CW1'!G229-'CW1'!G228)/3600)*'CW1'!P229</f>
        <v>4.7233019041937902E-4</v>
      </c>
      <c r="C226" s="5">
        <f>('CW1'!X229*'CW1'!Y229)/3600</f>
        <v>1.2766881133333332</v>
      </c>
      <c r="D226" s="10">
        <f>B226*'CW1'!X229</f>
        <v>0.23049713292465696</v>
      </c>
      <c r="E226" s="21">
        <f t="shared" si="11"/>
        <v>11.13247606227255</v>
      </c>
      <c r="F226" s="60">
        <f>((B226*'CW1'!X229)/1000)/0.755</f>
        <v>3.0529421579424761E-4</v>
      </c>
      <c r="G226" s="60">
        <f t="shared" si="10"/>
        <v>1.4745001406983512E-2</v>
      </c>
      <c r="O226">
        <v>5.6</v>
      </c>
    </row>
    <row r="227" spans="1:15">
      <c r="A227" s="131">
        <f t="shared" si="9"/>
        <v>224</v>
      </c>
      <c r="B227" s="147">
        <f>(('CW1'!G230-'CW1'!G229)/3600)*'CW1'!P230</f>
        <v>4.7268465046104057E-4</v>
      </c>
      <c r="C227" s="5">
        <f>('CW1'!X230*'CW1'!Y230)/3600</f>
        <v>1.2766881133333332</v>
      </c>
      <c r="D227" s="10">
        <f>B227*'CW1'!X230</f>
        <v>0.23067010942498781</v>
      </c>
      <c r="E227" s="21">
        <f t="shared" si="11"/>
        <v>11.363146171697538</v>
      </c>
      <c r="F227" s="60">
        <f>((B227*'CW1'!X230)/1000)/0.755</f>
        <v>3.0552332374170568E-4</v>
      </c>
      <c r="G227" s="60">
        <f t="shared" si="10"/>
        <v>1.5050524730725217E-2</v>
      </c>
      <c r="O227">
        <v>5.6</v>
      </c>
    </row>
    <row r="228" spans="1:15">
      <c r="A228" s="131">
        <f t="shared" si="9"/>
        <v>225</v>
      </c>
      <c r="B228" s="147">
        <f>(('CW1'!G231-'CW1'!G230)/3600)*'CW1'!P231</f>
        <v>4.2984465800694132E-5</v>
      </c>
      <c r="C228" s="5">
        <f>('CW1'!X231*'CW1'!Y231)/3600</f>
        <v>1.3363275422222223</v>
      </c>
      <c r="D228" s="10">
        <f>B228*'CW1'!X231</f>
        <v>2.0976419310738736E-2</v>
      </c>
      <c r="E228" s="21">
        <f t="shared" si="11"/>
        <v>11.384122591008277</v>
      </c>
      <c r="F228" s="60">
        <f>((B228*'CW1'!X231)/1000)/0.755</f>
        <v>2.7783336835415545E-5</v>
      </c>
      <c r="G228" s="60">
        <f t="shared" si="10"/>
        <v>1.5078308067560633E-2</v>
      </c>
      <c r="O228">
        <v>5.6</v>
      </c>
    </row>
    <row r="229" spans="1:15">
      <c r="A229" s="131">
        <f t="shared" si="9"/>
        <v>226</v>
      </c>
      <c r="B229" s="147">
        <f>(('CW1'!G232-'CW1'!G231)/3600)*'CW1'!P232</f>
        <v>-1.3201553419930459E-4</v>
      </c>
      <c r="C229" s="5">
        <f>('CW1'!X232*'CW1'!Y232)/3600</f>
        <v>0</v>
      </c>
      <c r="D229" s="10">
        <f>B229*'CW1'!X232</f>
        <v>0</v>
      </c>
      <c r="E229" s="21">
        <f t="shared" si="11"/>
        <v>11.384122591008277</v>
      </c>
      <c r="F229" s="60">
        <f>((B229*'CW1'!X232)/1000)/0.755</f>
        <v>0</v>
      </c>
      <c r="G229" s="60">
        <f t="shared" si="10"/>
        <v>1.5078308067560633E-2</v>
      </c>
      <c r="O229">
        <v>5.6</v>
      </c>
    </row>
    <row r="230" spans="1:15">
      <c r="A230" s="131">
        <f t="shared" si="9"/>
        <v>227</v>
      </c>
      <c r="B230" s="147">
        <f>(('CW1'!G233-'CW1'!G232)/3600)*'CW1'!P233</f>
        <v>-1.3244088624930715E-4</v>
      </c>
      <c r="C230" s="5">
        <f>('CW1'!X233*'CW1'!Y233)/3600</f>
        <v>0</v>
      </c>
      <c r="D230" s="10">
        <f>B230*'CW1'!X233</f>
        <v>0</v>
      </c>
      <c r="E230" s="21">
        <f t="shared" si="11"/>
        <v>11.384122591008277</v>
      </c>
      <c r="F230" s="60">
        <f>((B230*'CW1'!X233)/1000)/0.755</f>
        <v>0</v>
      </c>
      <c r="G230" s="60">
        <f t="shared" si="10"/>
        <v>1.5078308067560633E-2</v>
      </c>
      <c r="O230">
        <v>5.6</v>
      </c>
    </row>
    <row r="231" spans="1:15">
      <c r="A231" s="131">
        <f t="shared" si="9"/>
        <v>228</v>
      </c>
      <c r="B231" s="147">
        <f>(('CW1'!G234-'CW1'!G233)/3600)*'CW1'!P234</f>
        <v>-1.3286623829930638E-4</v>
      </c>
      <c r="C231" s="5">
        <f>('CW1'!X234*'CW1'!Y234)/3600</f>
        <v>0</v>
      </c>
      <c r="D231" s="10">
        <f>B231*'CW1'!X234</f>
        <v>0</v>
      </c>
      <c r="E231" s="21">
        <f t="shared" si="11"/>
        <v>11.384122591008277</v>
      </c>
      <c r="F231" s="60">
        <f>((B231*'CW1'!X234)/1000)/0.755</f>
        <v>0</v>
      </c>
      <c r="G231" s="60">
        <f t="shared" si="10"/>
        <v>1.5078308067560633E-2</v>
      </c>
      <c r="O231">
        <v>5.6</v>
      </c>
    </row>
    <row r="232" spans="1:15">
      <c r="A232" s="131">
        <f t="shared" si="9"/>
        <v>229</v>
      </c>
      <c r="B232" s="147">
        <f>(('CW1'!G235-'CW1'!G234)/3600)*'CW1'!P235</f>
        <v>-1.3329159034930585E-4</v>
      </c>
      <c r="C232" s="5">
        <f>('CW1'!X235*'CW1'!Y235)/3600</f>
        <v>0</v>
      </c>
      <c r="D232" s="10">
        <f>B232*'CW1'!X235</f>
        <v>0</v>
      </c>
      <c r="E232" s="21">
        <f t="shared" si="11"/>
        <v>11.384122591008277</v>
      </c>
      <c r="F232" s="60">
        <f>((B232*'CW1'!X235)/1000)/0.755</f>
        <v>0</v>
      </c>
      <c r="G232" s="60">
        <f t="shared" si="10"/>
        <v>1.5078308067560633E-2</v>
      </c>
      <c r="O232">
        <v>5.6</v>
      </c>
    </row>
    <row r="233" spans="1:15">
      <c r="A233" s="131">
        <f t="shared" si="9"/>
        <v>230</v>
      </c>
      <c r="B233" s="147">
        <f>(('CW1'!G236-'CW1'!G235)/3600)*'CW1'!P236</f>
        <v>-1.3371694239930617E-4</v>
      </c>
      <c r="C233" s="5">
        <f>('CW1'!X236*'CW1'!Y236)/3600</f>
        <v>0</v>
      </c>
      <c r="D233" s="10">
        <f>B233*'CW1'!X236</f>
        <v>0</v>
      </c>
      <c r="E233" s="21">
        <f t="shared" si="11"/>
        <v>11.384122591008277</v>
      </c>
      <c r="F233" s="60">
        <f>((B233*'CW1'!X236)/1000)/0.755</f>
        <v>0</v>
      </c>
      <c r="G233" s="60">
        <f t="shared" si="10"/>
        <v>1.5078308067560633E-2</v>
      </c>
      <c r="O233">
        <v>5.6</v>
      </c>
    </row>
    <row r="234" spans="1:15">
      <c r="A234" s="131">
        <f t="shared" si="9"/>
        <v>231</v>
      </c>
      <c r="B234" s="147">
        <f>(('CW1'!G237-'CW1'!G236)/3600)*'CW1'!P237</f>
        <v>-1.3414229444930597E-4</v>
      </c>
      <c r="C234" s="5">
        <f>('CW1'!X237*'CW1'!Y237)/3600</f>
        <v>0</v>
      </c>
      <c r="D234" s="10">
        <f>B234*'CW1'!X237</f>
        <v>0</v>
      </c>
      <c r="E234" s="21">
        <f t="shared" si="11"/>
        <v>11.384122591008277</v>
      </c>
      <c r="F234" s="60">
        <f>((B234*'CW1'!X237)/1000)/0.755</f>
        <v>0</v>
      </c>
      <c r="G234" s="60">
        <f t="shared" si="10"/>
        <v>1.5078308067560633E-2</v>
      </c>
      <c r="O234">
        <v>5.6</v>
      </c>
    </row>
    <row r="235" spans="1:15">
      <c r="A235" s="131">
        <f t="shared" si="9"/>
        <v>232</v>
      </c>
      <c r="B235" s="147">
        <f>(('CW1'!G238-'CW1'!G237)/3600)*'CW1'!P238</f>
        <v>-1.3456764649930387E-4</v>
      </c>
      <c r="C235" s="5">
        <f>('CW1'!X238*'CW1'!Y238)/3600</f>
        <v>0</v>
      </c>
      <c r="D235" s="10">
        <f>B235*'CW1'!X238</f>
        <v>0</v>
      </c>
      <c r="E235" s="21">
        <f t="shared" si="11"/>
        <v>11.384122591008277</v>
      </c>
      <c r="F235" s="60">
        <f>((B235*'CW1'!X238)/1000)/0.755</f>
        <v>0</v>
      </c>
      <c r="G235" s="60">
        <f t="shared" si="10"/>
        <v>1.5078308067560633E-2</v>
      </c>
      <c r="O235">
        <v>5.6</v>
      </c>
    </row>
    <row r="236" spans="1:15">
      <c r="A236" s="131">
        <f t="shared" si="9"/>
        <v>233</v>
      </c>
      <c r="B236" s="147">
        <f>(('CW1'!G239-'CW1'!G238)/3600)*'CW1'!P239</f>
        <v>-1.3499299854930722E-4</v>
      </c>
      <c r="C236" s="5">
        <f>('CW1'!X239*'CW1'!Y239)/3600</f>
        <v>0</v>
      </c>
      <c r="D236" s="10">
        <f>B236*'CW1'!X239</f>
        <v>0</v>
      </c>
      <c r="E236" s="21">
        <f t="shared" si="11"/>
        <v>11.384122591008277</v>
      </c>
      <c r="F236" s="60">
        <f>((B236*'CW1'!X239)/1000)/0.755</f>
        <v>0</v>
      </c>
      <c r="G236" s="60">
        <f t="shared" si="10"/>
        <v>1.5078308067560633E-2</v>
      </c>
      <c r="O236">
        <v>5.6</v>
      </c>
    </row>
    <row r="237" spans="1:15">
      <c r="A237" s="131">
        <f t="shared" si="9"/>
        <v>234</v>
      </c>
      <c r="B237" s="147">
        <f>(('CW1'!G240-'CW1'!G239)/3600)*'CW1'!P240</f>
        <v>-1.3541835059930504E-4</v>
      </c>
      <c r="C237" s="5">
        <f>('CW1'!X240*'CW1'!Y240)/3600</f>
        <v>0</v>
      </c>
      <c r="D237" s="10">
        <f>B237*'CW1'!X240</f>
        <v>0</v>
      </c>
      <c r="E237" s="21">
        <f t="shared" si="11"/>
        <v>11.384122591008277</v>
      </c>
      <c r="F237" s="60">
        <f>((B237*'CW1'!X240)/1000)/0.755</f>
        <v>0</v>
      </c>
      <c r="G237" s="60">
        <f t="shared" si="10"/>
        <v>1.5078308067560633E-2</v>
      </c>
      <c r="O237">
        <v>5.6</v>
      </c>
    </row>
    <row r="238" spans="1:15">
      <c r="A238" s="131">
        <f t="shared" si="9"/>
        <v>235</v>
      </c>
      <c r="B238" s="147">
        <f>(('CW1'!G241-'CW1'!G240)/3600)*'CW1'!P241</f>
        <v>1.8498963068402666E-4</v>
      </c>
      <c r="C238" s="5">
        <f>('CW1'!X241*'CW1'!Y241)/3600</f>
        <v>1.4839098577777776</v>
      </c>
      <c r="D238" s="10">
        <f>B238*'CW1'!X241</f>
        <v>9.0274939773805019E-2</v>
      </c>
      <c r="E238" s="21">
        <f t="shared" si="11"/>
        <v>11.474397530782081</v>
      </c>
      <c r="F238" s="60">
        <f>((B238*'CW1'!X241)/1000)/0.755</f>
        <v>1.1956945665404638E-4</v>
      </c>
      <c r="G238" s="60">
        <f t="shared" si="10"/>
        <v>1.5197877524214679E-2</v>
      </c>
      <c r="O238">
        <v>5.6</v>
      </c>
    </row>
    <row r="239" spans="1:15">
      <c r="A239" s="131">
        <f t="shared" si="9"/>
        <v>236</v>
      </c>
      <c r="B239" s="147">
        <f>(('CW1'!G242-'CW1'!G241)/3600)*'CW1'!P242</f>
        <v>1.8534409072569458E-4</v>
      </c>
      <c r="C239" s="5">
        <f>('CW1'!X242*'CW1'!Y242)/3600</f>
        <v>1.5132241533333337</v>
      </c>
      <c r="D239" s="10">
        <f>B239*'CW1'!X242</f>
        <v>9.0447916274138951E-2</v>
      </c>
      <c r="E239" s="21">
        <f t="shared" si="11"/>
        <v>11.56484544705622</v>
      </c>
      <c r="F239" s="60">
        <f>((B239*'CW1'!X242)/1000)/0.755</f>
        <v>1.1979856460150855E-4</v>
      </c>
      <c r="G239" s="60">
        <f t="shared" si="10"/>
        <v>1.5317676088816188E-2</v>
      </c>
      <c r="O239">
        <v>5.6</v>
      </c>
    </row>
    <row r="240" spans="1:15">
      <c r="A240" s="131">
        <f t="shared" si="9"/>
        <v>237</v>
      </c>
      <c r="B240" s="147">
        <f>(('CW1'!G243-'CW1'!G242)/3600)*'CW1'!P243</f>
        <v>1.8569855076736196E-4</v>
      </c>
      <c r="C240" s="5">
        <f>('CW1'!X243*'CW1'!Y243)/3600</f>
        <v>1.5425384488888889</v>
      </c>
      <c r="D240" s="10">
        <f>B240*'CW1'!X243</f>
        <v>9.0620892774472633E-2</v>
      </c>
      <c r="E240" s="21">
        <f t="shared" si="11"/>
        <v>11.655466339830692</v>
      </c>
      <c r="F240" s="60">
        <f>((B240*'CW1'!X243)/1000)/0.755</f>
        <v>1.2002767254897037E-4</v>
      </c>
      <c r="G240" s="60">
        <f t="shared" si="10"/>
        <v>1.5437703761365157E-2</v>
      </c>
      <c r="O240">
        <v>5.6</v>
      </c>
    </row>
    <row r="241" spans="1:15">
      <c r="A241" s="131">
        <f t="shared" si="9"/>
        <v>238</v>
      </c>
      <c r="B241" s="147">
        <f>(('CW1'!G244-'CW1'!G243)/3600)*'CW1'!P244</f>
        <v>1.8605301080902985E-4</v>
      </c>
      <c r="C241" s="5">
        <f>('CW1'!X244*'CW1'!Y244)/3600</f>
        <v>1.5758960955555554</v>
      </c>
      <c r="D241" s="10">
        <f>B241*'CW1'!X244</f>
        <v>9.0793869274806566E-2</v>
      </c>
      <c r="E241" s="21">
        <f t="shared" si="11"/>
        <v>11.746260209105499</v>
      </c>
      <c r="F241" s="60">
        <f>((B241*'CW1'!X244)/1000)/0.755</f>
        <v>1.2025678049643253E-4</v>
      </c>
      <c r="G241" s="60">
        <f t="shared" si="10"/>
        <v>1.5557960541861589E-2</v>
      </c>
      <c r="O241">
        <v>5.6</v>
      </c>
    </row>
    <row r="242" spans="1:15">
      <c r="A242" s="131">
        <f t="shared" si="9"/>
        <v>239</v>
      </c>
      <c r="B242" s="147">
        <f>(('CW1'!G245-'CW1'!G244)/3600)*'CW1'!P245</f>
        <v>1.8640747085069188E-4</v>
      </c>
      <c r="C242" s="5">
        <f>('CW1'!X245*'CW1'!Y245)/3600</f>
        <v>1.0482802033333334</v>
      </c>
      <c r="D242" s="10">
        <f>B242*'CW1'!X245</f>
        <v>8.6865881416422416E-2</v>
      </c>
      <c r="E242" s="21">
        <f t="shared" si="11"/>
        <v>11.833126090521921</v>
      </c>
      <c r="F242" s="60">
        <f>((B242*'CW1'!X245)/1000)/0.755</f>
        <v>1.1505414757142043E-4</v>
      </c>
      <c r="G242" s="60">
        <f t="shared" si="10"/>
        <v>1.567301468943301E-2</v>
      </c>
      <c r="O242">
        <v>5.6</v>
      </c>
    </row>
    <row r="243" spans="1:15">
      <c r="A243" s="131">
        <f t="shared" si="9"/>
        <v>240</v>
      </c>
      <c r="B243" s="147">
        <f>(('CW1'!G246-'CW1'!G245)/3600)*'CW1'!P246</f>
        <v>1.8676193089235885E-4</v>
      </c>
      <c r="C243" s="5">
        <f>('CW1'!X246*'CW1'!Y246)/3600</f>
        <v>1.1052309694444444</v>
      </c>
      <c r="D243" s="10">
        <f>B243*'CW1'!X246</f>
        <v>8.7031059795839222E-2</v>
      </c>
      <c r="E243" s="21">
        <f t="shared" si="11"/>
        <v>11.92015715031776</v>
      </c>
      <c r="F243" s="60">
        <f>((B243*'CW1'!X246)/1000)/0.755</f>
        <v>1.1527292688190625E-4</v>
      </c>
      <c r="G243" s="60">
        <f t="shared" si="10"/>
        <v>1.5788287616314917E-2</v>
      </c>
      <c r="O243">
        <v>5.6</v>
      </c>
    </row>
    <row r="244" spans="1:15">
      <c r="A244" s="131">
        <f t="shared" si="9"/>
        <v>241</v>
      </c>
      <c r="B244" s="147">
        <f>(('CW1'!G247-'CW1'!G246)/3600)*'CW1'!P247</f>
        <v>1.8711639093402861E-4</v>
      </c>
      <c r="C244" s="5">
        <f>('CW1'!X247*'CW1'!Y247)/3600</f>
        <v>1.1052309694444444</v>
      </c>
      <c r="D244" s="10">
        <f>B244*'CW1'!X247</f>
        <v>8.7196238175257332E-2</v>
      </c>
      <c r="E244" s="21">
        <f t="shared" si="11"/>
        <v>12.007353388493017</v>
      </c>
      <c r="F244" s="60">
        <f>((B244*'CW1'!X247)/1000)/0.755</f>
        <v>1.1549170619239381E-4</v>
      </c>
      <c r="G244" s="60">
        <f t="shared" si="10"/>
        <v>1.5903779322507312E-2</v>
      </c>
      <c r="O244">
        <v>5.6</v>
      </c>
    </row>
    <row r="245" spans="1:15">
      <c r="A245" s="131">
        <f t="shared" si="9"/>
        <v>242</v>
      </c>
      <c r="B245" s="147">
        <f>(('CW1'!G248-'CW1'!G247)/3600)*'CW1'!P248</f>
        <v>1.8747085097569366E-4</v>
      </c>
      <c r="C245" s="5">
        <f>('CW1'!X248*'CW1'!Y248)/3600</f>
        <v>1.2170486844444446</v>
      </c>
      <c r="D245" s="10">
        <f>B245*'CW1'!X248</f>
        <v>9.1485775276138506E-2</v>
      </c>
      <c r="E245" s="21">
        <f t="shared" si="11"/>
        <v>12.098839163769156</v>
      </c>
      <c r="F245" s="60">
        <f>((B245*'CW1'!X248)/1000)/0.755</f>
        <v>1.2117321228627616E-4</v>
      </c>
      <c r="G245" s="60">
        <f t="shared" si="10"/>
        <v>1.602495253479359E-2</v>
      </c>
      <c r="O245">
        <v>5.6</v>
      </c>
    </row>
    <row r="246" spans="1:15">
      <c r="A246" s="131">
        <f t="shared" si="9"/>
        <v>243</v>
      </c>
      <c r="B246" s="147">
        <f>(('CW1'!G249-'CW1'!G248)/3600)*'CW1'!P249</f>
        <v>1.8782531101735878E-4</v>
      </c>
      <c r="C246" s="5">
        <f>('CW1'!X249*'CW1'!Y249)/3600</f>
        <v>1.2170486844444446</v>
      </c>
      <c r="D246" s="10">
        <f>B246*'CW1'!X249</f>
        <v>9.1658751776471092E-2</v>
      </c>
      <c r="E246" s="21">
        <f t="shared" si="11"/>
        <v>12.190497915545627</v>
      </c>
      <c r="F246" s="60">
        <f>((B246*'CW1'!X249)/1000)/0.755</f>
        <v>1.2140232023373654E-4</v>
      </c>
      <c r="G246" s="60">
        <f t="shared" si="10"/>
        <v>1.6146354855027325E-2</v>
      </c>
      <c r="O246">
        <v>5.6</v>
      </c>
    </row>
    <row r="247" spans="1:15">
      <c r="A247" s="131">
        <f t="shared" si="9"/>
        <v>244</v>
      </c>
      <c r="B247" s="147">
        <f>(('CW1'!G250-'CW1'!G249)/3600)*'CW1'!P250</f>
        <v>1.881797710590289E-4</v>
      </c>
      <c r="C247" s="5">
        <f>('CW1'!X250*'CW1'!Y250)/3600</f>
        <v>1.2766881133333332</v>
      </c>
      <c r="D247" s="10">
        <f>B247*'CW1'!X250</f>
        <v>9.1831728276806107E-2</v>
      </c>
      <c r="E247" s="21">
        <f t="shared" si="11"/>
        <v>12.282329643822434</v>
      </c>
      <c r="F247" s="60">
        <f>((B247*'CW1'!X250)/1000)/0.755</f>
        <v>1.2163142818120015E-4</v>
      </c>
      <c r="G247" s="60">
        <f t="shared" si="10"/>
        <v>1.6267986283208524E-2</v>
      </c>
      <c r="O247">
        <v>5.6</v>
      </c>
    </row>
    <row r="248" spans="1:15">
      <c r="A248" s="131">
        <f t="shared" si="9"/>
        <v>245</v>
      </c>
      <c r="B248" s="147">
        <f>(('CW1'!G251-'CW1'!G250)/3600)*'CW1'!P251</f>
        <v>1.8853423110069736E-4</v>
      </c>
      <c r="C248" s="5">
        <f>('CW1'!X251*'CW1'!Y251)/3600</f>
        <v>1.3363275422222223</v>
      </c>
      <c r="D248" s="10">
        <f>B248*'CW1'!X251</f>
        <v>9.2004704777140317E-2</v>
      </c>
      <c r="E248" s="21">
        <f t="shared" si="11"/>
        <v>12.374334348599575</v>
      </c>
      <c r="F248" s="60">
        <f>((B248*'CW1'!X251)/1000)/0.755</f>
        <v>1.2186053612866267E-4</v>
      </c>
      <c r="G248" s="60">
        <f t="shared" si="10"/>
        <v>1.6389846819337188E-2</v>
      </c>
      <c r="O248">
        <v>5.6</v>
      </c>
    </row>
    <row r="249" spans="1:15">
      <c r="A249" s="131">
        <f t="shared" si="9"/>
        <v>246</v>
      </c>
      <c r="B249" s="147">
        <f>(('CW1'!G252-'CW1'!G251)/3600)*'CW1'!P252</f>
        <v>1.8888869114235918E-4</v>
      </c>
      <c r="C249" s="5">
        <f>('CW1'!X252*'CW1'!Y252)/3600</f>
        <v>1.3363275422222223</v>
      </c>
      <c r="D249" s="10">
        <f>B249*'CW1'!X252</f>
        <v>9.2177681277471279E-2</v>
      </c>
      <c r="E249" s="21">
        <f t="shared" si="11"/>
        <v>12.466512029877046</v>
      </c>
      <c r="F249" s="60">
        <f>((B249*'CW1'!X252)/1000)/0.755</f>
        <v>1.2208964407612089E-4</v>
      </c>
      <c r="G249" s="60">
        <f t="shared" si="10"/>
        <v>1.6511936463413309E-2</v>
      </c>
      <c r="O249">
        <v>5.6</v>
      </c>
    </row>
    <row r="250" spans="1:15">
      <c r="A250" s="131">
        <f t="shared" si="9"/>
        <v>247</v>
      </c>
      <c r="B250" s="147">
        <f>(('CW1'!G253-'CW1'!G252)/3600)*'CW1'!P253</f>
        <v>1.8924315118402913E-4</v>
      </c>
      <c r="C250" s="5">
        <f>('CW1'!X253*'CW1'!Y253)/3600</f>
        <v>1.3959669711111111</v>
      </c>
      <c r="D250" s="10">
        <f>B250*'CW1'!X253</f>
        <v>9.2350657777806211E-2</v>
      </c>
      <c r="E250" s="21">
        <f t="shared" si="11"/>
        <v>12.558862687654853</v>
      </c>
      <c r="F250" s="60">
        <f>((B250*'CW1'!X253)/1000)/0.755</f>
        <v>1.2231875202358439E-4</v>
      </c>
      <c r="G250" s="60">
        <f t="shared" si="10"/>
        <v>1.6634255215436895E-2</v>
      </c>
      <c r="O250">
        <v>5.6</v>
      </c>
    </row>
    <row r="251" spans="1:15">
      <c r="A251" s="131">
        <f t="shared" si="9"/>
        <v>248</v>
      </c>
      <c r="B251" s="147">
        <f>(('CW1'!G254-'CW1'!G253)/3600)*'CW1'!P254</f>
        <v>1.8959761122569688E-4</v>
      </c>
      <c r="C251" s="5">
        <f>('CW1'!X254*'CW1'!Y254)/3600</f>
        <v>1.3959669711111111</v>
      </c>
      <c r="D251" s="10">
        <f>B251*'CW1'!X254</f>
        <v>9.2523634278140074E-2</v>
      </c>
      <c r="E251" s="21">
        <f t="shared" si="11"/>
        <v>12.651386321932993</v>
      </c>
      <c r="F251" s="60">
        <f>((B251*'CW1'!X254)/1000)/0.755</f>
        <v>1.2254785997104645E-4</v>
      </c>
      <c r="G251" s="60">
        <f t="shared" si="10"/>
        <v>1.6756803075407941E-2</v>
      </c>
      <c r="O251">
        <v>5.6</v>
      </c>
    </row>
    <row r="252" spans="1:15">
      <c r="A252" s="131">
        <f t="shared" si="9"/>
        <v>249</v>
      </c>
      <c r="B252" s="147">
        <f>(('CW1'!G255-'CW1'!G254)/3600)*'CW1'!P255</f>
        <v>1.8995207126735946E-4</v>
      </c>
      <c r="C252" s="5">
        <f>('CW1'!X255*'CW1'!Y255)/3600</f>
        <v>1.4252812666666668</v>
      </c>
      <c r="D252" s="10">
        <f>B252*'CW1'!X255</f>
        <v>9.2696610778471411E-2</v>
      </c>
      <c r="E252" s="21">
        <f t="shared" si="11"/>
        <v>12.744082932711464</v>
      </c>
      <c r="F252" s="60">
        <f>((B252*'CW1'!X255)/1000)/0.755</f>
        <v>1.2277696791850517E-4</v>
      </c>
      <c r="G252" s="60">
        <f t="shared" si="10"/>
        <v>1.6879580043326445E-2</v>
      </c>
      <c r="O252">
        <v>5.6</v>
      </c>
    </row>
    <row r="253" spans="1:15">
      <c r="A253" s="131">
        <f t="shared" si="9"/>
        <v>250</v>
      </c>
      <c r="B253" s="147">
        <f>(('CW1'!G256-'CW1'!G255)/3600)*'CW1'!P256</f>
        <v>1.9030653130902727E-4</v>
      </c>
      <c r="C253" s="5">
        <f>('CW1'!X256*'CW1'!Y256)/3600</f>
        <v>1.4252812666666668</v>
      </c>
      <c r="D253" s="10">
        <f>B253*'CW1'!X256</f>
        <v>9.2869587278805302E-2</v>
      </c>
      <c r="E253" s="21">
        <f t="shared" si="11"/>
        <v>12.83695251999027</v>
      </c>
      <c r="F253" s="60">
        <f>((B253*'CW1'!X256)/1000)/0.755</f>
        <v>1.2300607586596728E-4</v>
      </c>
      <c r="G253" s="60">
        <f t="shared" si="10"/>
        <v>1.7002586119192413E-2</v>
      </c>
      <c r="O253">
        <v>5.6</v>
      </c>
    </row>
    <row r="254" spans="1:15">
      <c r="A254" s="131">
        <f t="shared" si="9"/>
        <v>251</v>
      </c>
      <c r="B254" s="147">
        <f>(('CW1'!G257-'CW1'!G256)/3600)*'CW1'!P257</f>
        <v>1.906609913506941E-4</v>
      </c>
      <c r="C254" s="5">
        <f>('CW1'!X257*'CW1'!Y257)/3600</f>
        <v>1.4545955622222224</v>
      </c>
      <c r="D254" s="10">
        <f>B254*'CW1'!X257</f>
        <v>9.3042563779138721E-2</v>
      </c>
      <c r="E254" s="21">
        <f t="shared" si="11"/>
        <v>12.929995083769409</v>
      </c>
      <c r="F254" s="60">
        <f>((B254*'CW1'!X257)/1000)/0.755</f>
        <v>1.2323518381342877E-4</v>
      </c>
      <c r="G254" s="60">
        <f t="shared" si="10"/>
        <v>1.7125821303005842E-2</v>
      </c>
      <c r="O254">
        <v>5.6</v>
      </c>
    </row>
    <row r="255" spans="1:15">
      <c r="A255" s="131">
        <f t="shared" si="9"/>
        <v>252</v>
      </c>
      <c r="B255" s="147">
        <f>(('CW1'!G258-'CW1'!G257)/3600)*'CW1'!P258</f>
        <v>1.9101545139236123E-4</v>
      </c>
      <c r="C255" s="5">
        <f>('CW1'!X258*'CW1'!Y258)/3600</f>
        <v>1.4545955622222224</v>
      </c>
      <c r="D255" s="10">
        <f>B255*'CW1'!X258</f>
        <v>9.3215540279472278E-2</v>
      </c>
      <c r="E255" s="21">
        <f t="shared" si="11"/>
        <v>13.023210624048881</v>
      </c>
      <c r="F255" s="60">
        <f>((B255*'CW1'!X258)/1000)/0.755</f>
        <v>1.2346429176089043E-4</v>
      </c>
      <c r="G255" s="60">
        <f t="shared" si="10"/>
        <v>1.7249285594766732E-2</v>
      </c>
      <c r="O255">
        <v>5.6</v>
      </c>
    </row>
    <row r="256" spans="1:15">
      <c r="A256" s="131">
        <f t="shared" si="9"/>
        <v>253</v>
      </c>
      <c r="B256" s="147">
        <f>(('CW1'!G259-'CW1'!G258)/3600)*'CW1'!P259</f>
        <v>1.9136991143402804E-4</v>
      </c>
      <c r="C256" s="5">
        <f>('CW1'!X259*'CW1'!Y259)/3600</f>
        <v>1.4839098577777776</v>
      </c>
      <c r="D256" s="10">
        <f>B256*'CW1'!X259</f>
        <v>9.3388516779805683E-2</v>
      </c>
      <c r="E256" s="21">
        <f t="shared" si="11"/>
        <v>13.116599140828686</v>
      </c>
      <c r="F256" s="60">
        <f>((B256*'CW1'!X259)/1000)/0.755</f>
        <v>1.2369339970835189E-4</v>
      </c>
      <c r="G256" s="60">
        <f t="shared" si="10"/>
        <v>1.7372978994475083E-2</v>
      </c>
      <c r="O256">
        <v>5.6</v>
      </c>
    </row>
    <row r="257" spans="1:15">
      <c r="A257" s="131">
        <f t="shared" si="9"/>
        <v>254</v>
      </c>
      <c r="B257" s="147">
        <f>(('CW1'!G260-'CW1'!G259)/3600)*'CW1'!P260</f>
        <v>1.9172437147569479E-4</v>
      </c>
      <c r="C257" s="5">
        <f>('CW1'!X260*'CW1'!Y260)/3600</f>
        <v>1.4839098577777776</v>
      </c>
      <c r="D257" s="10">
        <f>B257*'CW1'!X260</f>
        <v>9.356149328013906E-2</v>
      </c>
      <c r="E257" s="21">
        <f t="shared" si="11"/>
        <v>13.210160634108826</v>
      </c>
      <c r="F257" s="60">
        <f>((B257*'CW1'!X260)/1000)/0.755</f>
        <v>1.2392250765581333E-4</v>
      </c>
      <c r="G257" s="60">
        <f t="shared" si="10"/>
        <v>1.7496901502130895E-2</v>
      </c>
      <c r="O257">
        <v>5.6</v>
      </c>
    </row>
    <row r="258" spans="1:15">
      <c r="A258" s="131">
        <f t="shared" si="9"/>
        <v>255</v>
      </c>
      <c r="B258" s="147">
        <f>(('CW1'!G261-'CW1'!G260)/3600)*'CW1'!P261</f>
        <v>1.9207883151736341E-4</v>
      </c>
      <c r="C258" s="5">
        <f>('CW1'!X261*'CW1'!Y261)/3600</f>
        <v>1.5132241533333337</v>
      </c>
      <c r="D258" s="10">
        <f>B258*'CW1'!X261</f>
        <v>9.373446978047334E-2</v>
      </c>
      <c r="E258" s="21">
        <f t="shared" si="11"/>
        <v>13.3038951038893</v>
      </c>
      <c r="F258" s="60">
        <f>((B258*'CW1'!X261)/1000)/0.755</f>
        <v>1.2415161560327595E-4</v>
      </c>
      <c r="G258" s="60">
        <f t="shared" si="10"/>
        <v>1.7621053117734171E-2</v>
      </c>
      <c r="O258">
        <v>5.6</v>
      </c>
    </row>
    <row r="259" spans="1:15">
      <c r="A259" s="131">
        <f t="shared" si="9"/>
        <v>256</v>
      </c>
      <c r="B259" s="147">
        <f>(('CW1'!G262-'CW1'!G261)/3600)*'CW1'!P262</f>
        <v>1.9243329155902583E-4</v>
      </c>
      <c r="C259" s="5">
        <f>('CW1'!X262*'CW1'!Y262)/3600</f>
        <v>1.5132241533333337</v>
      </c>
      <c r="D259" s="10">
        <f>B259*'CW1'!X262</f>
        <v>9.3907446280804607E-2</v>
      </c>
      <c r="E259" s="21">
        <f t="shared" si="11"/>
        <v>13.397802550170104</v>
      </c>
      <c r="F259" s="60">
        <f>((B259*'CW1'!X262)/1000)/0.755</f>
        <v>1.2438072355073457E-4</v>
      </c>
      <c r="G259" s="60">
        <f t="shared" si="10"/>
        <v>1.7745433841284904E-2</v>
      </c>
      <c r="O259">
        <v>5.6</v>
      </c>
    </row>
    <row r="260" spans="1:15">
      <c r="A260" s="131">
        <f t="shared" si="9"/>
        <v>257</v>
      </c>
      <c r="B260" s="147">
        <f>(('CW1'!G263-'CW1'!G262)/3600)*'CW1'!P263</f>
        <v>1.9278775160069575E-4</v>
      </c>
      <c r="C260" s="5">
        <f>('CW1'!X263*'CW1'!Y263)/3600</f>
        <v>1.5425384488888889</v>
      </c>
      <c r="D260" s="10">
        <f>B260*'CW1'!X263</f>
        <v>9.4080422781139525E-2</v>
      </c>
      <c r="E260" s="21">
        <f t="shared" si="11"/>
        <v>13.491882972951244</v>
      </c>
      <c r="F260" s="60">
        <f>((B260*'CW1'!X263)/1000)/0.755</f>
        <v>1.2460983149819804E-4</v>
      </c>
      <c r="G260" s="60">
        <f t="shared" si="10"/>
        <v>1.7870043672783102E-2</v>
      </c>
      <c r="O260">
        <v>5.6</v>
      </c>
    </row>
    <row r="261" spans="1:15">
      <c r="A261" s="131">
        <f t="shared" ref="A261:A324" si="12">A260+1</f>
        <v>258</v>
      </c>
      <c r="B261" s="147">
        <f>(('CW1'!G264-'CW1'!G263)/3600)*'CW1'!P264</f>
        <v>1.9314221164235451E-4</v>
      </c>
      <c r="C261" s="5">
        <f>('CW1'!X264*'CW1'!Y264)/3600</f>
        <v>1.5425384488888889</v>
      </c>
      <c r="D261" s="10">
        <f>B261*'CW1'!X264</f>
        <v>9.4253399281469002E-2</v>
      </c>
      <c r="E261" s="21">
        <f t="shared" si="11"/>
        <v>13.586136372232712</v>
      </c>
      <c r="F261" s="60">
        <f>((B261*'CW1'!X264)/1000)/0.755</f>
        <v>1.2483893944565433E-4</v>
      </c>
      <c r="G261" s="60">
        <f t="shared" ref="G261:G324" si="13">F261+G260</f>
        <v>1.7994882612228758E-2</v>
      </c>
      <c r="O261">
        <v>5.6</v>
      </c>
    </row>
    <row r="262" spans="1:15">
      <c r="A262" s="131">
        <f t="shared" si="12"/>
        <v>259</v>
      </c>
      <c r="B262" s="147">
        <f>(('CW1'!G265-'CW1'!G264)/3600)*'CW1'!P265</f>
        <v>1.9349667168403102E-4</v>
      </c>
      <c r="C262" s="5">
        <f>('CW1'!X265*'CW1'!Y265)/3600</f>
        <v>1.5758960955555554</v>
      </c>
      <c r="D262" s="10">
        <f>B262*'CW1'!X265</f>
        <v>9.442637578180714E-2</v>
      </c>
      <c r="E262" s="21">
        <f t="shared" ref="E262:E325" si="14">E261+D262</f>
        <v>13.68056274801452</v>
      </c>
      <c r="F262" s="60">
        <f>((B262*'CW1'!X265)/1000)/0.755</f>
        <v>1.2506804739312205E-4</v>
      </c>
      <c r="G262" s="60">
        <f t="shared" si="13"/>
        <v>1.8119950659621881E-2</v>
      </c>
      <c r="O262">
        <v>5.6</v>
      </c>
    </row>
    <row r="263" spans="1:15">
      <c r="A263" s="131">
        <f t="shared" si="12"/>
        <v>260</v>
      </c>
      <c r="B263" s="147">
        <f>(('CW1'!G266-'CW1'!G265)/3600)*'CW1'!P266</f>
        <v>1.9385113172569872E-4</v>
      </c>
      <c r="C263" s="5">
        <f>('CW1'!X266*'CW1'!Y266)/3600</f>
        <v>1.5758960955555554</v>
      </c>
      <c r="D263" s="10">
        <f>B263*'CW1'!X266</f>
        <v>9.4599352282140975E-2</v>
      </c>
      <c r="E263" s="21">
        <f t="shared" si="14"/>
        <v>13.775162100296662</v>
      </c>
      <c r="F263" s="60">
        <f>((B263*'CW1'!X266)/1000)/0.755</f>
        <v>1.2529715534058408E-4</v>
      </c>
      <c r="G263" s="60">
        <f t="shared" si="13"/>
        <v>1.8245247814962465E-2</v>
      </c>
      <c r="O263">
        <v>5.6</v>
      </c>
    </row>
    <row r="264" spans="1:15">
      <c r="A264" s="131">
        <f t="shared" si="12"/>
        <v>261</v>
      </c>
      <c r="B264" s="147">
        <f>(('CW1'!G267-'CW1'!G266)/3600)*'CW1'!P267</f>
        <v>1.9420559176735791E-4</v>
      </c>
      <c r="C264" s="5">
        <f>('CW1'!X267*'CW1'!Y267)/3600</f>
        <v>1.6092537422222222</v>
      </c>
      <c r="D264" s="10">
        <f>B264*'CW1'!X267</f>
        <v>9.4772328782470661E-2</v>
      </c>
      <c r="E264" s="21">
        <f t="shared" si="14"/>
        <v>13.869934429079132</v>
      </c>
      <c r="F264" s="60">
        <f>((B264*'CW1'!X267)/1000)/0.755</f>
        <v>1.2552626328804061E-4</v>
      </c>
      <c r="G264" s="60">
        <f t="shared" si="13"/>
        <v>1.8370774078250506E-2</v>
      </c>
      <c r="O264">
        <v>5.6</v>
      </c>
    </row>
    <row r="265" spans="1:15">
      <c r="A265" s="131">
        <f t="shared" si="12"/>
        <v>262</v>
      </c>
      <c r="B265" s="147">
        <f>(('CW1'!G268-'CW1'!G267)/3600)*'CW1'!P268</f>
        <v>1.9456005180902111E-4</v>
      </c>
      <c r="C265" s="5">
        <f>('CW1'!X268*'CW1'!Y268)/3600</f>
        <v>1.6092537422222222</v>
      </c>
      <c r="D265" s="10">
        <f>B265*'CW1'!X268</f>
        <v>9.4945305282802303E-2</v>
      </c>
      <c r="E265" s="21">
        <f t="shared" si="14"/>
        <v>13.964879734361935</v>
      </c>
      <c r="F265" s="60">
        <f>((B265*'CW1'!X268)/1000)/0.755</f>
        <v>1.2575537123549974E-4</v>
      </c>
      <c r="G265" s="60">
        <f t="shared" si="13"/>
        <v>1.8496529449486005E-2</v>
      </c>
      <c r="O265">
        <v>5.6</v>
      </c>
    </row>
    <row r="266" spans="1:15">
      <c r="A266" s="131">
        <f t="shared" si="12"/>
        <v>263</v>
      </c>
      <c r="B266" s="147">
        <f>(('CW1'!G269-'CW1'!G268)/3600)*'CW1'!P269</f>
        <v>1.9491451185069252E-4</v>
      </c>
      <c r="C266" s="5">
        <f>('CW1'!X269*'CW1'!Y269)/3600</f>
        <v>1.6426113888888889</v>
      </c>
      <c r="D266" s="10">
        <f>B266*'CW1'!X269</f>
        <v>9.5118281783137956E-2</v>
      </c>
      <c r="E266" s="21">
        <f t="shared" si="14"/>
        <v>14.059998016145073</v>
      </c>
      <c r="F266" s="60">
        <f>((B266*'CW1'!X269)/1000)/0.755</f>
        <v>1.2598447918296419E-4</v>
      </c>
      <c r="G266" s="60">
        <f t="shared" si="13"/>
        <v>1.8622513928668968E-2</v>
      </c>
      <c r="O266">
        <v>5.6</v>
      </c>
    </row>
    <row r="267" spans="1:15">
      <c r="A267" s="131">
        <f t="shared" si="12"/>
        <v>264</v>
      </c>
      <c r="B267" s="147">
        <f>(('CW1'!G270-'CW1'!G269)/3600)*'CW1'!P270</f>
        <v>1.9526897189235836E-4</v>
      </c>
      <c r="C267" s="5">
        <f>('CW1'!X270*'CW1'!Y270)/3600</f>
        <v>1.6426113888888889</v>
      </c>
      <c r="D267" s="10">
        <f>B267*'CW1'!X270</f>
        <v>9.5291258283470875E-2</v>
      </c>
      <c r="E267" s="21">
        <f t="shared" si="14"/>
        <v>14.155289274428544</v>
      </c>
      <c r="F267" s="60">
        <f>((B267*'CW1'!X270)/1000)/0.755</f>
        <v>1.26213587130425E-4</v>
      </c>
      <c r="G267" s="60">
        <f t="shared" si="13"/>
        <v>1.8748727515799393E-2</v>
      </c>
      <c r="O267">
        <v>5.6</v>
      </c>
    </row>
    <row r="268" spans="1:15">
      <c r="A268" s="131">
        <f t="shared" si="12"/>
        <v>265</v>
      </c>
      <c r="B268" s="147">
        <f>(('CW1'!G271-'CW1'!G270)/3600)*'CW1'!P271</f>
        <v>3.7776140996939264E-4</v>
      </c>
      <c r="C268" s="5">
        <f>('CW1'!X271*'CW1'!Y271)/3600</f>
        <v>1.6426113888888889</v>
      </c>
      <c r="D268" s="10">
        <f>B268*'CW1'!X271</f>
        <v>0.18434756806506361</v>
      </c>
      <c r="E268" s="21">
        <f t="shared" si="14"/>
        <v>14.339636842493608</v>
      </c>
      <c r="F268" s="60">
        <f>((B268*'CW1'!X271)/1000)/0.755</f>
        <v>2.4416896432458759E-4</v>
      </c>
      <c r="G268" s="60">
        <f t="shared" si="13"/>
        <v>1.8992896480123981E-2</v>
      </c>
      <c r="O268">
        <v>5.6</v>
      </c>
    </row>
    <row r="269" spans="1:15">
      <c r="A269" s="131">
        <f t="shared" si="12"/>
        <v>266</v>
      </c>
      <c r="B269" s="147">
        <f>(('CW1'!G272-'CW1'!G271)/3600)*'CW1'!P272</f>
        <v>3.7786774798188714E-4</v>
      </c>
      <c r="C269" s="5">
        <f>('CW1'!X272*'CW1'!Y272)/3600</f>
        <v>1.6759690355555552</v>
      </c>
      <c r="D269" s="10">
        <f>B269*'CW1'!X272</f>
        <v>0.18439946101516091</v>
      </c>
      <c r="E269" s="21">
        <f t="shared" si="14"/>
        <v>14.524036303508769</v>
      </c>
      <c r="F269" s="60">
        <f>((B269*'CW1'!X272)/1000)/0.755</f>
        <v>2.4423769670882237E-4</v>
      </c>
      <c r="G269" s="60">
        <f t="shared" si="13"/>
        <v>1.9237134176832805E-2</v>
      </c>
      <c r="O269">
        <v>5.6</v>
      </c>
    </row>
    <row r="270" spans="1:15">
      <c r="A270" s="131">
        <f t="shared" si="12"/>
        <v>267</v>
      </c>
      <c r="B270" s="147">
        <f>(('CW1'!G273-'CW1'!G272)/3600)*'CW1'!P273</f>
        <v>3.7797408599437964E-4</v>
      </c>
      <c r="C270" s="5">
        <f>('CW1'!X273*'CW1'!Y273)/3600</f>
        <v>1.6759690355555552</v>
      </c>
      <c r="D270" s="10">
        <f>B270*'CW1'!X273</f>
        <v>0.18445135396525728</v>
      </c>
      <c r="E270" s="21">
        <f t="shared" si="14"/>
        <v>14.708487657474027</v>
      </c>
      <c r="F270" s="60">
        <f>((B270*'CW1'!X273)/1000)/0.755</f>
        <v>2.4430642909305597E-4</v>
      </c>
      <c r="G270" s="60">
        <f t="shared" si="13"/>
        <v>1.9481440605925861E-2</v>
      </c>
      <c r="O270">
        <v>5.6</v>
      </c>
    </row>
    <row r="271" spans="1:15">
      <c r="A271" s="131">
        <f t="shared" si="12"/>
        <v>268</v>
      </c>
      <c r="B271" s="147">
        <f>(('CW1'!G274-'CW1'!G273)/3600)*'CW1'!P274</f>
        <v>3.7808042400687208E-4</v>
      </c>
      <c r="C271" s="5">
        <f>('CW1'!X274*'CW1'!Y274)/3600</f>
        <v>1.6759690355555552</v>
      </c>
      <c r="D271" s="10">
        <f>B271*'CW1'!X274</f>
        <v>0.18450324691535358</v>
      </c>
      <c r="E271" s="21">
        <f t="shared" si="14"/>
        <v>14.89299090438938</v>
      </c>
      <c r="F271" s="60">
        <f>((B271*'CW1'!X274)/1000)/0.755</f>
        <v>2.4437516147728951E-4</v>
      </c>
      <c r="G271" s="60">
        <f t="shared" si="13"/>
        <v>1.9725815767403149E-2</v>
      </c>
      <c r="O271">
        <v>5.6</v>
      </c>
    </row>
    <row r="272" spans="1:15">
      <c r="A272" s="131">
        <f t="shared" si="12"/>
        <v>269</v>
      </c>
      <c r="B272" s="147">
        <f>(('CW1'!G275-'CW1'!G274)/3600)*'CW1'!P275</f>
        <v>3.7818676201937298E-4</v>
      </c>
      <c r="C272" s="5">
        <f>('CW1'!X275*'CW1'!Y275)/3600</f>
        <v>1.6759690355555552</v>
      </c>
      <c r="D272" s="10">
        <f>B272*'CW1'!X275</f>
        <v>0.18455513986545402</v>
      </c>
      <c r="E272" s="21">
        <f t="shared" si="14"/>
        <v>15.077546044254834</v>
      </c>
      <c r="F272" s="60">
        <f>((B272*'CW1'!X275)/1000)/0.755</f>
        <v>2.4444389386152853E-4</v>
      </c>
      <c r="G272" s="60">
        <f t="shared" si="13"/>
        <v>1.9970259661264676E-2</v>
      </c>
      <c r="O272">
        <v>5.6</v>
      </c>
    </row>
    <row r="273" spans="1:15">
      <c r="A273" s="131">
        <f t="shared" si="12"/>
        <v>270</v>
      </c>
      <c r="B273" s="147">
        <f>(('CW1'!G276-'CW1'!G275)/3600)*'CW1'!P276</f>
        <v>3.782931000318652E-4</v>
      </c>
      <c r="C273" s="5">
        <f>('CW1'!X276*'CW1'!Y276)/3600</f>
        <v>1.6759690355555552</v>
      </c>
      <c r="D273" s="10">
        <f>B273*'CW1'!X276</f>
        <v>0.18460703281555021</v>
      </c>
      <c r="E273" s="21">
        <f t="shared" si="14"/>
        <v>15.262153077070385</v>
      </c>
      <c r="F273" s="60">
        <f>((B273*'CW1'!X276)/1000)/0.755</f>
        <v>2.4451262624576185E-4</v>
      </c>
      <c r="G273" s="60">
        <f t="shared" si="13"/>
        <v>2.0214772287510438E-2</v>
      </c>
      <c r="O273">
        <v>5.6</v>
      </c>
    </row>
    <row r="274" spans="1:15">
      <c r="A274" s="131">
        <f t="shared" si="12"/>
        <v>271</v>
      </c>
      <c r="B274" s="147">
        <f>(('CW1'!G277-'CW1'!G276)/3600)*'CW1'!P277</f>
        <v>3.7839943804438171E-4</v>
      </c>
      <c r="C274" s="5">
        <f>('CW1'!X277*'CW1'!Y277)/3600</f>
        <v>1.6759690355555552</v>
      </c>
      <c r="D274" s="10">
        <f>B274*'CW1'!X277</f>
        <v>0.18465892576565829</v>
      </c>
      <c r="E274" s="21">
        <f t="shared" si="14"/>
        <v>15.446812002836044</v>
      </c>
      <c r="F274" s="60">
        <f>((B274*'CW1'!X277)/1000)/0.755</f>
        <v>2.4458135863001095E-4</v>
      </c>
      <c r="G274" s="60">
        <f t="shared" si="13"/>
        <v>2.045935364614045E-2</v>
      </c>
      <c r="O274">
        <v>5.6</v>
      </c>
    </row>
    <row r="275" spans="1:15">
      <c r="A275" s="131">
        <f t="shared" si="12"/>
        <v>272</v>
      </c>
      <c r="B275" s="147">
        <f>(('CW1'!G278-'CW1'!G277)/3600)*'CW1'!P278</f>
        <v>3.7850577605688912E-4</v>
      </c>
      <c r="C275" s="5">
        <f>('CW1'!X278*'CW1'!Y278)/3600</f>
        <v>1.6759690355555552</v>
      </c>
      <c r="D275" s="10">
        <f>B275*'CW1'!X278</f>
        <v>0.18471081871576189</v>
      </c>
      <c r="E275" s="21">
        <f t="shared" si="14"/>
        <v>15.631522821551807</v>
      </c>
      <c r="F275" s="60">
        <f>((B275*'CW1'!X278)/1000)/0.755</f>
        <v>2.4465009101425414E-4</v>
      </c>
      <c r="G275" s="60">
        <f t="shared" si="13"/>
        <v>2.0704003737154704E-2</v>
      </c>
      <c r="O275">
        <v>5.6</v>
      </c>
    </row>
    <row r="276" spans="1:15">
      <c r="A276" s="131">
        <f t="shared" si="12"/>
        <v>273</v>
      </c>
      <c r="B276" s="147">
        <f>(('CW1'!G279-'CW1'!G278)/3600)*'CW1'!P279</f>
        <v>3.7861211406939343E-4</v>
      </c>
      <c r="C276" s="5">
        <f>('CW1'!X279*'CW1'!Y279)/3600</f>
        <v>1.7123591955555559</v>
      </c>
      <c r="D276" s="10">
        <f>B276*'CW1'!X279</f>
        <v>0.184762711665864</v>
      </c>
      <c r="E276" s="21">
        <f t="shared" si="14"/>
        <v>15.81628553321767</v>
      </c>
      <c r="F276" s="60">
        <f>((B276*'CW1'!X279)/1000)/0.755</f>
        <v>2.4471882339849538E-4</v>
      </c>
      <c r="G276" s="60">
        <f t="shared" si="13"/>
        <v>2.0948722560553201E-2</v>
      </c>
      <c r="O276">
        <v>5.6</v>
      </c>
    </row>
    <row r="277" spans="1:15">
      <c r="A277" s="131">
        <f t="shared" si="12"/>
        <v>274</v>
      </c>
      <c r="B277" s="147">
        <f>(('CW1'!G280-'CW1'!G279)/3600)*'CW1'!P280</f>
        <v>3.7871845208187844E-4</v>
      </c>
      <c r="C277" s="5">
        <f>('CW1'!X280*'CW1'!Y280)/3600</f>
        <v>1.7123591955555559</v>
      </c>
      <c r="D277" s="10">
        <f>B277*'CW1'!X280</f>
        <v>0.18481460461595667</v>
      </c>
      <c r="E277" s="21">
        <f t="shared" si="14"/>
        <v>16.001100137833625</v>
      </c>
      <c r="F277" s="60">
        <f>((B277*'CW1'!X280)/1000)/0.755</f>
        <v>2.4478755578272404E-4</v>
      </c>
      <c r="G277" s="60">
        <f t="shared" si="13"/>
        <v>2.1193510116335926E-2</v>
      </c>
      <c r="O277">
        <v>5.6</v>
      </c>
    </row>
    <row r="278" spans="1:15">
      <c r="A278" s="131">
        <f t="shared" si="12"/>
        <v>275</v>
      </c>
      <c r="B278" s="147">
        <f>(('CW1'!G281-'CW1'!G280)/3600)*'CW1'!P281</f>
        <v>5.0853478725693299E-5</v>
      </c>
      <c r="C278" s="5">
        <f>('CW1'!X281*'CW1'!Y281)/3600</f>
        <v>1.7123591955555559</v>
      </c>
      <c r="D278" s="10">
        <f>B278*'CW1'!X281</f>
        <v>2.4816497618138329E-2</v>
      </c>
      <c r="E278" s="21">
        <f t="shared" si="14"/>
        <v>16.025916635451765</v>
      </c>
      <c r="F278" s="60">
        <f>((B278*'CW1'!X281)/1000)/0.755</f>
        <v>3.2869533269057391E-5</v>
      </c>
      <c r="G278" s="60">
        <f t="shared" si="13"/>
        <v>2.1226379649604984E-2</v>
      </c>
      <c r="O278">
        <v>5.6</v>
      </c>
    </row>
    <row r="279" spans="1:15">
      <c r="A279" s="131">
        <f t="shared" si="12"/>
        <v>276</v>
      </c>
      <c r="B279" s="147">
        <f>(('CW1'!G282-'CW1'!G281)/3600)*'CW1'!P282</f>
        <v>5.0853478725693299E-5</v>
      </c>
      <c r="C279" s="5">
        <f>('CW1'!X282*'CW1'!Y282)/3600</f>
        <v>1.7123591955555559</v>
      </c>
      <c r="D279" s="10">
        <f>B279*'CW1'!X282</f>
        <v>2.4816497618138329E-2</v>
      </c>
      <c r="E279" s="21">
        <f t="shared" si="14"/>
        <v>16.050733133069905</v>
      </c>
      <c r="F279" s="60">
        <f>((B279*'CW1'!X282)/1000)/0.755</f>
        <v>3.2869533269057391E-5</v>
      </c>
      <c r="G279" s="60">
        <f t="shared" si="13"/>
        <v>2.1259249182874043E-2</v>
      </c>
      <c r="O279">
        <v>5.6</v>
      </c>
    </row>
    <row r="280" spans="1:15">
      <c r="A280" s="131">
        <f t="shared" si="12"/>
        <v>277</v>
      </c>
      <c r="B280" s="147">
        <f>(('CW1'!G283-'CW1'!G282)/3600)*'CW1'!P283</f>
        <v>5.0853478725693299E-5</v>
      </c>
      <c r="C280" s="5">
        <f>('CW1'!X283*'CW1'!Y283)/3600</f>
        <v>1.7123591955555559</v>
      </c>
      <c r="D280" s="10">
        <f>B280*'CW1'!X283</f>
        <v>2.4816497618138329E-2</v>
      </c>
      <c r="E280" s="21">
        <f t="shared" si="14"/>
        <v>16.075549630688045</v>
      </c>
      <c r="F280" s="60">
        <f>((B280*'CW1'!X283)/1000)/0.755</f>
        <v>3.2869533269057391E-5</v>
      </c>
      <c r="G280" s="60">
        <f t="shared" si="13"/>
        <v>2.1292118716143102E-2</v>
      </c>
      <c r="O280">
        <v>5.6</v>
      </c>
    </row>
    <row r="281" spans="1:15">
      <c r="A281" s="131">
        <f t="shared" si="12"/>
        <v>278</v>
      </c>
      <c r="B281" s="147">
        <f>(('CW1'!G284-'CW1'!G283)/3600)*'CW1'!P284</f>
        <v>5.0853478725693299E-5</v>
      </c>
      <c r="C281" s="5">
        <f>('CW1'!X284*'CW1'!Y284)/3600</f>
        <v>1.7123591955555559</v>
      </c>
      <c r="D281" s="10">
        <f>B281*'CW1'!X284</f>
        <v>2.4816497618138329E-2</v>
      </c>
      <c r="E281" s="21">
        <f t="shared" si="14"/>
        <v>16.100366128306185</v>
      </c>
      <c r="F281" s="60">
        <f>((B281*'CW1'!X284)/1000)/0.755</f>
        <v>3.2869533269057391E-5</v>
      </c>
      <c r="G281" s="60">
        <f t="shared" si="13"/>
        <v>2.1324988249412161E-2</v>
      </c>
      <c r="O281">
        <v>5.6</v>
      </c>
    </row>
    <row r="282" spans="1:15">
      <c r="A282" s="131">
        <f t="shared" si="12"/>
        <v>279</v>
      </c>
      <c r="B282" s="147">
        <f>(('CW1'!G285-'CW1'!G284)/3600)*'CW1'!P285</f>
        <v>5.0853478725693299E-5</v>
      </c>
      <c r="C282" s="5">
        <f>('CW1'!X285*'CW1'!Y285)/3600</f>
        <v>1.7123591955555559</v>
      </c>
      <c r="D282" s="10">
        <f>B282*'CW1'!X285</f>
        <v>2.4816497618138329E-2</v>
      </c>
      <c r="E282" s="21">
        <f t="shared" si="14"/>
        <v>16.125182625924324</v>
      </c>
      <c r="F282" s="60">
        <f>((B282*'CW1'!X285)/1000)/0.755</f>
        <v>3.2869533269057391E-5</v>
      </c>
      <c r="G282" s="60">
        <f t="shared" si="13"/>
        <v>2.1357857782681219E-2</v>
      </c>
      <c r="O282">
        <v>5.6</v>
      </c>
    </row>
    <row r="283" spans="1:15">
      <c r="A283" s="131">
        <f t="shared" si="12"/>
        <v>280</v>
      </c>
      <c r="B283" s="147">
        <f>(('CW1'!G286-'CW1'!G285)/3600)*'CW1'!P286</f>
        <v>5.0853478725693299E-5</v>
      </c>
      <c r="C283" s="5">
        <f>('CW1'!X286*'CW1'!Y286)/3600</f>
        <v>1.7123591955555559</v>
      </c>
      <c r="D283" s="10">
        <f>B283*'CW1'!X286</f>
        <v>2.4816497618138329E-2</v>
      </c>
      <c r="E283" s="21">
        <f t="shared" si="14"/>
        <v>16.149999123542464</v>
      </c>
      <c r="F283" s="60">
        <f>((B283*'CW1'!X286)/1000)/0.755</f>
        <v>3.2869533269057391E-5</v>
      </c>
      <c r="G283" s="60">
        <f t="shared" si="13"/>
        <v>2.1390727315950278E-2</v>
      </c>
      <c r="O283">
        <v>5.6</v>
      </c>
    </row>
    <row r="284" spans="1:15">
      <c r="A284" s="131">
        <f t="shared" si="12"/>
        <v>281</v>
      </c>
      <c r="B284" s="147">
        <f>(('CW1'!G287-'CW1'!G286)/3600)*'CW1'!P287</f>
        <v>5.0853478725693299E-5</v>
      </c>
      <c r="C284" s="5">
        <f>('CW1'!X287*'CW1'!Y287)/3600</f>
        <v>1.7123591955555559</v>
      </c>
      <c r="D284" s="10">
        <f>B284*'CW1'!X287</f>
        <v>2.4816497618138329E-2</v>
      </c>
      <c r="E284" s="21">
        <f t="shared" si="14"/>
        <v>16.174815621160604</v>
      </c>
      <c r="F284" s="60">
        <f>((B284*'CW1'!X287)/1000)/0.755</f>
        <v>3.2869533269057391E-5</v>
      </c>
      <c r="G284" s="60">
        <f t="shared" si="13"/>
        <v>2.1423596849219337E-2</v>
      </c>
      <c r="O284">
        <v>5.6</v>
      </c>
    </row>
    <row r="285" spans="1:15">
      <c r="A285" s="131">
        <f t="shared" si="12"/>
        <v>282</v>
      </c>
      <c r="B285" s="147">
        <f>(('CW1'!G288-'CW1'!G287)/3600)*'CW1'!P288</f>
        <v>5.0853478725693299E-5</v>
      </c>
      <c r="C285" s="5">
        <f>('CW1'!X288*'CW1'!Y288)/3600</f>
        <v>1.7123591955555559</v>
      </c>
      <c r="D285" s="10">
        <f>B285*'CW1'!X288</f>
        <v>2.4816497618138329E-2</v>
      </c>
      <c r="E285" s="21">
        <f t="shared" si="14"/>
        <v>16.199632118778744</v>
      </c>
      <c r="F285" s="60">
        <f>((B285*'CW1'!X288)/1000)/0.755</f>
        <v>3.2869533269057391E-5</v>
      </c>
      <c r="G285" s="60">
        <f t="shared" si="13"/>
        <v>2.1456466382488396E-2</v>
      </c>
      <c r="O285">
        <v>5.6</v>
      </c>
    </row>
    <row r="286" spans="1:15">
      <c r="A286" s="131">
        <f t="shared" si="12"/>
        <v>283</v>
      </c>
      <c r="B286" s="147">
        <f>(('CW1'!G289-'CW1'!G288)/3600)*'CW1'!P289</f>
        <v>5.0853478725693299E-5</v>
      </c>
      <c r="C286" s="5">
        <f>('CW1'!X289*'CW1'!Y289)/3600</f>
        <v>1.7123591955555559</v>
      </c>
      <c r="D286" s="10">
        <f>B286*'CW1'!X289</f>
        <v>2.4816497618138329E-2</v>
      </c>
      <c r="E286" s="21">
        <f t="shared" si="14"/>
        <v>16.224448616396884</v>
      </c>
      <c r="F286" s="60">
        <f>((B286*'CW1'!X289)/1000)/0.755</f>
        <v>3.2869533269057391E-5</v>
      </c>
      <c r="G286" s="60">
        <f t="shared" si="13"/>
        <v>2.1489335915757454E-2</v>
      </c>
      <c r="O286">
        <v>5.6</v>
      </c>
    </row>
    <row r="287" spans="1:15">
      <c r="A287" s="131">
        <f t="shared" si="12"/>
        <v>284</v>
      </c>
      <c r="B287" s="147">
        <f>(('CW1'!G290-'CW1'!G289)/3600)*'CW1'!P290</f>
        <v>5.0853478725693299E-5</v>
      </c>
      <c r="C287" s="5">
        <f>('CW1'!X290*'CW1'!Y290)/3600</f>
        <v>1.7123591955555559</v>
      </c>
      <c r="D287" s="10">
        <f>B287*'CW1'!X290</f>
        <v>2.4816497618138329E-2</v>
      </c>
      <c r="E287" s="21">
        <f t="shared" si="14"/>
        <v>16.249265114015024</v>
      </c>
      <c r="F287" s="60">
        <f>((B287*'CW1'!X290)/1000)/0.755</f>
        <v>3.2869533269057391E-5</v>
      </c>
      <c r="G287" s="60">
        <f t="shared" si="13"/>
        <v>2.1522205449026513E-2</v>
      </c>
      <c r="O287">
        <v>5.6</v>
      </c>
    </row>
    <row r="288" spans="1:15">
      <c r="A288" s="131">
        <f t="shared" si="12"/>
        <v>285</v>
      </c>
      <c r="B288" s="147">
        <f>(('CW1'!G291-'CW1'!G290)/3600)*'CW1'!P291</f>
        <v>5.0853478725693299E-5</v>
      </c>
      <c r="C288" s="5">
        <f>('CW1'!X291*'CW1'!Y291)/3600</f>
        <v>1.7123591955555559</v>
      </c>
      <c r="D288" s="10">
        <f>B288*'CW1'!X291</f>
        <v>2.4816497618138329E-2</v>
      </c>
      <c r="E288" s="21">
        <f t="shared" si="14"/>
        <v>16.274081611633164</v>
      </c>
      <c r="F288" s="60">
        <f>((B288*'CW1'!X291)/1000)/0.755</f>
        <v>3.2869533269057391E-5</v>
      </c>
      <c r="G288" s="60">
        <f t="shared" si="13"/>
        <v>2.1555074982295572E-2</v>
      </c>
      <c r="O288">
        <v>5.6</v>
      </c>
    </row>
    <row r="289" spans="1:15">
      <c r="A289" s="131">
        <f t="shared" si="12"/>
        <v>286</v>
      </c>
      <c r="B289" s="147">
        <f>(('CW1'!G292-'CW1'!G291)/3600)*'CW1'!P292</f>
        <v>5.0853478725693299E-5</v>
      </c>
      <c r="C289" s="5">
        <f>('CW1'!X292*'CW1'!Y292)/3600</f>
        <v>1.7123591955555559</v>
      </c>
      <c r="D289" s="10">
        <f>B289*'CW1'!X292</f>
        <v>2.4816497618138329E-2</v>
      </c>
      <c r="E289" s="21">
        <f t="shared" si="14"/>
        <v>16.298898109251304</v>
      </c>
      <c r="F289" s="60">
        <f>((B289*'CW1'!X292)/1000)/0.755</f>
        <v>3.2869533269057391E-5</v>
      </c>
      <c r="G289" s="60">
        <f t="shared" si="13"/>
        <v>2.158794451556463E-2</v>
      </c>
      <c r="O289">
        <v>5.6</v>
      </c>
    </row>
    <row r="290" spans="1:15">
      <c r="A290" s="131">
        <f t="shared" si="12"/>
        <v>287</v>
      </c>
      <c r="B290" s="147">
        <f>(('CW1'!G293-'CW1'!G292)/3600)*'CW1'!P293</f>
        <v>5.0853478725693299E-5</v>
      </c>
      <c r="C290" s="5">
        <f>('CW1'!X293*'CW1'!Y293)/3600</f>
        <v>1.7123591955555559</v>
      </c>
      <c r="D290" s="10">
        <f>B290*'CW1'!X293</f>
        <v>2.4816497618138329E-2</v>
      </c>
      <c r="E290" s="21">
        <f t="shared" si="14"/>
        <v>16.323714606869444</v>
      </c>
      <c r="F290" s="60">
        <f>((B290*'CW1'!X293)/1000)/0.755</f>
        <v>3.2869533269057391E-5</v>
      </c>
      <c r="G290" s="60">
        <f t="shared" si="13"/>
        <v>2.1620814048833689E-2</v>
      </c>
      <c r="O290">
        <v>5.6</v>
      </c>
    </row>
    <row r="291" spans="1:15">
      <c r="A291" s="131">
        <f t="shared" si="12"/>
        <v>288</v>
      </c>
      <c r="B291" s="147">
        <f>(('CW1'!G294-'CW1'!G293)/3600)*'CW1'!P294</f>
        <v>5.0853478725693299E-5</v>
      </c>
      <c r="C291" s="5">
        <f>('CW1'!X294*'CW1'!Y294)/3600</f>
        <v>1.7123591955555559</v>
      </c>
      <c r="D291" s="10">
        <f>B291*'CW1'!X294</f>
        <v>2.4816497618138329E-2</v>
      </c>
      <c r="E291" s="21">
        <f t="shared" si="14"/>
        <v>16.348531104487584</v>
      </c>
      <c r="F291" s="60">
        <f>((B291*'CW1'!X294)/1000)/0.755</f>
        <v>3.2869533269057391E-5</v>
      </c>
      <c r="G291" s="60">
        <f t="shared" si="13"/>
        <v>2.1653683582102748E-2</v>
      </c>
      <c r="O291">
        <v>5.6</v>
      </c>
    </row>
    <row r="292" spans="1:15">
      <c r="A292" s="131">
        <f t="shared" si="12"/>
        <v>289</v>
      </c>
      <c r="B292" s="147">
        <f>(('CW1'!G295-'CW1'!G294)/3600)*'CW1'!P295</f>
        <v>5.0853478725693299E-5</v>
      </c>
      <c r="C292" s="5">
        <f>('CW1'!X295*'CW1'!Y295)/3600</f>
        <v>1.7123591955555559</v>
      </c>
      <c r="D292" s="10">
        <f>B292*'CW1'!X295</f>
        <v>2.4816497618138329E-2</v>
      </c>
      <c r="E292" s="21">
        <f t="shared" si="14"/>
        <v>16.373347602105724</v>
      </c>
      <c r="F292" s="60">
        <f>((B292*'CW1'!X295)/1000)/0.755</f>
        <v>3.2869533269057391E-5</v>
      </c>
      <c r="G292" s="60">
        <f t="shared" si="13"/>
        <v>2.1686553115371807E-2</v>
      </c>
      <c r="O292">
        <v>5.6</v>
      </c>
    </row>
    <row r="293" spans="1:15">
      <c r="A293" s="131">
        <f t="shared" si="12"/>
        <v>290</v>
      </c>
      <c r="B293" s="147">
        <f>(('CW1'!G296-'CW1'!G295)/3600)*'CW1'!P296</f>
        <v>5.0853478725693299E-5</v>
      </c>
      <c r="C293" s="5">
        <f>('CW1'!X296*'CW1'!Y296)/3600</f>
        <v>1.7123591955555559</v>
      </c>
      <c r="D293" s="10">
        <f>B293*'CW1'!X296</f>
        <v>2.4816497618138329E-2</v>
      </c>
      <c r="E293" s="21">
        <f t="shared" si="14"/>
        <v>16.398164099723864</v>
      </c>
      <c r="F293" s="60">
        <f>((B293*'CW1'!X296)/1000)/0.755</f>
        <v>3.2869533269057391E-5</v>
      </c>
      <c r="G293" s="60">
        <f t="shared" si="13"/>
        <v>2.1719422648640865E-2</v>
      </c>
      <c r="O293">
        <v>5.6</v>
      </c>
    </row>
    <row r="294" spans="1:15">
      <c r="A294" s="131">
        <f t="shared" si="12"/>
        <v>291</v>
      </c>
      <c r="B294" s="147">
        <f>(('CW1'!G297-'CW1'!G296)/3600)*'CW1'!P297</f>
        <v>5.0853478725693299E-5</v>
      </c>
      <c r="C294" s="5">
        <f>('CW1'!X297*'CW1'!Y297)/3600</f>
        <v>1.7123591955555559</v>
      </c>
      <c r="D294" s="10">
        <f>B294*'CW1'!X297</f>
        <v>2.4816497618138329E-2</v>
      </c>
      <c r="E294" s="21">
        <f t="shared" si="14"/>
        <v>16.422980597342004</v>
      </c>
      <c r="F294" s="60">
        <f>((B294*'CW1'!X297)/1000)/0.755</f>
        <v>3.2869533269057391E-5</v>
      </c>
      <c r="G294" s="60">
        <f t="shared" si="13"/>
        <v>2.1752292181909924E-2</v>
      </c>
      <c r="O294">
        <v>5.6</v>
      </c>
    </row>
    <row r="295" spans="1:15">
      <c r="A295" s="131">
        <f t="shared" si="12"/>
        <v>292</v>
      </c>
      <c r="B295" s="147">
        <f>(('CW1'!G298-'CW1'!G297)/3600)*'CW1'!P298</f>
        <v>5.0853478725693299E-5</v>
      </c>
      <c r="C295" s="5">
        <f>('CW1'!X298*'CW1'!Y298)/3600</f>
        <v>1.7123591955555559</v>
      </c>
      <c r="D295" s="10">
        <f>B295*'CW1'!X298</f>
        <v>2.4816497618138329E-2</v>
      </c>
      <c r="E295" s="21">
        <f t="shared" si="14"/>
        <v>16.447797094960144</v>
      </c>
      <c r="F295" s="60">
        <f>((B295*'CW1'!X298)/1000)/0.755</f>
        <v>3.2869533269057391E-5</v>
      </c>
      <c r="G295" s="60">
        <f t="shared" si="13"/>
        <v>2.1785161715178983E-2</v>
      </c>
      <c r="O295">
        <v>5.6</v>
      </c>
    </row>
    <row r="296" spans="1:15">
      <c r="A296" s="131">
        <f t="shared" si="12"/>
        <v>293</v>
      </c>
      <c r="B296" s="147">
        <f>(('CW1'!G299-'CW1'!G298)/3600)*'CW1'!P299</f>
        <v>5.0853478725693299E-5</v>
      </c>
      <c r="C296" s="5">
        <f>('CW1'!X299*'CW1'!Y299)/3600</f>
        <v>1.7123591955555559</v>
      </c>
      <c r="D296" s="10">
        <f>B296*'CW1'!X299</f>
        <v>2.4816497618138329E-2</v>
      </c>
      <c r="E296" s="21">
        <f t="shared" si="14"/>
        <v>16.472613592578284</v>
      </c>
      <c r="F296" s="60">
        <f>((B296*'CW1'!X299)/1000)/0.755</f>
        <v>3.2869533269057391E-5</v>
      </c>
      <c r="G296" s="60">
        <f t="shared" si="13"/>
        <v>2.1818031248448042E-2</v>
      </c>
      <c r="O296">
        <v>5.6</v>
      </c>
    </row>
    <row r="297" spans="1:15">
      <c r="A297" s="131">
        <f t="shared" si="12"/>
        <v>294</v>
      </c>
      <c r="B297" s="147">
        <f>(('CW1'!G300-'CW1'!G299)/3600)*'CW1'!P300</f>
        <v>5.0853478725693299E-5</v>
      </c>
      <c r="C297" s="5">
        <f>('CW1'!X300*'CW1'!Y300)/3600</f>
        <v>1.7123591955555559</v>
      </c>
      <c r="D297" s="10">
        <f>B297*'CW1'!X300</f>
        <v>2.4816497618138329E-2</v>
      </c>
      <c r="E297" s="21">
        <f t="shared" si="14"/>
        <v>16.497430090196424</v>
      </c>
      <c r="F297" s="60">
        <f>((B297*'CW1'!X300)/1000)/0.755</f>
        <v>3.2869533269057391E-5</v>
      </c>
      <c r="G297" s="60">
        <f t="shared" si="13"/>
        <v>2.18509007817171E-2</v>
      </c>
      <c r="O297">
        <v>5.6</v>
      </c>
    </row>
    <row r="298" spans="1:15">
      <c r="A298" s="131">
        <f t="shared" si="12"/>
        <v>295</v>
      </c>
      <c r="B298" s="147">
        <f>(('CW1'!G301-'CW1'!G300)/3600)*'CW1'!P301</f>
        <v>5.0853478725693299E-5</v>
      </c>
      <c r="C298" s="5">
        <f>('CW1'!X301*'CW1'!Y301)/3600</f>
        <v>1.7123591955555559</v>
      </c>
      <c r="D298" s="10">
        <f>B298*'CW1'!X301</f>
        <v>2.4816497618138329E-2</v>
      </c>
      <c r="E298" s="21">
        <f t="shared" si="14"/>
        <v>16.522246587814564</v>
      </c>
      <c r="F298" s="60">
        <f>((B298*'CW1'!X301)/1000)/0.755</f>
        <v>3.2869533269057391E-5</v>
      </c>
      <c r="G298" s="60">
        <f t="shared" si="13"/>
        <v>2.1883770314986159E-2</v>
      </c>
      <c r="O298">
        <v>5.6</v>
      </c>
    </row>
    <row r="299" spans="1:15">
      <c r="A299" s="131">
        <f t="shared" si="12"/>
        <v>296</v>
      </c>
      <c r="B299" s="147">
        <f>(('CW1'!G302-'CW1'!G301)/3600)*'CW1'!P302</f>
        <v>5.0853478725693299E-5</v>
      </c>
      <c r="C299" s="5">
        <f>('CW1'!X302*'CW1'!Y302)/3600</f>
        <v>1.7123591955555559</v>
      </c>
      <c r="D299" s="10">
        <f>B299*'CW1'!X302</f>
        <v>2.4816497618138329E-2</v>
      </c>
      <c r="E299" s="21">
        <f t="shared" si="14"/>
        <v>16.547063085432704</v>
      </c>
      <c r="F299" s="60">
        <f>((B299*'CW1'!X302)/1000)/0.755</f>
        <v>3.2869533269057391E-5</v>
      </c>
      <c r="G299" s="60">
        <f t="shared" si="13"/>
        <v>2.1916639848255218E-2</v>
      </c>
      <c r="O299">
        <v>5.6</v>
      </c>
    </row>
    <row r="300" spans="1:15">
      <c r="A300" s="131">
        <f t="shared" si="12"/>
        <v>297</v>
      </c>
      <c r="B300" s="147">
        <f>(('CW1'!G303-'CW1'!G302)/3600)*'CW1'!P303</f>
        <v>5.0853478725693299E-5</v>
      </c>
      <c r="C300" s="5">
        <f>('CW1'!X303*'CW1'!Y303)/3600</f>
        <v>1.7123591955555559</v>
      </c>
      <c r="D300" s="10">
        <f>B300*'CW1'!X303</f>
        <v>2.4816497618138329E-2</v>
      </c>
      <c r="E300" s="21">
        <f t="shared" si="14"/>
        <v>16.571879583050844</v>
      </c>
      <c r="F300" s="60">
        <f>((B300*'CW1'!X303)/1000)/0.755</f>
        <v>3.2869533269057391E-5</v>
      </c>
      <c r="G300" s="60">
        <f t="shared" si="13"/>
        <v>2.1949509381524276E-2</v>
      </c>
      <c r="O300">
        <v>5.6</v>
      </c>
    </row>
    <row r="301" spans="1:15">
      <c r="A301" s="131">
        <f t="shared" si="12"/>
        <v>298</v>
      </c>
      <c r="B301" s="147">
        <f>(('CW1'!G304-'CW1'!G303)/3600)*'CW1'!P304</f>
        <v>5.0853478725693299E-5</v>
      </c>
      <c r="C301" s="5">
        <f>('CW1'!X304*'CW1'!Y304)/3600</f>
        <v>1.7123591955555559</v>
      </c>
      <c r="D301" s="10">
        <f>B301*'CW1'!X304</f>
        <v>2.4816497618138329E-2</v>
      </c>
      <c r="E301" s="21">
        <f t="shared" si="14"/>
        <v>16.596696080668984</v>
      </c>
      <c r="F301" s="60">
        <f>((B301*'CW1'!X304)/1000)/0.755</f>
        <v>3.2869533269057391E-5</v>
      </c>
      <c r="G301" s="60">
        <f t="shared" si="13"/>
        <v>2.1982378914793335E-2</v>
      </c>
      <c r="O301">
        <v>5.6</v>
      </c>
    </row>
    <row r="302" spans="1:15">
      <c r="A302" s="131">
        <f t="shared" si="12"/>
        <v>299</v>
      </c>
      <c r="B302" s="147">
        <f>(('CW1'!G305-'CW1'!G304)/3600)*'CW1'!P305</f>
        <v>5.0853478725693299E-5</v>
      </c>
      <c r="C302" s="5">
        <f>('CW1'!X305*'CW1'!Y305)/3600</f>
        <v>1.7123591955555559</v>
      </c>
      <c r="D302" s="10">
        <f>B302*'CW1'!X305</f>
        <v>2.4816497618138329E-2</v>
      </c>
      <c r="E302" s="21">
        <f t="shared" si="14"/>
        <v>16.621512578287124</v>
      </c>
      <c r="F302" s="60">
        <f>((B302*'CW1'!X305)/1000)/0.755</f>
        <v>3.2869533269057391E-5</v>
      </c>
      <c r="G302" s="60">
        <f t="shared" si="13"/>
        <v>2.2015248448062394E-2</v>
      </c>
      <c r="O302">
        <v>5.6</v>
      </c>
    </row>
    <row r="303" spans="1:15">
      <c r="A303" s="131">
        <f t="shared" si="12"/>
        <v>300</v>
      </c>
      <c r="B303" s="147">
        <f>(('CW1'!G306-'CW1'!G305)/3600)*'CW1'!P306</f>
        <v>5.0853478725693299E-5</v>
      </c>
      <c r="C303" s="5">
        <f>('CW1'!X306*'CW1'!Y306)/3600</f>
        <v>1.7123591955555559</v>
      </c>
      <c r="D303" s="10">
        <f>B303*'CW1'!X306</f>
        <v>2.4816497618138329E-2</v>
      </c>
      <c r="E303" s="21">
        <f t="shared" si="14"/>
        <v>16.646329075905264</v>
      </c>
      <c r="F303" s="60">
        <f>((B303*'CW1'!X306)/1000)/0.755</f>
        <v>3.2869533269057391E-5</v>
      </c>
      <c r="G303" s="60">
        <f t="shared" si="13"/>
        <v>2.2048117981331453E-2</v>
      </c>
      <c r="O303">
        <v>5.6</v>
      </c>
    </row>
    <row r="304" spans="1:15">
      <c r="A304" s="131">
        <f t="shared" si="12"/>
        <v>301</v>
      </c>
      <c r="B304" s="147">
        <f>(('CW1'!G307-'CW1'!G306)/3600)*'CW1'!P307</f>
        <v>5.0853478725693299E-5</v>
      </c>
      <c r="C304" s="5">
        <f>('CW1'!X307*'CW1'!Y307)/3600</f>
        <v>1.7123591955555559</v>
      </c>
      <c r="D304" s="10">
        <f>B304*'CW1'!X307</f>
        <v>2.4816497618138329E-2</v>
      </c>
      <c r="E304" s="21">
        <f t="shared" si="14"/>
        <v>16.671145573523404</v>
      </c>
      <c r="F304" s="60">
        <f>((B304*'CW1'!X307)/1000)/0.755</f>
        <v>3.2869533269057391E-5</v>
      </c>
      <c r="G304" s="60">
        <f t="shared" si="13"/>
        <v>2.2080987514600511E-2</v>
      </c>
      <c r="O304">
        <v>5.6</v>
      </c>
    </row>
    <row r="305" spans="1:15">
      <c r="A305" s="131">
        <f t="shared" si="12"/>
        <v>302</v>
      </c>
      <c r="B305" s="147">
        <f>(('CW1'!G308-'CW1'!G307)/3600)*'CW1'!P308</f>
        <v>5.0853478725693299E-5</v>
      </c>
      <c r="C305" s="5">
        <f>('CW1'!X308*'CW1'!Y308)/3600</f>
        <v>1.7123591955555559</v>
      </c>
      <c r="D305" s="10">
        <f>B305*'CW1'!X308</f>
        <v>2.4816497618138329E-2</v>
      </c>
      <c r="E305" s="21">
        <f t="shared" si="14"/>
        <v>16.695962071141544</v>
      </c>
      <c r="F305" s="60">
        <f>((B305*'CW1'!X308)/1000)/0.755</f>
        <v>3.2869533269057391E-5</v>
      </c>
      <c r="G305" s="60">
        <f t="shared" si="13"/>
        <v>2.211385704786957E-2</v>
      </c>
      <c r="O305">
        <v>5.6</v>
      </c>
    </row>
    <row r="306" spans="1:15">
      <c r="A306" s="131">
        <f t="shared" si="12"/>
        <v>303</v>
      </c>
      <c r="B306" s="147">
        <f>(('CW1'!G309-'CW1'!G308)/3600)*'CW1'!P309</f>
        <v>5.0853478725693299E-5</v>
      </c>
      <c r="C306" s="5">
        <f>('CW1'!X309*'CW1'!Y309)/3600</f>
        <v>1.7123591955555559</v>
      </c>
      <c r="D306" s="10">
        <f>B306*'CW1'!X309</f>
        <v>2.4816497618138329E-2</v>
      </c>
      <c r="E306" s="21">
        <f t="shared" si="14"/>
        <v>16.720778568759684</v>
      </c>
      <c r="F306" s="60">
        <f>((B306*'CW1'!X309)/1000)/0.755</f>
        <v>3.2869533269057391E-5</v>
      </c>
      <c r="G306" s="60">
        <f t="shared" si="13"/>
        <v>2.2146726581138629E-2</v>
      </c>
      <c r="O306">
        <v>5.6</v>
      </c>
    </row>
    <row r="307" spans="1:15">
      <c r="A307" s="131">
        <f t="shared" si="12"/>
        <v>304</v>
      </c>
      <c r="B307" s="147">
        <f>(('CW1'!G310-'CW1'!G309)/3600)*'CW1'!P310</f>
        <v>5.0853478725693299E-5</v>
      </c>
      <c r="C307" s="5">
        <f>('CW1'!X310*'CW1'!Y310)/3600</f>
        <v>1.7123591955555559</v>
      </c>
      <c r="D307" s="10">
        <f>B307*'CW1'!X310</f>
        <v>2.4816497618138329E-2</v>
      </c>
      <c r="E307" s="21">
        <f t="shared" si="14"/>
        <v>16.745595066377824</v>
      </c>
      <c r="F307" s="60">
        <f>((B307*'CW1'!X310)/1000)/0.755</f>
        <v>3.2869533269057391E-5</v>
      </c>
      <c r="G307" s="60">
        <f t="shared" si="13"/>
        <v>2.2179596114407688E-2</v>
      </c>
      <c r="O307">
        <v>5.6</v>
      </c>
    </row>
    <row r="308" spans="1:15">
      <c r="A308" s="131">
        <f t="shared" si="12"/>
        <v>305</v>
      </c>
      <c r="B308" s="147">
        <f>(('CW1'!G311-'CW1'!G310)/3600)*'CW1'!P311</f>
        <v>5.0853478725693299E-5</v>
      </c>
      <c r="C308" s="5">
        <f>('CW1'!X311*'CW1'!Y311)/3600</f>
        <v>1.7123591955555559</v>
      </c>
      <c r="D308" s="10">
        <f>B308*'CW1'!X311</f>
        <v>2.4816497618138329E-2</v>
      </c>
      <c r="E308" s="21">
        <f t="shared" si="14"/>
        <v>16.770411563995964</v>
      </c>
      <c r="F308" s="60">
        <f>((B308*'CW1'!X311)/1000)/0.755</f>
        <v>3.2869533269057391E-5</v>
      </c>
      <c r="G308" s="60">
        <f t="shared" si="13"/>
        <v>2.2212465647676746E-2</v>
      </c>
      <c r="O308">
        <v>5.6</v>
      </c>
    </row>
    <row r="309" spans="1:15">
      <c r="A309" s="131">
        <f t="shared" si="12"/>
        <v>306</v>
      </c>
      <c r="B309" s="147">
        <f>(('CW1'!G312-'CW1'!G311)/3600)*'CW1'!P312</f>
        <v>5.0853478725693299E-5</v>
      </c>
      <c r="C309" s="5">
        <f>('CW1'!X312*'CW1'!Y312)/3600</f>
        <v>1.7123591955555559</v>
      </c>
      <c r="D309" s="10">
        <f>B309*'CW1'!X312</f>
        <v>2.4816497618138329E-2</v>
      </c>
      <c r="E309" s="21">
        <f t="shared" si="14"/>
        <v>16.795228061614104</v>
      </c>
      <c r="F309" s="60">
        <f>((B309*'CW1'!X312)/1000)/0.755</f>
        <v>3.2869533269057391E-5</v>
      </c>
      <c r="G309" s="60">
        <f t="shared" si="13"/>
        <v>2.2245335180945805E-2</v>
      </c>
      <c r="O309">
        <v>5.6</v>
      </c>
    </row>
    <row r="310" spans="1:15">
      <c r="A310" s="131">
        <f t="shared" si="12"/>
        <v>307</v>
      </c>
      <c r="B310" s="147">
        <f>(('CW1'!G313-'CW1'!G312)/3600)*'CW1'!P313</f>
        <v>1.2377014539235835E-4</v>
      </c>
      <c r="C310" s="5">
        <f>('CW1'!X313*'CW1'!Y313)/3600</f>
        <v>1.7123591955555559</v>
      </c>
      <c r="D310" s="10">
        <f>B310*'CW1'!X313</f>
        <v>6.0399830951470876E-2</v>
      </c>
      <c r="E310" s="21">
        <f t="shared" si="14"/>
        <v>16.855627892565575</v>
      </c>
      <c r="F310" s="60">
        <f>((B310*'CW1'!X313)/1000)/0.755</f>
        <v>7.9999776094663406E-5</v>
      </c>
      <c r="G310" s="60">
        <f t="shared" si="13"/>
        <v>2.232533495704047E-2</v>
      </c>
      <c r="O310">
        <v>5.6</v>
      </c>
    </row>
    <row r="311" spans="1:15">
      <c r="A311" s="131">
        <f t="shared" si="12"/>
        <v>308</v>
      </c>
      <c r="B311" s="147">
        <f>(('CW1'!G314-'CW1'!G313)/3600)*'CW1'!P314</f>
        <v>1.2394737541319262E-4</v>
      </c>
      <c r="C311" s="5">
        <f>('CW1'!X314*'CW1'!Y314)/3600</f>
        <v>1.7123591955555559</v>
      </c>
      <c r="D311" s="10">
        <f>B311*'CW1'!X314</f>
        <v>6.0486319201638002E-2</v>
      </c>
      <c r="E311" s="21">
        <f t="shared" si="14"/>
        <v>16.916114211767212</v>
      </c>
      <c r="F311" s="60">
        <f>((B311*'CW1'!X314)/1000)/0.755</f>
        <v>8.0114330068394707E-5</v>
      </c>
      <c r="G311" s="60">
        <f t="shared" si="13"/>
        <v>2.2405449287108865E-2</v>
      </c>
      <c r="O311">
        <v>5.6</v>
      </c>
    </row>
    <row r="312" spans="1:15">
      <c r="A312" s="131">
        <f t="shared" si="12"/>
        <v>309</v>
      </c>
      <c r="B312" s="147">
        <f>(('CW1'!G315-'CW1'!G314)/3600)*'CW1'!P315</f>
        <v>1.2412460543402348E-4</v>
      </c>
      <c r="C312" s="5">
        <f>('CW1'!X315*'CW1'!Y315)/3600</f>
        <v>1.7123591955555559</v>
      </c>
      <c r="D312" s="10">
        <f>B312*'CW1'!X315</f>
        <v>6.0572807451803455E-2</v>
      </c>
      <c r="E312" s="21">
        <f t="shared" si="14"/>
        <v>16.976687019219014</v>
      </c>
      <c r="F312" s="60">
        <f>((B312*'CW1'!X315)/1000)/0.755</f>
        <v>8.0228884042123785E-5</v>
      </c>
      <c r="G312" s="60">
        <f t="shared" si="13"/>
        <v>2.2485678171150988E-2</v>
      </c>
      <c r="O312">
        <v>5.6</v>
      </c>
    </row>
    <row r="313" spans="1:15">
      <c r="A313" s="131">
        <f t="shared" si="12"/>
        <v>310</v>
      </c>
      <c r="B313" s="147">
        <f>(('CW1'!G316-'CW1'!G315)/3600)*'CW1'!P316</f>
        <v>1.2430183545486366E-4</v>
      </c>
      <c r="C313" s="5">
        <f>('CW1'!X316*'CW1'!Y316)/3600</f>
        <v>1.7123591955555559</v>
      </c>
      <c r="D313" s="10">
        <f>B313*'CW1'!X316</f>
        <v>6.0659295701973467E-2</v>
      </c>
      <c r="E313" s="21">
        <f t="shared" si="14"/>
        <v>17.037346314920988</v>
      </c>
      <c r="F313" s="60">
        <f>((B313*'CW1'!X316)/1000)/0.755</f>
        <v>8.0343438015858894E-5</v>
      </c>
      <c r="G313" s="60">
        <f t="shared" si="13"/>
        <v>2.2566021609166848E-2</v>
      </c>
      <c r="O313">
        <v>5.6</v>
      </c>
    </row>
    <row r="314" spans="1:15">
      <c r="A314" s="131">
        <f t="shared" si="12"/>
        <v>311</v>
      </c>
      <c r="B314" s="147">
        <f>(('CW1'!G317-'CW1'!G316)/3600)*'CW1'!P317</f>
        <v>1.2447906547569912E-4</v>
      </c>
      <c r="C314" s="5">
        <f>('CW1'!X317*'CW1'!Y317)/3600</f>
        <v>1.7229729922222223</v>
      </c>
      <c r="D314" s="10">
        <f>B314*'CW1'!X317</f>
        <v>6.0745783952141169E-2</v>
      </c>
      <c r="E314" s="21">
        <f t="shared" si="14"/>
        <v>17.098092098873128</v>
      </c>
      <c r="F314" s="60">
        <f>((B314*'CW1'!X317)/1000)/0.755</f>
        <v>8.0457991989590954E-5</v>
      </c>
      <c r="G314" s="60">
        <f t="shared" si="13"/>
        <v>2.2646479601156438E-2</v>
      </c>
      <c r="O314">
        <v>5.6</v>
      </c>
    </row>
    <row r="315" spans="1:15">
      <c r="A315" s="131">
        <f t="shared" si="12"/>
        <v>312</v>
      </c>
      <c r="B315" s="147">
        <f>(('CW1'!G318-'CW1'!G317)/3600)*'CW1'!P318</f>
        <v>1.2465629549653209E-4</v>
      </c>
      <c r="C315" s="5">
        <f>('CW1'!X318*'CW1'!Y318)/3600</f>
        <v>1.7229729922222223</v>
      </c>
      <c r="D315" s="10">
        <f>B315*'CW1'!X318</f>
        <v>6.0832272202307663E-2</v>
      </c>
      <c r="E315" s="21">
        <f t="shared" si="14"/>
        <v>17.158924371075436</v>
      </c>
      <c r="F315" s="60">
        <f>((B315*'CW1'!X318)/1000)/0.755</f>
        <v>8.05725459633214E-5</v>
      </c>
      <c r="G315" s="60">
        <f t="shared" si="13"/>
        <v>2.2727052147119758E-2</v>
      </c>
      <c r="O315">
        <v>5.6</v>
      </c>
    </row>
    <row r="316" spans="1:15">
      <c r="A316" s="131">
        <f t="shared" si="12"/>
        <v>313</v>
      </c>
      <c r="B316" s="147">
        <f>(('CW1'!G319-'CW1'!G318)/3600)*'CW1'!P319</f>
        <v>1.2483352551736189E-4</v>
      </c>
      <c r="C316" s="5">
        <f>('CW1'!X319*'CW1'!Y319)/3600</f>
        <v>1.7229729922222223</v>
      </c>
      <c r="D316" s="10">
        <f>B316*'CW1'!X319</f>
        <v>6.0918760452472603E-2</v>
      </c>
      <c r="E316" s="21">
        <f t="shared" si="14"/>
        <v>17.219843131527909</v>
      </c>
      <c r="F316" s="60">
        <f>((B316*'CW1'!X319)/1000)/0.755</f>
        <v>8.0687099937049801E-5</v>
      </c>
      <c r="G316" s="60">
        <f t="shared" si="13"/>
        <v>2.280773924705681E-2</v>
      </c>
      <c r="O316">
        <v>5.6</v>
      </c>
    </row>
    <row r="317" spans="1:15">
      <c r="A317" s="131">
        <f t="shared" si="12"/>
        <v>314</v>
      </c>
      <c r="B317" s="147">
        <f>(('CW1'!G320-'CW1'!G319)/3600)*'CW1'!P320</f>
        <v>1.2501075553819407E-4</v>
      </c>
      <c r="C317" s="5">
        <f>('CW1'!X320*'CW1'!Y320)/3600</f>
        <v>1.7229729922222223</v>
      </c>
      <c r="D317" s="10">
        <f>B317*'CW1'!X320</f>
        <v>6.1005248702638709E-2</v>
      </c>
      <c r="E317" s="21">
        <f t="shared" si="14"/>
        <v>17.280848380230548</v>
      </c>
      <c r="F317" s="60">
        <f>((B317*'CW1'!X320)/1000)/0.755</f>
        <v>8.0801653910779746E-5</v>
      </c>
      <c r="G317" s="60">
        <f t="shared" si="13"/>
        <v>2.2888540900967588E-2</v>
      </c>
      <c r="O317">
        <v>5.6</v>
      </c>
    </row>
    <row r="318" spans="1:15">
      <c r="A318" s="131">
        <f t="shared" si="12"/>
        <v>315</v>
      </c>
      <c r="B318" s="147">
        <f>(('CW1'!G321-'CW1'!G320)/3600)*'CW1'!P321</f>
        <v>5.9426874447915123E-5</v>
      </c>
      <c r="C318" s="5">
        <f>('CW1'!X321*'CW1'!Y321)/3600</f>
        <v>1.7295434377777776</v>
      </c>
      <c r="D318" s="10">
        <f>B318*'CW1'!X321</f>
        <v>2.900031473058258E-2</v>
      </c>
      <c r="E318" s="21">
        <f t="shared" si="14"/>
        <v>17.309848694961129</v>
      </c>
      <c r="F318" s="60">
        <f>((B318*'CW1'!X321)/1000)/0.755</f>
        <v>3.8411012888188843E-5</v>
      </c>
      <c r="G318" s="60">
        <f t="shared" si="13"/>
        <v>2.2926951913855777E-2</v>
      </c>
      <c r="O318">
        <v>5.6</v>
      </c>
    </row>
    <row r="319" spans="1:15">
      <c r="A319" s="131">
        <f t="shared" si="12"/>
        <v>316</v>
      </c>
      <c r="B319" s="147">
        <f>(('CW1'!G322-'CW1'!G321)/3600)*'CW1'!P322</f>
        <v>5.9426874447915123E-5</v>
      </c>
      <c r="C319" s="5">
        <f>('CW1'!X322*'CW1'!Y322)/3600</f>
        <v>1.7295434377777776</v>
      </c>
      <c r="D319" s="10">
        <f>B319*'CW1'!X322</f>
        <v>2.900031473058258E-2</v>
      </c>
      <c r="E319" s="21">
        <f t="shared" si="14"/>
        <v>17.33884900969171</v>
      </c>
      <c r="F319" s="60">
        <f>((B319*'CW1'!X322)/1000)/0.755</f>
        <v>3.8411012888188843E-5</v>
      </c>
      <c r="G319" s="60">
        <f t="shared" si="13"/>
        <v>2.2965362926743966E-2</v>
      </c>
      <c r="O319">
        <v>5.6</v>
      </c>
    </row>
    <row r="320" spans="1:15">
      <c r="A320" s="131">
        <f t="shared" si="12"/>
        <v>317</v>
      </c>
      <c r="B320" s="147">
        <f>(('CW1'!G323-'CW1'!G322)/3600)*'CW1'!P323</f>
        <v>5.9426874447915123E-5</v>
      </c>
      <c r="C320" s="5">
        <f>('CW1'!X323*'CW1'!Y323)/3600</f>
        <v>1.7295434377777776</v>
      </c>
      <c r="D320" s="10">
        <f>B320*'CW1'!X323</f>
        <v>2.900031473058258E-2</v>
      </c>
      <c r="E320" s="21">
        <f t="shared" si="14"/>
        <v>17.367849324422291</v>
      </c>
      <c r="F320" s="60">
        <f>((B320*'CW1'!X323)/1000)/0.755</f>
        <v>3.8411012888188843E-5</v>
      </c>
      <c r="G320" s="60">
        <f t="shared" si="13"/>
        <v>2.3003773939632155E-2</v>
      </c>
      <c r="O320">
        <v>5.6</v>
      </c>
    </row>
    <row r="321" spans="1:15">
      <c r="A321" s="131">
        <f t="shared" si="12"/>
        <v>318</v>
      </c>
      <c r="B321" s="147">
        <f>(('CW1'!G324-'CW1'!G323)/3600)*'CW1'!P324</f>
        <v>5.9426874447915123E-5</v>
      </c>
      <c r="C321" s="5">
        <f>('CW1'!X324*'CW1'!Y324)/3600</f>
        <v>1.7295434377777776</v>
      </c>
      <c r="D321" s="10">
        <f>B321*'CW1'!X324</f>
        <v>2.900031473058258E-2</v>
      </c>
      <c r="E321" s="21">
        <f t="shared" si="14"/>
        <v>17.396849639152872</v>
      </c>
      <c r="F321" s="60">
        <f>((B321*'CW1'!X324)/1000)/0.755</f>
        <v>3.8411012888188843E-5</v>
      </c>
      <c r="G321" s="60">
        <f t="shared" si="13"/>
        <v>2.3042184952520344E-2</v>
      </c>
      <c r="O321">
        <v>5.6</v>
      </c>
    </row>
    <row r="322" spans="1:15">
      <c r="A322" s="131">
        <f t="shared" si="12"/>
        <v>319</v>
      </c>
      <c r="B322" s="147">
        <f>(('CW1'!G325-'CW1'!G324)/3600)*'CW1'!P325</f>
        <v>5.9426874447915123E-5</v>
      </c>
      <c r="C322" s="5">
        <f>('CW1'!X325*'CW1'!Y325)/3600</f>
        <v>1.7295434377777776</v>
      </c>
      <c r="D322" s="10">
        <f>B322*'CW1'!X325</f>
        <v>2.900031473058258E-2</v>
      </c>
      <c r="E322" s="21">
        <f t="shared" si="14"/>
        <v>17.425849953883453</v>
      </c>
      <c r="F322" s="60">
        <f>((B322*'CW1'!X325)/1000)/0.755</f>
        <v>3.8411012888188843E-5</v>
      </c>
      <c r="G322" s="60">
        <f t="shared" si="13"/>
        <v>2.3080595965408533E-2</v>
      </c>
      <c r="O322">
        <v>5.6</v>
      </c>
    </row>
    <row r="323" spans="1:15">
      <c r="A323" s="131">
        <f t="shared" si="12"/>
        <v>320</v>
      </c>
      <c r="B323" s="147">
        <f>(('CW1'!G326-'CW1'!G325)/3600)*'CW1'!P326</f>
        <v>5.9426874447915123E-5</v>
      </c>
      <c r="C323" s="5">
        <f>('CW1'!X326*'CW1'!Y326)/3600</f>
        <v>1.7295434377777776</v>
      </c>
      <c r="D323" s="10">
        <f>B323*'CW1'!X326</f>
        <v>2.900031473058258E-2</v>
      </c>
      <c r="E323" s="21">
        <f t="shared" si="14"/>
        <v>17.454850268614035</v>
      </c>
      <c r="F323" s="60">
        <f>((B323*'CW1'!X326)/1000)/0.755</f>
        <v>3.8411012888188843E-5</v>
      </c>
      <c r="G323" s="60">
        <f t="shared" si="13"/>
        <v>2.3119006978296722E-2</v>
      </c>
      <c r="O323">
        <v>5.6</v>
      </c>
    </row>
    <row r="324" spans="1:15">
      <c r="A324" s="131">
        <f t="shared" si="12"/>
        <v>321</v>
      </c>
      <c r="B324" s="147">
        <f>(('CW1'!G327-'CW1'!G326)/3600)*'CW1'!P327</f>
        <v>5.9426874447915123E-5</v>
      </c>
      <c r="C324" s="5">
        <f>('CW1'!X327*'CW1'!Y327)/3600</f>
        <v>1.7295434377777776</v>
      </c>
      <c r="D324" s="10">
        <f>B324*'CW1'!X327</f>
        <v>2.900031473058258E-2</v>
      </c>
      <c r="E324" s="21">
        <f t="shared" si="14"/>
        <v>17.483850583344616</v>
      </c>
      <c r="F324" s="60">
        <f>((B324*'CW1'!X327)/1000)/0.755</f>
        <v>3.8411012888188843E-5</v>
      </c>
      <c r="G324" s="60">
        <f t="shared" si="13"/>
        <v>2.3157417991184912E-2</v>
      </c>
      <c r="O324">
        <v>5.6</v>
      </c>
    </row>
    <row r="325" spans="1:15">
      <c r="A325" s="131">
        <f t="shared" ref="A325:A388" si="15">A324+1</f>
        <v>322</v>
      </c>
      <c r="B325" s="147">
        <f>(('CW1'!G328-'CW1'!G327)/3600)*'CW1'!P328</f>
        <v>5.9426874447915123E-5</v>
      </c>
      <c r="C325" s="5">
        <f>('CW1'!X328*'CW1'!Y328)/3600</f>
        <v>1.7295434377777776</v>
      </c>
      <c r="D325" s="10">
        <f>B325*'CW1'!X328</f>
        <v>2.900031473058258E-2</v>
      </c>
      <c r="E325" s="21">
        <f t="shared" si="14"/>
        <v>17.512850898075197</v>
      </c>
      <c r="F325" s="60">
        <f>((B325*'CW1'!X328)/1000)/0.755</f>
        <v>3.8411012888188843E-5</v>
      </c>
      <c r="G325" s="60">
        <f t="shared" ref="G325:G388" si="16">F325+G324</f>
        <v>2.3195829004073101E-2</v>
      </c>
      <c r="O325">
        <v>5.6</v>
      </c>
    </row>
    <row r="326" spans="1:15">
      <c r="A326" s="131">
        <f t="shared" si="15"/>
        <v>323</v>
      </c>
      <c r="B326" s="147">
        <f>(('CW1'!G329-'CW1'!G328)/3600)*'CW1'!P329</f>
        <v>5.9426874447915123E-5</v>
      </c>
      <c r="C326" s="5">
        <f>('CW1'!X329*'CW1'!Y329)/3600</f>
        <v>1.7295434377777776</v>
      </c>
      <c r="D326" s="10">
        <f>B326*'CW1'!X329</f>
        <v>2.900031473058258E-2</v>
      </c>
      <c r="E326" s="21">
        <f t="shared" ref="E326:E389" si="17">E325+D326</f>
        <v>17.541851212805778</v>
      </c>
      <c r="F326" s="60">
        <f>((B326*'CW1'!X329)/1000)/0.755</f>
        <v>3.8411012888188843E-5</v>
      </c>
      <c r="G326" s="60">
        <f t="shared" si="16"/>
        <v>2.323424001696129E-2</v>
      </c>
      <c r="O326">
        <v>5.6</v>
      </c>
    </row>
    <row r="327" spans="1:15">
      <c r="A327" s="131">
        <f t="shared" si="15"/>
        <v>324</v>
      </c>
      <c r="B327" s="147">
        <f>(('CW1'!G330-'CW1'!G329)/3600)*'CW1'!P330</f>
        <v>5.9426874447915123E-5</v>
      </c>
      <c r="C327" s="5">
        <f>('CW1'!X330*'CW1'!Y330)/3600</f>
        <v>1.7295434377777776</v>
      </c>
      <c r="D327" s="10">
        <f>B327*'CW1'!X330</f>
        <v>2.900031473058258E-2</v>
      </c>
      <c r="E327" s="21">
        <f t="shared" si="17"/>
        <v>17.570851527536359</v>
      </c>
      <c r="F327" s="60">
        <f>((B327*'CW1'!X330)/1000)/0.755</f>
        <v>3.8411012888188843E-5</v>
      </c>
      <c r="G327" s="60">
        <f t="shared" si="16"/>
        <v>2.3272651029849479E-2</v>
      </c>
      <c r="O327">
        <v>5.6</v>
      </c>
    </row>
    <row r="328" spans="1:15">
      <c r="A328" s="131">
        <f t="shared" si="15"/>
        <v>325</v>
      </c>
      <c r="B328" s="147">
        <f>(('CW1'!G331-'CW1'!G330)/3600)*'CW1'!P331</f>
        <v>1.3234354111457986E-4</v>
      </c>
      <c r="C328" s="5">
        <f>('CW1'!X331*'CW1'!Y331)/3600</f>
        <v>1.7295434377777776</v>
      </c>
      <c r="D328" s="10">
        <f>B328*'CW1'!X331</f>
        <v>6.4583648063914978E-2</v>
      </c>
      <c r="E328" s="21">
        <f t="shared" si="17"/>
        <v>17.635435175600275</v>
      </c>
      <c r="F328" s="60">
        <f>((B328*'CW1'!X331)/1000)/0.755</f>
        <v>8.5541255713794675E-5</v>
      </c>
      <c r="G328" s="60">
        <f t="shared" si="16"/>
        <v>2.3358192285563274E-2</v>
      </c>
      <c r="O328">
        <v>5.6</v>
      </c>
    </row>
    <row r="329" spans="1:15">
      <c r="A329" s="131">
        <f t="shared" si="15"/>
        <v>326</v>
      </c>
      <c r="B329" s="147">
        <f>(('CW1'!G332-'CW1'!G331)/3600)*'CW1'!P332</f>
        <v>1.325207711354121E-4</v>
      </c>
      <c r="C329" s="5">
        <f>('CW1'!X332*'CW1'!Y332)/3600</f>
        <v>1.7295434377777776</v>
      </c>
      <c r="D329" s="10">
        <f>B329*'CW1'!X332</f>
        <v>6.4670136314081111E-2</v>
      </c>
      <c r="E329" s="21">
        <f t="shared" si="17"/>
        <v>17.700105311914356</v>
      </c>
      <c r="F329" s="60">
        <f>((B329*'CW1'!X332)/1000)/0.755</f>
        <v>8.5655809687524648E-5</v>
      </c>
      <c r="G329" s="60">
        <f t="shared" si="16"/>
        <v>2.34438480952508E-2</v>
      </c>
      <c r="O329">
        <v>5.6</v>
      </c>
    </row>
    <row r="330" spans="1:15">
      <c r="A330" s="131">
        <f t="shared" si="15"/>
        <v>327</v>
      </c>
      <c r="B330" s="147">
        <f>(('CW1'!G333-'CW1'!G332)/3600)*'CW1'!P333</f>
        <v>1.326980011562522E-4</v>
      </c>
      <c r="C330" s="5">
        <f>('CW1'!X333*'CW1'!Y333)/3600</f>
        <v>1.7295434377777776</v>
      </c>
      <c r="D330" s="10">
        <f>B330*'CW1'!X333</f>
        <v>6.4756624564251075E-2</v>
      </c>
      <c r="E330" s="21">
        <f t="shared" si="17"/>
        <v>17.764861936478606</v>
      </c>
      <c r="F330" s="60">
        <f>((B330*'CW1'!X333)/1000)/0.755</f>
        <v>8.5770363661259703E-5</v>
      </c>
      <c r="G330" s="60">
        <f t="shared" si="16"/>
        <v>2.352961845891206E-2</v>
      </c>
      <c r="O330">
        <v>5.6</v>
      </c>
    </row>
    <row r="331" spans="1:15">
      <c r="A331" s="131">
        <f t="shared" si="15"/>
        <v>328</v>
      </c>
      <c r="B331" s="147">
        <f>(('CW1'!G334-'CW1'!G333)/3600)*'CW1'!P334</f>
        <v>1.3287523117708327E-4</v>
      </c>
      <c r="C331" s="5">
        <f>('CW1'!X334*'CW1'!Y334)/3600</f>
        <v>1.7295434377777776</v>
      </c>
      <c r="D331" s="10">
        <f>B331*'CW1'!X334</f>
        <v>6.484311281441664E-2</v>
      </c>
      <c r="E331" s="21">
        <f t="shared" si="17"/>
        <v>17.829705049293022</v>
      </c>
      <c r="F331" s="60">
        <f>((B331*'CW1'!X334)/1000)/0.755</f>
        <v>8.588491763498893E-5</v>
      </c>
      <c r="G331" s="60">
        <f t="shared" si="16"/>
        <v>2.361550337654705E-2</v>
      </c>
      <c r="O331">
        <v>5.6</v>
      </c>
    </row>
    <row r="332" spans="1:15">
      <c r="A332" s="131">
        <f t="shared" si="15"/>
        <v>329</v>
      </c>
      <c r="B332" s="147">
        <f>(('CW1'!G335-'CW1'!G334)/3600)*'CW1'!P335</f>
        <v>1.3305246119791527E-4</v>
      </c>
      <c r="C332" s="5">
        <f>('CW1'!X335*'CW1'!Y335)/3600</f>
        <v>1.7295434377777776</v>
      </c>
      <c r="D332" s="10">
        <f>B332*'CW1'!X335</f>
        <v>6.4929601064582648E-2</v>
      </c>
      <c r="E332" s="21">
        <f t="shared" si="17"/>
        <v>17.894634650357606</v>
      </c>
      <c r="F332" s="60">
        <f>((B332*'CW1'!X335)/1000)/0.755</f>
        <v>8.5999471608718726E-5</v>
      </c>
      <c r="G332" s="60">
        <f t="shared" si="16"/>
        <v>2.3701502848155767E-2</v>
      </c>
      <c r="O332">
        <v>5.6</v>
      </c>
    </row>
    <row r="333" spans="1:15">
      <c r="A333" s="131">
        <f t="shared" si="15"/>
        <v>330</v>
      </c>
      <c r="B333" s="147">
        <f>(('CW1'!G336-'CW1'!G335)/3600)*'CW1'!P336</f>
        <v>1.3322969121875344E-4</v>
      </c>
      <c r="C333" s="5">
        <f>('CW1'!X336*'CW1'!Y336)/3600</f>
        <v>1.7361138833333334</v>
      </c>
      <c r="D333" s="10">
        <f>B333*'CW1'!X336</f>
        <v>6.5016089314751682E-2</v>
      </c>
      <c r="E333" s="21">
        <f t="shared" si="17"/>
        <v>17.959650739672359</v>
      </c>
      <c r="F333" s="60">
        <f>((B333*'CW1'!X336)/1000)/0.755</f>
        <v>8.6114025582452561E-5</v>
      </c>
      <c r="G333" s="60">
        <f t="shared" si="16"/>
        <v>2.3787616873738218E-2</v>
      </c>
      <c r="O333">
        <v>5.6</v>
      </c>
    </row>
    <row r="334" spans="1:15">
      <c r="A334" s="131">
        <f t="shared" si="15"/>
        <v>331</v>
      </c>
      <c r="B334" s="147">
        <f>(('CW1'!G337-'CW1'!G336)/3600)*'CW1'!P337</f>
        <v>1.3340692123957971E-4</v>
      </c>
      <c r="C334" s="5">
        <f>('CW1'!X337*'CW1'!Y337)/3600</f>
        <v>1.7361138833333334</v>
      </c>
      <c r="D334" s="10">
        <f>B334*'CW1'!X337</f>
        <v>6.5102577564914901E-2</v>
      </c>
      <c r="E334" s="21">
        <f t="shared" si="17"/>
        <v>18.024753317237273</v>
      </c>
      <c r="F334" s="60">
        <f>((B334*'CW1'!X337)/1000)/0.755</f>
        <v>8.6228579556178671E-5</v>
      </c>
      <c r="G334" s="60">
        <f t="shared" si="16"/>
        <v>2.3873845453294396E-2</v>
      </c>
      <c r="O334">
        <v>5.6</v>
      </c>
    </row>
    <row r="335" spans="1:15">
      <c r="A335" s="131">
        <f t="shared" si="15"/>
        <v>332</v>
      </c>
      <c r="B335" s="147">
        <f>(('CW1'!G338-'CW1'!G337)/3600)*'CW1'!P338</f>
        <v>1.3358415126041702E-4</v>
      </c>
      <c r="C335" s="5">
        <f>('CW1'!X338*'CW1'!Y338)/3600</f>
        <v>1.7361138833333334</v>
      </c>
      <c r="D335" s="10">
        <f>B335*'CW1'!X338</f>
        <v>6.5189065815083505E-2</v>
      </c>
      <c r="E335" s="21">
        <f t="shared" si="17"/>
        <v>18.089942383052357</v>
      </c>
      <c r="F335" s="60">
        <f>((B335*'CW1'!X338)/1000)/0.755</f>
        <v>8.6343133529911923E-5</v>
      </c>
      <c r="G335" s="60">
        <f t="shared" si="16"/>
        <v>2.3960188586824308E-2</v>
      </c>
      <c r="O335">
        <v>5.6</v>
      </c>
    </row>
    <row r="336" spans="1:15">
      <c r="A336" s="131">
        <f t="shared" si="15"/>
        <v>333</v>
      </c>
      <c r="B336" s="147">
        <f>(('CW1'!G339-'CW1'!G338)/3600)*'CW1'!P339</f>
        <v>1.3376138128125541E-4</v>
      </c>
      <c r="C336" s="5">
        <f>('CW1'!X339*'CW1'!Y339)/3600</f>
        <v>1.7361138833333334</v>
      </c>
      <c r="D336" s="10">
        <f>B336*'CW1'!X339</f>
        <v>6.5275554065252636E-2</v>
      </c>
      <c r="E336" s="21">
        <f t="shared" si="17"/>
        <v>18.155217937117609</v>
      </c>
      <c r="F336" s="60">
        <f>((B336*'CW1'!X339)/1000)/0.755</f>
        <v>8.645768750364588E-5</v>
      </c>
      <c r="G336" s="60">
        <f t="shared" si="16"/>
        <v>2.4046646274327954E-2</v>
      </c>
      <c r="O336">
        <v>5.6</v>
      </c>
    </row>
    <row r="337" spans="1:15">
      <c r="A337" s="131">
        <f t="shared" si="15"/>
        <v>334</v>
      </c>
      <c r="B337" s="147">
        <f>(('CW1'!G340-'CW1'!G339)/3600)*'CW1'!P340</f>
        <v>1.3393861130208079E-4</v>
      </c>
      <c r="C337" s="5">
        <f>('CW1'!X340*'CW1'!Y340)/3600</f>
        <v>1.7361138833333334</v>
      </c>
      <c r="D337" s="10">
        <f>B337*'CW1'!X340</f>
        <v>6.5362042315415425E-2</v>
      </c>
      <c r="E337" s="21">
        <f t="shared" si="17"/>
        <v>18.220579979433023</v>
      </c>
      <c r="F337" s="60">
        <f>((B337*'CW1'!X340)/1000)/0.755</f>
        <v>8.6572241477371435E-5</v>
      </c>
      <c r="G337" s="60">
        <f t="shared" si="16"/>
        <v>2.4133218515805327E-2</v>
      </c>
      <c r="O337">
        <v>5.6</v>
      </c>
    </row>
    <row r="338" spans="1:15">
      <c r="A338" s="131">
        <f t="shared" si="15"/>
        <v>335</v>
      </c>
      <c r="B338" s="147">
        <f>(('CW1'!G341-'CW1'!G340)/3600)*'CW1'!P341</f>
        <v>-1.138008253437507E-4</v>
      </c>
      <c r="C338" s="5">
        <f>('CW1'!X341*'CW1'!Y341)/3600</f>
        <v>0</v>
      </c>
      <c r="D338" s="10">
        <f>B338*'CW1'!X341</f>
        <v>0</v>
      </c>
      <c r="E338" s="21">
        <f t="shared" si="17"/>
        <v>18.220579979433023</v>
      </c>
      <c r="F338" s="60">
        <f>((B338*'CW1'!X341)/1000)/0.755</f>
        <v>0</v>
      </c>
      <c r="G338" s="60">
        <f t="shared" si="16"/>
        <v>2.4133218515805327E-2</v>
      </c>
      <c r="O338">
        <v>5.6</v>
      </c>
    </row>
    <row r="339" spans="1:15">
      <c r="A339" s="131">
        <f t="shared" si="15"/>
        <v>336</v>
      </c>
      <c r="B339" s="147">
        <f>(('CW1'!G342-'CW1'!G341)/3600)*'CW1'!P342</f>
        <v>-1.1422617739374519E-4</v>
      </c>
      <c r="C339" s="5">
        <f>('CW1'!X342*'CW1'!Y342)/3600</f>
        <v>0</v>
      </c>
      <c r="D339" s="10">
        <f>B339*'CW1'!X342</f>
        <v>0</v>
      </c>
      <c r="E339" s="21">
        <f t="shared" si="17"/>
        <v>18.220579979433023</v>
      </c>
      <c r="F339" s="60">
        <f>((B339*'CW1'!X342)/1000)/0.755</f>
        <v>0</v>
      </c>
      <c r="G339" s="60">
        <f t="shared" si="16"/>
        <v>2.4133218515805327E-2</v>
      </c>
      <c r="O339">
        <v>5.6</v>
      </c>
    </row>
    <row r="340" spans="1:15">
      <c r="A340" s="131">
        <f t="shared" si="15"/>
        <v>337</v>
      </c>
      <c r="B340" s="147">
        <f>(('CW1'!G343-'CW1'!G342)/3600)*'CW1'!P343</f>
        <v>-1.1465152944375457E-4</v>
      </c>
      <c r="C340" s="5">
        <f>('CW1'!X343*'CW1'!Y343)/3600</f>
        <v>0</v>
      </c>
      <c r="D340" s="10">
        <f>B340*'CW1'!X343</f>
        <v>0</v>
      </c>
      <c r="E340" s="21">
        <f t="shared" si="17"/>
        <v>18.220579979433023</v>
      </c>
      <c r="F340" s="60">
        <f>((B340*'CW1'!X343)/1000)/0.755</f>
        <v>0</v>
      </c>
      <c r="G340" s="60">
        <f t="shared" si="16"/>
        <v>2.4133218515805327E-2</v>
      </c>
      <c r="O340">
        <v>5.6</v>
      </c>
    </row>
    <row r="341" spans="1:15">
      <c r="A341" s="131">
        <f t="shared" si="15"/>
        <v>338</v>
      </c>
      <c r="B341" s="147">
        <f>(('CW1'!G344-'CW1'!G343)/3600)*'CW1'!P344</f>
        <v>-1.1507688149375233E-4</v>
      </c>
      <c r="C341" s="5">
        <f>('CW1'!X344*'CW1'!Y344)/3600</f>
        <v>0</v>
      </c>
      <c r="D341" s="10">
        <f>B341*'CW1'!X344</f>
        <v>0</v>
      </c>
      <c r="E341" s="21">
        <f t="shared" si="17"/>
        <v>18.220579979433023</v>
      </c>
      <c r="F341" s="60">
        <f>((B341*'CW1'!X344)/1000)/0.755</f>
        <v>0</v>
      </c>
      <c r="G341" s="60">
        <f t="shared" si="16"/>
        <v>2.4133218515805327E-2</v>
      </c>
      <c r="O341">
        <v>5.6</v>
      </c>
    </row>
    <row r="342" spans="1:15">
      <c r="A342" s="131">
        <f t="shared" si="15"/>
        <v>339</v>
      </c>
      <c r="B342" s="147">
        <f>(('CW1'!G345-'CW1'!G344)/3600)*'CW1'!P345</f>
        <v>-1.1550223354374956E-4</v>
      </c>
      <c r="C342" s="5">
        <f>('CW1'!X345*'CW1'!Y345)/3600</f>
        <v>0</v>
      </c>
      <c r="D342" s="10">
        <f>B342*'CW1'!X345</f>
        <v>0</v>
      </c>
      <c r="E342" s="21">
        <f t="shared" si="17"/>
        <v>18.220579979433023</v>
      </c>
      <c r="F342" s="60">
        <f>((B342*'CW1'!X345)/1000)/0.755</f>
        <v>0</v>
      </c>
      <c r="G342" s="60">
        <f t="shared" si="16"/>
        <v>2.4133218515805327E-2</v>
      </c>
      <c r="O342">
        <v>5.6</v>
      </c>
    </row>
    <row r="343" spans="1:15">
      <c r="A343" s="131">
        <f t="shared" si="15"/>
        <v>340</v>
      </c>
      <c r="B343" s="147">
        <f>(('CW1'!G346-'CW1'!G345)/3600)*'CW1'!P346</f>
        <v>-1.1592758559375075E-4</v>
      </c>
      <c r="C343" s="5">
        <f>('CW1'!X346*'CW1'!Y346)/3600</f>
        <v>0</v>
      </c>
      <c r="D343" s="10">
        <f>B343*'CW1'!X346</f>
        <v>0</v>
      </c>
      <c r="E343" s="21">
        <f t="shared" si="17"/>
        <v>18.220579979433023</v>
      </c>
      <c r="F343" s="60">
        <f>((B343*'CW1'!X346)/1000)/0.755</f>
        <v>0</v>
      </c>
      <c r="G343" s="60">
        <f t="shared" si="16"/>
        <v>2.4133218515805327E-2</v>
      </c>
      <c r="O343">
        <v>5.6</v>
      </c>
    </row>
    <row r="344" spans="1:15">
      <c r="A344" s="131">
        <f t="shared" si="15"/>
        <v>341</v>
      </c>
      <c r="B344" s="147">
        <f>(('CW1'!G347-'CW1'!G346)/3600)*'CW1'!P347</f>
        <v>-1.1635293764374887E-4</v>
      </c>
      <c r="C344" s="5">
        <f>('CW1'!X347*'CW1'!Y347)/3600</f>
        <v>0</v>
      </c>
      <c r="D344" s="10">
        <f>B344*'CW1'!X347</f>
        <v>0</v>
      </c>
      <c r="E344" s="21">
        <f t="shared" si="17"/>
        <v>18.220579979433023</v>
      </c>
      <c r="F344" s="60">
        <f>((B344*'CW1'!X347)/1000)/0.755</f>
        <v>0</v>
      </c>
      <c r="G344" s="60">
        <f t="shared" si="16"/>
        <v>2.4133218515805327E-2</v>
      </c>
      <c r="O344">
        <v>5.6</v>
      </c>
    </row>
    <row r="345" spans="1:15">
      <c r="A345" s="131">
        <f t="shared" si="15"/>
        <v>342</v>
      </c>
      <c r="B345" s="147">
        <f>(('CW1'!G348-'CW1'!G347)/3600)*'CW1'!P348</f>
        <v>-1.1677828969374654E-4</v>
      </c>
      <c r="C345" s="5">
        <f>('CW1'!X348*'CW1'!Y348)/3600</f>
        <v>0</v>
      </c>
      <c r="D345" s="10">
        <f>B345*'CW1'!X348</f>
        <v>0</v>
      </c>
      <c r="E345" s="21">
        <f t="shared" si="17"/>
        <v>18.220579979433023</v>
      </c>
      <c r="F345" s="60">
        <f>((B345*'CW1'!X348)/1000)/0.755</f>
        <v>0</v>
      </c>
      <c r="G345" s="60">
        <f t="shared" si="16"/>
        <v>2.4133218515805327E-2</v>
      </c>
      <c r="O345">
        <v>5.6</v>
      </c>
    </row>
    <row r="346" spans="1:15">
      <c r="A346" s="131">
        <f t="shared" si="15"/>
        <v>343</v>
      </c>
      <c r="B346" s="147">
        <f>(('CW1'!G349-'CW1'!G348)/3600)*'CW1'!P349</f>
        <v>-1.1720364174375451E-4</v>
      </c>
      <c r="C346" s="5">
        <f>('CW1'!X349*'CW1'!Y349)/3600</f>
        <v>0</v>
      </c>
      <c r="D346" s="10">
        <f>B346*'CW1'!X349</f>
        <v>0</v>
      </c>
      <c r="E346" s="21">
        <f t="shared" si="17"/>
        <v>18.220579979433023</v>
      </c>
      <c r="F346" s="60">
        <f>((B346*'CW1'!X349)/1000)/0.755</f>
        <v>0</v>
      </c>
      <c r="G346" s="60">
        <f t="shared" si="16"/>
        <v>2.4133218515805327E-2</v>
      </c>
      <c r="O346">
        <v>5.6</v>
      </c>
    </row>
    <row r="347" spans="1:15">
      <c r="A347" s="131">
        <f t="shared" si="15"/>
        <v>344</v>
      </c>
      <c r="B347" s="147">
        <f>(('CW1'!G350-'CW1'!G349)/3600)*'CW1'!P350</f>
        <v>-1.1762899379374815E-4</v>
      </c>
      <c r="C347" s="5">
        <f>('CW1'!X350*'CW1'!Y350)/3600</f>
        <v>0</v>
      </c>
      <c r="D347" s="10">
        <f>B347*'CW1'!X350</f>
        <v>0</v>
      </c>
      <c r="E347" s="21">
        <f t="shared" si="17"/>
        <v>18.220579979433023</v>
      </c>
      <c r="F347" s="60">
        <f>((B347*'CW1'!X350)/1000)/0.755</f>
        <v>0</v>
      </c>
      <c r="G347" s="60">
        <f t="shared" si="16"/>
        <v>2.4133218515805327E-2</v>
      </c>
      <c r="O347">
        <v>5.6</v>
      </c>
    </row>
    <row r="348" spans="1:15">
      <c r="A348" s="131">
        <f t="shared" si="15"/>
        <v>345</v>
      </c>
      <c r="B348" s="147">
        <f>(('CW1'!G351-'CW1'!G350)/3600)*'CW1'!P351</f>
        <v>-1.1805434584375423E-4</v>
      </c>
      <c r="C348" s="5">
        <f>('CW1'!X351*'CW1'!Y351)/3600</f>
        <v>0</v>
      </c>
      <c r="D348" s="10">
        <f>B348*'CW1'!X351</f>
        <v>0</v>
      </c>
      <c r="E348" s="21">
        <f t="shared" si="17"/>
        <v>18.220579979433023</v>
      </c>
      <c r="F348" s="60">
        <f>((B348*'CW1'!X351)/1000)/0.755</f>
        <v>0</v>
      </c>
      <c r="G348" s="60">
        <f t="shared" si="16"/>
        <v>2.4133218515805327E-2</v>
      </c>
      <c r="O348">
        <v>5.6</v>
      </c>
    </row>
    <row r="349" spans="1:15">
      <c r="A349" s="131">
        <f t="shared" si="15"/>
        <v>346</v>
      </c>
      <c r="B349" s="147">
        <f>(('CW1'!G352-'CW1'!G351)/3600)*'CW1'!P352</f>
        <v>-1.1847969789374879E-4</v>
      </c>
      <c r="C349" s="5">
        <f>('CW1'!X352*'CW1'!Y352)/3600</f>
        <v>0</v>
      </c>
      <c r="D349" s="10">
        <f>B349*'CW1'!X352</f>
        <v>0</v>
      </c>
      <c r="E349" s="21">
        <f t="shared" si="17"/>
        <v>18.220579979433023</v>
      </c>
      <c r="F349" s="60">
        <f>((B349*'CW1'!X352)/1000)/0.755</f>
        <v>0</v>
      </c>
      <c r="G349" s="60">
        <f t="shared" si="16"/>
        <v>2.4133218515805327E-2</v>
      </c>
      <c r="O349">
        <v>5.6</v>
      </c>
    </row>
    <row r="350" spans="1:15">
      <c r="A350" s="131">
        <f t="shared" si="15"/>
        <v>347</v>
      </c>
      <c r="B350" s="147">
        <f>(('CW1'!G353-'CW1'!G352)/3600)*'CW1'!P353</f>
        <v>-1.1890504994374907E-4</v>
      </c>
      <c r="C350" s="5">
        <f>('CW1'!X353*'CW1'!Y353)/3600</f>
        <v>0</v>
      </c>
      <c r="D350" s="10">
        <f>B350*'CW1'!X353</f>
        <v>0</v>
      </c>
      <c r="E350" s="21">
        <f t="shared" si="17"/>
        <v>18.220579979433023</v>
      </c>
      <c r="F350" s="60">
        <f>((B350*'CW1'!X353)/1000)/0.755</f>
        <v>0</v>
      </c>
      <c r="G350" s="60">
        <f t="shared" si="16"/>
        <v>2.4133218515805327E-2</v>
      </c>
      <c r="O350">
        <v>5.6</v>
      </c>
    </row>
    <row r="351" spans="1:15">
      <c r="A351" s="131">
        <f t="shared" si="15"/>
        <v>348</v>
      </c>
      <c r="B351" s="147">
        <f>(('CW1'!G354-'CW1'!G353)/3600)*'CW1'!P354</f>
        <v>-1.1933040199374696E-4</v>
      </c>
      <c r="C351" s="5">
        <f>('CW1'!X354*'CW1'!Y354)/3600</f>
        <v>0</v>
      </c>
      <c r="D351" s="10">
        <f>B351*'CW1'!X354</f>
        <v>0</v>
      </c>
      <c r="E351" s="21">
        <f t="shared" si="17"/>
        <v>18.220579979433023</v>
      </c>
      <c r="F351" s="60">
        <f>((B351*'CW1'!X354)/1000)/0.755</f>
        <v>0</v>
      </c>
      <c r="G351" s="60">
        <f t="shared" si="16"/>
        <v>2.4133218515805327E-2</v>
      </c>
      <c r="O351">
        <v>5.6</v>
      </c>
    </row>
    <row r="352" spans="1:15">
      <c r="A352" s="131">
        <f t="shared" si="15"/>
        <v>349</v>
      </c>
      <c r="B352" s="147">
        <f>(('CW1'!G355-'CW1'!G354)/3600)*'CW1'!P355</f>
        <v>-1.1975575404374908E-4</v>
      </c>
      <c r="C352" s="5">
        <f>('CW1'!X355*'CW1'!Y355)/3600</f>
        <v>0</v>
      </c>
      <c r="D352" s="10">
        <f>B352*'CW1'!X355</f>
        <v>0</v>
      </c>
      <c r="E352" s="21">
        <f t="shared" si="17"/>
        <v>18.220579979433023</v>
      </c>
      <c r="F352" s="60">
        <f>((B352*'CW1'!X355)/1000)/0.755</f>
        <v>0</v>
      </c>
      <c r="G352" s="60">
        <f t="shared" si="16"/>
        <v>2.4133218515805327E-2</v>
      </c>
      <c r="O352">
        <v>5.6</v>
      </c>
    </row>
    <row r="353" spans="1:15">
      <c r="A353" s="131">
        <f t="shared" si="15"/>
        <v>350</v>
      </c>
      <c r="B353" s="147">
        <f>(('CW1'!G356-'CW1'!G355)/3600)*'CW1'!P356</f>
        <v>5.4818893906250856E-5</v>
      </c>
      <c r="C353" s="5">
        <f>('CW1'!X356*'CW1'!Y356)/3600</f>
        <v>1.5758960955555554</v>
      </c>
      <c r="D353" s="10">
        <f>B353*'CW1'!X356</f>
        <v>2.6751620226250418E-2</v>
      </c>
      <c r="E353" s="21">
        <f t="shared" si="17"/>
        <v>18.247331599659272</v>
      </c>
      <c r="F353" s="60">
        <f>((B353*'CW1'!X356)/1000)/0.755</f>
        <v>3.5432609571192611E-5</v>
      </c>
      <c r="G353" s="60">
        <f t="shared" si="16"/>
        <v>2.4168651125376521E-2</v>
      </c>
      <c r="O353">
        <v>5.6</v>
      </c>
    </row>
    <row r="354" spans="1:15">
      <c r="A354" s="131">
        <f t="shared" si="15"/>
        <v>351</v>
      </c>
      <c r="B354" s="147">
        <f>(('CW1'!G357-'CW1'!G356)/3600)*'CW1'!P357</f>
        <v>5.4818893906250856E-5</v>
      </c>
      <c r="C354" s="5">
        <f>('CW1'!X357*'CW1'!Y357)/3600</f>
        <v>1.5758960955555554</v>
      </c>
      <c r="D354" s="10">
        <f>B354*'CW1'!X357</f>
        <v>2.6751620226250418E-2</v>
      </c>
      <c r="E354" s="21">
        <f t="shared" si="17"/>
        <v>18.274083219885522</v>
      </c>
      <c r="F354" s="60">
        <f>((B354*'CW1'!X357)/1000)/0.755</f>
        <v>3.5432609571192611E-5</v>
      </c>
      <c r="G354" s="60">
        <f t="shared" si="16"/>
        <v>2.4204083734947715E-2</v>
      </c>
      <c r="O354">
        <v>5.6</v>
      </c>
    </row>
    <row r="355" spans="1:15">
      <c r="A355" s="131">
        <f t="shared" si="15"/>
        <v>352</v>
      </c>
      <c r="B355" s="147">
        <f>(('CW1'!G358-'CW1'!G357)/3600)*'CW1'!P358</f>
        <v>5.4818893906250856E-5</v>
      </c>
      <c r="C355" s="5">
        <f>('CW1'!X358*'CW1'!Y358)/3600</f>
        <v>1.5758960955555554</v>
      </c>
      <c r="D355" s="10">
        <f>B355*'CW1'!X358</f>
        <v>2.6751620226250418E-2</v>
      </c>
      <c r="E355" s="21">
        <f t="shared" si="17"/>
        <v>18.300834840111772</v>
      </c>
      <c r="F355" s="60">
        <f>((B355*'CW1'!X358)/1000)/0.755</f>
        <v>3.5432609571192611E-5</v>
      </c>
      <c r="G355" s="60">
        <f t="shared" si="16"/>
        <v>2.4239516344518909E-2</v>
      </c>
      <c r="O355">
        <v>5.6</v>
      </c>
    </row>
    <row r="356" spans="1:15">
      <c r="A356" s="131">
        <f t="shared" si="15"/>
        <v>353</v>
      </c>
      <c r="B356" s="147">
        <f>(('CW1'!G359-'CW1'!G358)/3600)*'CW1'!P359</f>
        <v>5.4818893906250856E-5</v>
      </c>
      <c r="C356" s="5">
        <f>('CW1'!X359*'CW1'!Y359)/3600</f>
        <v>1.5758960955555554</v>
      </c>
      <c r="D356" s="10">
        <f>B356*'CW1'!X359</f>
        <v>2.6751620226250418E-2</v>
      </c>
      <c r="E356" s="21">
        <f t="shared" si="17"/>
        <v>18.327586460338022</v>
      </c>
      <c r="F356" s="60">
        <f>((B356*'CW1'!X359)/1000)/0.755</f>
        <v>3.5432609571192611E-5</v>
      </c>
      <c r="G356" s="60">
        <f t="shared" si="16"/>
        <v>2.4274948954090103E-2</v>
      </c>
      <c r="O356">
        <v>5.6</v>
      </c>
    </row>
    <row r="357" spans="1:15">
      <c r="A357" s="131">
        <f t="shared" si="15"/>
        <v>354</v>
      </c>
      <c r="B357" s="147">
        <f>(('CW1'!G360-'CW1'!G359)/3600)*'CW1'!P360</f>
        <v>5.4818893906250856E-5</v>
      </c>
      <c r="C357" s="5">
        <f>('CW1'!X360*'CW1'!Y360)/3600</f>
        <v>1.5758960955555554</v>
      </c>
      <c r="D357" s="10">
        <f>B357*'CW1'!X360</f>
        <v>2.6751620226250418E-2</v>
      </c>
      <c r="E357" s="21">
        <f t="shared" si="17"/>
        <v>18.354338080564272</v>
      </c>
      <c r="F357" s="60">
        <f>((B357*'CW1'!X360)/1000)/0.755</f>
        <v>3.5432609571192611E-5</v>
      </c>
      <c r="G357" s="60">
        <f t="shared" si="16"/>
        <v>2.4310381563661297E-2</v>
      </c>
      <c r="O357">
        <v>5.6</v>
      </c>
    </row>
    <row r="358" spans="1:15">
      <c r="A358" s="131">
        <f t="shared" si="15"/>
        <v>355</v>
      </c>
      <c r="B358" s="147">
        <f>(('CW1'!G361-'CW1'!G360)/3600)*'CW1'!P361</f>
        <v>5.4818893906250856E-5</v>
      </c>
      <c r="C358" s="5">
        <f>('CW1'!X361*'CW1'!Y361)/3600</f>
        <v>1.5758960955555554</v>
      </c>
      <c r="D358" s="10">
        <f>B358*'CW1'!X361</f>
        <v>2.6751620226250418E-2</v>
      </c>
      <c r="E358" s="21">
        <f t="shared" si="17"/>
        <v>18.381089700790522</v>
      </c>
      <c r="F358" s="60">
        <f>((B358*'CW1'!X361)/1000)/0.755</f>
        <v>3.5432609571192611E-5</v>
      </c>
      <c r="G358" s="60">
        <f t="shared" si="16"/>
        <v>2.4345814173232491E-2</v>
      </c>
      <c r="O358">
        <v>5.6</v>
      </c>
    </row>
    <row r="359" spans="1:15">
      <c r="A359" s="131">
        <f t="shared" si="15"/>
        <v>356</v>
      </c>
      <c r="B359" s="147">
        <f>(('CW1'!G362-'CW1'!G361)/3600)*'CW1'!P362</f>
        <v>5.4818893906250856E-5</v>
      </c>
      <c r="C359" s="5">
        <f>('CW1'!X362*'CW1'!Y362)/3600</f>
        <v>1.5758960955555554</v>
      </c>
      <c r="D359" s="10">
        <f>B359*'CW1'!X362</f>
        <v>2.6751620226250418E-2</v>
      </c>
      <c r="E359" s="21">
        <f t="shared" si="17"/>
        <v>18.407841321016772</v>
      </c>
      <c r="F359" s="60">
        <f>((B359*'CW1'!X362)/1000)/0.755</f>
        <v>3.5432609571192611E-5</v>
      </c>
      <c r="G359" s="60">
        <f t="shared" si="16"/>
        <v>2.4381246782803685E-2</v>
      </c>
      <c r="O359">
        <v>5.6</v>
      </c>
    </row>
    <row r="360" spans="1:15">
      <c r="A360" s="131">
        <f t="shared" si="15"/>
        <v>357</v>
      </c>
      <c r="B360" s="147">
        <f>(('CW1'!G363-'CW1'!G362)/3600)*'CW1'!P363</f>
        <v>5.4818893906250856E-5</v>
      </c>
      <c r="C360" s="5">
        <f>('CW1'!X363*'CW1'!Y363)/3600</f>
        <v>1.5758960955555554</v>
      </c>
      <c r="D360" s="10">
        <f>B360*'CW1'!X363</f>
        <v>2.6751620226250418E-2</v>
      </c>
      <c r="E360" s="21">
        <f t="shared" si="17"/>
        <v>18.434592941243022</v>
      </c>
      <c r="F360" s="60">
        <f>((B360*'CW1'!X363)/1000)/0.755</f>
        <v>3.5432609571192611E-5</v>
      </c>
      <c r="G360" s="60">
        <f t="shared" si="16"/>
        <v>2.4416679392374879E-2</v>
      </c>
      <c r="O360">
        <v>5.6</v>
      </c>
    </row>
    <row r="361" spans="1:15">
      <c r="A361" s="131">
        <f t="shared" si="15"/>
        <v>358</v>
      </c>
      <c r="B361" s="147">
        <f>(('CW1'!G364-'CW1'!G363)/3600)*'CW1'!P364</f>
        <v>5.4818893906250856E-5</v>
      </c>
      <c r="C361" s="5">
        <f>('CW1'!X364*'CW1'!Y364)/3600</f>
        <v>1.5758960955555554</v>
      </c>
      <c r="D361" s="10">
        <f>B361*'CW1'!X364</f>
        <v>2.6751620226250418E-2</v>
      </c>
      <c r="E361" s="21">
        <f t="shared" si="17"/>
        <v>18.461344561469271</v>
      </c>
      <c r="F361" s="60">
        <f>((B361*'CW1'!X364)/1000)/0.755</f>
        <v>3.5432609571192611E-5</v>
      </c>
      <c r="G361" s="60">
        <f t="shared" si="16"/>
        <v>2.4452112001946073E-2</v>
      </c>
      <c r="O361">
        <v>5.6</v>
      </c>
    </row>
    <row r="362" spans="1:15">
      <c r="A362" s="131">
        <f t="shared" si="15"/>
        <v>359</v>
      </c>
      <c r="B362" s="147">
        <f>(('CW1'!G365-'CW1'!G364)/3600)*'CW1'!P365</f>
        <v>5.4818893906250856E-5</v>
      </c>
      <c r="C362" s="5">
        <f>('CW1'!X365*'CW1'!Y365)/3600</f>
        <v>1.5758960955555554</v>
      </c>
      <c r="D362" s="10">
        <f>B362*'CW1'!X365</f>
        <v>2.6751620226250418E-2</v>
      </c>
      <c r="E362" s="21">
        <f t="shared" si="17"/>
        <v>18.488096181695521</v>
      </c>
      <c r="F362" s="60">
        <f>((B362*'CW1'!X365)/1000)/0.755</f>
        <v>3.5432609571192611E-5</v>
      </c>
      <c r="G362" s="60">
        <f t="shared" si="16"/>
        <v>2.4487544611517267E-2</v>
      </c>
      <c r="O362">
        <v>5.6</v>
      </c>
    </row>
    <row r="363" spans="1:15">
      <c r="A363" s="131">
        <f t="shared" si="15"/>
        <v>360</v>
      </c>
      <c r="B363" s="147">
        <f>(('CW1'!G366-'CW1'!G365)/3600)*'CW1'!P366</f>
        <v>5.4818893906250856E-5</v>
      </c>
      <c r="C363" s="5">
        <f>('CW1'!X366*'CW1'!Y366)/3600</f>
        <v>1.5758960955555554</v>
      </c>
      <c r="D363" s="10">
        <f>B363*'CW1'!X366</f>
        <v>2.6751620226250418E-2</v>
      </c>
      <c r="E363" s="21">
        <f t="shared" si="17"/>
        <v>18.514847801921771</v>
      </c>
      <c r="F363" s="60">
        <f>((B363*'CW1'!X366)/1000)/0.755</f>
        <v>3.5432609571192611E-5</v>
      </c>
      <c r="G363" s="60">
        <f t="shared" si="16"/>
        <v>2.4522977221088461E-2</v>
      </c>
      <c r="O363">
        <v>5.6</v>
      </c>
    </row>
    <row r="364" spans="1:15">
      <c r="A364" s="131">
        <f t="shared" si="15"/>
        <v>361</v>
      </c>
      <c r="B364" s="147">
        <f>(('CW1'!G367-'CW1'!G366)/3600)*'CW1'!P367</f>
        <v>5.4818893906250856E-5</v>
      </c>
      <c r="C364" s="5">
        <f>('CW1'!X367*'CW1'!Y367)/3600</f>
        <v>1.5758960955555554</v>
      </c>
      <c r="D364" s="10">
        <f>B364*'CW1'!X367</f>
        <v>2.6751620226250418E-2</v>
      </c>
      <c r="E364" s="21">
        <f t="shared" si="17"/>
        <v>18.541599422148021</v>
      </c>
      <c r="F364" s="60">
        <f>((B364*'CW1'!X367)/1000)/0.755</f>
        <v>3.5432609571192611E-5</v>
      </c>
      <c r="G364" s="60">
        <f t="shared" si="16"/>
        <v>2.4558409830659655E-2</v>
      </c>
      <c r="O364">
        <v>5.6</v>
      </c>
    </row>
    <row r="365" spans="1:15">
      <c r="A365" s="131">
        <f t="shared" si="15"/>
        <v>362</v>
      </c>
      <c r="B365" s="147">
        <f>(('CW1'!G368-'CW1'!G367)/3600)*'CW1'!P368</f>
        <v>5.4818893906250856E-5</v>
      </c>
      <c r="C365" s="5">
        <f>('CW1'!X368*'CW1'!Y368)/3600</f>
        <v>1.5758960955555554</v>
      </c>
      <c r="D365" s="10">
        <f>B365*'CW1'!X368</f>
        <v>2.6751620226250418E-2</v>
      </c>
      <c r="E365" s="21">
        <f t="shared" si="17"/>
        <v>18.568351042374271</v>
      </c>
      <c r="F365" s="60">
        <f>((B365*'CW1'!X368)/1000)/0.755</f>
        <v>3.5432609571192611E-5</v>
      </c>
      <c r="G365" s="60">
        <f t="shared" si="16"/>
        <v>2.4593842440230849E-2</v>
      </c>
      <c r="O365">
        <v>5.6</v>
      </c>
    </row>
    <row r="366" spans="1:15">
      <c r="A366" s="131">
        <f t="shared" si="15"/>
        <v>363</v>
      </c>
      <c r="B366" s="147">
        <f>(('CW1'!G369-'CW1'!G368)/3600)*'CW1'!P369</f>
        <v>5.4818893906250856E-5</v>
      </c>
      <c r="C366" s="5">
        <f>('CW1'!X369*'CW1'!Y369)/3600</f>
        <v>1.5758960955555554</v>
      </c>
      <c r="D366" s="10">
        <f>B366*'CW1'!X369</f>
        <v>2.6751620226250418E-2</v>
      </c>
      <c r="E366" s="21">
        <f t="shared" si="17"/>
        <v>18.595102662600521</v>
      </c>
      <c r="F366" s="60">
        <f>((B366*'CW1'!X369)/1000)/0.755</f>
        <v>3.5432609571192611E-5</v>
      </c>
      <c r="G366" s="60">
        <f t="shared" si="16"/>
        <v>2.4629275049802044E-2</v>
      </c>
      <c r="O366">
        <v>5.6</v>
      </c>
    </row>
    <row r="367" spans="1:15">
      <c r="A367" s="131">
        <f t="shared" si="15"/>
        <v>364</v>
      </c>
      <c r="B367" s="147">
        <f>(('CW1'!G370-'CW1'!G369)/3600)*'CW1'!P370</f>
        <v>5.4818893906250856E-5</v>
      </c>
      <c r="C367" s="5">
        <f>('CW1'!X370*'CW1'!Y370)/3600</f>
        <v>1.5758960955555554</v>
      </c>
      <c r="D367" s="10">
        <f>B367*'CW1'!X370</f>
        <v>2.6751620226250418E-2</v>
      </c>
      <c r="E367" s="21">
        <f t="shared" si="17"/>
        <v>18.621854282826771</v>
      </c>
      <c r="F367" s="60">
        <f>((B367*'CW1'!X370)/1000)/0.755</f>
        <v>3.5432609571192611E-5</v>
      </c>
      <c r="G367" s="60">
        <f t="shared" si="16"/>
        <v>2.4664707659373238E-2</v>
      </c>
      <c r="O367">
        <v>5.6</v>
      </c>
    </row>
    <row r="368" spans="1:15">
      <c r="A368" s="131">
        <f t="shared" si="15"/>
        <v>365</v>
      </c>
      <c r="B368" s="147">
        <f>(('CW1'!G371-'CW1'!G370)/3600)*'CW1'!P371</f>
        <v>-1.2731908412910316E-4</v>
      </c>
      <c r="C368" s="5">
        <f>('CW1'!X371*'CW1'!Y371)/3600</f>
        <v>0</v>
      </c>
      <c r="D368" s="10">
        <f>B368*'CW1'!X371</f>
        <v>0</v>
      </c>
      <c r="E368" s="21">
        <f t="shared" si="17"/>
        <v>18.621854282826771</v>
      </c>
      <c r="F368" s="60">
        <f>((B368*'CW1'!X371)/1000)/0.755</f>
        <v>0</v>
      </c>
      <c r="G368" s="60">
        <f t="shared" si="16"/>
        <v>2.4664707659373238E-2</v>
      </c>
      <c r="O368">
        <v>5.6</v>
      </c>
    </row>
    <row r="369" spans="1:15">
      <c r="A369" s="131">
        <f t="shared" si="15"/>
        <v>366</v>
      </c>
      <c r="B369" s="147">
        <f>(('CW1'!G372-'CW1'!G371)/3600)*'CW1'!P372</f>
        <v>-1.2707096209993779E-4</v>
      </c>
      <c r="C369" s="5">
        <f>('CW1'!X372*'CW1'!Y372)/3600</f>
        <v>0</v>
      </c>
      <c r="D369" s="10">
        <f>B369*'CW1'!X372</f>
        <v>0</v>
      </c>
      <c r="E369" s="21">
        <f t="shared" si="17"/>
        <v>18.621854282826771</v>
      </c>
      <c r="F369" s="60">
        <f>((B369*'CW1'!X372)/1000)/0.755</f>
        <v>0</v>
      </c>
      <c r="G369" s="60">
        <f t="shared" si="16"/>
        <v>2.4664707659373238E-2</v>
      </c>
      <c r="O369">
        <v>5.6</v>
      </c>
    </row>
    <row r="370" spans="1:15">
      <c r="A370" s="131">
        <f t="shared" si="15"/>
        <v>367</v>
      </c>
      <c r="B370" s="147">
        <f>(('CW1'!G373-'CW1'!G372)/3600)*'CW1'!P373</f>
        <v>-1.2682284007077007E-4</v>
      </c>
      <c r="C370" s="5">
        <f>('CW1'!X373*'CW1'!Y373)/3600</f>
        <v>0</v>
      </c>
      <c r="D370" s="10">
        <f>B370*'CW1'!X373</f>
        <v>0</v>
      </c>
      <c r="E370" s="21">
        <f t="shared" si="17"/>
        <v>18.621854282826771</v>
      </c>
      <c r="F370" s="60">
        <f>((B370*'CW1'!X373)/1000)/0.755</f>
        <v>0</v>
      </c>
      <c r="G370" s="60">
        <f t="shared" si="16"/>
        <v>2.4664707659373238E-2</v>
      </c>
      <c r="O370">
        <v>5.6</v>
      </c>
    </row>
    <row r="371" spans="1:15">
      <c r="A371" s="131">
        <f t="shared" si="15"/>
        <v>368</v>
      </c>
      <c r="B371" s="147">
        <f>(('CW1'!G374-'CW1'!G373)/3600)*'CW1'!P374</f>
        <v>-1.2657471804159988E-4</v>
      </c>
      <c r="C371" s="5">
        <f>('CW1'!X374*'CW1'!Y374)/3600</f>
        <v>0</v>
      </c>
      <c r="D371" s="10">
        <f>B371*'CW1'!X374</f>
        <v>0</v>
      </c>
      <c r="E371" s="21">
        <f t="shared" si="17"/>
        <v>18.621854282826771</v>
      </c>
      <c r="F371" s="60">
        <f>((B371*'CW1'!X374)/1000)/0.755</f>
        <v>0</v>
      </c>
      <c r="G371" s="60">
        <f t="shared" si="16"/>
        <v>2.4664707659373238E-2</v>
      </c>
      <c r="O371">
        <v>5.6</v>
      </c>
    </row>
    <row r="372" spans="1:15">
      <c r="A372" s="131">
        <f t="shared" si="15"/>
        <v>369</v>
      </c>
      <c r="B372" s="147">
        <f>(('CW1'!G375-'CW1'!G374)/3600)*'CW1'!P375</f>
        <v>-1.2632659601243045E-4</v>
      </c>
      <c r="C372" s="5">
        <f>('CW1'!X375*'CW1'!Y375)/3600</f>
        <v>0</v>
      </c>
      <c r="D372" s="10">
        <f>B372*'CW1'!X375</f>
        <v>0</v>
      </c>
      <c r="E372" s="21">
        <f t="shared" si="17"/>
        <v>18.621854282826771</v>
      </c>
      <c r="F372" s="60">
        <f>((B372*'CW1'!X375)/1000)/0.755</f>
        <v>0</v>
      </c>
      <c r="G372" s="60">
        <f t="shared" si="16"/>
        <v>2.4664707659373238E-2</v>
      </c>
      <c r="O372">
        <v>5.6</v>
      </c>
    </row>
    <row r="373" spans="1:15">
      <c r="A373" s="131">
        <f t="shared" si="15"/>
        <v>370</v>
      </c>
      <c r="B373" s="147">
        <f>(('CW1'!G376-'CW1'!G375)/3600)*'CW1'!P376</f>
        <v>-1.2607847398326809E-4</v>
      </c>
      <c r="C373" s="5">
        <f>('CW1'!X376*'CW1'!Y376)/3600</f>
        <v>0</v>
      </c>
      <c r="D373" s="10">
        <f>B373*'CW1'!X376</f>
        <v>0</v>
      </c>
      <c r="E373" s="21">
        <f t="shared" si="17"/>
        <v>18.621854282826771</v>
      </c>
      <c r="F373" s="60">
        <f>((B373*'CW1'!X376)/1000)/0.755</f>
        <v>0</v>
      </c>
      <c r="G373" s="60">
        <f t="shared" si="16"/>
        <v>2.4664707659373238E-2</v>
      </c>
      <c r="O373">
        <v>5.6</v>
      </c>
    </row>
    <row r="374" spans="1:15">
      <c r="A374" s="131">
        <f t="shared" si="15"/>
        <v>371</v>
      </c>
      <c r="B374" s="147">
        <f>(('CW1'!G377-'CW1'!G376)/3600)*'CW1'!P377</f>
        <v>-1.2583035195409654E-4</v>
      </c>
      <c r="C374" s="5">
        <f>('CW1'!X377*'CW1'!Y377)/3600</f>
        <v>0</v>
      </c>
      <c r="D374" s="10">
        <f>B374*'CW1'!X377</f>
        <v>0</v>
      </c>
      <c r="E374" s="21">
        <f t="shared" si="17"/>
        <v>18.621854282826771</v>
      </c>
      <c r="F374" s="60">
        <f>((B374*'CW1'!X377)/1000)/0.755</f>
        <v>0</v>
      </c>
      <c r="G374" s="60">
        <f t="shared" si="16"/>
        <v>2.4664707659373238E-2</v>
      </c>
      <c r="O374">
        <v>5.6</v>
      </c>
    </row>
    <row r="375" spans="1:15">
      <c r="A375" s="131">
        <f t="shared" si="15"/>
        <v>372</v>
      </c>
      <c r="B375" s="147">
        <f>(('CW1'!G378-'CW1'!G377)/3600)*'CW1'!P378</f>
        <v>-1.2558222992492969E-4</v>
      </c>
      <c r="C375" s="5">
        <f>('CW1'!X378*'CW1'!Y378)/3600</f>
        <v>0</v>
      </c>
      <c r="D375" s="10">
        <f>B375*'CW1'!X378</f>
        <v>0</v>
      </c>
      <c r="E375" s="21">
        <f t="shared" si="17"/>
        <v>18.621854282826771</v>
      </c>
      <c r="F375" s="60">
        <f>((B375*'CW1'!X378)/1000)/0.755</f>
        <v>0</v>
      </c>
      <c r="G375" s="60">
        <f t="shared" si="16"/>
        <v>2.4664707659373238E-2</v>
      </c>
      <c r="O375">
        <v>5.6</v>
      </c>
    </row>
    <row r="376" spans="1:15">
      <c r="A376" s="131">
        <f t="shared" si="15"/>
        <v>373</v>
      </c>
      <c r="B376" s="147">
        <f>(('CW1'!G379-'CW1'!G378)/3600)*'CW1'!P379</f>
        <v>-1.2533410789576606E-4</v>
      </c>
      <c r="C376" s="5">
        <f>('CW1'!X379*'CW1'!Y379)/3600</f>
        <v>0</v>
      </c>
      <c r="D376" s="10">
        <f>B376*'CW1'!X379</f>
        <v>0</v>
      </c>
      <c r="E376" s="21">
        <f t="shared" si="17"/>
        <v>18.621854282826771</v>
      </c>
      <c r="F376" s="60">
        <f>((B376*'CW1'!X379)/1000)/0.755</f>
        <v>0</v>
      </c>
      <c r="G376" s="60">
        <f t="shared" si="16"/>
        <v>2.4664707659373238E-2</v>
      </c>
      <c r="O376">
        <v>5.6</v>
      </c>
    </row>
    <row r="377" spans="1:15">
      <c r="A377" s="131">
        <f t="shared" si="15"/>
        <v>374</v>
      </c>
      <c r="B377" s="147">
        <f>(('CW1'!G380-'CW1'!G379)/3600)*'CW1'!P380</f>
        <v>-1.2508598586660378E-4</v>
      </c>
      <c r="C377" s="5">
        <f>('CW1'!X380*'CW1'!Y380)/3600</f>
        <v>0</v>
      </c>
      <c r="D377" s="10">
        <f>B377*'CW1'!X380</f>
        <v>0</v>
      </c>
      <c r="E377" s="21">
        <f t="shared" si="17"/>
        <v>18.621854282826771</v>
      </c>
      <c r="F377" s="60">
        <f>((B377*'CW1'!X380)/1000)/0.755</f>
        <v>0</v>
      </c>
      <c r="G377" s="60">
        <f t="shared" si="16"/>
        <v>2.4664707659373238E-2</v>
      </c>
      <c r="O377">
        <v>5.6</v>
      </c>
    </row>
    <row r="378" spans="1:15">
      <c r="A378" s="131">
        <f t="shared" si="15"/>
        <v>375</v>
      </c>
      <c r="B378" s="147">
        <f>(('CW1'!G381-'CW1'!G380)/3600)*'CW1'!P381</f>
        <v>-1.2483786383743229E-4</v>
      </c>
      <c r="C378" s="5">
        <f>('CW1'!X381*'CW1'!Y381)/3600</f>
        <v>0</v>
      </c>
      <c r="D378" s="10">
        <f>B378*'CW1'!X381</f>
        <v>0</v>
      </c>
      <c r="E378" s="21">
        <f t="shared" si="17"/>
        <v>18.621854282826771</v>
      </c>
      <c r="F378" s="60">
        <f>((B378*'CW1'!X381)/1000)/0.755</f>
        <v>0</v>
      </c>
      <c r="G378" s="60">
        <f t="shared" si="16"/>
        <v>2.4664707659373238E-2</v>
      </c>
      <c r="O378">
        <v>5.6</v>
      </c>
    </row>
    <row r="379" spans="1:15">
      <c r="A379" s="131">
        <f t="shared" si="15"/>
        <v>376</v>
      </c>
      <c r="B379" s="147">
        <f>(('CW1'!G382-'CW1'!G381)/3600)*'CW1'!P382</f>
        <v>-2.266730751416001E-4</v>
      </c>
      <c r="C379" s="5">
        <f>('CW1'!X382*'CW1'!Y382)/3600</f>
        <v>0</v>
      </c>
      <c r="D379" s="10">
        <f>B379*'CW1'!X382</f>
        <v>0</v>
      </c>
      <c r="E379" s="21">
        <f t="shared" si="17"/>
        <v>18.621854282826771</v>
      </c>
      <c r="F379" s="60">
        <f>((B379*'CW1'!X382)/1000)/0.755</f>
        <v>0</v>
      </c>
      <c r="G379" s="60">
        <f t="shared" si="16"/>
        <v>2.4664707659373238E-2</v>
      </c>
      <c r="O379">
        <v>5.6</v>
      </c>
    </row>
    <row r="380" spans="1:15">
      <c r="A380" s="131">
        <f t="shared" si="15"/>
        <v>377</v>
      </c>
      <c r="B380" s="147">
        <f>(('CW1'!G383-'CW1'!G382)/3600)*'CW1'!P383</f>
        <v>-2.266730751416001E-4</v>
      </c>
      <c r="C380" s="5">
        <f>('CW1'!X383*'CW1'!Y383)/3600</f>
        <v>0</v>
      </c>
      <c r="D380" s="10">
        <f>B380*'CW1'!X383</f>
        <v>0</v>
      </c>
      <c r="E380" s="21">
        <f t="shared" si="17"/>
        <v>18.621854282826771</v>
      </c>
      <c r="F380" s="60">
        <f>((B380*'CW1'!X383)/1000)/0.755</f>
        <v>0</v>
      </c>
      <c r="G380" s="60">
        <f t="shared" si="16"/>
        <v>2.4664707659373238E-2</v>
      </c>
      <c r="O380">
        <v>5.6</v>
      </c>
    </row>
    <row r="381" spans="1:15">
      <c r="A381" s="131">
        <f t="shared" si="15"/>
        <v>378</v>
      </c>
      <c r="B381" s="147">
        <f>(('CW1'!G384-'CW1'!G383)/3600)*'CW1'!P384</f>
        <v>-2.266730751416001E-4</v>
      </c>
      <c r="C381" s="5">
        <f>('CW1'!X384*'CW1'!Y384)/3600</f>
        <v>0</v>
      </c>
      <c r="D381" s="10">
        <f>B381*'CW1'!X384</f>
        <v>0</v>
      </c>
      <c r="E381" s="21">
        <f t="shared" si="17"/>
        <v>18.621854282826771</v>
      </c>
      <c r="F381" s="60">
        <f>((B381*'CW1'!X384)/1000)/0.755</f>
        <v>0</v>
      </c>
      <c r="G381" s="60">
        <f t="shared" si="16"/>
        <v>2.4664707659373238E-2</v>
      </c>
      <c r="O381">
        <v>5.6</v>
      </c>
    </row>
    <row r="382" spans="1:15">
      <c r="A382" s="131">
        <f t="shared" si="15"/>
        <v>379</v>
      </c>
      <c r="B382" s="147">
        <f>(('CW1'!G385-'CW1'!G384)/3600)*'CW1'!P385</f>
        <v>-2.266730751416001E-4</v>
      </c>
      <c r="C382" s="5">
        <f>('CW1'!X385*'CW1'!Y385)/3600</f>
        <v>0</v>
      </c>
      <c r="D382" s="10">
        <f>B382*'CW1'!X385</f>
        <v>0</v>
      </c>
      <c r="E382" s="21">
        <f t="shared" si="17"/>
        <v>18.621854282826771</v>
      </c>
      <c r="F382" s="60">
        <f>((B382*'CW1'!X385)/1000)/0.755</f>
        <v>0</v>
      </c>
      <c r="G382" s="60">
        <f t="shared" si="16"/>
        <v>2.4664707659373238E-2</v>
      </c>
      <c r="O382">
        <v>5.6</v>
      </c>
    </row>
    <row r="383" spans="1:15">
      <c r="A383" s="131">
        <f t="shared" si="15"/>
        <v>380</v>
      </c>
      <c r="B383" s="147">
        <f>(('CW1'!G386-'CW1'!G385)/3600)*'CW1'!P386</f>
        <v>-2.266730751416001E-4</v>
      </c>
      <c r="C383" s="5">
        <f>('CW1'!X386*'CW1'!Y386)/3600</f>
        <v>0</v>
      </c>
      <c r="D383" s="10">
        <f>B383*'CW1'!X386</f>
        <v>0</v>
      </c>
      <c r="E383" s="21">
        <f t="shared" si="17"/>
        <v>18.621854282826771</v>
      </c>
      <c r="F383" s="60">
        <f>((B383*'CW1'!X386)/1000)/0.755</f>
        <v>0</v>
      </c>
      <c r="G383" s="60">
        <f t="shared" si="16"/>
        <v>2.4664707659373238E-2</v>
      </c>
      <c r="O383">
        <v>5.6</v>
      </c>
    </row>
    <row r="384" spans="1:15">
      <c r="A384" s="131">
        <f t="shared" si="15"/>
        <v>381</v>
      </c>
      <c r="B384" s="147">
        <f>(('CW1'!G387-'CW1'!G386)/3600)*'CW1'!P387</f>
        <v>-2.266730751416001E-4</v>
      </c>
      <c r="C384" s="5">
        <f>('CW1'!X387*'CW1'!Y387)/3600</f>
        <v>0</v>
      </c>
      <c r="D384" s="10">
        <f>B384*'CW1'!X387</f>
        <v>0</v>
      </c>
      <c r="E384" s="21">
        <f t="shared" si="17"/>
        <v>18.621854282826771</v>
      </c>
      <c r="F384" s="60">
        <f>((B384*'CW1'!X387)/1000)/0.755</f>
        <v>0</v>
      </c>
      <c r="G384" s="60">
        <f t="shared" si="16"/>
        <v>2.4664707659373238E-2</v>
      </c>
      <c r="O384">
        <v>5.6</v>
      </c>
    </row>
    <row r="385" spans="1:15">
      <c r="A385" s="131">
        <f t="shared" si="15"/>
        <v>382</v>
      </c>
      <c r="B385" s="147">
        <f>(('CW1'!G388-'CW1'!G387)/3600)*'CW1'!P388</f>
        <v>-2.266730751416001E-4</v>
      </c>
      <c r="C385" s="5">
        <f>('CW1'!X388*'CW1'!Y388)/3600</f>
        <v>0</v>
      </c>
      <c r="D385" s="10">
        <f>B385*'CW1'!X388</f>
        <v>0</v>
      </c>
      <c r="E385" s="21">
        <f t="shared" si="17"/>
        <v>18.621854282826771</v>
      </c>
      <c r="F385" s="60">
        <f>((B385*'CW1'!X388)/1000)/0.755</f>
        <v>0</v>
      </c>
      <c r="G385" s="60">
        <f t="shared" si="16"/>
        <v>2.4664707659373238E-2</v>
      </c>
      <c r="O385">
        <v>5.6</v>
      </c>
    </row>
    <row r="386" spans="1:15">
      <c r="A386" s="131">
        <f t="shared" si="15"/>
        <v>383</v>
      </c>
      <c r="B386" s="147">
        <f>(('CW1'!G389-'CW1'!G388)/3600)*'CW1'!P389</f>
        <v>-2.266730751416001E-4</v>
      </c>
      <c r="C386" s="5">
        <f>('CW1'!X389*'CW1'!Y389)/3600</f>
        <v>0</v>
      </c>
      <c r="D386" s="10">
        <f>B386*'CW1'!X389</f>
        <v>0</v>
      </c>
      <c r="E386" s="21">
        <f t="shared" si="17"/>
        <v>18.621854282826771</v>
      </c>
      <c r="F386" s="60">
        <f>((B386*'CW1'!X389)/1000)/0.755</f>
        <v>0</v>
      </c>
      <c r="G386" s="60">
        <f t="shared" si="16"/>
        <v>2.4664707659373238E-2</v>
      </c>
      <c r="O386">
        <v>5.6</v>
      </c>
    </row>
    <row r="387" spans="1:15">
      <c r="A387" s="131">
        <f t="shared" si="15"/>
        <v>384</v>
      </c>
      <c r="B387" s="147">
        <f>(('CW1'!G390-'CW1'!G389)/3600)*'CW1'!P390</f>
        <v>-2.266730751416001E-4</v>
      </c>
      <c r="C387" s="5">
        <f>('CW1'!X390*'CW1'!Y390)/3600</f>
        <v>0</v>
      </c>
      <c r="D387" s="10">
        <f>B387*'CW1'!X390</f>
        <v>0</v>
      </c>
      <c r="E387" s="21">
        <f t="shared" si="17"/>
        <v>18.621854282826771</v>
      </c>
      <c r="F387" s="60">
        <f>((B387*'CW1'!X390)/1000)/0.755</f>
        <v>0</v>
      </c>
      <c r="G387" s="60">
        <f t="shared" si="16"/>
        <v>2.4664707659373238E-2</v>
      </c>
      <c r="O387">
        <v>5.6</v>
      </c>
    </row>
    <row r="388" spans="1:15">
      <c r="A388" s="131">
        <f t="shared" si="15"/>
        <v>385</v>
      </c>
      <c r="B388" s="147">
        <f>(('CW1'!G391-'CW1'!G390)/3600)*'CW1'!P391</f>
        <v>5.7548236227083059E-5</v>
      </c>
      <c r="C388" s="5">
        <f>('CW1'!X391*'CW1'!Y391)/3600</f>
        <v>1.6759690355555552</v>
      </c>
      <c r="D388" s="10">
        <f>B388*'CW1'!X391</f>
        <v>2.8083539278816533E-2</v>
      </c>
      <c r="E388" s="21">
        <f t="shared" si="17"/>
        <v>18.649937822105588</v>
      </c>
      <c r="F388" s="60">
        <f>((B388*'CW1'!X391)/1000)/0.755</f>
        <v>3.7196740766644417E-5</v>
      </c>
      <c r="G388" s="60">
        <f t="shared" si="16"/>
        <v>2.4701904400139883E-2</v>
      </c>
      <c r="O388">
        <v>5.6</v>
      </c>
    </row>
    <row r="389" spans="1:15">
      <c r="A389" s="131">
        <f t="shared" ref="A389:A452" si="18">A388+1</f>
        <v>386</v>
      </c>
      <c r="B389" s="147">
        <f>(('CW1'!G392-'CW1'!G391)/3600)*'CW1'!P392</f>
        <v>5.7548236227083059E-5</v>
      </c>
      <c r="C389" s="5">
        <f>('CW1'!X392*'CW1'!Y392)/3600</f>
        <v>1.6759690355555552</v>
      </c>
      <c r="D389" s="10">
        <f>B389*'CW1'!X392</f>
        <v>2.8083539278816533E-2</v>
      </c>
      <c r="E389" s="21">
        <f t="shared" si="17"/>
        <v>18.678021361384406</v>
      </c>
      <c r="F389" s="60">
        <f>((B389*'CW1'!X392)/1000)/0.755</f>
        <v>3.7196740766644417E-5</v>
      </c>
      <c r="G389" s="60">
        <f t="shared" ref="G389:G452" si="19">F389+G388</f>
        <v>2.4739101140906529E-2</v>
      </c>
      <c r="O389">
        <v>5.6</v>
      </c>
    </row>
    <row r="390" spans="1:15">
      <c r="A390" s="131">
        <f t="shared" si="18"/>
        <v>387</v>
      </c>
      <c r="B390" s="147">
        <f>(('CW1'!G393-'CW1'!G392)/3600)*'CW1'!P393</f>
        <v>5.7548236227083059E-5</v>
      </c>
      <c r="C390" s="5">
        <f>('CW1'!X393*'CW1'!Y393)/3600</f>
        <v>1.6759690355555552</v>
      </c>
      <c r="D390" s="10">
        <f>B390*'CW1'!X393</f>
        <v>2.8083539278816533E-2</v>
      </c>
      <c r="E390" s="21">
        <f t="shared" ref="E390:E453" si="20">E389+D390</f>
        <v>18.706104900663224</v>
      </c>
      <c r="F390" s="60">
        <f>((B390*'CW1'!X393)/1000)/0.755</f>
        <v>3.7196740766644417E-5</v>
      </c>
      <c r="G390" s="60">
        <f t="shared" si="19"/>
        <v>2.4776297881673175E-2</v>
      </c>
      <c r="O390">
        <v>5.6</v>
      </c>
    </row>
    <row r="391" spans="1:15">
      <c r="A391" s="131">
        <f t="shared" si="18"/>
        <v>388</v>
      </c>
      <c r="B391" s="147">
        <f>(('CW1'!G394-'CW1'!G393)/3600)*'CW1'!P394</f>
        <v>5.7548236227083059E-5</v>
      </c>
      <c r="C391" s="5">
        <f>('CW1'!X394*'CW1'!Y394)/3600</f>
        <v>1.6759690355555552</v>
      </c>
      <c r="D391" s="10">
        <f>B391*'CW1'!X394</f>
        <v>2.8083539278816533E-2</v>
      </c>
      <c r="E391" s="21">
        <f t="shared" si="20"/>
        <v>18.734188439942042</v>
      </c>
      <c r="F391" s="60">
        <f>((B391*'CW1'!X394)/1000)/0.755</f>
        <v>3.7196740766644417E-5</v>
      </c>
      <c r="G391" s="60">
        <f t="shared" si="19"/>
        <v>2.481349462243982E-2</v>
      </c>
      <c r="O391">
        <v>5.6</v>
      </c>
    </row>
    <row r="392" spans="1:15">
      <c r="A392" s="131">
        <f t="shared" si="18"/>
        <v>389</v>
      </c>
      <c r="B392" s="147">
        <f>(('CW1'!G395-'CW1'!G394)/3600)*'CW1'!P395</f>
        <v>5.7548236227083059E-5</v>
      </c>
      <c r="C392" s="5">
        <f>('CW1'!X395*'CW1'!Y395)/3600</f>
        <v>1.6759690355555552</v>
      </c>
      <c r="D392" s="10">
        <f>B392*'CW1'!X395</f>
        <v>2.8083539278816533E-2</v>
      </c>
      <c r="E392" s="21">
        <f t="shared" si="20"/>
        <v>18.762271979220859</v>
      </c>
      <c r="F392" s="60">
        <f>((B392*'CW1'!X395)/1000)/0.755</f>
        <v>3.7196740766644417E-5</v>
      </c>
      <c r="G392" s="60">
        <f t="shared" si="19"/>
        <v>2.4850691363206466E-2</v>
      </c>
      <c r="O392">
        <v>5.6</v>
      </c>
    </row>
    <row r="393" spans="1:15">
      <c r="A393" s="131">
        <f t="shared" si="18"/>
        <v>390</v>
      </c>
      <c r="B393" s="147">
        <f>(('CW1'!G396-'CW1'!G395)/3600)*'CW1'!P396</f>
        <v>5.7548236227083059E-5</v>
      </c>
      <c r="C393" s="5">
        <f>('CW1'!X396*'CW1'!Y396)/3600</f>
        <v>1.6759690355555552</v>
      </c>
      <c r="D393" s="10">
        <f>B393*'CW1'!X396</f>
        <v>2.8083539278816533E-2</v>
      </c>
      <c r="E393" s="21">
        <f t="shared" si="20"/>
        <v>18.790355518499677</v>
      </c>
      <c r="F393" s="60">
        <f>((B393*'CW1'!X396)/1000)/0.755</f>
        <v>3.7196740766644417E-5</v>
      </c>
      <c r="G393" s="60">
        <f t="shared" si="19"/>
        <v>2.4887888103973112E-2</v>
      </c>
      <c r="O393">
        <v>5.6</v>
      </c>
    </row>
    <row r="394" spans="1:15">
      <c r="A394" s="131">
        <f t="shared" si="18"/>
        <v>391</v>
      </c>
      <c r="B394" s="147">
        <f>(('CW1'!G397-'CW1'!G396)/3600)*'CW1'!P397</f>
        <v>5.7548236227083059E-5</v>
      </c>
      <c r="C394" s="5">
        <f>('CW1'!X397*'CW1'!Y397)/3600</f>
        <v>1.6759690355555552</v>
      </c>
      <c r="D394" s="10">
        <f>B394*'CW1'!X397</f>
        <v>2.8083539278816533E-2</v>
      </c>
      <c r="E394" s="21">
        <f t="shared" si="20"/>
        <v>18.818439057778495</v>
      </c>
      <c r="F394" s="60">
        <f>((B394*'CW1'!X397)/1000)/0.755</f>
        <v>3.7196740766644417E-5</v>
      </c>
      <c r="G394" s="60">
        <f t="shared" si="19"/>
        <v>2.4925084844739757E-2</v>
      </c>
      <c r="O394">
        <v>5.6</v>
      </c>
    </row>
    <row r="395" spans="1:15">
      <c r="A395" s="131">
        <f t="shared" si="18"/>
        <v>392</v>
      </c>
      <c r="B395" s="147">
        <f>(('CW1'!G398-'CW1'!G397)/3600)*'CW1'!P398</f>
        <v>5.7548236227083059E-5</v>
      </c>
      <c r="C395" s="5">
        <f>('CW1'!X398*'CW1'!Y398)/3600</f>
        <v>1.6759690355555552</v>
      </c>
      <c r="D395" s="10">
        <f>B395*'CW1'!X398</f>
        <v>2.8083539278816533E-2</v>
      </c>
      <c r="E395" s="21">
        <f t="shared" si="20"/>
        <v>18.846522597057312</v>
      </c>
      <c r="F395" s="60">
        <f>((B395*'CW1'!X398)/1000)/0.755</f>
        <v>3.7196740766644417E-5</v>
      </c>
      <c r="G395" s="60">
        <f t="shared" si="19"/>
        <v>2.4962281585506403E-2</v>
      </c>
      <c r="O395">
        <v>5.6</v>
      </c>
    </row>
    <row r="396" spans="1:15">
      <c r="A396" s="131">
        <f t="shared" si="18"/>
        <v>393</v>
      </c>
      <c r="B396" s="147">
        <f>(('CW1'!G399-'CW1'!G398)/3600)*'CW1'!P399</f>
        <v>5.7548236227083059E-5</v>
      </c>
      <c r="C396" s="5">
        <f>('CW1'!X399*'CW1'!Y399)/3600</f>
        <v>1.6759690355555552</v>
      </c>
      <c r="D396" s="10">
        <f>B396*'CW1'!X399</f>
        <v>2.8083539278816533E-2</v>
      </c>
      <c r="E396" s="21">
        <f t="shared" si="20"/>
        <v>18.87460613633613</v>
      </c>
      <c r="F396" s="60">
        <f>((B396*'CW1'!X399)/1000)/0.755</f>
        <v>3.7196740766644417E-5</v>
      </c>
      <c r="G396" s="60">
        <f t="shared" si="19"/>
        <v>2.4999478326273049E-2</v>
      </c>
      <c r="O396">
        <v>5.6</v>
      </c>
    </row>
    <row r="397" spans="1:15">
      <c r="A397" s="131">
        <f t="shared" si="18"/>
        <v>394</v>
      </c>
      <c r="B397" s="147">
        <f>(('CW1'!G400-'CW1'!G399)/3600)*'CW1'!P400</f>
        <v>5.7548236227083059E-5</v>
      </c>
      <c r="C397" s="5">
        <f>('CW1'!X400*'CW1'!Y400)/3600</f>
        <v>1.6759690355555552</v>
      </c>
      <c r="D397" s="10">
        <f>B397*'CW1'!X400</f>
        <v>2.8083539278816533E-2</v>
      </c>
      <c r="E397" s="21">
        <f t="shared" si="20"/>
        <v>18.902689675614948</v>
      </c>
      <c r="F397" s="60">
        <f>((B397*'CW1'!X400)/1000)/0.755</f>
        <v>3.7196740766644417E-5</v>
      </c>
      <c r="G397" s="60">
        <f t="shared" si="19"/>
        <v>2.5036675067039695E-2</v>
      </c>
      <c r="O397">
        <v>5.6</v>
      </c>
    </row>
    <row r="398" spans="1:15">
      <c r="A398" s="131">
        <f t="shared" si="18"/>
        <v>395</v>
      </c>
      <c r="B398" s="147">
        <f>(('CW1'!G401-'CW1'!G400)/3600)*'CW1'!P401</f>
        <v>-1.6120176377291598E-4</v>
      </c>
      <c r="C398" s="5">
        <f>('CW1'!X401*'CW1'!Y401)/3600</f>
        <v>0</v>
      </c>
      <c r="D398" s="10">
        <f>B398*'CW1'!X401</f>
        <v>0</v>
      </c>
      <c r="E398" s="21">
        <f t="shared" si="20"/>
        <v>18.902689675614948</v>
      </c>
      <c r="F398" s="60">
        <f>((B398*'CW1'!X401)/1000)/0.755</f>
        <v>0</v>
      </c>
      <c r="G398" s="60">
        <f t="shared" si="19"/>
        <v>2.5036675067039695E-2</v>
      </c>
      <c r="O398">
        <v>5.6</v>
      </c>
    </row>
    <row r="399" spans="1:15">
      <c r="A399" s="131">
        <f t="shared" si="18"/>
        <v>396</v>
      </c>
      <c r="B399" s="147">
        <f>(('CW1'!G402-'CW1'!G401)/3600)*'CW1'!P402</f>
        <v>-1.6173345383541747E-4</v>
      </c>
      <c r="C399" s="5">
        <f>('CW1'!X402*'CW1'!Y402)/3600</f>
        <v>0</v>
      </c>
      <c r="D399" s="10">
        <f>B399*'CW1'!X402</f>
        <v>0</v>
      </c>
      <c r="E399" s="21">
        <f t="shared" si="20"/>
        <v>18.902689675614948</v>
      </c>
      <c r="F399" s="60">
        <f>((B399*'CW1'!X402)/1000)/0.755</f>
        <v>0</v>
      </c>
      <c r="G399" s="60">
        <f t="shared" si="19"/>
        <v>2.5036675067039695E-2</v>
      </c>
      <c r="O399">
        <v>5.6</v>
      </c>
    </row>
    <row r="400" spans="1:15">
      <c r="A400" s="131">
        <f t="shared" si="18"/>
        <v>397</v>
      </c>
      <c r="B400" s="147">
        <f>(('CW1'!G403-'CW1'!G402)/3600)*'CW1'!P403</f>
        <v>-1.6226514389792228E-4</v>
      </c>
      <c r="C400" s="5">
        <f>('CW1'!X403*'CW1'!Y403)/3600</f>
        <v>0</v>
      </c>
      <c r="D400" s="10">
        <f>B400*'CW1'!X403</f>
        <v>0</v>
      </c>
      <c r="E400" s="21">
        <f t="shared" si="20"/>
        <v>18.902689675614948</v>
      </c>
      <c r="F400" s="60">
        <f>((B400*'CW1'!X403)/1000)/0.755</f>
        <v>0</v>
      </c>
      <c r="G400" s="60">
        <f t="shared" si="19"/>
        <v>2.5036675067039695E-2</v>
      </c>
      <c r="O400">
        <v>5.6</v>
      </c>
    </row>
    <row r="401" spans="1:15">
      <c r="A401" s="131">
        <f t="shared" si="18"/>
        <v>398</v>
      </c>
      <c r="B401" s="147">
        <f>(('CW1'!G404-'CW1'!G403)/3600)*'CW1'!P404</f>
        <v>-1.6279683396042062E-4</v>
      </c>
      <c r="C401" s="5">
        <f>('CW1'!X404*'CW1'!Y404)/3600</f>
        <v>0</v>
      </c>
      <c r="D401" s="10">
        <f>B401*'CW1'!X404</f>
        <v>0</v>
      </c>
      <c r="E401" s="21">
        <f t="shared" si="20"/>
        <v>18.902689675614948</v>
      </c>
      <c r="F401" s="60">
        <f>((B401*'CW1'!X404)/1000)/0.755</f>
        <v>0</v>
      </c>
      <c r="G401" s="60">
        <f t="shared" si="19"/>
        <v>2.5036675067039695E-2</v>
      </c>
      <c r="O401">
        <v>5.6</v>
      </c>
    </row>
    <row r="402" spans="1:15">
      <c r="A402" s="131">
        <f t="shared" si="18"/>
        <v>399</v>
      </c>
      <c r="B402" s="147">
        <f>(('CW1'!G405-'CW1'!G404)/3600)*'CW1'!P405</f>
        <v>-1.6332852402291427E-4</v>
      </c>
      <c r="C402" s="5">
        <f>('CW1'!X405*'CW1'!Y405)/3600</f>
        <v>0</v>
      </c>
      <c r="D402" s="10">
        <f>B402*'CW1'!X405</f>
        <v>0</v>
      </c>
      <c r="E402" s="21">
        <f t="shared" si="20"/>
        <v>18.902689675614948</v>
      </c>
      <c r="F402" s="60">
        <f>((B402*'CW1'!X405)/1000)/0.755</f>
        <v>0</v>
      </c>
      <c r="G402" s="60">
        <f t="shared" si="19"/>
        <v>2.5036675067039695E-2</v>
      </c>
      <c r="O402">
        <v>5.6</v>
      </c>
    </row>
    <row r="403" spans="1:15">
      <c r="A403" s="131">
        <f t="shared" si="18"/>
        <v>400</v>
      </c>
      <c r="B403" s="147">
        <f>(('CW1'!G406-'CW1'!G405)/3600)*'CW1'!P406</f>
        <v>-1.6386021408541215E-4</v>
      </c>
      <c r="C403" s="5">
        <f>('CW1'!X406*'CW1'!Y406)/3600</f>
        <v>0</v>
      </c>
      <c r="D403" s="10">
        <f>B403*'CW1'!X406</f>
        <v>0</v>
      </c>
      <c r="E403" s="21">
        <f t="shared" si="20"/>
        <v>18.902689675614948</v>
      </c>
      <c r="F403" s="60">
        <f>((B403*'CW1'!X406)/1000)/0.755</f>
        <v>0</v>
      </c>
      <c r="G403" s="60">
        <f t="shared" si="19"/>
        <v>2.5036675067039695E-2</v>
      </c>
      <c r="O403">
        <v>5.6</v>
      </c>
    </row>
    <row r="404" spans="1:15">
      <c r="A404" s="131">
        <f t="shared" si="18"/>
        <v>401</v>
      </c>
      <c r="B404" s="147">
        <f>(('CW1'!G407-'CW1'!G406)/3600)*'CW1'!P407</f>
        <v>-1.6439190414791499E-4</v>
      </c>
      <c r="C404" s="5">
        <f>('CW1'!X407*'CW1'!Y407)/3600</f>
        <v>0</v>
      </c>
      <c r="D404" s="10">
        <f>B404*'CW1'!X407</f>
        <v>0</v>
      </c>
      <c r="E404" s="21">
        <f t="shared" si="20"/>
        <v>18.902689675614948</v>
      </c>
      <c r="F404" s="60">
        <f>((B404*'CW1'!X407)/1000)/0.755</f>
        <v>0</v>
      </c>
      <c r="G404" s="60">
        <f t="shared" si="19"/>
        <v>2.5036675067039695E-2</v>
      </c>
      <c r="O404">
        <v>5.6</v>
      </c>
    </row>
    <row r="405" spans="1:15">
      <c r="A405" s="131">
        <f t="shared" si="18"/>
        <v>402</v>
      </c>
      <c r="B405" s="147">
        <f>(('CW1'!G408-'CW1'!G407)/3600)*'CW1'!P408</f>
        <v>-1.6492359421041878E-4</v>
      </c>
      <c r="C405" s="5">
        <f>('CW1'!X408*'CW1'!Y408)/3600</f>
        <v>0</v>
      </c>
      <c r="D405" s="10">
        <f>B405*'CW1'!X408</f>
        <v>0</v>
      </c>
      <c r="E405" s="21">
        <f t="shared" si="20"/>
        <v>18.902689675614948</v>
      </c>
      <c r="F405" s="60">
        <f>((B405*'CW1'!X408)/1000)/0.755</f>
        <v>0</v>
      </c>
      <c r="G405" s="60">
        <f t="shared" si="19"/>
        <v>2.5036675067039695E-2</v>
      </c>
      <c r="O405">
        <v>5.6</v>
      </c>
    </row>
    <row r="406" spans="1:15">
      <c r="A406" s="131">
        <f t="shared" si="18"/>
        <v>403</v>
      </c>
      <c r="B406" s="147">
        <f>(('CW1'!G409-'CW1'!G408)/3600)*'CW1'!P409</f>
        <v>-1.6545528427291839E-4</v>
      </c>
      <c r="C406" s="5">
        <f>('CW1'!X409*'CW1'!Y409)/3600</f>
        <v>0</v>
      </c>
      <c r="D406" s="10">
        <f>B406*'CW1'!X409</f>
        <v>0</v>
      </c>
      <c r="E406" s="21">
        <f t="shared" si="20"/>
        <v>18.902689675614948</v>
      </c>
      <c r="F406" s="60">
        <f>((B406*'CW1'!X409)/1000)/0.755</f>
        <v>0</v>
      </c>
      <c r="G406" s="60">
        <f t="shared" si="19"/>
        <v>2.5036675067039695E-2</v>
      </c>
      <c r="O406">
        <v>5.6</v>
      </c>
    </row>
    <row r="407" spans="1:15">
      <c r="A407" s="131">
        <f t="shared" si="18"/>
        <v>404</v>
      </c>
      <c r="B407" s="147">
        <f>(('CW1'!G410-'CW1'!G409)/3600)*'CW1'!P410</f>
        <v>-1.6598697433541415E-4</v>
      </c>
      <c r="C407" s="5">
        <f>('CW1'!X410*'CW1'!Y410)/3600</f>
        <v>0</v>
      </c>
      <c r="D407" s="10">
        <f>B407*'CW1'!X410</f>
        <v>0</v>
      </c>
      <c r="E407" s="21">
        <f t="shared" si="20"/>
        <v>18.902689675614948</v>
      </c>
      <c r="F407" s="60">
        <f>((B407*'CW1'!X410)/1000)/0.755</f>
        <v>0</v>
      </c>
      <c r="G407" s="60">
        <f t="shared" si="19"/>
        <v>2.5036675067039695E-2</v>
      </c>
      <c r="O407">
        <v>5.6</v>
      </c>
    </row>
    <row r="408" spans="1:15">
      <c r="A408" s="131">
        <f t="shared" si="18"/>
        <v>405</v>
      </c>
      <c r="B408" s="147">
        <f>(('CW1'!G411-'CW1'!G410)/3600)*'CW1'!P411</f>
        <v>9.5981335602085226E-5</v>
      </c>
      <c r="C408" s="5">
        <f>('CW1'!X411*'CW1'!Y411)/3600</f>
        <v>1.4545955622222224</v>
      </c>
      <c r="D408" s="10">
        <f>B408*'CW1'!X411</f>
        <v>4.6838891773817594E-2</v>
      </c>
      <c r="E408" s="21">
        <f t="shared" si="20"/>
        <v>18.949528567388764</v>
      </c>
      <c r="F408" s="60">
        <f>((B408*'CW1'!X411)/1000)/0.755</f>
        <v>6.2038267250089522E-5</v>
      </c>
      <c r="G408" s="60">
        <f t="shared" si="19"/>
        <v>2.5098713334289785E-2</v>
      </c>
      <c r="O408">
        <v>5.6</v>
      </c>
    </row>
    <row r="409" spans="1:15">
      <c r="A409" s="131">
        <f t="shared" si="18"/>
        <v>406</v>
      </c>
      <c r="B409" s="147">
        <f>(('CW1'!G412-'CW1'!G411)/3600)*'CW1'!P412</f>
        <v>9.6087673614580067E-5</v>
      </c>
      <c r="C409" s="5">
        <f>('CW1'!X412*'CW1'!Y412)/3600</f>
        <v>1.4545955622222224</v>
      </c>
      <c r="D409" s="10">
        <f>B409*'CW1'!X412</f>
        <v>4.6890784723915072E-2</v>
      </c>
      <c r="E409" s="21">
        <f t="shared" si="20"/>
        <v>18.996419352112678</v>
      </c>
      <c r="F409" s="60">
        <f>((B409*'CW1'!X412)/1000)/0.755</f>
        <v>6.2106999634324594E-5</v>
      </c>
      <c r="G409" s="60">
        <f t="shared" si="19"/>
        <v>2.5160820333924111E-2</v>
      </c>
      <c r="O409">
        <v>5.6</v>
      </c>
    </row>
    <row r="410" spans="1:15">
      <c r="A410" s="131">
        <f t="shared" si="18"/>
        <v>407</v>
      </c>
      <c r="B410" s="147">
        <f>(('CW1'!G413-'CW1'!G412)/3600)*'CW1'!P413</f>
        <v>9.6194011627083296E-5</v>
      </c>
      <c r="C410" s="5">
        <f>('CW1'!X413*'CW1'!Y413)/3600</f>
        <v>1.4545955622222224</v>
      </c>
      <c r="D410" s="10">
        <f>B410*'CW1'!X413</f>
        <v>4.694267767401665E-2</v>
      </c>
      <c r="E410" s="21">
        <f t="shared" si="20"/>
        <v>19.043362029786696</v>
      </c>
      <c r="F410" s="60">
        <f>((B410*'CW1'!X413)/1000)/0.755</f>
        <v>6.2175732018565101E-5</v>
      </c>
      <c r="G410" s="60">
        <f t="shared" si="19"/>
        <v>2.5222996065942676E-2</v>
      </c>
      <c r="O410">
        <v>5.6</v>
      </c>
    </row>
    <row r="411" spans="1:15">
      <c r="A411" s="131">
        <f t="shared" si="18"/>
        <v>408</v>
      </c>
      <c r="B411" s="147">
        <f>(('CW1'!G414-'CW1'!G413)/3600)*'CW1'!P414</f>
        <v>9.6300349639585184E-5</v>
      </c>
      <c r="C411" s="5">
        <f>('CW1'!X414*'CW1'!Y414)/3600</f>
        <v>1.4839098577777776</v>
      </c>
      <c r="D411" s="10">
        <f>B411*'CW1'!X414</f>
        <v>4.699457062411757E-2</v>
      </c>
      <c r="E411" s="21">
        <f t="shared" si="20"/>
        <v>19.090356600410814</v>
      </c>
      <c r="F411" s="60">
        <f>((B411*'CW1'!X414)/1000)/0.755</f>
        <v>6.2244464402804727E-5</v>
      </c>
      <c r="G411" s="60">
        <f t="shared" si="19"/>
        <v>2.528524053034548E-2</v>
      </c>
      <c r="O411">
        <v>5.6</v>
      </c>
    </row>
    <row r="412" spans="1:15">
      <c r="A412" s="131">
        <f t="shared" si="18"/>
        <v>409</v>
      </c>
      <c r="B412" s="147">
        <f>(('CW1'!G415-'CW1'!G414)/3600)*'CW1'!P415</f>
        <v>9.6406687652085202E-5</v>
      </c>
      <c r="C412" s="5">
        <f>('CW1'!X415*'CW1'!Y415)/3600</f>
        <v>1.4839098577777776</v>
      </c>
      <c r="D412" s="10">
        <f>B412*'CW1'!X415</f>
        <v>4.704646357421758E-2</v>
      </c>
      <c r="E412" s="21">
        <f t="shared" si="20"/>
        <v>19.137403063985033</v>
      </c>
      <c r="F412" s="60">
        <f>((B412*'CW1'!X415)/1000)/0.755</f>
        <v>6.2313196787043147E-5</v>
      </c>
      <c r="G412" s="60">
        <f t="shared" si="19"/>
        <v>2.5347553727132523E-2</v>
      </c>
      <c r="O412">
        <v>5.6</v>
      </c>
    </row>
    <row r="413" spans="1:15">
      <c r="A413" s="131">
        <f t="shared" si="18"/>
        <v>410</v>
      </c>
      <c r="B413" s="147">
        <f>(('CW1'!G416-'CW1'!G415)/3600)*'CW1'!P416</f>
        <v>9.6513025664581845E-5</v>
      </c>
      <c r="C413" s="5">
        <f>('CW1'!X416*'CW1'!Y416)/3600</f>
        <v>1.4839098577777776</v>
      </c>
      <c r="D413" s="10">
        <f>B413*'CW1'!X416</f>
        <v>4.7098356524315939E-2</v>
      </c>
      <c r="E413" s="21">
        <f t="shared" si="20"/>
        <v>19.184501420509349</v>
      </c>
      <c r="F413" s="60">
        <f>((B413*'CW1'!X416)/1000)/0.755</f>
        <v>6.2381929171279385E-5</v>
      </c>
      <c r="G413" s="60">
        <f t="shared" si="19"/>
        <v>2.5409935656303801E-2</v>
      </c>
      <c r="O413">
        <v>5.6</v>
      </c>
    </row>
    <row r="414" spans="1:15">
      <c r="A414" s="131">
        <f t="shared" si="18"/>
        <v>411</v>
      </c>
      <c r="B414" s="147">
        <f>(('CW1'!G417-'CW1'!G416)/3600)*'CW1'!P417</f>
        <v>9.6619363677082296E-5</v>
      </c>
      <c r="C414" s="5">
        <f>('CW1'!X417*'CW1'!Y417)/3600</f>
        <v>1.4839098577777776</v>
      </c>
      <c r="D414" s="10">
        <f>B414*'CW1'!X417</f>
        <v>4.7150249474416157E-2</v>
      </c>
      <c r="E414" s="21">
        <f t="shared" si="20"/>
        <v>19.231651669983766</v>
      </c>
      <c r="F414" s="60">
        <f>((B414*'CW1'!X417)/1000)/0.755</f>
        <v>6.245066155551809E-5</v>
      </c>
      <c r="G414" s="60">
        <f t="shared" si="19"/>
        <v>2.5472386317859318E-2</v>
      </c>
      <c r="O414">
        <v>5.6</v>
      </c>
    </row>
    <row r="415" spans="1:15">
      <c r="A415" s="131">
        <f t="shared" si="18"/>
        <v>412</v>
      </c>
      <c r="B415" s="147">
        <f>(('CW1'!G418-'CW1'!G417)/3600)*'CW1'!P418</f>
        <v>9.6725701689585959E-5</v>
      </c>
      <c r="C415" s="5">
        <f>('CW1'!X418*'CW1'!Y418)/3600</f>
        <v>1.4839098577777776</v>
      </c>
      <c r="D415" s="10">
        <f>B415*'CW1'!X418</f>
        <v>4.7202142424517951E-2</v>
      </c>
      <c r="E415" s="21">
        <f t="shared" si="20"/>
        <v>19.278853812408283</v>
      </c>
      <c r="F415" s="60">
        <f>((B415*'CW1'!X418)/1000)/0.755</f>
        <v>6.2519393939758881E-5</v>
      </c>
      <c r="G415" s="60">
        <f t="shared" si="19"/>
        <v>2.5534905711799078E-2</v>
      </c>
      <c r="O415">
        <v>5.6</v>
      </c>
    </row>
    <row r="416" spans="1:15">
      <c r="A416" s="131">
        <f t="shared" si="18"/>
        <v>413</v>
      </c>
      <c r="B416" s="147">
        <f>(('CW1'!G419-'CW1'!G418)/3600)*'CW1'!P419</f>
        <v>9.6832039702080759E-5</v>
      </c>
      <c r="C416" s="5">
        <f>('CW1'!X419*'CW1'!Y419)/3600</f>
        <v>1.4839098577777776</v>
      </c>
      <c r="D416" s="10">
        <f>B416*'CW1'!X419</f>
        <v>4.7254035374615408E-2</v>
      </c>
      <c r="E416" s="21">
        <f t="shared" si="20"/>
        <v>19.326107847782897</v>
      </c>
      <c r="F416" s="60">
        <f>((B416*'CW1'!X419)/1000)/0.755</f>
        <v>6.2588126323993913E-5</v>
      </c>
      <c r="G416" s="60">
        <f t="shared" si="19"/>
        <v>2.5597493838123073E-2</v>
      </c>
      <c r="O416">
        <v>5.6</v>
      </c>
    </row>
    <row r="417" spans="1:15">
      <c r="A417" s="131">
        <f t="shared" si="18"/>
        <v>414</v>
      </c>
      <c r="B417" s="147">
        <f>(('CW1'!G420-'CW1'!G419)/3600)*'CW1'!P420</f>
        <v>9.6938377714583568E-5</v>
      </c>
      <c r="C417" s="5">
        <f>('CW1'!X420*'CW1'!Y420)/3600</f>
        <v>1.4839098577777776</v>
      </c>
      <c r="D417" s="10">
        <f>B417*'CW1'!X420</f>
        <v>4.7305928324716778E-2</v>
      </c>
      <c r="E417" s="21">
        <f t="shared" si="20"/>
        <v>19.373413776107615</v>
      </c>
      <c r="F417" s="60">
        <f>((B417*'CW1'!X420)/1000)/0.755</f>
        <v>6.2656858708234135E-5</v>
      </c>
      <c r="G417" s="60">
        <f t="shared" si="19"/>
        <v>2.5660150696831308E-2</v>
      </c>
      <c r="O417">
        <v>5.6</v>
      </c>
    </row>
    <row r="418" spans="1:15">
      <c r="A418" s="131">
        <f t="shared" si="18"/>
        <v>415</v>
      </c>
      <c r="B418" s="147">
        <f>(('CW1'!G421-'CW1'!G420)/3600)*'CW1'!P421</f>
        <v>9.7044715727084304E-5</v>
      </c>
      <c r="C418" s="5">
        <f>('CW1'!X421*'CW1'!Y421)/3600</f>
        <v>1.5132241533333337</v>
      </c>
      <c r="D418" s="10">
        <f>B418*'CW1'!X421</f>
        <v>4.7357821274817143E-2</v>
      </c>
      <c r="E418" s="21">
        <f t="shared" si="20"/>
        <v>19.420771597382434</v>
      </c>
      <c r="F418" s="60">
        <f>((B418*'CW1'!X421)/1000)/0.755</f>
        <v>6.272559109247303E-5</v>
      </c>
      <c r="G418" s="60">
        <f t="shared" si="19"/>
        <v>2.5722876287923781E-2</v>
      </c>
      <c r="O418">
        <v>5.6</v>
      </c>
    </row>
    <row r="419" spans="1:15">
      <c r="A419" s="131">
        <f t="shared" si="18"/>
        <v>416</v>
      </c>
      <c r="B419" s="147">
        <f>(('CW1'!G422-'CW1'!G421)/3600)*'CW1'!P422</f>
        <v>9.7151053739584403E-5</v>
      </c>
      <c r="C419" s="5">
        <f>('CW1'!X422*'CW1'!Y422)/3600</f>
        <v>1.5132241533333337</v>
      </c>
      <c r="D419" s="10">
        <f>B419*'CW1'!X422</f>
        <v>4.7409714224917188E-2</v>
      </c>
      <c r="E419" s="21">
        <f t="shared" si="20"/>
        <v>19.468181311607349</v>
      </c>
      <c r="F419" s="60">
        <f>((B419*'CW1'!X422)/1000)/0.755</f>
        <v>6.2794323476711504E-5</v>
      </c>
      <c r="G419" s="60">
        <f t="shared" si="19"/>
        <v>2.5785670611400493E-2</v>
      </c>
      <c r="O419">
        <v>5.6</v>
      </c>
    </row>
    <row r="420" spans="1:15">
      <c r="A420" s="131">
        <f t="shared" si="18"/>
        <v>417</v>
      </c>
      <c r="B420" s="147">
        <f>(('CW1'!G423-'CW1'!G422)/3600)*'CW1'!P423</f>
        <v>9.7257391752085735E-5</v>
      </c>
      <c r="C420" s="5">
        <f>('CW1'!X423*'CW1'!Y423)/3600</f>
        <v>1.5132241533333337</v>
      </c>
      <c r="D420" s="10">
        <f>B420*'CW1'!X423</f>
        <v>4.7461607175017836E-2</v>
      </c>
      <c r="E420" s="21">
        <f t="shared" si="20"/>
        <v>19.515642918782365</v>
      </c>
      <c r="F420" s="60">
        <f>((B420*'CW1'!X423)/1000)/0.755</f>
        <v>6.2863055860950778E-5</v>
      </c>
      <c r="G420" s="60">
        <f t="shared" si="19"/>
        <v>2.5848533667261444E-2</v>
      </c>
      <c r="O420">
        <v>5.6</v>
      </c>
    </row>
    <row r="421" spans="1:15">
      <c r="A421" s="131">
        <f t="shared" si="18"/>
        <v>418</v>
      </c>
      <c r="B421" s="147">
        <f>(('CW1'!G424-'CW1'!G423)/3600)*'CW1'!P424</f>
        <v>9.7363729764581605E-5</v>
      </c>
      <c r="C421" s="5">
        <f>('CW1'!X424*'CW1'!Y424)/3600</f>
        <v>1.5132241533333337</v>
      </c>
      <c r="D421" s="10">
        <f>B421*'CW1'!X424</f>
        <v>4.7513500125115821E-2</v>
      </c>
      <c r="E421" s="21">
        <f t="shared" si="20"/>
        <v>19.563156418907482</v>
      </c>
      <c r="F421" s="60">
        <f>((B421*'CW1'!X424)/1000)/0.755</f>
        <v>6.2931788245186514E-5</v>
      </c>
      <c r="G421" s="60">
        <f t="shared" si="19"/>
        <v>2.5911465455506631E-2</v>
      </c>
      <c r="O421">
        <v>5.6</v>
      </c>
    </row>
    <row r="422" spans="1:15">
      <c r="A422" s="131">
        <f t="shared" si="18"/>
        <v>419</v>
      </c>
      <c r="B422" s="147">
        <f>(('CW1'!G425-'CW1'!G424)/3600)*'CW1'!P425</f>
        <v>9.7470067777081067E-5</v>
      </c>
      <c r="C422" s="5">
        <f>('CW1'!X425*'CW1'!Y425)/3600</f>
        <v>1.5132241533333337</v>
      </c>
      <c r="D422" s="10">
        <f>B422*'CW1'!X425</f>
        <v>4.756539307521556E-2</v>
      </c>
      <c r="E422" s="21">
        <f t="shared" si="20"/>
        <v>19.610721811982696</v>
      </c>
      <c r="F422" s="60">
        <f>((B422*'CW1'!X425)/1000)/0.755</f>
        <v>6.3000520629424582E-5</v>
      </c>
      <c r="G422" s="60">
        <f t="shared" si="19"/>
        <v>2.5974465976136056E-2</v>
      </c>
      <c r="O422">
        <v>5.6</v>
      </c>
    </row>
    <row r="423" spans="1:15">
      <c r="A423" s="131">
        <f t="shared" si="18"/>
        <v>420</v>
      </c>
      <c r="B423" s="147">
        <f>(('CW1'!G426-'CW1'!G425)/3600)*'CW1'!P426</f>
        <v>9.7576405789584527E-5</v>
      </c>
      <c r="C423" s="5">
        <f>('CW1'!X426*'CW1'!Y426)/3600</f>
        <v>1.5132241533333337</v>
      </c>
      <c r="D423" s="10">
        <f>B423*'CW1'!X426</f>
        <v>4.761728602531725E-2</v>
      </c>
      <c r="E423" s="21">
        <f t="shared" si="20"/>
        <v>19.658339098008014</v>
      </c>
      <c r="F423" s="60">
        <f>((B423*'CW1'!X426)/1000)/0.755</f>
        <v>6.3069253013665238E-5</v>
      </c>
      <c r="G423" s="60">
        <f t="shared" si="19"/>
        <v>2.6037535229149721E-2</v>
      </c>
      <c r="O423">
        <v>5.6</v>
      </c>
    </row>
    <row r="424" spans="1:15">
      <c r="A424" s="131">
        <f t="shared" si="18"/>
        <v>421</v>
      </c>
      <c r="B424" s="147">
        <f>(('CW1'!G427-'CW1'!G426)/3600)*'CW1'!P427</f>
        <v>3.772077438020711E-4</v>
      </c>
      <c r="C424" s="5">
        <f>('CW1'!X427*'CW1'!Y427)/3600</f>
        <v>1.5132241533333337</v>
      </c>
      <c r="D424" s="10">
        <f>B424*'CW1'!X427</f>
        <v>0.18407737897541071</v>
      </c>
      <c r="E424" s="21">
        <f t="shared" si="20"/>
        <v>19.842416476983423</v>
      </c>
      <c r="F424" s="60">
        <f>((B424*'CW1'!X427)/1000)/0.755</f>
        <v>2.4381109798067642E-4</v>
      </c>
      <c r="G424" s="60">
        <f t="shared" si="19"/>
        <v>2.6281346327130396E-2</v>
      </c>
      <c r="O424">
        <v>5.6</v>
      </c>
    </row>
    <row r="425" spans="1:15">
      <c r="A425" s="131">
        <f t="shared" si="18"/>
        <v>422</v>
      </c>
      <c r="B425" s="147">
        <f>(('CW1'!G428-'CW1'!G427)/3600)*'CW1'!P428</f>
        <v>3.7738497382290527E-4</v>
      </c>
      <c r="C425" s="5">
        <f>('CW1'!X428*'CW1'!Y428)/3600</f>
        <v>1.5425384488888889</v>
      </c>
      <c r="D425" s="10">
        <f>B425*'CW1'!X428</f>
        <v>0.18416386722557776</v>
      </c>
      <c r="E425" s="21">
        <f t="shared" si="20"/>
        <v>20.026580344209002</v>
      </c>
      <c r="F425" s="60">
        <f>((B425*'CW1'!X428)/1000)/0.755</f>
        <v>2.4392565195440765E-4</v>
      </c>
      <c r="G425" s="60">
        <f t="shared" si="19"/>
        <v>2.6525271979084802E-2</v>
      </c>
      <c r="O425">
        <v>5.6</v>
      </c>
    </row>
    <row r="426" spans="1:15">
      <c r="A426" s="131">
        <f t="shared" si="18"/>
        <v>423</v>
      </c>
      <c r="B426" s="147">
        <f>(('CW1'!G429-'CW1'!G428)/3600)*'CW1'!P429</f>
        <v>3.7756220384374886E-4</v>
      </c>
      <c r="C426" s="5">
        <f>('CW1'!X429*'CW1'!Y429)/3600</f>
        <v>1.5425384488888889</v>
      </c>
      <c r="D426" s="10">
        <f>B426*'CW1'!X429</f>
        <v>0.18425035547574944</v>
      </c>
      <c r="E426" s="21">
        <f t="shared" si="20"/>
        <v>20.210830699684752</v>
      </c>
      <c r="F426" s="60">
        <f>((B426*'CW1'!X429)/1000)/0.755</f>
        <v>2.4404020592814498E-4</v>
      </c>
      <c r="G426" s="60">
        <f t="shared" si="19"/>
        <v>2.6769312185012946E-2</v>
      </c>
      <c r="O426">
        <v>5.6</v>
      </c>
    </row>
    <row r="427" spans="1:15">
      <c r="A427" s="131">
        <f t="shared" si="18"/>
        <v>424</v>
      </c>
      <c r="B427" s="147">
        <f>(('CW1'!G430-'CW1'!G429)/3600)*'CW1'!P430</f>
        <v>3.7773943386458389E-4</v>
      </c>
      <c r="C427" s="5">
        <f>('CW1'!X430*'CW1'!Y430)/3600</f>
        <v>1.5425384488888889</v>
      </c>
      <c r="D427" s="10">
        <f>B427*'CW1'!X430</f>
        <v>0.18433684372591694</v>
      </c>
      <c r="E427" s="21">
        <f t="shared" si="20"/>
        <v>20.395167543410668</v>
      </c>
      <c r="F427" s="60">
        <f>((B427*'CW1'!X430)/1000)/0.755</f>
        <v>2.4415475990187673E-4</v>
      </c>
      <c r="G427" s="60">
        <f t="shared" si="19"/>
        <v>2.7013466944914823E-2</v>
      </c>
      <c r="O427">
        <v>5.6</v>
      </c>
    </row>
    <row r="428" spans="1:15">
      <c r="A428" s="131">
        <f t="shared" si="18"/>
        <v>425</v>
      </c>
      <c r="B428" s="147">
        <f>(('CW1'!G431-'CW1'!G430)/3600)*'CW1'!P431</f>
        <v>3.7791666388542196E-4</v>
      </c>
      <c r="C428" s="5">
        <f>('CW1'!X431*'CW1'!Y431)/3600</f>
        <v>1.5425384488888889</v>
      </c>
      <c r="D428" s="10">
        <f>B428*'CW1'!X431</f>
        <v>0.1844233319760859</v>
      </c>
      <c r="E428" s="21">
        <f t="shared" si="20"/>
        <v>20.579590875386753</v>
      </c>
      <c r="F428" s="60">
        <f>((B428*'CW1'!X431)/1000)/0.755</f>
        <v>2.4426931387561048E-4</v>
      </c>
      <c r="G428" s="60">
        <f t="shared" si="19"/>
        <v>2.7257736258790435E-2</v>
      </c>
      <c r="O428">
        <v>5.6</v>
      </c>
    </row>
    <row r="429" spans="1:15">
      <c r="A429" s="131">
        <f t="shared" si="18"/>
        <v>426</v>
      </c>
      <c r="B429" s="147">
        <f>(('CW1'!G432-'CW1'!G431)/3600)*'CW1'!P432</f>
        <v>3.7809389390625601E-4</v>
      </c>
      <c r="C429" s="5">
        <f>('CW1'!X432*'CW1'!Y432)/3600</f>
        <v>1.5758960955555554</v>
      </c>
      <c r="D429" s="10">
        <f>B429*'CW1'!X432</f>
        <v>0.18450982022625292</v>
      </c>
      <c r="E429" s="21">
        <f t="shared" si="20"/>
        <v>20.764100695613006</v>
      </c>
      <c r="F429" s="60">
        <f>((B429*'CW1'!X432)/1000)/0.755</f>
        <v>2.4438386784934163E-4</v>
      </c>
      <c r="G429" s="60">
        <f t="shared" si="19"/>
        <v>2.7502120126639776E-2</v>
      </c>
      <c r="O429">
        <v>5.6</v>
      </c>
    </row>
    <row r="430" spans="1:15">
      <c r="A430" s="131">
        <f t="shared" si="18"/>
        <v>427</v>
      </c>
      <c r="B430" s="147">
        <f>(('CW1'!G433-'CW1'!G432)/3600)*'CW1'!P433</f>
        <v>3.7827112392707169E-4</v>
      </c>
      <c r="C430" s="5">
        <f>('CW1'!X433*'CW1'!Y433)/3600</f>
        <v>1.5758960955555554</v>
      </c>
      <c r="D430" s="10">
        <f>B430*'CW1'!X433</f>
        <v>0.18459630847641098</v>
      </c>
      <c r="E430" s="21">
        <f t="shared" si="20"/>
        <v>20.948697004089418</v>
      </c>
      <c r="F430" s="60">
        <f>((B430*'CW1'!X433)/1000)/0.755</f>
        <v>2.4449842182306091E-4</v>
      </c>
      <c r="G430" s="60">
        <f t="shared" si="19"/>
        <v>2.7746618548462838E-2</v>
      </c>
      <c r="O430">
        <v>5.6</v>
      </c>
    </row>
    <row r="431" spans="1:15">
      <c r="A431" s="131">
        <f t="shared" si="18"/>
        <v>428</v>
      </c>
      <c r="B431" s="147">
        <f>(('CW1'!G434-'CW1'!G433)/3600)*'CW1'!P434</f>
        <v>3.7844835394792466E-4</v>
      </c>
      <c r="C431" s="5">
        <f>('CW1'!X434*'CW1'!Y434)/3600</f>
        <v>1.5758960955555554</v>
      </c>
      <c r="D431" s="10">
        <f>B431*'CW1'!X434</f>
        <v>0.18468279672658724</v>
      </c>
      <c r="E431" s="21">
        <f t="shared" si="20"/>
        <v>21.133379800816005</v>
      </c>
      <c r="F431" s="60">
        <f>((B431*'CW1'!X434)/1000)/0.755</f>
        <v>2.4461297579680432E-4</v>
      </c>
      <c r="G431" s="60">
        <f t="shared" si="19"/>
        <v>2.7991231524259641E-2</v>
      </c>
      <c r="O431">
        <v>5.6</v>
      </c>
    </row>
    <row r="432" spans="1:15">
      <c r="A432" s="131">
        <f t="shared" si="18"/>
        <v>429</v>
      </c>
      <c r="B432" s="147">
        <f>(('CW1'!G435-'CW1'!G434)/3600)*'CW1'!P435</f>
        <v>3.7862558396876408E-4</v>
      </c>
      <c r="C432" s="5">
        <f>('CW1'!X435*'CW1'!Y435)/3600</f>
        <v>1.5758960955555554</v>
      </c>
      <c r="D432" s="10">
        <f>B432*'CW1'!X435</f>
        <v>0.18476928497675688</v>
      </c>
      <c r="E432" s="21">
        <f t="shared" si="20"/>
        <v>21.318149085792761</v>
      </c>
      <c r="F432" s="60">
        <f>((B432*'CW1'!X435)/1000)/0.755</f>
        <v>2.4472752977053888E-4</v>
      </c>
      <c r="G432" s="60">
        <f t="shared" si="19"/>
        <v>2.8235959054030181E-2</v>
      </c>
      <c r="O432">
        <v>5.6</v>
      </c>
    </row>
    <row r="433" spans="1:15">
      <c r="A433" s="131">
        <f t="shared" si="18"/>
        <v>430</v>
      </c>
      <c r="B433" s="147">
        <f>(('CW1'!G436-'CW1'!G435)/3600)*'CW1'!P436</f>
        <v>3.7880281398957683E-4</v>
      </c>
      <c r="C433" s="5">
        <f>('CW1'!X436*'CW1'!Y436)/3600</f>
        <v>1.6092537422222222</v>
      </c>
      <c r="D433" s="10">
        <f>B433*'CW1'!X436</f>
        <v>0.18485577322691349</v>
      </c>
      <c r="E433" s="21">
        <f t="shared" si="20"/>
        <v>21.503004859019676</v>
      </c>
      <c r="F433" s="60">
        <f>((B433*'CW1'!X436)/1000)/0.755</f>
        <v>2.4484208374425626E-4</v>
      </c>
      <c r="G433" s="60">
        <f t="shared" si="19"/>
        <v>2.8480801137774438E-2</v>
      </c>
      <c r="O433">
        <v>5.6</v>
      </c>
    </row>
    <row r="434" spans="1:15">
      <c r="A434" s="131">
        <f t="shared" si="18"/>
        <v>431</v>
      </c>
      <c r="B434" s="147">
        <f>(('CW1'!G437-'CW1'!G436)/3600)*'CW1'!P437</f>
        <v>3.7898004401040622E-4</v>
      </c>
      <c r="C434" s="5">
        <f>('CW1'!X437*'CW1'!Y437)/3600</f>
        <v>1.6092537422222222</v>
      </c>
      <c r="D434" s="10">
        <f>B434*'CW1'!X437</f>
        <v>0.18494226147707823</v>
      </c>
      <c r="E434" s="21">
        <f t="shared" si="20"/>
        <v>21.687947120496755</v>
      </c>
      <c r="F434" s="60">
        <f>((B434*'CW1'!X437)/1000)/0.755</f>
        <v>2.4495663771798438E-4</v>
      </c>
      <c r="G434" s="60">
        <f t="shared" si="19"/>
        <v>2.8725757775492421E-2</v>
      </c>
      <c r="O434">
        <v>5.6</v>
      </c>
    </row>
    <row r="435" spans="1:15">
      <c r="A435" s="131">
        <f t="shared" si="18"/>
        <v>432</v>
      </c>
      <c r="B435" s="147">
        <f>(('CW1'!G438-'CW1'!G437)/3600)*'CW1'!P438</f>
        <v>3.7915727403123675E-4</v>
      </c>
      <c r="C435" s="5">
        <f>('CW1'!X438*'CW1'!Y438)/3600</f>
        <v>1.6092537422222222</v>
      </c>
      <c r="D435" s="10">
        <f>B435*'CW1'!X438</f>
        <v>0.18502874972724354</v>
      </c>
      <c r="E435" s="21">
        <f t="shared" si="20"/>
        <v>21.872975870224</v>
      </c>
      <c r="F435" s="60">
        <f>((B435*'CW1'!X438)/1000)/0.755</f>
        <v>2.4507119169171331E-4</v>
      </c>
      <c r="G435" s="60">
        <f t="shared" si="19"/>
        <v>2.8970828967184135E-2</v>
      </c>
      <c r="O435">
        <v>5.6</v>
      </c>
    </row>
    <row r="436" spans="1:15">
      <c r="A436" s="131">
        <f t="shared" si="18"/>
        <v>433</v>
      </c>
      <c r="B436" s="147">
        <f>(('CW1'!G439-'CW1'!G438)/3600)*'CW1'!P439</f>
        <v>3.7933450405208398E-4</v>
      </c>
      <c r="C436" s="5">
        <f>('CW1'!X439*'CW1'!Y439)/3600</f>
        <v>1.6092537422222222</v>
      </c>
      <c r="D436" s="10">
        <f>B436*'CW1'!X439</f>
        <v>0.18511523797741697</v>
      </c>
      <c r="E436" s="21">
        <f t="shared" si="20"/>
        <v>22.058091108201417</v>
      </c>
      <c r="F436" s="60">
        <f>((B436*'CW1'!X439)/1000)/0.755</f>
        <v>2.4518574566545297E-4</v>
      </c>
      <c r="G436" s="60">
        <f t="shared" si="19"/>
        <v>2.9216014712849587E-2</v>
      </c>
      <c r="O436">
        <v>5.6</v>
      </c>
    </row>
    <row r="437" spans="1:15">
      <c r="A437" s="131">
        <f t="shared" si="18"/>
        <v>434</v>
      </c>
      <c r="B437" s="147">
        <f>(('CW1'!G440-'CW1'!G439)/3600)*'CW1'!P440</f>
        <v>3.795117340729125E-4</v>
      </c>
      <c r="C437" s="5">
        <f>('CW1'!X440*'CW1'!Y440)/3600</f>
        <v>1.6426113888888889</v>
      </c>
      <c r="D437" s="10">
        <f>B437*'CW1'!X440</f>
        <v>0.1852017262275813</v>
      </c>
      <c r="E437" s="21">
        <f t="shared" si="20"/>
        <v>22.243292834428999</v>
      </c>
      <c r="F437" s="60">
        <f>((B437*'CW1'!X440)/1000)/0.755</f>
        <v>2.4530029963918049E-4</v>
      </c>
      <c r="G437" s="60">
        <f t="shared" si="19"/>
        <v>2.9461315012488769E-2</v>
      </c>
      <c r="O437">
        <v>5.6</v>
      </c>
    </row>
    <row r="438" spans="1:15">
      <c r="A438" s="131">
        <f t="shared" si="18"/>
        <v>435</v>
      </c>
      <c r="B438" s="147">
        <f>(('CW1'!G441-'CW1'!G440)/3600)*'CW1'!P441</f>
        <v>3.7968896409373577E-4</v>
      </c>
      <c r="C438" s="5">
        <f>('CW1'!X441*'CW1'!Y441)/3600</f>
        <v>1.6426113888888889</v>
      </c>
      <c r="D438" s="10">
        <f>B438*'CW1'!X441</f>
        <v>0.18528821447774305</v>
      </c>
      <c r="E438" s="21">
        <f t="shared" si="20"/>
        <v>22.428581048906743</v>
      </c>
      <c r="F438" s="60">
        <f>((B438*'CW1'!X441)/1000)/0.755</f>
        <v>2.454148536129047E-4</v>
      </c>
      <c r="G438" s="60">
        <f t="shared" si="19"/>
        <v>2.9706729866101674E-2</v>
      </c>
      <c r="O438">
        <v>5.6</v>
      </c>
    </row>
    <row r="439" spans="1:15">
      <c r="A439" s="131">
        <f t="shared" si="18"/>
        <v>436</v>
      </c>
      <c r="B439" s="147">
        <f>(('CW1'!G442-'CW1'!G441)/3600)*'CW1'!P442</f>
        <v>3.7986619411457752E-4</v>
      </c>
      <c r="C439" s="5">
        <f>('CW1'!X442*'CW1'!Y442)/3600</f>
        <v>1.6426113888888889</v>
      </c>
      <c r="D439" s="10">
        <f>B439*'CW1'!X442</f>
        <v>0.18537470272791384</v>
      </c>
      <c r="E439" s="21">
        <f t="shared" si="20"/>
        <v>22.613955751634656</v>
      </c>
      <c r="F439" s="60">
        <f>((B439*'CW1'!X442)/1000)/0.755</f>
        <v>2.4552940758664084E-4</v>
      </c>
      <c r="G439" s="60">
        <f t="shared" si="19"/>
        <v>2.9952259273688314E-2</v>
      </c>
      <c r="O439">
        <v>5.6</v>
      </c>
    </row>
    <row r="440" spans="1:15">
      <c r="A440" s="131">
        <f t="shared" si="18"/>
        <v>437</v>
      </c>
      <c r="B440" s="147">
        <f>(('CW1'!G443-'CW1'!G442)/3600)*'CW1'!P443</f>
        <v>3.8004342413540848E-4</v>
      </c>
      <c r="C440" s="5">
        <f>('CW1'!X443*'CW1'!Y443)/3600</f>
        <v>1.6426113888888889</v>
      </c>
      <c r="D440" s="10">
        <f>B440*'CW1'!X443</f>
        <v>0.18546119097807934</v>
      </c>
      <c r="E440" s="21">
        <f t="shared" si="20"/>
        <v>22.799416942612734</v>
      </c>
      <c r="F440" s="60">
        <f>((B440*'CW1'!X443)/1000)/0.755</f>
        <v>2.4564396156036999E-4</v>
      </c>
      <c r="G440" s="60">
        <f t="shared" si="19"/>
        <v>3.0197903235248683E-2</v>
      </c>
      <c r="O440">
        <v>5.6</v>
      </c>
    </row>
    <row r="441" spans="1:15">
      <c r="A441" s="131">
        <f t="shared" si="18"/>
        <v>438</v>
      </c>
      <c r="B441" s="147">
        <f>(('CW1'!G444-'CW1'!G443)/3600)*'CW1'!P444</f>
        <v>3.8022065415626341E-4</v>
      </c>
      <c r="C441" s="5">
        <f>('CW1'!X444*'CW1'!Y444)/3600</f>
        <v>1.6426113888888889</v>
      </c>
      <c r="D441" s="10">
        <f>B441*'CW1'!X444</f>
        <v>0.18554767922825655</v>
      </c>
      <c r="E441" s="21">
        <f t="shared" si="20"/>
        <v>22.984964621840991</v>
      </c>
      <c r="F441" s="60">
        <f>((B441*'CW1'!X444)/1000)/0.755</f>
        <v>2.4575851553411464E-4</v>
      </c>
      <c r="G441" s="60">
        <f t="shared" si="19"/>
        <v>3.0443661750782797E-2</v>
      </c>
      <c r="O441">
        <v>5.6</v>
      </c>
    </row>
    <row r="442" spans="1:15">
      <c r="A442" s="131">
        <f t="shared" si="18"/>
        <v>439</v>
      </c>
      <c r="B442" s="147">
        <f>(('CW1'!G445-'CW1'!G444)/3600)*'CW1'!P445</f>
        <v>3.8039788417709323E-4</v>
      </c>
      <c r="C442" s="5">
        <f>('CW1'!X445*'CW1'!Y445)/3600</f>
        <v>1.6759690355555552</v>
      </c>
      <c r="D442" s="10">
        <f>B442*'CW1'!X445</f>
        <v>0.18563416747842149</v>
      </c>
      <c r="E442" s="21">
        <f t="shared" si="20"/>
        <v>23.170598789319413</v>
      </c>
      <c r="F442" s="60">
        <f>((B442*'CW1'!X445)/1000)/0.755</f>
        <v>2.4587306950784303E-4</v>
      </c>
      <c r="G442" s="60">
        <f t="shared" si="19"/>
        <v>3.0689534820290642E-2</v>
      </c>
      <c r="O442">
        <v>5.6</v>
      </c>
    </row>
    <row r="443" spans="1:15">
      <c r="A443" s="131">
        <f t="shared" si="18"/>
        <v>440</v>
      </c>
      <c r="B443" s="147">
        <f>(('CW1'!G446-'CW1'!G445)/3600)*'CW1'!P446</f>
        <v>3.8057511419790983E-4</v>
      </c>
      <c r="C443" s="5">
        <f>('CW1'!X446*'CW1'!Y446)/3600</f>
        <v>1.6759690355555552</v>
      </c>
      <c r="D443" s="10">
        <f>B443*'CW1'!X446</f>
        <v>0.18572065572857999</v>
      </c>
      <c r="E443" s="21">
        <f t="shared" si="20"/>
        <v>23.356319445047994</v>
      </c>
      <c r="F443" s="60">
        <f>((B443*'CW1'!X446)/1000)/0.755</f>
        <v>2.459876234815629E-4</v>
      </c>
      <c r="G443" s="60">
        <f t="shared" si="19"/>
        <v>3.0935522443772207E-2</v>
      </c>
      <c r="O443">
        <v>5.6</v>
      </c>
    </row>
    <row r="444" spans="1:15">
      <c r="A444" s="131">
        <f t="shared" si="18"/>
        <v>441</v>
      </c>
      <c r="B444" s="147">
        <f>(('CW1'!G447-'CW1'!G446)/3600)*'CW1'!P447</f>
        <v>3.8075234421873586E-4</v>
      </c>
      <c r="C444" s="5">
        <f>('CW1'!X447*'CW1'!Y447)/3600</f>
        <v>1.6759690355555552</v>
      </c>
      <c r="D444" s="10">
        <f>B444*'CW1'!X447</f>
        <v>0.18580714397874309</v>
      </c>
      <c r="E444" s="21">
        <f t="shared" si="20"/>
        <v>23.542126589026736</v>
      </c>
      <c r="F444" s="60">
        <f>((B444*'CW1'!X447)/1000)/0.755</f>
        <v>2.4610217745528885E-4</v>
      </c>
      <c r="G444" s="60">
        <f t="shared" si="19"/>
        <v>3.1181624621227495E-2</v>
      </c>
      <c r="O444">
        <v>5.6</v>
      </c>
    </row>
    <row r="445" spans="1:15">
      <c r="A445" s="131">
        <f t="shared" si="18"/>
        <v>442</v>
      </c>
      <c r="B445" s="147">
        <f>(('CW1'!G448-'CW1'!G447)/3600)*'CW1'!P448</f>
        <v>3.809295742395884E-4</v>
      </c>
      <c r="C445" s="5">
        <f>('CW1'!X448*'CW1'!Y448)/3600</f>
        <v>1.6759690355555552</v>
      </c>
      <c r="D445" s="10">
        <f>B445*'CW1'!X448</f>
        <v>0.18589363222891914</v>
      </c>
      <c r="E445" s="21">
        <f t="shared" si="20"/>
        <v>23.728020221255655</v>
      </c>
      <c r="F445" s="60">
        <f>((B445*'CW1'!X448)/1000)/0.755</f>
        <v>2.4621673142903198E-4</v>
      </c>
      <c r="G445" s="60">
        <f t="shared" si="19"/>
        <v>3.1427841352656527E-2</v>
      </c>
      <c r="O445">
        <v>5.6</v>
      </c>
    </row>
    <row r="446" spans="1:15">
      <c r="A446" s="131">
        <f t="shared" si="18"/>
        <v>443</v>
      </c>
      <c r="B446" s="147">
        <f>(('CW1'!G449-'CW1'!G448)/3600)*'CW1'!P449</f>
        <v>3.8110680426042885E-4</v>
      </c>
      <c r="C446" s="5">
        <f>('CW1'!X449*'CW1'!Y449)/3600</f>
        <v>1.7123591955555559</v>
      </c>
      <c r="D446" s="10">
        <f>B446*'CW1'!X449</f>
        <v>0.18598012047908927</v>
      </c>
      <c r="E446" s="21">
        <f t="shared" si="20"/>
        <v>23.914000341734745</v>
      </c>
      <c r="F446" s="60">
        <f>((B446*'CW1'!X449)/1000)/0.755</f>
        <v>2.4633128540276725E-4</v>
      </c>
      <c r="G446" s="60">
        <f t="shared" si="19"/>
        <v>3.1674172638059293E-2</v>
      </c>
      <c r="O446">
        <v>5.6</v>
      </c>
    </row>
    <row r="447" spans="1:15">
      <c r="A447" s="131">
        <f t="shared" si="18"/>
        <v>444</v>
      </c>
      <c r="B447" s="147">
        <f>(('CW1'!G450-'CW1'!G449)/3600)*'CW1'!P450</f>
        <v>3.8128403428124117E-4</v>
      </c>
      <c r="C447" s="5">
        <f>('CW1'!X450*'CW1'!Y450)/3600</f>
        <v>1.7123591955555559</v>
      </c>
      <c r="D447" s="10">
        <f>B447*'CW1'!X450</f>
        <v>0.18606660872924569</v>
      </c>
      <c r="E447" s="21">
        <f t="shared" si="20"/>
        <v>24.10006695046399</v>
      </c>
      <c r="F447" s="60">
        <f>((B447*'CW1'!X450)/1000)/0.755</f>
        <v>2.4644583937648436E-4</v>
      </c>
      <c r="G447" s="60">
        <f t="shared" si="19"/>
        <v>3.1920618477435776E-2</v>
      </c>
      <c r="O447">
        <v>5.6</v>
      </c>
    </row>
    <row r="448" spans="1:15">
      <c r="A448" s="131">
        <f t="shared" si="18"/>
        <v>445</v>
      </c>
      <c r="B448" s="147">
        <f>(('CW1'!G451-'CW1'!G450)/3600)*'CW1'!P451</f>
        <v>3.814612643020775E-4</v>
      </c>
      <c r="C448" s="5">
        <f>('CW1'!X451*'CW1'!Y451)/3600</f>
        <v>1.7123591955555559</v>
      </c>
      <c r="D448" s="10">
        <f>B448*'CW1'!X451</f>
        <v>0.18615309697941382</v>
      </c>
      <c r="E448" s="21">
        <f t="shared" si="20"/>
        <v>24.286220047443404</v>
      </c>
      <c r="F448" s="60">
        <f>((B448*'CW1'!X451)/1000)/0.755</f>
        <v>2.4656039335021698E-4</v>
      </c>
      <c r="G448" s="60">
        <f t="shared" si="19"/>
        <v>3.2167178870785997E-2</v>
      </c>
      <c r="O448">
        <v>5.6</v>
      </c>
    </row>
    <row r="449" spans="1:15">
      <c r="A449" s="131">
        <f t="shared" si="18"/>
        <v>446</v>
      </c>
      <c r="B449" s="147">
        <f>(('CW1'!G452-'CW1'!G451)/3600)*'CW1'!P452</f>
        <v>3.816384943229032E-4</v>
      </c>
      <c r="C449" s="5">
        <f>('CW1'!X452*'CW1'!Y452)/3600</f>
        <v>1.7123591955555559</v>
      </c>
      <c r="D449" s="10">
        <f>B449*'CW1'!X452</f>
        <v>0.18623958522957676</v>
      </c>
      <c r="E449" s="21">
        <f t="shared" si="20"/>
        <v>24.47245963267298</v>
      </c>
      <c r="F449" s="60">
        <f>((B449*'CW1'!X452)/1000)/0.755</f>
        <v>2.4667494732394271E-4</v>
      </c>
      <c r="G449" s="60">
        <f t="shared" si="19"/>
        <v>3.241385381810994E-2</v>
      </c>
      <c r="O449">
        <v>5.6</v>
      </c>
    </row>
    <row r="450" spans="1:15">
      <c r="A450" s="131">
        <f t="shared" si="18"/>
        <v>447</v>
      </c>
      <c r="B450" s="147">
        <f>(('CW1'!G453-'CW1'!G452)/3600)*'CW1'!P453</f>
        <v>3.8181572434375753E-4</v>
      </c>
      <c r="C450" s="5">
        <f>('CW1'!X453*'CW1'!Y453)/3600</f>
        <v>1.7123591955555559</v>
      </c>
      <c r="D450" s="10">
        <f>B450*'CW1'!X453</f>
        <v>0.18632607347975366</v>
      </c>
      <c r="E450" s="21">
        <f t="shared" si="20"/>
        <v>24.658785706152734</v>
      </c>
      <c r="F450" s="60">
        <f>((B450*'CW1'!X453)/1000)/0.755</f>
        <v>2.4678950129768698E-4</v>
      </c>
      <c r="G450" s="60">
        <f t="shared" si="19"/>
        <v>3.2660643319407628E-2</v>
      </c>
      <c r="O450">
        <v>5.6</v>
      </c>
    </row>
    <row r="451" spans="1:15">
      <c r="A451" s="131">
        <f t="shared" si="18"/>
        <v>448</v>
      </c>
      <c r="B451" s="147">
        <f>(('CW1'!G454-'CW1'!G453)/3600)*'CW1'!P454</f>
        <v>3.8199295436459733E-4</v>
      </c>
      <c r="C451" s="5">
        <f>('CW1'!X454*'CW1'!Y454)/3600</f>
        <v>1.7229729922222223</v>
      </c>
      <c r="D451" s="10">
        <f>B451*'CW1'!X454</f>
        <v>0.18641256172992349</v>
      </c>
      <c r="E451" s="21">
        <f t="shared" si="20"/>
        <v>24.845198267882658</v>
      </c>
      <c r="F451" s="60">
        <f>((B451*'CW1'!X454)/1000)/0.755</f>
        <v>2.4690405527142182E-4</v>
      </c>
      <c r="G451" s="60">
        <f t="shared" si="19"/>
        <v>3.2907547374679047E-2</v>
      </c>
      <c r="O451">
        <v>5.6</v>
      </c>
    </row>
    <row r="452" spans="1:15">
      <c r="A452" s="131">
        <f t="shared" si="18"/>
        <v>449</v>
      </c>
      <c r="B452" s="147">
        <f>(('CW1'!G455-'CW1'!G454)/3600)*'CW1'!P455</f>
        <v>3.8217018438542954E-4</v>
      </c>
      <c r="C452" s="5">
        <f>('CW1'!X455*'CW1'!Y455)/3600</f>
        <v>1.7229729922222223</v>
      </c>
      <c r="D452" s="10">
        <f>B452*'CW1'!X455</f>
        <v>0.18649904998008962</v>
      </c>
      <c r="E452" s="21">
        <f t="shared" si="20"/>
        <v>25.031697317862747</v>
      </c>
      <c r="F452" s="60">
        <f>((B452*'CW1'!X455)/1000)/0.755</f>
        <v>2.4701860924515178E-4</v>
      </c>
      <c r="G452" s="60">
        <f t="shared" si="19"/>
        <v>3.3154565983924196E-2</v>
      </c>
      <c r="O452">
        <v>5.6</v>
      </c>
    </row>
    <row r="453" spans="1:15">
      <c r="A453" s="131">
        <f t="shared" ref="A453:A516" si="21">A452+1</f>
        <v>450</v>
      </c>
      <c r="B453" s="147">
        <f>(('CW1'!G456-'CW1'!G455)/3600)*'CW1'!P456</f>
        <v>-5.5152585593750381E-5</v>
      </c>
      <c r="C453" s="5">
        <f>('CW1'!X456*'CW1'!Y456)/3600</f>
        <v>0</v>
      </c>
      <c r="D453" s="10">
        <f>B453*'CW1'!X456</f>
        <v>0</v>
      </c>
      <c r="E453" s="21">
        <f t="shared" si="20"/>
        <v>25.031697317862747</v>
      </c>
      <c r="F453" s="60">
        <f>((B453*'CW1'!X456)/1000)/0.755</f>
        <v>0</v>
      </c>
      <c r="G453" s="60">
        <f t="shared" ref="G453:G516" si="22">F453+G452</f>
        <v>3.3154565983924196E-2</v>
      </c>
      <c r="O453">
        <v>5.6</v>
      </c>
    </row>
    <row r="454" spans="1:15">
      <c r="A454" s="131">
        <f t="shared" si="21"/>
        <v>451</v>
      </c>
      <c r="B454" s="147">
        <f>(('CW1'!G457-'CW1'!G456)/3600)*'CW1'!P457</f>
        <v>-5.6038735697915872E-5</v>
      </c>
      <c r="C454" s="5">
        <f>('CW1'!X457*'CW1'!Y457)/3600</f>
        <v>0</v>
      </c>
      <c r="D454" s="10">
        <f>B454*'CW1'!X457</f>
        <v>0</v>
      </c>
      <c r="E454" s="21">
        <f t="shared" ref="E454:E517" si="23">E453+D454</f>
        <v>25.031697317862747</v>
      </c>
      <c r="F454" s="60">
        <f>((B454*'CW1'!X457)/1000)/0.755</f>
        <v>0</v>
      </c>
      <c r="G454" s="60">
        <f t="shared" si="22"/>
        <v>3.3154565983924196E-2</v>
      </c>
      <c r="O454">
        <v>5.6</v>
      </c>
    </row>
    <row r="455" spans="1:15">
      <c r="A455" s="131">
        <f t="shared" si="21"/>
        <v>452</v>
      </c>
      <c r="B455" s="147">
        <f>(('CW1'!G458-'CW1'!G457)/3600)*'CW1'!P458</f>
        <v>-5.6924885802082339E-5</v>
      </c>
      <c r="C455" s="5">
        <f>('CW1'!X458*'CW1'!Y458)/3600</f>
        <v>0</v>
      </c>
      <c r="D455" s="10">
        <f>B455*'CW1'!X458</f>
        <v>0</v>
      </c>
      <c r="E455" s="21">
        <f t="shared" si="23"/>
        <v>25.031697317862747</v>
      </c>
      <c r="F455" s="60">
        <f>((B455*'CW1'!X458)/1000)/0.755</f>
        <v>0</v>
      </c>
      <c r="G455" s="60">
        <f t="shared" si="22"/>
        <v>3.3154565983924196E-2</v>
      </c>
      <c r="O455">
        <v>5.6</v>
      </c>
    </row>
    <row r="456" spans="1:15">
      <c r="A456" s="131">
        <f t="shared" si="21"/>
        <v>453</v>
      </c>
      <c r="B456" s="147">
        <f>(('CW1'!G459-'CW1'!G458)/3600)*'CW1'!P459</f>
        <v>-5.7811035906247857E-5</v>
      </c>
      <c r="C456" s="5">
        <f>('CW1'!X459*'CW1'!Y459)/3600</f>
        <v>0</v>
      </c>
      <c r="D456" s="10">
        <f>B456*'CW1'!X459</f>
        <v>0</v>
      </c>
      <c r="E456" s="21">
        <f t="shared" si="23"/>
        <v>25.031697317862747</v>
      </c>
      <c r="F456" s="60">
        <f>((B456*'CW1'!X459)/1000)/0.755</f>
        <v>0</v>
      </c>
      <c r="G456" s="60">
        <f t="shared" si="22"/>
        <v>3.3154565983924196E-2</v>
      </c>
      <c r="O456">
        <v>5.6</v>
      </c>
    </row>
    <row r="457" spans="1:15">
      <c r="A457" s="131">
        <f t="shared" si="21"/>
        <v>454</v>
      </c>
      <c r="B457" s="147">
        <f>(('CW1'!G460-'CW1'!G459)/3600)*'CW1'!P460</f>
        <v>-5.8697186010415692E-5</v>
      </c>
      <c r="C457" s="5">
        <f>('CW1'!X460*'CW1'!Y460)/3600</f>
        <v>0</v>
      </c>
      <c r="D457" s="10">
        <f>B457*'CW1'!X460</f>
        <v>0</v>
      </c>
      <c r="E457" s="21">
        <f t="shared" si="23"/>
        <v>25.031697317862747</v>
      </c>
      <c r="F457" s="60">
        <f>((B457*'CW1'!X460)/1000)/0.755</f>
        <v>0</v>
      </c>
      <c r="G457" s="60">
        <f t="shared" si="22"/>
        <v>3.3154565983924196E-2</v>
      </c>
      <c r="O457">
        <v>5.6</v>
      </c>
    </row>
    <row r="458" spans="1:15">
      <c r="A458" s="131">
        <f t="shared" si="21"/>
        <v>455</v>
      </c>
      <c r="B458" s="147">
        <f>(('CW1'!G461-'CW1'!G460)/3600)*'CW1'!P461</f>
        <v>-5.9583336114584213E-5</v>
      </c>
      <c r="C458" s="5">
        <f>('CW1'!X461*'CW1'!Y461)/3600</f>
        <v>0</v>
      </c>
      <c r="D458" s="10">
        <f>B458*'CW1'!X461</f>
        <v>0</v>
      </c>
      <c r="E458" s="21">
        <f t="shared" si="23"/>
        <v>25.031697317862747</v>
      </c>
      <c r="F458" s="60">
        <f>((B458*'CW1'!X461)/1000)/0.755</f>
        <v>0</v>
      </c>
      <c r="G458" s="60">
        <f t="shared" si="22"/>
        <v>3.3154565983924196E-2</v>
      </c>
      <c r="O458">
        <v>5.6</v>
      </c>
    </row>
    <row r="459" spans="1:15">
      <c r="A459" s="131">
        <f t="shared" si="21"/>
        <v>456</v>
      </c>
      <c r="B459" s="147">
        <f>(('CW1'!G462-'CW1'!G461)/3600)*'CW1'!P462</f>
        <v>-6.0469486218751499E-5</v>
      </c>
      <c r="C459" s="5">
        <f>('CW1'!X462*'CW1'!Y462)/3600</f>
        <v>0</v>
      </c>
      <c r="D459" s="10">
        <f>B459*'CW1'!X462</f>
        <v>0</v>
      </c>
      <c r="E459" s="21">
        <f t="shared" si="23"/>
        <v>25.031697317862747</v>
      </c>
      <c r="F459" s="60">
        <f>((B459*'CW1'!X462)/1000)/0.755</f>
        <v>0</v>
      </c>
      <c r="G459" s="60">
        <f t="shared" si="22"/>
        <v>3.3154565983924196E-2</v>
      </c>
      <c r="O459">
        <v>5.6</v>
      </c>
    </row>
    <row r="460" spans="1:15">
      <c r="A460" s="131">
        <f t="shared" si="21"/>
        <v>457</v>
      </c>
      <c r="B460" s="147">
        <f>(('CW1'!G463-'CW1'!G462)/3600)*'CW1'!P463</f>
        <v>-6.1355636322916015E-5</v>
      </c>
      <c r="C460" s="5">
        <f>('CW1'!X463*'CW1'!Y463)/3600</f>
        <v>0</v>
      </c>
      <c r="D460" s="10">
        <f>B460*'CW1'!X463</f>
        <v>0</v>
      </c>
      <c r="E460" s="21">
        <f t="shared" si="23"/>
        <v>25.031697317862747</v>
      </c>
      <c r="F460" s="60">
        <f>((B460*'CW1'!X463)/1000)/0.755</f>
        <v>0</v>
      </c>
      <c r="G460" s="60">
        <f t="shared" si="22"/>
        <v>3.3154565983924196E-2</v>
      </c>
      <c r="O460">
        <v>5.6</v>
      </c>
    </row>
    <row r="461" spans="1:15">
      <c r="A461" s="131">
        <f t="shared" si="21"/>
        <v>458</v>
      </c>
      <c r="B461" s="147">
        <f>(('CW1'!G464-'CW1'!G463)/3600)*'CW1'!P464</f>
        <v>-6.2241786427083193E-5</v>
      </c>
      <c r="C461" s="5">
        <f>('CW1'!X464*'CW1'!Y464)/3600</f>
        <v>0</v>
      </c>
      <c r="D461" s="10">
        <f>B461*'CW1'!X464</f>
        <v>0</v>
      </c>
      <c r="E461" s="21">
        <f t="shared" si="23"/>
        <v>25.031697317862747</v>
      </c>
      <c r="F461" s="60">
        <f>((B461*'CW1'!X464)/1000)/0.755</f>
        <v>0</v>
      </c>
      <c r="G461" s="60">
        <f t="shared" si="22"/>
        <v>3.3154565983924196E-2</v>
      </c>
      <c r="O461">
        <v>5.6</v>
      </c>
    </row>
    <row r="462" spans="1:15">
      <c r="A462" s="131">
        <f t="shared" si="21"/>
        <v>459</v>
      </c>
      <c r="B462" s="147">
        <f>(('CW1'!G465-'CW1'!G464)/3600)*'CW1'!P465</f>
        <v>-6.3127936531248244E-5</v>
      </c>
      <c r="C462" s="5">
        <f>('CW1'!X465*'CW1'!Y465)/3600</f>
        <v>0</v>
      </c>
      <c r="D462" s="10">
        <f>B462*'CW1'!X465</f>
        <v>0</v>
      </c>
      <c r="E462" s="21">
        <f t="shared" si="23"/>
        <v>25.031697317862747</v>
      </c>
      <c r="F462" s="60">
        <f>((B462*'CW1'!X465)/1000)/0.755</f>
        <v>0</v>
      </c>
      <c r="G462" s="60">
        <f t="shared" si="22"/>
        <v>3.3154565983924196E-2</v>
      </c>
      <c r="O462">
        <v>5.6</v>
      </c>
    </row>
    <row r="463" spans="1:15">
      <c r="A463" s="131">
        <f t="shared" si="21"/>
        <v>460</v>
      </c>
      <c r="B463" s="147">
        <f>(('CW1'!G466-'CW1'!G465)/3600)*'CW1'!P466</f>
        <v>-6.4014086635418038E-5</v>
      </c>
      <c r="C463" s="5">
        <f>('CW1'!X466*'CW1'!Y466)/3600</f>
        <v>0</v>
      </c>
      <c r="D463" s="10">
        <f>B463*'CW1'!X466</f>
        <v>0</v>
      </c>
      <c r="E463" s="21">
        <f t="shared" si="23"/>
        <v>25.031697317862747</v>
      </c>
      <c r="F463" s="60">
        <f>((B463*'CW1'!X466)/1000)/0.755</f>
        <v>0</v>
      </c>
      <c r="G463" s="60">
        <f t="shared" si="22"/>
        <v>3.3154565983924196E-2</v>
      </c>
      <c r="O463">
        <v>5.6</v>
      </c>
    </row>
    <row r="464" spans="1:15">
      <c r="A464" s="131">
        <f t="shared" si="21"/>
        <v>461</v>
      </c>
      <c r="B464" s="147">
        <f>(('CW1'!G467-'CW1'!G466)/3600)*'CW1'!P467</f>
        <v>-6.4900236739584457E-5</v>
      </c>
      <c r="C464" s="5">
        <f>('CW1'!X467*'CW1'!Y467)/3600</f>
        <v>0</v>
      </c>
      <c r="D464" s="10">
        <f>B464*'CW1'!X467</f>
        <v>0</v>
      </c>
      <c r="E464" s="21">
        <f t="shared" si="23"/>
        <v>25.031697317862747</v>
      </c>
      <c r="F464" s="60">
        <f>((B464*'CW1'!X467)/1000)/0.755</f>
        <v>0</v>
      </c>
      <c r="G464" s="60">
        <f t="shared" si="22"/>
        <v>3.3154565983924196E-2</v>
      </c>
      <c r="O464">
        <v>5.6</v>
      </c>
    </row>
    <row r="465" spans="1:15">
      <c r="A465" s="131">
        <f t="shared" si="21"/>
        <v>462</v>
      </c>
      <c r="B465" s="147">
        <f>(('CW1'!G468-'CW1'!G467)/3600)*'CW1'!P468</f>
        <v>-6.5786386843750253E-5</v>
      </c>
      <c r="C465" s="5">
        <f>('CW1'!X468*'CW1'!Y468)/3600</f>
        <v>0</v>
      </c>
      <c r="D465" s="10">
        <f>B465*'CW1'!X468</f>
        <v>0</v>
      </c>
      <c r="E465" s="21">
        <f t="shared" si="23"/>
        <v>25.031697317862747</v>
      </c>
      <c r="F465" s="60">
        <f>((B465*'CW1'!X468)/1000)/0.755</f>
        <v>0</v>
      </c>
      <c r="G465" s="60">
        <f t="shared" si="22"/>
        <v>3.3154565983924196E-2</v>
      </c>
      <c r="O465">
        <v>5.6</v>
      </c>
    </row>
    <row r="466" spans="1:15">
      <c r="A466" s="131">
        <f t="shared" si="21"/>
        <v>463</v>
      </c>
      <c r="B466" s="147">
        <f>(('CW1'!G469-'CW1'!G468)/3600)*'CW1'!P469</f>
        <v>-6.66725369479175E-5</v>
      </c>
      <c r="C466" s="5">
        <f>('CW1'!X469*'CW1'!Y469)/3600</f>
        <v>0</v>
      </c>
      <c r="D466" s="10">
        <f>B466*'CW1'!X469</f>
        <v>0</v>
      </c>
      <c r="E466" s="21">
        <f t="shared" si="23"/>
        <v>25.031697317862747</v>
      </c>
      <c r="F466" s="60">
        <f>((B466*'CW1'!X469)/1000)/0.755</f>
        <v>0</v>
      </c>
      <c r="G466" s="60">
        <f t="shared" si="22"/>
        <v>3.3154565983924196E-2</v>
      </c>
      <c r="O466">
        <v>5.6</v>
      </c>
    </row>
    <row r="467" spans="1:15">
      <c r="A467" s="131">
        <f t="shared" si="21"/>
        <v>464</v>
      </c>
      <c r="B467" s="147">
        <f>(('CW1'!G470-'CW1'!G469)/3600)*'CW1'!P470</f>
        <v>-6.7558687052083336E-5</v>
      </c>
      <c r="C467" s="5">
        <f>('CW1'!X470*'CW1'!Y470)/3600</f>
        <v>0</v>
      </c>
      <c r="D467" s="10">
        <f>B467*'CW1'!X470</f>
        <v>0</v>
      </c>
      <c r="E467" s="21">
        <f t="shared" si="23"/>
        <v>25.031697317862747</v>
      </c>
      <c r="F467" s="60">
        <f>((B467*'CW1'!X470)/1000)/0.755</f>
        <v>0</v>
      </c>
      <c r="G467" s="60">
        <f t="shared" si="22"/>
        <v>3.3154565983924196E-2</v>
      </c>
      <c r="O467">
        <v>5.6</v>
      </c>
    </row>
    <row r="468" spans="1:15">
      <c r="A468" s="131">
        <f t="shared" si="21"/>
        <v>465</v>
      </c>
      <c r="B468" s="147">
        <f>(('CW1'!G471-'CW1'!G470)/3600)*'CW1'!P471</f>
        <v>-1.0111503822916613E-5</v>
      </c>
      <c r="C468" s="5">
        <f>('CW1'!X471*'CW1'!Y471)/3600</f>
        <v>0</v>
      </c>
      <c r="D468" s="10">
        <f>B468*'CW1'!X471</f>
        <v>0</v>
      </c>
      <c r="E468" s="21">
        <f t="shared" si="23"/>
        <v>25.031697317862747</v>
      </c>
      <c r="F468" s="60">
        <f>((B468*'CW1'!X471)/1000)/0.755</f>
        <v>0</v>
      </c>
      <c r="G468" s="60">
        <f t="shared" si="22"/>
        <v>3.3154565983924196E-2</v>
      </c>
      <c r="O468">
        <v>5.6</v>
      </c>
    </row>
    <row r="469" spans="1:15">
      <c r="A469" s="131">
        <f t="shared" si="21"/>
        <v>466</v>
      </c>
      <c r="B469" s="147">
        <f>(('CW1'!G472-'CW1'!G471)/3600)*'CW1'!P472</f>
        <v>-1.0855869910416967E-5</v>
      </c>
      <c r="C469" s="5">
        <f>('CW1'!X472*'CW1'!Y472)/3600</f>
        <v>0</v>
      </c>
      <c r="D469" s="10">
        <f>B469*'CW1'!X472</f>
        <v>0</v>
      </c>
      <c r="E469" s="21">
        <f t="shared" si="23"/>
        <v>25.031697317862747</v>
      </c>
      <c r="F469" s="60">
        <f>((B469*'CW1'!X472)/1000)/0.755</f>
        <v>0</v>
      </c>
      <c r="G469" s="60">
        <f t="shared" si="22"/>
        <v>3.3154565983924196E-2</v>
      </c>
      <c r="O469">
        <v>5.6</v>
      </c>
    </row>
    <row r="470" spans="1:15">
      <c r="A470" s="131">
        <f t="shared" si="21"/>
        <v>467</v>
      </c>
      <c r="B470" s="147">
        <f>(('CW1'!G473-'CW1'!G472)/3600)*'CW1'!P473</f>
        <v>-1.1600235997916505E-5</v>
      </c>
      <c r="C470" s="5">
        <f>('CW1'!X473*'CW1'!Y473)/3600</f>
        <v>0</v>
      </c>
      <c r="D470" s="10">
        <f>B470*'CW1'!X473</f>
        <v>0</v>
      </c>
      <c r="E470" s="21">
        <f t="shared" si="23"/>
        <v>25.031697317862747</v>
      </c>
      <c r="F470" s="60">
        <f>((B470*'CW1'!X473)/1000)/0.755</f>
        <v>0</v>
      </c>
      <c r="G470" s="60">
        <f t="shared" si="22"/>
        <v>3.3154565983924196E-2</v>
      </c>
      <c r="O470">
        <v>5.6</v>
      </c>
    </row>
    <row r="471" spans="1:15">
      <c r="A471" s="131">
        <f t="shared" si="21"/>
        <v>468</v>
      </c>
      <c r="B471" s="147">
        <f>(('CW1'!G474-'CW1'!G473)/3600)*'CW1'!P474</f>
        <v>-1.2344602085416724E-5</v>
      </c>
      <c r="C471" s="5">
        <f>('CW1'!X474*'CW1'!Y474)/3600</f>
        <v>0</v>
      </c>
      <c r="D471" s="10">
        <f>B471*'CW1'!X474</f>
        <v>0</v>
      </c>
      <c r="E471" s="21">
        <f t="shared" si="23"/>
        <v>25.031697317862747</v>
      </c>
      <c r="F471" s="60">
        <f>((B471*'CW1'!X474)/1000)/0.755</f>
        <v>0</v>
      </c>
      <c r="G471" s="60">
        <f t="shared" si="22"/>
        <v>3.3154565983924196E-2</v>
      </c>
      <c r="O471">
        <v>5.6</v>
      </c>
    </row>
    <row r="472" spans="1:15">
      <c r="A472" s="131">
        <f t="shared" si="21"/>
        <v>469</v>
      </c>
      <c r="B472" s="147">
        <f>(('CW1'!G475-'CW1'!G474)/3600)*'CW1'!P475</f>
        <v>-1.3088968172916952E-5</v>
      </c>
      <c r="C472" s="5">
        <f>('CW1'!X475*'CW1'!Y475)/3600</f>
        <v>0</v>
      </c>
      <c r="D472" s="10">
        <f>B472*'CW1'!X475</f>
        <v>0</v>
      </c>
      <c r="E472" s="21">
        <f t="shared" si="23"/>
        <v>25.031697317862747</v>
      </c>
      <c r="F472" s="60">
        <f>((B472*'CW1'!X475)/1000)/0.755</f>
        <v>0</v>
      </c>
      <c r="G472" s="60">
        <f t="shared" si="22"/>
        <v>3.3154565983924196E-2</v>
      </c>
      <c r="O472">
        <v>5.6</v>
      </c>
    </row>
    <row r="473" spans="1:15">
      <c r="A473" s="131">
        <f t="shared" si="21"/>
        <v>470</v>
      </c>
      <c r="B473" s="147">
        <f>(('CW1'!G476-'CW1'!G475)/3600)*'CW1'!P476</f>
        <v>-1.3833334260416815E-5</v>
      </c>
      <c r="C473" s="5">
        <f>('CW1'!X476*'CW1'!Y476)/3600</f>
        <v>0</v>
      </c>
      <c r="D473" s="10">
        <f>B473*'CW1'!X476</f>
        <v>0</v>
      </c>
      <c r="E473" s="21">
        <f t="shared" si="23"/>
        <v>25.031697317862747</v>
      </c>
      <c r="F473" s="60">
        <f>((B473*'CW1'!X476)/1000)/0.755</f>
        <v>0</v>
      </c>
      <c r="G473" s="60">
        <f t="shared" si="22"/>
        <v>3.3154565983924196E-2</v>
      </c>
      <c r="O473">
        <v>5.6</v>
      </c>
    </row>
    <row r="474" spans="1:15">
      <c r="A474" s="131">
        <f t="shared" si="21"/>
        <v>471</v>
      </c>
      <c r="B474" s="147">
        <f>(('CW1'!G477-'CW1'!G476)/3600)*'CW1'!P477</f>
        <v>3.6458896631874702E-4</v>
      </c>
      <c r="C474" s="5">
        <f>('CW1'!X477*'CW1'!Y477)/3600</f>
        <v>0.88233709666666682</v>
      </c>
      <c r="D474" s="10">
        <f>B474*'CW1'!X477</f>
        <v>0.16844010243926114</v>
      </c>
      <c r="E474" s="21">
        <f t="shared" si="23"/>
        <v>25.20013742030201</v>
      </c>
      <c r="F474" s="60">
        <f>((B474*'CW1'!X477)/1000)/0.755</f>
        <v>2.2309947342948495E-4</v>
      </c>
      <c r="G474" s="60">
        <f t="shared" si="22"/>
        <v>3.3377665457353684E-2</v>
      </c>
      <c r="O474">
        <v>5.6</v>
      </c>
    </row>
    <row r="475" spans="1:15">
      <c r="A475" s="131">
        <f t="shared" si="21"/>
        <v>472</v>
      </c>
      <c r="B475" s="147">
        <f>(('CW1'!G478-'CW1'!G477)/3600)*'CW1'!P478</f>
        <v>3.6476619633958466E-4</v>
      </c>
      <c r="C475" s="5">
        <f>('CW1'!X478*'CW1'!Y478)/3600</f>
        <v>0.92214753400000005</v>
      </c>
      <c r="D475" s="10">
        <f>B475*'CW1'!X478</f>
        <v>0.1685219827088881</v>
      </c>
      <c r="E475" s="21">
        <f t="shared" si="23"/>
        <v>25.368659403010899</v>
      </c>
      <c r="F475" s="60">
        <f>((B475*'CW1'!X478)/1000)/0.755</f>
        <v>2.2320792411773257E-4</v>
      </c>
      <c r="G475" s="60">
        <f t="shared" si="22"/>
        <v>3.3600873381471413E-2</v>
      </c>
      <c r="O475">
        <v>5.6</v>
      </c>
    </row>
    <row r="476" spans="1:15">
      <c r="A476" s="131">
        <f t="shared" si="21"/>
        <v>473</v>
      </c>
      <c r="B476" s="147">
        <f>(('CW1'!G479-'CW1'!G478)/3600)*'CW1'!P479</f>
        <v>3.649434263604224E-4</v>
      </c>
      <c r="C476" s="5">
        <f>('CW1'!X479*'CW1'!Y479)/3600</f>
        <v>0.92214753400000005</v>
      </c>
      <c r="D476" s="10">
        <f>B476*'CW1'!X479</f>
        <v>0.16860386297851515</v>
      </c>
      <c r="E476" s="21">
        <f t="shared" si="23"/>
        <v>25.537263265989413</v>
      </c>
      <c r="F476" s="60">
        <f>((B476*'CW1'!X479)/1000)/0.755</f>
        <v>2.2331637480598032E-4</v>
      </c>
      <c r="G476" s="60">
        <f t="shared" si="22"/>
        <v>3.3824189756277392E-2</v>
      </c>
      <c r="O476">
        <v>5.6</v>
      </c>
    </row>
    <row r="477" spans="1:15">
      <c r="A477" s="131">
        <f t="shared" si="21"/>
        <v>474</v>
      </c>
      <c r="B477" s="147">
        <f>(('CW1'!G480-'CW1'!G479)/3600)*'CW1'!P480</f>
        <v>3.6512065638124393E-4</v>
      </c>
      <c r="C477" s="5">
        <f>('CW1'!X480*'CW1'!Y480)/3600</f>
        <v>0.94281833800000014</v>
      </c>
      <c r="D477" s="10">
        <f>B477*'CW1'!X480</f>
        <v>0.16868574324813471</v>
      </c>
      <c r="E477" s="21">
        <f t="shared" si="23"/>
        <v>25.705949009237546</v>
      </c>
      <c r="F477" s="60">
        <f>((B477*'CW1'!X480)/1000)/0.755</f>
        <v>2.2342482549421816E-4</v>
      </c>
      <c r="G477" s="60">
        <f t="shared" si="22"/>
        <v>3.4047614581771614E-2</v>
      </c>
      <c r="O477">
        <v>5.6</v>
      </c>
    </row>
    <row r="478" spans="1:15">
      <c r="A478" s="131">
        <f t="shared" si="21"/>
        <v>475</v>
      </c>
      <c r="B478" s="147">
        <f>(('CW1'!G481-'CW1'!G480)/3600)*'CW1'!P481</f>
        <v>3.6529788640208947E-4</v>
      </c>
      <c r="C478" s="5">
        <f>('CW1'!X481*'CW1'!Y481)/3600</f>
        <v>0.94281833800000014</v>
      </c>
      <c r="D478" s="10">
        <f>B478*'CW1'!X481</f>
        <v>0.16876762351776534</v>
      </c>
      <c r="E478" s="21">
        <f t="shared" si="23"/>
        <v>25.874716632755312</v>
      </c>
      <c r="F478" s="60">
        <f>((B478*'CW1'!X481)/1000)/0.755</f>
        <v>2.2353327618247065E-4</v>
      </c>
      <c r="G478" s="60">
        <f t="shared" si="22"/>
        <v>3.4271147857954085E-2</v>
      </c>
      <c r="O478">
        <v>5.6</v>
      </c>
    </row>
    <row r="479" spans="1:15">
      <c r="A479" s="131">
        <f t="shared" si="21"/>
        <v>476</v>
      </c>
      <c r="B479" s="147">
        <f>(('CW1'!G482-'CW1'!G481)/3600)*'CW1'!P482</f>
        <v>3.6547511642291962E-4</v>
      </c>
      <c r="C479" s="5">
        <f>('CW1'!X482*'CW1'!Y482)/3600</f>
        <v>0.97183103933333326</v>
      </c>
      <c r="D479" s="10">
        <f>B479*'CW1'!X482</f>
        <v>0.17031140425308056</v>
      </c>
      <c r="E479" s="21">
        <f t="shared" si="23"/>
        <v>26.045028037008393</v>
      </c>
      <c r="F479" s="60">
        <f>((B479*'CW1'!X482)/1000)/0.755</f>
        <v>2.2557801887825238E-4</v>
      </c>
      <c r="G479" s="60">
        <f t="shared" si="22"/>
        <v>3.4496725876832335E-2</v>
      </c>
      <c r="O479">
        <v>5.6</v>
      </c>
    </row>
    <row r="480" spans="1:15">
      <c r="A480" s="131">
        <f t="shared" si="21"/>
        <v>477</v>
      </c>
      <c r="B480" s="147">
        <f>(('CW1'!G483-'CW1'!G482)/3600)*'CW1'!P483</f>
        <v>3.6565234644374994E-4</v>
      </c>
      <c r="C480" s="5">
        <f>('CW1'!X483*'CW1'!Y483)/3600</f>
        <v>0.97183103933333326</v>
      </c>
      <c r="D480" s="10">
        <f>B480*'CW1'!X483</f>
        <v>0.17039399344278747</v>
      </c>
      <c r="E480" s="21">
        <f t="shared" si="23"/>
        <v>26.21542203045118</v>
      </c>
      <c r="F480" s="60">
        <f>((B480*'CW1'!X483)/1000)/0.755</f>
        <v>2.2568740853349333E-4</v>
      </c>
      <c r="G480" s="60">
        <f t="shared" si="22"/>
        <v>3.4722413285365829E-2</v>
      </c>
      <c r="O480">
        <v>5.6</v>
      </c>
    </row>
    <row r="481" spans="1:15">
      <c r="A481" s="131">
        <f t="shared" si="21"/>
        <v>478</v>
      </c>
      <c r="B481" s="147">
        <f>(('CW1'!G484-'CW1'!G483)/3600)*'CW1'!P484</f>
        <v>3.6582957646458773E-4</v>
      </c>
      <c r="C481" s="5">
        <f>('CW1'!X484*'CW1'!Y484)/3600</f>
        <v>0.99268081133333352</v>
      </c>
      <c r="D481" s="10">
        <f>B481*'CW1'!X484</f>
        <v>0.17047658263249788</v>
      </c>
      <c r="E481" s="21">
        <f t="shared" si="23"/>
        <v>26.385898613083679</v>
      </c>
      <c r="F481" s="60">
        <f>((B481*'CW1'!X484)/1000)/0.755</f>
        <v>2.257967981887389E-4</v>
      </c>
      <c r="G481" s="60">
        <f t="shared" si="22"/>
        <v>3.4948210083554566E-2</v>
      </c>
      <c r="O481">
        <v>5.6</v>
      </c>
    </row>
    <row r="482" spans="1:15">
      <c r="A482" s="131">
        <f t="shared" si="21"/>
        <v>479</v>
      </c>
      <c r="B482" s="147">
        <f>(('CW1'!G485-'CW1'!G484)/3600)*'CW1'!P485</f>
        <v>3.6600680648541024E-4</v>
      </c>
      <c r="C482" s="5">
        <f>('CW1'!X485*'CW1'!Y485)/3600</f>
        <v>0.99268081133333352</v>
      </c>
      <c r="D482" s="10">
        <f>B482*'CW1'!X485</f>
        <v>0.17055917182220118</v>
      </c>
      <c r="E482" s="21">
        <f t="shared" si="23"/>
        <v>26.556457784905881</v>
      </c>
      <c r="F482" s="60">
        <f>((B482*'CW1'!X485)/1000)/0.755</f>
        <v>2.2590618784397505E-4</v>
      </c>
      <c r="G482" s="60">
        <f t="shared" si="22"/>
        <v>3.5174116271398541E-2</v>
      </c>
      <c r="O482">
        <v>5.6</v>
      </c>
    </row>
    <row r="483" spans="1:15">
      <c r="A483" s="131">
        <f t="shared" si="21"/>
        <v>480</v>
      </c>
      <c r="B483" s="147">
        <f>(('CW1'!G486-'CW1'!G485)/3600)*'CW1'!P486</f>
        <v>3.6618403650625671E-4</v>
      </c>
      <c r="C483" s="5">
        <f>('CW1'!X486*'CW1'!Y486)/3600</f>
        <v>1.0482802033333334</v>
      </c>
      <c r="D483" s="10">
        <f>B483*'CW1'!X486</f>
        <v>0.17064176101191564</v>
      </c>
      <c r="E483" s="21">
        <f t="shared" si="23"/>
        <v>26.727099545917795</v>
      </c>
      <c r="F483" s="60">
        <f>((B483*'CW1'!X486)/1000)/0.755</f>
        <v>2.2601557749922602E-4</v>
      </c>
      <c r="G483" s="60">
        <f t="shared" si="22"/>
        <v>3.5400131848897766E-2</v>
      </c>
      <c r="O483">
        <v>5.6</v>
      </c>
    </row>
    <row r="484" spans="1:15">
      <c r="A484" s="131">
        <f t="shared" si="21"/>
        <v>481</v>
      </c>
      <c r="B484" s="147">
        <f>(('CW1'!G487-'CW1'!G486)/3600)*'CW1'!P487</f>
        <v>3.6636126652708935E-4</v>
      </c>
      <c r="C484" s="5">
        <f>('CW1'!X487*'CW1'!Y487)/3600</f>
        <v>1.0482802033333334</v>
      </c>
      <c r="D484" s="10">
        <f>B484*'CW1'!X487</f>
        <v>0.17072435020162363</v>
      </c>
      <c r="E484" s="21">
        <f t="shared" si="23"/>
        <v>26.897823896119419</v>
      </c>
      <c r="F484" s="60">
        <f>((B484*'CW1'!X487)/1000)/0.755</f>
        <v>2.261249671544684E-4</v>
      </c>
      <c r="G484" s="60">
        <f t="shared" si="22"/>
        <v>3.5626256816052235E-2</v>
      </c>
      <c r="O484">
        <v>5.6</v>
      </c>
    </row>
    <row r="485" spans="1:15">
      <c r="A485" s="131">
        <f t="shared" si="21"/>
        <v>482</v>
      </c>
      <c r="B485" s="147">
        <f>(('CW1'!G488-'CW1'!G487)/3600)*'CW1'!P488</f>
        <v>3.665384965479214E-4</v>
      </c>
      <c r="C485" s="5">
        <f>('CW1'!X488*'CW1'!Y488)/3600</f>
        <v>1.1052309694444444</v>
      </c>
      <c r="D485" s="10">
        <f>B485*'CW1'!X488</f>
        <v>0.17080693939133137</v>
      </c>
      <c r="E485" s="21">
        <f t="shared" si="23"/>
        <v>27.068630835510749</v>
      </c>
      <c r="F485" s="60">
        <f>((B485*'CW1'!X488)/1000)/0.755</f>
        <v>2.2623435680971043E-4</v>
      </c>
      <c r="G485" s="60">
        <f t="shared" si="22"/>
        <v>3.5852491172861947E-2</v>
      </c>
      <c r="O485">
        <v>5.6</v>
      </c>
    </row>
    <row r="486" spans="1:15">
      <c r="A486" s="131">
        <f t="shared" si="21"/>
        <v>483</v>
      </c>
      <c r="B486" s="147">
        <f>(('CW1'!G489-'CW1'!G488)/3600)*'CW1'!P489</f>
        <v>3.6671572656874705E-4</v>
      </c>
      <c r="C486" s="5">
        <f>('CW1'!X489*'CW1'!Y489)/3600</f>
        <v>1.1052309694444444</v>
      </c>
      <c r="D486" s="10">
        <f>B486*'CW1'!X489</f>
        <v>0.17088952858103612</v>
      </c>
      <c r="E486" s="21">
        <f t="shared" si="23"/>
        <v>27.239520364091785</v>
      </c>
      <c r="F486" s="60">
        <f>((B486*'CW1'!X489)/1000)/0.755</f>
        <v>2.263437464649485E-4</v>
      </c>
      <c r="G486" s="60">
        <f t="shared" si="22"/>
        <v>3.6078834919326896E-2</v>
      </c>
      <c r="O486">
        <v>5.6</v>
      </c>
    </row>
    <row r="487" spans="1:15">
      <c r="A487" s="131">
        <f t="shared" si="21"/>
        <v>484</v>
      </c>
      <c r="B487" s="147">
        <f>(('CW1'!G490-'CW1'!G489)/3600)*'CW1'!P490</f>
        <v>3.6689295658958154E-4</v>
      </c>
      <c r="C487" s="5">
        <f>('CW1'!X490*'CW1'!Y490)/3600</f>
        <v>1.2170486844444446</v>
      </c>
      <c r="D487" s="10">
        <f>B487*'CW1'!X490</f>
        <v>0.1790437628157158</v>
      </c>
      <c r="E487" s="21">
        <f t="shared" si="23"/>
        <v>27.418564126907501</v>
      </c>
      <c r="F487" s="60">
        <f>((B487*'CW1'!X490)/1000)/0.755</f>
        <v>2.3714405670955736E-4</v>
      </c>
      <c r="G487" s="60">
        <f t="shared" si="22"/>
        <v>3.6315978976036452E-2</v>
      </c>
      <c r="O487">
        <v>5.6</v>
      </c>
    </row>
    <row r="488" spans="1:15">
      <c r="A488" s="131">
        <f t="shared" si="21"/>
        <v>485</v>
      </c>
      <c r="B488" s="147">
        <f>(('CW1'!G491-'CW1'!G490)/3600)*'CW1'!P491</f>
        <v>2.0941740883263961E-4</v>
      </c>
      <c r="C488" s="5">
        <f>('CW1'!X491*'CW1'!Y491)/3600</f>
        <v>1.2170486844444446</v>
      </c>
      <c r="D488" s="10">
        <f>B488*'CW1'!X491</f>
        <v>0.10219569551032813</v>
      </c>
      <c r="E488" s="21">
        <f t="shared" si="23"/>
        <v>27.52075982241783</v>
      </c>
      <c r="F488" s="60">
        <f>((B488*'CW1'!X491)/1000)/0.755</f>
        <v>1.3535853709977235E-4</v>
      </c>
      <c r="G488" s="60">
        <f t="shared" si="22"/>
        <v>3.6451337513136221E-2</v>
      </c>
      <c r="O488">
        <v>5.6</v>
      </c>
    </row>
    <row r="489" spans="1:15">
      <c r="A489" s="131">
        <f t="shared" si="21"/>
        <v>486</v>
      </c>
      <c r="B489" s="147">
        <f>(('CW1'!G492-'CW1'!G491)/3600)*'CW1'!P492</f>
        <v>2.0955919284930619E-4</v>
      </c>
      <c r="C489" s="5">
        <f>('CW1'!X492*'CW1'!Y492)/3600</f>
        <v>1.2766881133333332</v>
      </c>
      <c r="D489" s="10">
        <f>B489*'CW1'!X492</f>
        <v>0.10226488611046142</v>
      </c>
      <c r="E489" s="21">
        <f t="shared" si="23"/>
        <v>27.623024708528291</v>
      </c>
      <c r="F489" s="60">
        <f>((B489*'CW1'!X492)/1000)/0.755</f>
        <v>1.3545018027875686E-4</v>
      </c>
      <c r="G489" s="60">
        <f t="shared" si="22"/>
        <v>3.6586787693414981E-2</v>
      </c>
      <c r="O489">
        <v>5.6</v>
      </c>
    </row>
    <row r="490" spans="1:15">
      <c r="A490" s="131">
        <f t="shared" si="21"/>
        <v>487</v>
      </c>
      <c r="B490" s="147">
        <f>(('CW1'!G493-'CW1'!G492)/3600)*'CW1'!P493</f>
        <v>2.0970097686596727E-4</v>
      </c>
      <c r="C490" s="5">
        <f>('CW1'!X493*'CW1'!Y493)/3600</f>
        <v>1.2766881133333332</v>
      </c>
      <c r="D490" s="10">
        <f>B490*'CW1'!X493</f>
        <v>0.10233407671059203</v>
      </c>
      <c r="E490" s="21">
        <f t="shared" si="23"/>
        <v>27.725358785238882</v>
      </c>
      <c r="F490" s="60">
        <f>((B490*'CW1'!X493)/1000)/0.755</f>
        <v>1.3554182345773777E-4</v>
      </c>
      <c r="G490" s="60">
        <f t="shared" si="22"/>
        <v>3.6722329516872716E-2</v>
      </c>
      <c r="O490">
        <v>5.6</v>
      </c>
    </row>
    <row r="491" spans="1:15">
      <c r="A491" s="131">
        <f t="shared" si="21"/>
        <v>488</v>
      </c>
      <c r="B491" s="147">
        <f>(('CW1'!G494-'CW1'!G493)/3600)*'CW1'!P494</f>
        <v>2.0984276088264103E-4</v>
      </c>
      <c r="C491" s="5">
        <f>('CW1'!X494*'CW1'!Y494)/3600</f>
        <v>1.2766881133333332</v>
      </c>
      <c r="D491" s="10">
        <f>B491*'CW1'!X494</f>
        <v>0.10240326731072882</v>
      </c>
      <c r="E491" s="21">
        <f t="shared" si="23"/>
        <v>27.827762052549609</v>
      </c>
      <c r="F491" s="60">
        <f>((B491*'CW1'!X494)/1000)/0.755</f>
        <v>1.3563346663672692E-4</v>
      </c>
      <c r="G491" s="60">
        <f t="shared" si="22"/>
        <v>3.6857962983509442E-2</v>
      </c>
      <c r="O491">
        <v>5.6</v>
      </c>
    </row>
    <row r="492" spans="1:15">
      <c r="A492" s="131">
        <f t="shared" si="21"/>
        <v>489</v>
      </c>
      <c r="B492" s="147">
        <f>(('CW1'!G495-'CW1'!G494)/3600)*'CW1'!P495</f>
        <v>2.0998454489930149E-4</v>
      </c>
      <c r="C492" s="5">
        <f>('CW1'!X495*'CW1'!Y495)/3600</f>
        <v>1.3363275422222223</v>
      </c>
      <c r="D492" s="10">
        <f>B492*'CW1'!X495</f>
        <v>0.10247245791085913</v>
      </c>
      <c r="E492" s="21">
        <f t="shared" si="23"/>
        <v>27.930234510460469</v>
      </c>
      <c r="F492" s="60">
        <f>((B492*'CW1'!X495)/1000)/0.755</f>
        <v>1.3572510981570745E-4</v>
      </c>
      <c r="G492" s="60">
        <f t="shared" si="22"/>
        <v>3.699368809332515E-2</v>
      </c>
      <c r="O492">
        <v>5.6</v>
      </c>
    </row>
    <row r="493" spans="1:15">
      <c r="A493" s="131">
        <f t="shared" si="21"/>
        <v>490</v>
      </c>
      <c r="B493" s="147">
        <f>(('CW1'!G496-'CW1'!G495)/3600)*'CW1'!P496</f>
        <v>2.10126328915973E-4</v>
      </c>
      <c r="C493" s="5">
        <f>('CW1'!X496*'CW1'!Y496)/3600</f>
        <v>1.3363275422222223</v>
      </c>
      <c r="D493" s="10">
        <f>B493*'CW1'!X496</f>
        <v>0.10254164851099483</v>
      </c>
      <c r="E493" s="21">
        <f t="shared" si="23"/>
        <v>28.032776158971465</v>
      </c>
      <c r="F493" s="60">
        <f>((B493*'CW1'!X496)/1000)/0.755</f>
        <v>1.3581675299469514E-4</v>
      </c>
      <c r="G493" s="60">
        <f t="shared" si="22"/>
        <v>3.7129504846319848E-2</v>
      </c>
      <c r="O493">
        <v>5.6</v>
      </c>
    </row>
    <row r="494" spans="1:15">
      <c r="A494" s="131">
        <f t="shared" si="21"/>
        <v>491</v>
      </c>
      <c r="B494" s="147">
        <f>(('CW1'!G497-'CW1'!G496)/3600)*'CW1'!P497</f>
        <v>2.1026811293264024E-4</v>
      </c>
      <c r="C494" s="5">
        <f>('CW1'!X497*'CW1'!Y497)/3600</f>
        <v>1.3363275422222223</v>
      </c>
      <c r="D494" s="10">
        <f>B494*'CW1'!X497</f>
        <v>0.10261083911112844</v>
      </c>
      <c r="E494" s="21">
        <f t="shared" si="23"/>
        <v>28.135386998082595</v>
      </c>
      <c r="F494" s="60">
        <f>((B494*'CW1'!X497)/1000)/0.755</f>
        <v>1.3590839617368006E-4</v>
      </c>
      <c r="G494" s="60">
        <f t="shared" si="22"/>
        <v>3.7265413242493529E-2</v>
      </c>
      <c r="O494">
        <v>5.6</v>
      </c>
    </row>
    <row r="495" spans="1:15">
      <c r="A495" s="131">
        <f t="shared" si="21"/>
        <v>492</v>
      </c>
      <c r="B495" s="147">
        <f>(('CW1'!G498-'CW1'!G497)/3600)*'CW1'!P498</f>
        <v>2.1040989694930584E-4</v>
      </c>
      <c r="C495" s="5">
        <f>('CW1'!X498*'CW1'!Y498)/3600</f>
        <v>1.3959669711111111</v>
      </c>
      <c r="D495" s="10">
        <f>B495*'CW1'!X498</f>
        <v>0.10268002971126125</v>
      </c>
      <c r="E495" s="21">
        <f t="shared" si="23"/>
        <v>28.238067027793857</v>
      </c>
      <c r="F495" s="60">
        <f>((B495*'CW1'!X498)/1000)/0.755</f>
        <v>1.3600003935266392E-4</v>
      </c>
      <c r="G495" s="60">
        <f t="shared" si="22"/>
        <v>3.7401413281846194E-2</v>
      </c>
      <c r="O495">
        <v>5.6</v>
      </c>
    </row>
    <row r="496" spans="1:15">
      <c r="A496" s="131">
        <f t="shared" si="21"/>
        <v>493</v>
      </c>
      <c r="B496" s="147">
        <f>(('CW1'!G499-'CW1'!G498)/3600)*'CW1'!P499</f>
        <v>2.105516809659689E-4</v>
      </c>
      <c r="C496" s="5">
        <f>('CW1'!X499*'CW1'!Y499)/3600</f>
        <v>1.3959669711111111</v>
      </c>
      <c r="D496" s="10">
        <f>B496*'CW1'!X499</f>
        <v>0.10274922031139282</v>
      </c>
      <c r="E496" s="21">
        <f t="shared" si="23"/>
        <v>28.340816248105249</v>
      </c>
      <c r="F496" s="60">
        <f>((B496*'CW1'!X499)/1000)/0.755</f>
        <v>1.3609168253164611E-4</v>
      </c>
      <c r="G496" s="60">
        <f t="shared" si="22"/>
        <v>3.7537504964377841E-2</v>
      </c>
      <c r="O496">
        <v>5.6</v>
      </c>
    </row>
    <row r="497" spans="1:15">
      <c r="A497" s="131">
        <f t="shared" si="21"/>
        <v>494</v>
      </c>
      <c r="B497" s="147">
        <f>(('CW1'!G500-'CW1'!G499)/3600)*'CW1'!P500</f>
        <v>2.1069346498264369E-4</v>
      </c>
      <c r="C497" s="5">
        <f>('CW1'!X500*'CW1'!Y500)/3600</f>
        <v>1.3959669711111111</v>
      </c>
      <c r="D497" s="10">
        <f>B497*'CW1'!X500</f>
        <v>0.10281841091153013</v>
      </c>
      <c r="E497" s="21">
        <f t="shared" si="23"/>
        <v>28.44363465901678</v>
      </c>
      <c r="F497" s="60">
        <f>((B497*'CW1'!X500)/1000)/0.755</f>
        <v>1.3618332571063593E-4</v>
      </c>
      <c r="G497" s="60">
        <f t="shared" si="22"/>
        <v>3.7673688290088478E-2</v>
      </c>
      <c r="O497">
        <v>5.6</v>
      </c>
    </row>
    <row r="498" spans="1:15">
      <c r="A498" s="131">
        <f t="shared" si="21"/>
        <v>495</v>
      </c>
      <c r="B498" s="147">
        <f>(('CW1'!G501-'CW1'!G500)/3600)*'CW1'!P501</f>
        <v>7.9585248999306001E-5</v>
      </c>
      <c r="C498" s="5">
        <f>('CW1'!X501*'CW1'!Y501)/3600</f>
        <v>0</v>
      </c>
      <c r="D498" s="10">
        <f>B498*'CW1'!X501</f>
        <v>0</v>
      </c>
      <c r="E498" s="21">
        <f t="shared" si="23"/>
        <v>28.44363465901678</v>
      </c>
      <c r="F498" s="60">
        <f>((B498*'CW1'!X501)/1000)/0.755</f>
        <v>0</v>
      </c>
      <c r="G498" s="60">
        <f t="shared" si="22"/>
        <v>3.7673688290088478E-2</v>
      </c>
      <c r="O498">
        <v>5.6</v>
      </c>
    </row>
    <row r="499" spans="1:15">
      <c r="A499" s="131">
        <f t="shared" si="21"/>
        <v>496</v>
      </c>
      <c r="B499" s="147">
        <f>(('CW1'!G502-'CW1'!G501)/3600)*'CW1'!P502</f>
        <v>7.9408018978473818E-5</v>
      </c>
      <c r="C499" s="5">
        <f>('CW1'!X502*'CW1'!Y502)/3600</f>
        <v>0</v>
      </c>
      <c r="D499" s="10">
        <f>B499*'CW1'!X502</f>
        <v>0</v>
      </c>
      <c r="E499" s="21">
        <f t="shared" si="23"/>
        <v>28.44363465901678</v>
      </c>
      <c r="F499" s="60">
        <f>((B499*'CW1'!X502)/1000)/0.755</f>
        <v>0</v>
      </c>
      <c r="G499" s="60">
        <f t="shared" si="22"/>
        <v>3.7673688290088478E-2</v>
      </c>
      <c r="O499">
        <v>5.6</v>
      </c>
    </row>
    <row r="500" spans="1:15">
      <c r="A500" s="131">
        <f t="shared" si="21"/>
        <v>497</v>
      </c>
      <c r="B500" s="147">
        <f>(('CW1'!G503-'CW1'!G502)/3600)*'CW1'!P503</f>
        <v>7.9230788957639805E-5</v>
      </c>
      <c r="C500" s="5">
        <f>('CW1'!X503*'CW1'!Y503)/3600</f>
        <v>0</v>
      </c>
      <c r="D500" s="10">
        <f>B500*'CW1'!X503</f>
        <v>0</v>
      </c>
      <c r="E500" s="21">
        <f t="shared" si="23"/>
        <v>28.44363465901678</v>
      </c>
      <c r="F500" s="60">
        <f>((B500*'CW1'!X503)/1000)/0.755</f>
        <v>0</v>
      </c>
      <c r="G500" s="60">
        <f t="shared" si="22"/>
        <v>3.7673688290088478E-2</v>
      </c>
      <c r="O500">
        <v>5.6</v>
      </c>
    </row>
    <row r="501" spans="1:15">
      <c r="A501" s="131">
        <f t="shared" si="21"/>
        <v>498</v>
      </c>
      <c r="B501" s="147">
        <f>(('CW1'!G504-'CW1'!G503)/3600)*'CW1'!P504</f>
        <v>7.905355893680506E-5</v>
      </c>
      <c r="C501" s="5">
        <f>('CW1'!X504*'CW1'!Y504)/3600</f>
        <v>0</v>
      </c>
      <c r="D501" s="10">
        <f>B501*'CW1'!X504</f>
        <v>0</v>
      </c>
      <c r="E501" s="21">
        <f t="shared" si="23"/>
        <v>28.44363465901678</v>
      </c>
      <c r="F501" s="60">
        <f>((B501*'CW1'!X504)/1000)/0.755</f>
        <v>0</v>
      </c>
      <c r="G501" s="60">
        <f t="shared" si="22"/>
        <v>3.7673688290088478E-2</v>
      </c>
      <c r="O501">
        <v>5.6</v>
      </c>
    </row>
    <row r="502" spans="1:15">
      <c r="A502" s="131">
        <f t="shared" si="21"/>
        <v>499</v>
      </c>
      <c r="B502" s="147">
        <f>(('CW1'!G505-'CW1'!G504)/3600)*'CW1'!P505</f>
        <v>7.8876328915972456E-5</v>
      </c>
      <c r="C502" s="5">
        <f>('CW1'!X505*'CW1'!Y505)/3600</f>
        <v>0</v>
      </c>
      <c r="D502" s="10">
        <f>B502*'CW1'!X505</f>
        <v>0</v>
      </c>
      <c r="E502" s="21">
        <f t="shared" si="23"/>
        <v>28.44363465901678</v>
      </c>
      <c r="F502" s="60">
        <f>((B502*'CW1'!X505)/1000)/0.755</f>
        <v>0</v>
      </c>
      <c r="G502" s="60">
        <f t="shared" si="22"/>
        <v>3.7673688290088478E-2</v>
      </c>
      <c r="O502">
        <v>5.6</v>
      </c>
    </row>
    <row r="503" spans="1:15">
      <c r="A503" s="131">
        <f t="shared" si="21"/>
        <v>500</v>
      </c>
      <c r="B503" s="147">
        <f>(('CW1'!G506-'CW1'!G505)/3600)*'CW1'!P506</f>
        <v>7.8699098895138619E-5</v>
      </c>
      <c r="C503" s="5">
        <f>('CW1'!X506*'CW1'!Y506)/3600</f>
        <v>0</v>
      </c>
      <c r="D503" s="10">
        <f>B503*'CW1'!X506</f>
        <v>0</v>
      </c>
      <c r="E503" s="21">
        <f t="shared" si="23"/>
        <v>28.44363465901678</v>
      </c>
      <c r="F503" s="60">
        <f>((B503*'CW1'!X506)/1000)/0.755</f>
        <v>0</v>
      </c>
      <c r="G503" s="60">
        <f t="shared" si="22"/>
        <v>3.7673688290088478E-2</v>
      </c>
      <c r="O503">
        <v>5.6</v>
      </c>
    </row>
    <row r="504" spans="1:15">
      <c r="A504" s="131">
        <f t="shared" si="21"/>
        <v>501</v>
      </c>
      <c r="B504" s="147">
        <f>(('CW1'!G507-'CW1'!G506)/3600)*'CW1'!P507</f>
        <v>7.8521868874303726E-5</v>
      </c>
      <c r="C504" s="5">
        <f>('CW1'!X507*'CW1'!Y507)/3600</f>
        <v>0</v>
      </c>
      <c r="D504" s="10">
        <f>B504*'CW1'!X507</f>
        <v>0</v>
      </c>
      <c r="E504" s="21">
        <f t="shared" si="23"/>
        <v>28.44363465901678</v>
      </c>
      <c r="F504" s="60">
        <f>((B504*'CW1'!X507)/1000)/0.755</f>
        <v>0</v>
      </c>
      <c r="G504" s="60">
        <f t="shared" si="22"/>
        <v>3.7673688290088478E-2</v>
      </c>
      <c r="O504">
        <v>5.6</v>
      </c>
    </row>
    <row r="505" spans="1:15">
      <c r="A505" s="131">
        <f t="shared" si="21"/>
        <v>502</v>
      </c>
      <c r="B505" s="147">
        <f>(('CW1'!G508-'CW1'!G507)/3600)*'CW1'!P508</f>
        <v>7.8344638853471366E-5</v>
      </c>
      <c r="C505" s="5">
        <f>('CW1'!X508*'CW1'!Y508)/3600</f>
        <v>0</v>
      </c>
      <c r="D505" s="10">
        <f>B505*'CW1'!X508</f>
        <v>0</v>
      </c>
      <c r="E505" s="21">
        <f t="shared" si="23"/>
        <v>28.44363465901678</v>
      </c>
      <c r="F505" s="60">
        <f>((B505*'CW1'!X508)/1000)/0.755</f>
        <v>0</v>
      </c>
      <c r="G505" s="60">
        <f t="shared" si="22"/>
        <v>3.7673688290088478E-2</v>
      </c>
      <c r="O505">
        <v>5.6</v>
      </c>
    </row>
    <row r="506" spans="1:15">
      <c r="A506" s="131">
        <f t="shared" si="21"/>
        <v>503</v>
      </c>
      <c r="B506" s="147">
        <f>(('CW1'!G509-'CW1'!G508)/3600)*'CW1'!P509</f>
        <v>7.8167408832639115E-5</v>
      </c>
      <c r="C506" s="5">
        <f>('CW1'!X509*'CW1'!Y509)/3600</f>
        <v>0</v>
      </c>
      <c r="D506" s="10">
        <f>B506*'CW1'!X509</f>
        <v>0</v>
      </c>
      <c r="E506" s="21">
        <f t="shared" si="23"/>
        <v>28.44363465901678</v>
      </c>
      <c r="F506" s="60">
        <f>((B506*'CW1'!X509)/1000)/0.755</f>
        <v>0</v>
      </c>
      <c r="G506" s="60">
        <f t="shared" si="22"/>
        <v>3.7673688290088478E-2</v>
      </c>
      <c r="O506">
        <v>5.6</v>
      </c>
    </row>
    <row r="507" spans="1:15">
      <c r="A507" s="131">
        <f t="shared" si="21"/>
        <v>504</v>
      </c>
      <c r="B507" s="147">
        <f>(('CW1'!G510-'CW1'!G509)/3600)*'CW1'!P510</f>
        <v>7.7990178811805115E-5</v>
      </c>
      <c r="C507" s="5">
        <f>('CW1'!X510*'CW1'!Y510)/3600</f>
        <v>0</v>
      </c>
      <c r="D507" s="10">
        <f>B507*'CW1'!X510</f>
        <v>0</v>
      </c>
      <c r="E507" s="21">
        <f t="shared" si="23"/>
        <v>28.44363465901678</v>
      </c>
      <c r="F507" s="60">
        <f>((B507*'CW1'!X510)/1000)/0.755</f>
        <v>0</v>
      </c>
      <c r="G507" s="60">
        <f t="shared" si="22"/>
        <v>3.7673688290088478E-2</v>
      </c>
      <c r="O507">
        <v>5.6</v>
      </c>
    </row>
    <row r="508" spans="1:15">
      <c r="A508" s="131">
        <f t="shared" si="21"/>
        <v>505</v>
      </c>
      <c r="B508" s="147">
        <f>(('CW1'!G511-'CW1'!G510)/3600)*'CW1'!P511</f>
        <v>7.7812948790971522E-5</v>
      </c>
      <c r="C508" s="5">
        <f>('CW1'!X511*'CW1'!Y511)/3600</f>
        <v>0</v>
      </c>
      <c r="D508" s="10">
        <f>B508*'CW1'!X511</f>
        <v>0</v>
      </c>
      <c r="E508" s="21">
        <f t="shared" si="23"/>
        <v>28.44363465901678</v>
      </c>
      <c r="F508" s="60">
        <f>((B508*'CW1'!X511)/1000)/0.755</f>
        <v>0</v>
      </c>
      <c r="G508" s="60">
        <f t="shared" si="22"/>
        <v>3.7673688290088478E-2</v>
      </c>
      <c r="O508">
        <v>5.6</v>
      </c>
    </row>
    <row r="509" spans="1:15">
      <c r="A509" s="131">
        <f t="shared" si="21"/>
        <v>506</v>
      </c>
      <c r="B509" s="147">
        <f>(('CW1'!G512-'CW1'!G511)/3600)*'CW1'!P512</f>
        <v>7.763571877013984E-5</v>
      </c>
      <c r="C509" s="5">
        <f>('CW1'!X512*'CW1'!Y512)/3600</f>
        <v>0</v>
      </c>
      <c r="D509" s="10">
        <f>B509*'CW1'!X512</f>
        <v>0</v>
      </c>
      <c r="E509" s="21">
        <f t="shared" si="23"/>
        <v>28.44363465901678</v>
      </c>
      <c r="F509" s="60">
        <f>((B509*'CW1'!X512)/1000)/0.755</f>
        <v>0</v>
      </c>
      <c r="G509" s="60">
        <f t="shared" si="22"/>
        <v>3.7673688290088478E-2</v>
      </c>
      <c r="O509">
        <v>5.6</v>
      </c>
    </row>
    <row r="510" spans="1:15">
      <c r="A510" s="131">
        <f t="shared" si="21"/>
        <v>507</v>
      </c>
      <c r="B510" s="147">
        <f>(('CW1'!G513-'CW1'!G512)/3600)*'CW1'!P513</f>
        <v>2.9620848874931051E-4</v>
      </c>
      <c r="C510" s="5">
        <f>('CW1'!X513*'CW1'!Y513)/3600</f>
        <v>1.0482802033333334</v>
      </c>
      <c r="D510" s="10">
        <f>B510*'CW1'!X513</f>
        <v>0.1380331557571787</v>
      </c>
      <c r="E510" s="21">
        <f t="shared" si="23"/>
        <v>28.581667814773958</v>
      </c>
      <c r="F510" s="60">
        <f>((B510*'CW1'!X513)/1000)/0.755</f>
        <v>1.8282537186381284E-4</v>
      </c>
      <c r="G510" s="60">
        <f t="shared" si="22"/>
        <v>3.7856513661952293E-2</v>
      </c>
      <c r="O510">
        <v>5.6</v>
      </c>
    </row>
    <row r="511" spans="1:15">
      <c r="A511" s="131">
        <f t="shared" si="21"/>
        <v>508</v>
      </c>
      <c r="B511" s="147">
        <f>(('CW1'!G514-'CW1'!G513)/3600)*'CW1'!P514</f>
        <v>2.9656294879096983E-4</v>
      </c>
      <c r="C511" s="5">
        <f>('CW1'!X514*'CW1'!Y514)/3600</f>
        <v>1.1052309694444444</v>
      </c>
      <c r="D511" s="10">
        <f>B511*'CW1'!X514</f>
        <v>0.13819833413659194</v>
      </c>
      <c r="E511" s="21">
        <f t="shared" si="23"/>
        <v>28.719866148910551</v>
      </c>
      <c r="F511" s="60">
        <f>((B511*'CW1'!X514)/1000)/0.755</f>
        <v>1.8304415117429397E-4</v>
      </c>
      <c r="G511" s="60">
        <f t="shared" si="22"/>
        <v>3.8039557813126589E-2</v>
      </c>
      <c r="O511">
        <v>5.6</v>
      </c>
    </row>
    <row r="512" spans="1:15">
      <c r="A512" s="131">
        <f t="shared" si="21"/>
        <v>509</v>
      </c>
      <c r="B512" s="147">
        <f>(('CW1'!G515-'CW1'!G514)/3600)*'CW1'!P515</f>
        <v>2.9691740883263995E-4</v>
      </c>
      <c r="C512" s="5">
        <f>('CW1'!X515*'CW1'!Y515)/3600</f>
        <v>1.2170486844444446</v>
      </c>
      <c r="D512" s="10">
        <f>B512*'CW1'!X515</f>
        <v>0.1448956955103283</v>
      </c>
      <c r="E512" s="21">
        <f t="shared" si="23"/>
        <v>28.86476184442088</v>
      </c>
      <c r="F512" s="60">
        <f>((B512*'CW1'!X515)/1000)/0.755</f>
        <v>1.9191482849050104E-4</v>
      </c>
      <c r="G512" s="60">
        <f t="shared" si="22"/>
        <v>3.8231472641617088E-2</v>
      </c>
      <c r="O512">
        <v>5.6</v>
      </c>
    </row>
    <row r="513" spans="1:15">
      <c r="A513" s="131">
        <f t="shared" si="21"/>
        <v>510</v>
      </c>
      <c r="B513" s="147">
        <f>(('CW1'!G516-'CW1'!G515)/3600)*'CW1'!P516</f>
        <v>2.9727186887429873E-4</v>
      </c>
      <c r="C513" s="5">
        <f>('CW1'!X516*'CW1'!Y516)/3600</f>
        <v>1.2766881133333332</v>
      </c>
      <c r="D513" s="10">
        <f>B513*'CW1'!X516</f>
        <v>0.14506867201065779</v>
      </c>
      <c r="E513" s="21">
        <f t="shared" si="23"/>
        <v>29.009830516431538</v>
      </c>
      <c r="F513" s="60">
        <f>((B513*'CW1'!X516)/1000)/0.755</f>
        <v>1.9214393643795735E-4</v>
      </c>
      <c r="G513" s="60">
        <f t="shared" si="22"/>
        <v>3.8423616578055049E-2</v>
      </c>
      <c r="O513">
        <v>5.6</v>
      </c>
    </row>
    <row r="514" spans="1:15">
      <c r="A514" s="131">
        <f t="shared" si="21"/>
        <v>511</v>
      </c>
      <c r="B514" s="147">
        <f>(('CW1'!G517-'CW1'!G516)/3600)*'CW1'!P517</f>
        <v>2.9762632891597329E-4</v>
      </c>
      <c r="C514" s="5">
        <f>('CW1'!X517*'CW1'!Y517)/3600</f>
        <v>1.3363275422222223</v>
      </c>
      <c r="D514" s="10">
        <f>B514*'CW1'!X517</f>
        <v>0.14524164851099497</v>
      </c>
      <c r="E514" s="21">
        <f t="shared" si="23"/>
        <v>29.155072164942535</v>
      </c>
      <c r="F514" s="60">
        <f>((B514*'CW1'!X517)/1000)/0.755</f>
        <v>1.923730443854238E-4</v>
      </c>
      <c r="G514" s="60">
        <f t="shared" si="22"/>
        <v>3.8615989622440471E-2</v>
      </c>
      <c r="O514">
        <v>5.6</v>
      </c>
    </row>
    <row r="515" spans="1:15">
      <c r="A515" s="131">
        <f t="shared" si="21"/>
        <v>512</v>
      </c>
      <c r="B515" s="147">
        <f>(('CW1'!G518-'CW1'!G517)/3600)*'CW1'!P518</f>
        <v>2.9798078895764253E-4</v>
      </c>
      <c r="C515" s="5">
        <f>('CW1'!X518*'CW1'!Y518)/3600</f>
        <v>1.3959669711111111</v>
      </c>
      <c r="D515" s="10">
        <f>B515*'CW1'!X518</f>
        <v>0.14541462501132957</v>
      </c>
      <c r="E515" s="21">
        <f t="shared" si="23"/>
        <v>29.300486789953865</v>
      </c>
      <c r="F515" s="60">
        <f>((B515*'CW1'!X518)/1000)/0.755</f>
        <v>1.9260215233288683E-4</v>
      </c>
      <c r="G515" s="60">
        <f t="shared" si="22"/>
        <v>3.880859177477336E-2</v>
      </c>
      <c r="O515">
        <v>5.6</v>
      </c>
    </row>
    <row r="516" spans="1:15">
      <c r="A516" s="131">
        <f t="shared" si="21"/>
        <v>513</v>
      </c>
      <c r="B516" s="147">
        <f>(('CW1'!G519-'CW1'!G518)/3600)*'CW1'!P519</f>
        <v>2.9833524899930755E-4</v>
      </c>
      <c r="C516" s="5">
        <f>('CW1'!X519*'CW1'!Y519)/3600</f>
        <v>1.4252812666666668</v>
      </c>
      <c r="D516" s="10">
        <f>B516*'CW1'!X519</f>
        <v>0.14558760151166208</v>
      </c>
      <c r="E516" s="21">
        <f t="shared" si="23"/>
        <v>29.446074391465526</v>
      </c>
      <c r="F516" s="60">
        <f>((B516*'CW1'!X519)/1000)/0.755</f>
        <v>1.9283126028034713E-4</v>
      </c>
      <c r="G516" s="60">
        <f t="shared" si="22"/>
        <v>3.900142303505371E-2</v>
      </c>
      <c r="O516">
        <v>5.6</v>
      </c>
    </row>
    <row r="517" spans="1:15">
      <c r="A517" s="131">
        <f t="shared" ref="A517:A580" si="24">A516+1</f>
        <v>514</v>
      </c>
      <c r="B517" s="147">
        <f>(('CW1'!G520-'CW1'!G519)/3600)*'CW1'!P520</f>
        <v>2.9868970904097978E-4</v>
      </c>
      <c r="C517" s="5">
        <f>('CW1'!X520*'CW1'!Y520)/3600</f>
        <v>1.4545955622222224</v>
      </c>
      <c r="D517" s="10">
        <f>B517*'CW1'!X520</f>
        <v>0.14576057801199813</v>
      </c>
      <c r="E517" s="21">
        <f t="shared" si="23"/>
        <v>29.591834969477524</v>
      </c>
      <c r="F517" s="60">
        <f>((B517*'CW1'!X520)/1000)/0.755</f>
        <v>1.9306036822781206E-4</v>
      </c>
      <c r="G517" s="60">
        <f t="shared" ref="G517:G580" si="25">F517+G516</f>
        <v>3.9194483403281521E-2</v>
      </c>
      <c r="O517">
        <v>5.6</v>
      </c>
    </row>
    <row r="518" spans="1:15">
      <c r="A518" s="131">
        <f t="shared" si="24"/>
        <v>515</v>
      </c>
      <c r="B518" s="147">
        <f>(('CW1'!G521-'CW1'!G520)/3600)*'CW1'!P521</f>
        <v>2.9904416908263997E-4</v>
      </c>
      <c r="C518" s="5">
        <f>('CW1'!X521*'CW1'!Y521)/3600</f>
        <v>1.4839098577777776</v>
      </c>
      <c r="D518" s="10">
        <f>B518*'CW1'!X521</f>
        <v>0.14593355451232831</v>
      </c>
      <c r="E518" s="21">
        <f t="shared" ref="E518:E581" si="26">E517+D518</f>
        <v>29.737768523989853</v>
      </c>
      <c r="F518" s="60">
        <f>((B518*'CW1'!X521)/1000)/0.755</f>
        <v>1.9328947617526927E-4</v>
      </c>
      <c r="G518" s="60">
        <f t="shared" si="25"/>
        <v>3.9387772879456794E-2</v>
      </c>
      <c r="O518">
        <v>5.6</v>
      </c>
    </row>
    <row r="519" spans="1:15">
      <c r="A519" s="131">
        <f t="shared" si="24"/>
        <v>516</v>
      </c>
      <c r="B519" s="147">
        <f>(('CW1'!G522-'CW1'!G521)/3600)*'CW1'!P522</f>
        <v>2.9939862912431252E-4</v>
      </c>
      <c r="C519" s="5">
        <f>('CW1'!X522*'CW1'!Y522)/3600</f>
        <v>1.4839098577777776</v>
      </c>
      <c r="D519" s="10">
        <f>B519*'CW1'!X522</f>
        <v>0.14610653101266452</v>
      </c>
      <c r="E519" s="21">
        <f t="shared" si="26"/>
        <v>29.883875055002516</v>
      </c>
      <c r="F519" s="60">
        <f>((B519*'CW1'!X522)/1000)/0.755</f>
        <v>1.9351858412273445E-4</v>
      </c>
      <c r="G519" s="60">
        <f t="shared" si="25"/>
        <v>3.9581291463579527E-2</v>
      </c>
      <c r="O519">
        <v>5.6</v>
      </c>
    </row>
    <row r="520" spans="1:15">
      <c r="A520" s="131">
        <f t="shared" si="24"/>
        <v>517</v>
      </c>
      <c r="B520" s="147">
        <f>(('CW1'!G523-'CW1'!G522)/3600)*'CW1'!P523</f>
        <v>2.9975308916596518E-4</v>
      </c>
      <c r="C520" s="5">
        <f>('CW1'!X523*'CW1'!Y523)/3600</f>
        <v>1.5132241533333337</v>
      </c>
      <c r="D520" s="10">
        <f>B520*'CW1'!X523</f>
        <v>0.14627950751299101</v>
      </c>
      <c r="E520" s="21">
        <f t="shared" si="26"/>
        <v>30.030154562515506</v>
      </c>
      <c r="F520" s="60">
        <f>((B520*'CW1'!X523)/1000)/0.755</f>
        <v>1.9374769207018678E-4</v>
      </c>
      <c r="G520" s="60">
        <f t="shared" si="25"/>
        <v>3.9775039155649713E-2</v>
      </c>
      <c r="O520">
        <v>5.6</v>
      </c>
    </row>
    <row r="521" spans="1:15">
      <c r="A521" s="131">
        <f t="shared" si="24"/>
        <v>518</v>
      </c>
      <c r="B521" s="147">
        <f>(('CW1'!G524-'CW1'!G523)/3600)*'CW1'!P524</f>
        <v>3.001075492076315E-4</v>
      </c>
      <c r="C521" s="5">
        <f>('CW1'!X524*'CW1'!Y524)/3600</f>
        <v>1.5425384488888889</v>
      </c>
      <c r="D521" s="10">
        <f>B521*'CW1'!X524</f>
        <v>0.14645248401332417</v>
      </c>
      <c r="E521" s="21">
        <f t="shared" si="26"/>
        <v>30.176607046528829</v>
      </c>
      <c r="F521" s="60">
        <f>((B521*'CW1'!X524)/1000)/0.755</f>
        <v>1.9397680001764791E-4</v>
      </c>
      <c r="G521" s="60">
        <f t="shared" si="25"/>
        <v>3.9969015955667361E-2</v>
      </c>
      <c r="O521">
        <v>5.6</v>
      </c>
    </row>
    <row r="522" spans="1:15">
      <c r="A522" s="131">
        <f t="shared" si="24"/>
        <v>519</v>
      </c>
      <c r="B522" s="147">
        <f>(('CW1'!G525-'CW1'!G524)/3600)*'CW1'!P525</f>
        <v>3.0046200924930758E-4</v>
      </c>
      <c r="C522" s="5">
        <f>('CW1'!X525*'CW1'!Y525)/3600</f>
        <v>1.5758960955555554</v>
      </c>
      <c r="D522" s="10">
        <f>B522*'CW1'!X525</f>
        <v>0.1466254605136621</v>
      </c>
      <c r="E522" s="21">
        <f t="shared" si="26"/>
        <v>30.323232507042491</v>
      </c>
      <c r="F522" s="60">
        <f>((B522*'CW1'!X525)/1000)/0.755</f>
        <v>1.9420590796511534E-4</v>
      </c>
      <c r="G522" s="60">
        <f t="shared" si="25"/>
        <v>4.0163221863632477E-2</v>
      </c>
      <c r="O522">
        <v>5.6</v>
      </c>
    </row>
    <row r="523" spans="1:15">
      <c r="A523" s="131">
        <f t="shared" si="24"/>
        <v>520</v>
      </c>
      <c r="B523" s="147">
        <f>(('CW1'!G526-'CW1'!G525)/3600)*'CW1'!P526</f>
        <v>2.278998026243052E-4</v>
      </c>
      <c r="C523" s="5">
        <f>('CW1'!X526*'CW1'!Y526)/3600</f>
        <v>1.0482802033333334</v>
      </c>
      <c r="D523" s="10">
        <f>B523*'CW1'!X526</f>
        <v>0.10620130802292622</v>
      </c>
      <c r="E523" s="21">
        <f t="shared" si="26"/>
        <v>30.429433815065416</v>
      </c>
      <c r="F523" s="60">
        <f>((B523*'CW1'!X526)/1000)/0.755</f>
        <v>1.4066398413632613E-4</v>
      </c>
      <c r="G523" s="60">
        <f t="shared" si="25"/>
        <v>4.0303885847768804E-2</v>
      </c>
      <c r="O523">
        <v>5.6</v>
      </c>
    </row>
    <row r="524" spans="1:15">
      <c r="A524" s="131">
        <f t="shared" si="24"/>
        <v>521</v>
      </c>
      <c r="B524" s="147">
        <f>(('CW1'!G527-'CW1'!G526)/3600)*'CW1'!P527</f>
        <v>2.2807703264514441E-4</v>
      </c>
      <c r="C524" s="5">
        <f>('CW1'!X527*'CW1'!Y527)/3600</f>
        <v>1.0482802033333334</v>
      </c>
      <c r="D524" s="10">
        <f>B524*'CW1'!X527</f>
        <v>0.1062838972126373</v>
      </c>
      <c r="E524" s="21">
        <f t="shared" si="26"/>
        <v>30.535717712278053</v>
      </c>
      <c r="F524" s="60">
        <f>((B524*'CW1'!X527)/1000)/0.755</f>
        <v>1.4077337379157258E-4</v>
      </c>
      <c r="G524" s="60">
        <f t="shared" si="25"/>
        <v>4.0444659221560375E-2</v>
      </c>
      <c r="O524">
        <v>5.6</v>
      </c>
    </row>
    <row r="525" spans="1:15">
      <c r="A525" s="131">
        <f t="shared" si="24"/>
        <v>522</v>
      </c>
      <c r="B525" s="147">
        <f>(('CW1'!G528-'CW1'!G527)/3600)*'CW1'!P528</f>
        <v>2.2825426266597179E-4</v>
      </c>
      <c r="C525" s="5">
        <f>('CW1'!X528*'CW1'!Y528)/3600</f>
        <v>1.1052309694444444</v>
      </c>
      <c r="D525" s="10">
        <f>B525*'CW1'!X528</f>
        <v>0.10636648640234285</v>
      </c>
      <c r="E525" s="21">
        <f t="shared" si="26"/>
        <v>30.642084198680397</v>
      </c>
      <c r="F525" s="60">
        <f>((B525*'CW1'!X528)/1000)/0.755</f>
        <v>1.4088276344681171E-4</v>
      </c>
      <c r="G525" s="60">
        <f t="shared" si="25"/>
        <v>4.058554198500719E-2</v>
      </c>
      <c r="O525">
        <v>5.6</v>
      </c>
    </row>
    <row r="526" spans="1:15">
      <c r="A526" s="131">
        <f t="shared" si="24"/>
        <v>523</v>
      </c>
      <c r="B526" s="147">
        <f>(('CW1'!G529-'CW1'!G528)/3600)*'CW1'!P529</f>
        <v>2.2843149268679877E-4</v>
      </c>
      <c r="C526" s="5">
        <f>('CW1'!X529*'CW1'!Y529)/3600</f>
        <v>1.1052309694444444</v>
      </c>
      <c r="D526" s="10">
        <f>B526*'CW1'!X529</f>
        <v>0.10644907559204822</v>
      </c>
      <c r="E526" s="21">
        <f t="shared" si="26"/>
        <v>30.748533274272447</v>
      </c>
      <c r="F526" s="60">
        <f>((B526*'CW1'!X529)/1000)/0.755</f>
        <v>1.4099215310205062E-4</v>
      </c>
      <c r="G526" s="60">
        <f t="shared" si="25"/>
        <v>4.0726534138109241E-2</v>
      </c>
      <c r="O526">
        <v>5.6</v>
      </c>
    </row>
    <row r="527" spans="1:15">
      <c r="A527" s="131">
        <f t="shared" si="24"/>
        <v>524</v>
      </c>
      <c r="B527" s="147">
        <f>(('CW1'!G530-'CW1'!G529)/3600)*'CW1'!P530</f>
        <v>2.2860872270763941E-4</v>
      </c>
      <c r="C527" s="5">
        <f>('CW1'!X530*'CW1'!Y530)/3600</f>
        <v>1.1052309694444444</v>
      </c>
      <c r="D527" s="10">
        <f>B527*'CW1'!X530</f>
        <v>0.10653166478175996</v>
      </c>
      <c r="E527" s="21">
        <f t="shared" si="26"/>
        <v>30.855064939054206</v>
      </c>
      <c r="F527" s="60">
        <f>((B527*'CW1'!X530)/1000)/0.755</f>
        <v>1.4110154275729796E-4</v>
      </c>
      <c r="G527" s="60">
        <f t="shared" si="25"/>
        <v>4.0867635680866536E-2</v>
      </c>
      <c r="O527">
        <v>5.6</v>
      </c>
    </row>
    <row r="528" spans="1:15">
      <c r="A528" s="131">
        <f t="shared" si="24"/>
        <v>525</v>
      </c>
      <c r="B528" s="147">
        <f>(('CW1'!G531-'CW1'!G530)/3600)*'CW1'!P531</f>
        <v>2.2878595272847184E-4</v>
      </c>
      <c r="C528" s="5">
        <f>('CW1'!X531*'CW1'!Y531)/3600</f>
        <v>1.1052309694444444</v>
      </c>
      <c r="D528" s="10">
        <f>B528*'CW1'!X531</f>
        <v>0.10661425397146787</v>
      </c>
      <c r="E528" s="21">
        <f t="shared" si="26"/>
        <v>30.961679193025674</v>
      </c>
      <c r="F528" s="60">
        <f>((B528*'CW1'!X531)/1000)/0.755</f>
        <v>1.4121093241254023E-4</v>
      </c>
      <c r="G528" s="60">
        <f t="shared" si="25"/>
        <v>4.1008846613279075E-2</v>
      </c>
      <c r="O528">
        <v>5.6</v>
      </c>
    </row>
    <row r="529" spans="1:15">
      <c r="A529" s="131">
        <f t="shared" si="24"/>
        <v>526</v>
      </c>
      <c r="B529" s="147">
        <f>(('CW1'!G532-'CW1'!G531)/3600)*'CW1'!P532</f>
        <v>2.2896318274930779E-4</v>
      </c>
      <c r="C529" s="5">
        <f>('CW1'!X532*'CW1'!Y532)/3600</f>
        <v>1.2170486844444446</v>
      </c>
      <c r="D529" s="10">
        <f>B529*'CW1'!X532</f>
        <v>0.1117340331816622</v>
      </c>
      <c r="E529" s="21">
        <f t="shared" si="26"/>
        <v>31.073413226207336</v>
      </c>
      <c r="F529" s="60">
        <f>((B529*'CW1'!X532)/1000)/0.755</f>
        <v>1.479920969293539E-4</v>
      </c>
      <c r="G529" s="60">
        <f t="shared" si="25"/>
        <v>4.1156838710208428E-2</v>
      </c>
      <c r="O529">
        <v>5.6</v>
      </c>
    </row>
    <row r="530" spans="1:15">
      <c r="A530" s="131">
        <f t="shared" si="24"/>
        <v>527</v>
      </c>
      <c r="B530" s="147">
        <f>(('CW1'!G533-'CW1'!G532)/3600)*'CW1'!P533</f>
        <v>2.2914041277013279E-4</v>
      </c>
      <c r="C530" s="5">
        <f>('CW1'!X533*'CW1'!Y533)/3600</f>
        <v>1.2170486844444446</v>
      </c>
      <c r="D530" s="10">
        <f>B530*'CW1'!X533</f>
        <v>0.1118205214318248</v>
      </c>
      <c r="E530" s="21">
        <f t="shared" si="26"/>
        <v>31.18523374763916</v>
      </c>
      <c r="F530" s="60">
        <f>((B530*'CW1'!X533)/1000)/0.755</f>
        <v>1.4810665090307919E-4</v>
      </c>
      <c r="G530" s="60">
        <f t="shared" si="25"/>
        <v>4.1304945361111504E-2</v>
      </c>
      <c r="O530">
        <v>5.6</v>
      </c>
    </row>
    <row r="531" spans="1:15">
      <c r="A531" s="131">
        <f t="shared" si="24"/>
        <v>528</v>
      </c>
      <c r="B531" s="147">
        <f>(('CW1'!G534-'CW1'!G533)/3600)*'CW1'!P534</f>
        <v>2.2931764279097725E-4</v>
      </c>
      <c r="C531" s="5">
        <f>('CW1'!X534*'CW1'!Y534)/3600</f>
        <v>1.2170486844444446</v>
      </c>
      <c r="D531" s="10">
        <f>B531*'CW1'!X534</f>
        <v>0.11190700968199691</v>
      </c>
      <c r="E531" s="21">
        <f t="shared" si="26"/>
        <v>31.297140757321156</v>
      </c>
      <c r="F531" s="60">
        <f>((B531*'CW1'!X534)/1000)/0.755</f>
        <v>1.4822120487681709E-4</v>
      </c>
      <c r="G531" s="60">
        <f t="shared" si="25"/>
        <v>4.1453166565988318E-2</v>
      </c>
      <c r="O531">
        <v>5.6</v>
      </c>
    </row>
    <row r="532" spans="1:15">
      <c r="A532" s="131">
        <f t="shared" si="24"/>
        <v>529</v>
      </c>
      <c r="B532" s="147">
        <f>(('CW1'!G535-'CW1'!G534)/3600)*'CW1'!P535</f>
        <v>2.2949487281180645E-4</v>
      </c>
      <c r="C532" s="5">
        <f>('CW1'!X535*'CW1'!Y535)/3600</f>
        <v>1.2766881133333332</v>
      </c>
      <c r="D532" s="10">
        <f>B532*'CW1'!X535</f>
        <v>0.11199349793216155</v>
      </c>
      <c r="E532" s="21">
        <f t="shared" si="26"/>
        <v>31.409134255253317</v>
      </c>
      <c r="F532" s="60">
        <f>((B532*'CW1'!X535)/1000)/0.755</f>
        <v>1.483357588505451E-4</v>
      </c>
      <c r="G532" s="60">
        <f t="shared" si="25"/>
        <v>4.1601502324838863E-2</v>
      </c>
      <c r="O532">
        <v>5.6</v>
      </c>
    </row>
    <row r="533" spans="1:15">
      <c r="A533" s="131">
        <f t="shared" si="24"/>
        <v>530</v>
      </c>
      <c r="B533" s="147">
        <f>(('CW1'!G536-'CW1'!G535)/3600)*'CW1'!P536</f>
        <v>2.2967210283264254E-4</v>
      </c>
      <c r="C533" s="5">
        <f>('CW1'!X536*'CW1'!Y536)/3600</f>
        <v>1.2766881133333332</v>
      </c>
      <c r="D533" s="10">
        <f>B533*'CW1'!X536</f>
        <v>0.11207998618232956</v>
      </c>
      <c r="E533" s="21">
        <f t="shared" si="26"/>
        <v>31.521214241435647</v>
      </c>
      <c r="F533" s="60">
        <f>((B533*'CW1'!X536)/1000)/0.755</f>
        <v>1.4845031282427755E-4</v>
      </c>
      <c r="G533" s="60">
        <f t="shared" si="25"/>
        <v>4.1749952637663137E-2</v>
      </c>
      <c r="O533">
        <v>5.6</v>
      </c>
    </row>
    <row r="534" spans="1:15">
      <c r="A534" s="131">
        <f t="shared" si="24"/>
        <v>531</v>
      </c>
      <c r="B534" s="147">
        <f>(('CW1'!G537-'CW1'!G536)/3600)*'CW1'!P537</f>
        <v>2.2984933285346521E-4</v>
      </c>
      <c r="C534" s="5">
        <f>('CW1'!X537*'CW1'!Y537)/3600</f>
        <v>1.2766881133333332</v>
      </c>
      <c r="D534" s="10">
        <f>B534*'CW1'!X537</f>
        <v>0.11216647443249102</v>
      </c>
      <c r="E534" s="21">
        <f t="shared" si="26"/>
        <v>31.633380715868139</v>
      </c>
      <c r="F534" s="60">
        <f>((B534*'CW1'!X537)/1000)/0.755</f>
        <v>1.4856486679800133E-4</v>
      </c>
      <c r="G534" s="60">
        <f t="shared" si="25"/>
        <v>4.1898517504461136E-2</v>
      </c>
      <c r="O534">
        <v>5.6</v>
      </c>
    </row>
    <row r="535" spans="1:15">
      <c r="A535" s="131">
        <f t="shared" si="24"/>
        <v>532</v>
      </c>
      <c r="B535" s="147">
        <f>(('CW1'!G538-'CW1'!G537)/3600)*'CW1'!P538</f>
        <v>2.3002656287431254E-4</v>
      </c>
      <c r="C535" s="5">
        <f>('CW1'!X538*'CW1'!Y538)/3600</f>
        <v>1.2766881133333332</v>
      </c>
      <c r="D535" s="10">
        <f>B535*'CW1'!X538</f>
        <v>0.11225296268266452</v>
      </c>
      <c r="E535" s="21">
        <f t="shared" si="26"/>
        <v>31.745633678550803</v>
      </c>
      <c r="F535" s="60">
        <f>((B535*'CW1'!X538)/1000)/0.755</f>
        <v>1.486794207717411E-4</v>
      </c>
      <c r="G535" s="60">
        <f t="shared" si="25"/>
        <v>4.2047196925232878E-2</v>
      </c>
      <c r="O535">
        <v>5.6</v>
      </c>
    </row>
    <row r="536" spans="1:15">
      <c r="A536" s="131">
        <f t="shared" si="24"/>
        <v>533</v>
      </c>
      <c r="B536" s="147">
        <f>(('CW1'!G539-'CW1'!G538)/3600)*'CW1'!P539</f>
        <v>2.3020379289514297E-4</v>
      </c>
      <c r="C536" s="5">
        <f>('CW1'!X539*'CW1'!Y539)/3600</f>
        <v>1.3363275422222223</v>
      </c>
      <c r="D536" s="10">
        <f>B536*'CW1'!X539</f>
        <v>0.11233945093282977</v>
      </c>
      <c r="E536" s="21">
        <f t="shared" si="26"/>
        <v>31.857973129483632</v>
      </c>
      <c r="F536" s="60">
        <f>((B536*'CW1'!X539)/1000)/0.755</f>
        <v>1.487939747454699E-4</v>
      </c>
      <c r="G536" s="60">
        <f t="shared" si="25"/>
        <v>4.2195990899978351E-2</v>
      </c>
      <c r="O536">
        <v>5.6</v>
      </c>
    </row>
    <row r="537" spans="1:15">
      <c r="A537" s="131">
        <f t="shared" si="24"/>
        <v>534</v>
      </c>
      <c r="B537" s="147">
        <f>(('CW1'!G540-'CW1'!G539)/3600)*'CW1'!P540</f>
        <v>2.3038102291596726E-4</v>
      </c>
      <c r="C537" s="5">
        <f>('CW1'!X540*'CW1'!Y540)/3600</f>
        <v>1.3363275422222223</v>
      </c>
      <c r="D537" s="10">
        <f>B537*'CW1'!X540</f>
        <v>0.11242593918299203</v>
      </c>
      <c r="E537" s="21">
        <f t="shared" si="26"/>
        <v>31.970399068666623</v>
      </c>
      <c r="F537" s="60">
        <f>((B537*'CW1'!X540)/1000)/0.755</f>
        <v>1.4890852871919473E-4</v>
      </c>
      <c r="G537" s="60">
        <f t="shared" si="25"/>
        <v>4.2344899428697548E-2</v>
      </c>
      <c r="O537">
        <v>5.6</v>
      </c>
    </row>
    <row r="538" spans="1:15">
      <c r="A538" s="131">
        <f t="shared" si="24"/>
        <v>535</v>
      </c>
      <c r="B538" s="147">
        <f>(('CW1'!G541-'CW1'!G540)/3600)*'CW1'!P541</f>
        <v>-1.7358413729860974E-5</v>
      </c>
      <c r="C538" s="5">
        <f>('CW1'!X541*'CW1'!Y541)/3600</f>
        <v>0</v>
      </c>
      <c r="D538" s="10">
        <f>B538*'CW1'!X541</f>
        <v>0</v>
      </c>
      <c r="E538" s="21">
        <f t="shared" si="26"/>
        <v>31.970399068666623</v>
      </c>
      <c r="F538" s="60">
        <f>((B538*'CW1'!X541)/1000)/0.755</f>
        <v>0</v>
      </c>
      <c r="G538" s="60">
        <f t="shared" si="25"/>
        <v>4.2344899428697548E-2</v>
      </c>
      <c r="O538">
        <v>5.6</v>
      </c>
    </row>
    <row r="539" spans="1:15">
      <c r="A539" s="131">
        <f t="shared" si="24"/>
        <v>536</v>
      </c>
      <c r="B539" s="147">
        <f>(('CW1'!G542-'CW1'!G541)/3600)*'CW1'!P542</f>
        <v>-1.7783765779861603E-5</v>
      </c>
      <c r="C539" s="5">
        <f>('CW1'!X542*'CW1'!Y542)/3600</f>
        <v>0</v>
      </c>
      <c r="D539" s="10">
        <f>B539*'CW1'!X542</f>
        <v>0</v>
      </c>
      <c r="E539" s="21">
        <f t="shared" si="26"/>
        <v>31.970399068666623</v>
      </c>
      <c r="F539" s="60">
        <f>((B539*'CW1'!X542)/1000)/0.755</f>
        <v>0</v>
      </c>
      <c r="G539" s="60">
        <f t="shared" si="25"/>
        <v>4.2344899428697548E-2</v>
      </c>
      <c r="O539">
        <v>5.6</v>
      </c>
    </row>
    <row r="540" spans="1:15">
      <c r="A540" s="131">
        <f t="shared" si="24"/>
        <v>537</v>
      </c>
      <c r="B540" s="147">
        <f>(('CW1'!G543-'CW1'!G542)/3600)*'CW1'!P543</f>
        <v>-1.820911782986066E-5</v>
      </c>
      <c r="C540" s="5">
        <f>('CW1'!X543*'CW1'!Y543)/3600</f>
        <v>0</v>
      </c>
      <c r="D540" s="10">
        <f>B540*'CW1'!X543</f>
        <v>0</v>
      </c>
      <c r="E540" s="21">
        <f t="shared" si="26"/>
        <v>31.970399068666623</v>
      </c>
      <c r="F540" s="60">
        <f>((B540*'CW1'!X543)/1000)/0.755</f>
        <v>0</v>
      </c>
      <c r="G540" s="60">
        <f t="shared" si="25"/>
        <v>4.2344899428697548E-2</v>
      </c>
      <c r="O540">
        <v>5.6</v>
      </c>
    </row>
    <row r="541" spans="1:15">
      <c r="A541" s="131">
        <f t="shared" si="24"/>
        <v>538</v>
      </c>
      <c r="B541" s="147">
        <f>(('CW1'!G544-'CW1'!G543)/3600)*'CW1'!P544</f>
        <v>-1.863446987986074E-5</v>
      </c>
      <c r="C541" s="5">
        <f>('CW1'!X544*'CW1'!Y544)/3600</f>
        <v>0</v>
      </c>
      <c r="D541" s="10">
        <f>B541*'CW1'!X544</f>
        <v>0</v>
      </c>
      <c r="E541" s="21">
        <f t="shared" si="26"/>
        <v>31.970399068666623</v>
      </c>
      <c r="F541" s="60">
        <f>((B541*'CW1'!X544)/1000)/0.755</f>
        <v>0</v>
      </c>
      <c r="G541" s="60">
        <f t="shared" si="25"/>
        <v>4.2344899428697548E-2</v>
      </c>
      <c r="O541">
        <v>5.6</v>
      </c>
    </row>
    <row r="542" spans="1:15">
      <c r="A542" s="131">
        <f t="shared" si="24"/>
        <v>539</v>
      </c>
      <c r="B542" s="147">
        <f>(('CW1'!G545-'CW1'!G544)/3600)*'CW1'!P545</f>
        <v>-1.9059821929861054E-5</v>
      </c>
      <c r="C542" s="5">
        <f>('CW1'!X545*'CW1'!Y545)/3600</f>
        <v>0</v>
      </c>
      <c r="D542" s="10">
        <f>B542*'CW1'!X545</f>
        <v>0</v>
      </c>
      <c r="E542" s="21">
        <f t="shared" si="26"/>
        <v>31.970399068666623</v>
      </c>
      <c r="F542" s="60">
        <f>((B542*'CW1'!X545)/1000)/0.755</f>
        <v>0</v>
      </c>
      <c r="G542" s="60">
        <f t="shared" si="25"/>
        <v>4.2344899428697548E-2</v>
      </c>
      <c r="O542">
        <v>5.6</v>
      </c>
    </row>
    <row r="543" spans="1:15">
      <c r="A543" s="131">
        <f t="shared" si="24"/>
        <v>540</v>
      </c>
      <c r="B543" s="147">
        <f>(('CW1'!G546-'CW1'!G545)/3600)*'CW1'!P546</f>
        <v>-1.9485173979861751E-5</v>
      </c>
      <c r="C543" s="5">
        <f>('CW1'!X546*'CW1'!Y546)/3600</f>
        <v>0</v>
      </c>
      <c r="D543" s="10">
        <f>B543*'CW1'!X546</f>
        <v>0</v>
      </c>
      <c r="E543" s="21">
        <f t="shared" si="26"/>
        <v>31.970399068666623</v>
      </c>
      <c r="F543" s="60">
        <f>((B543*'CW1'!X546)/1000)/0.755</f>
        <v>0</v>
      </c>
      <c r="G543" s="60">
        <f t="shared" si="25"/>
        <v>4.2344899428697548E-2</v>
      </c>
      <c r="O543">
        <v>5.6</v>
      </c>
    </row>
    <row r="544" spans="1:15">
      <c r="A544" s="131">
        <f t="shared" si="24"/>
        <v>541</v>
      </c>
      <c r="B544" s="147">
        <f>(('CW1'!G547-'CW1'!G546)/3600)*'CW1'!P547</f>
        <v>-1.9910526029861506E-5</v>
      </c>
      <c r="C544" s="5">
        <f>('CW1'!X547*'CW1'!Y547)/3600</f>
        <v>0</v>
      </c>
      <c r="D544" s="10">
        <f>B544*'CW1'!X547</f>
        <v>0</v>
      </c>
      <c r="E544" s="21">
        <f t="shared" si="26"/>
        <v>31.970399068666623</v>
      </c>
      <c r="F544" s="60">
        <f>((B544*'CW1'!X547)/1000)/0.755</f>
        <v>0</v>
      </c>
      <c r="G544" s="60">
        <f t="shared" si="25"/>
        <v>4.2344899428697548E-2</v>
      </c>
      <c r="O544">
        <v>5.6</v>
      </c>
    </row>
    <row r="545" spans="1:15">
      <c r="A545" s="131">
        <f t="shared" si="24"/>
        <v>542</v>
      </c>
      <c r="B545" s="147">
        <f>(('CW1'!G548-'CW1'!G547)/3600)*'CW1'!P548</f>
        <v>-2.0335878079861339E-5</v>
      </c>
      <c r="C545" s="5">
        <f>('CW1'!X548*'CW1'!Y548)/3600</f>
        <v>0</v>
      </c>
      <c r="D545" s="10">
        <f>B545*'CW1'!X548</f>
        <v>0</v>
      </c>
      <c r="E545" s="21">
        <f t="shared" si="26"/>
        <v>31.970399068666623</v>
      </c>
      <c r="F545" s="60">
        <f>((B545*'CW1'!X548)/1000)/0.755</f>
        <v>0</v>
      </c>
      <c r="G545" s="60">
        <f t="shared" si="25"/>
        <v>4.2344899428697548E-2</v>
      </c>
      <c r="O545">
        <v>5.6</v>
      </c>
    </row>
    <row r="546" spans="1:15">
      <c r="A546" s="131">
        <f t="shared" si="24"/>
        <v>543</v>
      </c>
      <c r="B546" s="147">
        <f>(('CW1'!G549-'CW1'!G548)/3600)*'CW1'!P549</f>
        <v>-2.0761230129861127E-5</v>
      </c>
      <c r="C546" s="5">
        <f>('CW1'!X549*'CW1'!Y549)/3600</f>
        <v>0</v>
      </c>
      <c r="D546" s="10">
        <f>B546*'CW1'!X549</f>
        <v>0</v>
      </c>
      <c r="E546" s="21">
        <f t="shared" si="26"/>
        <v>31.970399068666623</v>
      </c>
      <c r="F546" s="60">
        <f>((B546*'CW1'!X549)/1000)/0.755</f>
        <v>0</v>
      </c>
      <c r="G546" s="60">
        <f t="shared" si="25"/>
        <v>4.2344899428697548E-2</v>
      </c>
      <c r="O546">
        <v>5.6</v>
      </c>
    </row>
    <row r="547" spans="1:15">
      <c r="A547" s="131">
        <f t="shared" si="24"/>
        <v>544</v>
      </c>
      <c r="B547" s="147">
        <f>(('CW1'!G550-'CW1'!G549)/3600)*'CW1'!P550</f>
        <v>-2.1186582179861672E-5</v>
      </c>
      <c r="C547" s="5">
        <f>('CW1'!X550*'CW1'!Y550)/3600</f>
        <v>0</v>
      </c>
      <c r="D547" s="10">
        <f>B547*'CW1'!X550</f>
        <v>0</v>
      </c>
      <c r="E547" s="21">
        <f t="shared" si="26"/>
        <v>31.970399068666623</v>
      </c>
      <c r="F547" s="60">
        <f>((B547*'CW1'!X550)/1000)/0.755</f>
        <v>0</v>
      </c>
      <c r="G547" s="60">
        <f t="shared" si="25"/>
        <v>4.2344899428697548E-2</v>
      </c>
      <c r="O547">
        <v>5.6</v>
      </c>
    </row>
    <row r="548" spans="1:15">
      <c r="A548" s="131">
        <f t="shared" si="24"/>
        <v>545</v>
      </c>
      <c r="B548" s="147">
        <f>(('CW1'!G551-'CW1'!G550)/3600)*'CW1'!P551</f>
        <v>2.2630473243680438E-4</v>
      </c>
      <c r="C548" s="5">
        <f>('CW1'!X551*'CW1'!Y551)/3600</f>
        <v>1.4839098577777776</v>
      </c>
      <c r="D548" s="10">
        <f>B548*'CW1'!X551</f>
        <v>0.11043670942916053</v>
      </c>
      <c r="E548" s="21">
        <f t="shared" si="26"/>
        <v>32.080835778095782</v>
      </c>
      <c r="F548" s="60">
        <f>((B548*'CW1'!X551)/1000)/0.755</f>
        <v>1.4627378732339142E-4</v>
      </c>
      <c r="G548" s="60">
        <f t="shared" si="25"/>
        <v>4.2491173216020937E-2</v>
      </c>
      <c r="O548">
        <v>5.6</v>
      </c>
    </row>
    <row r="549" spans="1:15">
      <c r="A549" s="131">
        <f t="shared" si="24"/>
        <v>546</v>
      </c>
      <c r="B549" s="147">
        <f>(('CW1'!G552-'CW1'!G551)/3600)*'CW1'!P552</f>
        <v>2.2648196245764391E-4</v>
      </c>
      <c r="C549" s="5">
        <f>('CW1'!X552*'CW1'!Y552)/3600</f>
        <v>1.4839098577777776</v>
      </c>
      <c r="D549" s="10">
        <f>B549*'CW1'!X552</f>
        <v>0.11052319767933023</v>
      </c>
      <c r="E549" s="21">
        <f t="shared" si="26"/>
        <v>32.19135897577511</v>
      </c>
      <c r="F549" s="60">
        <f>((B549*'CW1'!X552)/1000)/0.755</f>
        <v>1.4638834129712615E-4</v>
      </c>
      <c r="G549" s="60">
        <f t="shared" si="25"/>
        <v>4.2637561557318064E-2</v>
      </c>
      <c r="O549">
        <v>5.6</v>
      </c>
    </row>
    <row r="550" spans="1:15">
      <c r="A550" s="131">
        <f t="shared" si="24"/>
        <v>547</v>
      </c>
      <c r="B550" s="147">
        <f>(('CW1'!G553-'CW1'!G552)/3600)*'CW1'!P553</f>
        <v>2.2665919247846753E-4</v>
      </c>
      <c r="C550" s="5">
        <f>('CW1'!X553*'CW1'!Y553)/3600</f>
        <v>1.5132241533333337</v>
      </c>
      <c r="D550" s="10">
        <f>B550*'CW1'!X553</f>
        <v>0.11060968592949215</v>
      </c>
      <c r="E550" s="21">
        <f t="shared" si="26"/>
        <v>32.301968661704599</v>
      </c>
      <c r="F550" s="60">
        <f>((B550*'CW1'!X553)/1000)/0.755</f>
        <v>1.4650289527085052E-4</v>
      </c>
      <c r="G550" s="60">
        <f t="shared" si="25"/>
        <v>4.2784064452588914E-2</v>
      </c>
      <c r="O550">
        <v>5.6</v>
      </c>
    </row>
    <row r="551" spans="1:15">
      <c r="A551" s="131">
        <f t="shared" si="24"/>
        <v>548</v>
      </c>
      <c r="B551" s="147">
        <f>(('CW1'!G554-'CW1'!G553)/3600)*'CW1'!P554</f>
        <v>2.2683642249929999E-4</v>
      </c>
      <c r="C551" s="5">
        <f>('CW1'!X554*'CW1'!Y554)/3600</f>
        <v>1.5132241533333337</v>
      </c>
      <c r="D551" s="10">
        <f>B551*'CW1'!X554</f>
        <v>0.11069617417965839</v>
      </c>
      <c r="E551" s="21">
        <f t="shared" si="26"/>
        <v>32.412664835884257</v>
      </c>
      <c r="F551" s="60">
        <f>((B551*'CW1'!X554)/1000)/0.755</f>
        <v>1.4661744924458065E-4</v>
      </c>
      <c r="G551" s="60">
        <f t="shared" si="25"/>
        <v>4.2930681901833495E-2</v>
      </c>
      <c r="O551">
        <v>5.6</v>
      </c>
    </row>
    <row r="552" spans="1:15">
      <c r="A552" s="131">
        <f t="shared" si="24"/>
        <v>549</v>
      </c>
      <c r="B552" s="147">
        <f>(('CW1'!G555-'CW1'!G554)/3600)*'CW1'!P555</f>
        <v>2.2701365252013621E-4</v>
      </c>
      <c r="C552" s="5">
        <f>('CW1'!X555*'CW1'!Y555)/3600</f>
        <v>1.5425384488888889</v>
      </c>
      <c r="D552" s="10">
        <f>B552*'CW1'!X555</f>
        <v>0.11078266242982647</v>
      </c>
      <c r="E552" s="21">
        <f t="shared" si="26"/>
        <v>32.523447498314084</v>
      </c>
      <c r="F552" s="60">
        <f>((B552*'CW1'!X555)/1000)/0.755</f>
        <v>1.4673200321831321E-4</v>
      </c>
      <c r="G552" s="60">
        <f t="shared" si="25"/>
        <v>4.3077413905051806E-2</v>
      </c>
      <c r="O552">
        <v>5.6</v>
      </c>
    </row>
    <row r="553" spans="1:15">
      <c r="A553" s="131">
        <f t="shared" si="24"/>
        <v>550</v>
      </c>
      <c r="B553" s="147">
        <f>(('CW1'!G556-'CW1'!G555)/3600)*'CW1'!P556</f>
        <v>2.2719088254096638E-4</v>
      </c>
      <c r="C553" s="5">
        <f>('CW1'!X556*'CW1'!Y556)/3600</f>
        <v>1.5425384488888889</v>
      </c>
      <c r="D553" s="10">
        <f>B553*'CW1'!X556</f>
        <v>0.11086915067999159</v>
      </c>
      <c r="E553" s="21">
        <f t="shared" si="26"/>
        <v>32.634316648994073</v>
      </c>
      <c r="F553" s="60">
        <f>((B553*'CW1'!X556)/1000)/0.755</f>
        <v>1.4684655719204184E-4</v>
      </c>
      <c r="G553" s="60">
        <f t="shared" si="25"/>
        <v>4.3224260462243848E-2</v>
      </c>
      <c r="O553">
        <v>5.6</v>
      </c>
    </row>
    <row r="554" spans="1:15">
      <c r="A554" s="131">
        <f t="shared" si="24"/>
        <v>551</v>
      </c>
      <c r="B554" s="147">
        <f>(('CW1'!G557-'CW1'!G556)/3600)*'CW1'!P557</f>
        <v>2.273681125618012E-4</v>
      </c>
      <c r="C554" s="5">
        <f>('CW1'!X557*'CW1'!Y557)/3600</f>
        <v>1.5425384488888889</v>
      </c>
      <c r="D554" s="10">
        <f>B554*'CW1'!X557</f>
        <v>0.11095563893015899</v>
      </c>
      <c r="E554" s="21">
        <f t="shared" si="26"/>
        <v>32.74527228792423</v>
      </c>
      <c r="F554" s="60">
        <f>((B554*'CW1'!X557)/1000)/0.755</f>
        <v>1.4696111116577348E-4</v>
      </c>
      <c r="G554" s="60">
        <f t="shared" si="25"/>
        <v>4.337122157340962E-2</v>
      </c>
      <c r="O554">
        <v>5.6</v>
      </c>
    </row>
    <row r="555" spans="1:15">
      <c r="A555" s="131">
        <f t="shared" si="24"/>
        <v>552</v>
      </c>
      <c r="B555" s="147">
        <f>(('CW1'!G558-'CW1'!G557)/3600)*'CW1'!P558</f>
        <v>2.2754534258264018E-4</v>
      </c>
      <c r="C555" s="5">
        <f>('CW1'!X558*'CW1'!Y558)/3600</f>
        <v>0.99268081133333352</v>
      </c>
      <c r="D555" s="10">
        <f>B555*'CW1'!X558</f>
        <v>0.10603612964351032</v>
      </c>
      <c r="E555" s="21">
        <f t="shared" si="26"/>
        <v>32.851308417567743</v>
      </c>
      <c r="F555" s="60">
        <f>((B555*'CW1'!X558)/1000)/0.755</f>
        <v>1.4044520482584148E-4</v>
      </c>
      <c r="G555" s="60">
        <f t="shared" si="25"/>
        <v>4.351166677823546E-2</v>
      </c>
      <c r="O555">
        <v>5.6</v>
      </c>
    </row>
    <row r="556" spans="1:15">
      <c r="A556" s="131">
        <f t="shared" si="24"/>
        <v>553</v>
      </c>
      <c r="B556" s="147">
        <f>(('CW1'!G559-'CW1'!G558)/3600)*'CW1'!P559</f>
        <v>2.2772257260347302E-4</v>
      </c>
      <c r="C556" s="5">
        <f>('CW1'!X559*'CW1'!Y559)/3600</f>
        <v>1.0482802033333334</v>
      </c>
      <c r="D556" s="10">
        <f>B556*'CW1'!X559</f>
        <v>0.10611871883321843</v>
      </c>
      <c r="E556" s="21">
        <f t="shared" si="26"/>
        <v>32.957427136400959</v>
      </c>
      <c r="F556" s="60">
        <f>((B556*'CW1'!X559)/1000)/0.755</f>
        <v>1.40554594481084E-4</v>
      </c>
      <c r="G556" s="60">
        <f t="shared" si="25"/>
        <v>4.3652221372716543E-2</v>
      </c>
      <c r="O556">
        <v>5.6</v>
      </c>
    </row>
    <row r="557" spans="1:15">
      <c r="A557" s="131">
        <f t="shared" si="24"/>
        <v>554</v>
      </c>
      <c r="B557" s="147">
        <f>(('CW1'!G560-'CW1'!G559)/3600)*'CW1'!P560</f>
        <v>2.2789980262430498E-4</v>
      </c>
      <c r="C557" s="5">
        <f>('CW1'!X560*'CW1'!Y560)/3600</f>
        <v>1.0482802033333334</v>
      </c>
      <c r="D557" s="10">
        <f>B557*'CW1'!X560</f>
        <v>0.10620130802292613</v>
      </c>
      <c r="E557" s="21">
        <f t="shared" si="26"/>
        <v>33.063628444423884</v>
      </c>
      <c r="F557" s="60">
        <f>((B557*'CW1'!X560)/1000)/0.755</f>
        <v>1.40663984136326E-4</v>
      </c>
      <c r="G557" s="60">
        <f t="shared" si="25"/>
        <v>4.379288535685287E-2</v>
      </c>
      <c r="O557">
        <v>5.6</v>
      </c>
    </row>
    <row r="558" spans="1:15">
      <c r="A558" s="131">
        <f t="shared" si="24"/>
        <v>555</v>
      </c>
      <c r="B558" s="147">
        <f>(('CW1'!G561-'CW1'!G560)/3600)*'CW1'!P561</f>
        <v>2.2807703264514416E-4</v>
      </c>
      <c r="C558" s="5">
        <f>('CW1'!X561*'CW1'!Y561)/3600</f>
        <v>1.0482802033333334</v>
      </c>
      <c r="D558" s="10">
        <f>B558*'CW1'!X561</f>
        <v>0.10628389721263717</v>
      </c>
      <c r="E558" s="21">
        <f t="shared" si="26"/>
        <v>33.169912341636518</v>
      </c>
      <c r="F558" s="60">
        <f>((B558*'CW1'!X561)/1000)/0.755</f>
        <v>1.4077337379157242E-4</v>
      </c>
      <c r="G558" s="60">
        <f t="shared" si="25"/>
        <v>4.3933658730644441E-2</v>
      </c>
      <c r="O558">
        <v>5.6</v>
      </c>
    </row>
    <row r="559" spans="1:15">
      <c r="A559" s="131">
        <f t="shared" si="24"/>
        <v>556</v>
      </c>
      <c r="B559" s="147">
        <f>(('CW1'!G562-'CW1'!G561)/3600)*'CW1'!P562</f>
        <v>1.5533759599930513E-4</v>
      </c>
      <c r="C559" s="5">
        <f>('CW1'!X562*'CW1'!Y562)/3600</f>
        <v>1.1052309694444444</v>
      </c>
      <c r="D559" s="10">
        <f>B559*'CW1'!X562</f>
        <v>7.2387319735676192E-2</v>
      </c>
      <c r="E559" s="21">
        <f t="shared" si="26"/>
        <v>33.242299661372193</v>
      </c>
      <c r="F559" s="60">
        <f>((B559*'CW1'!X562)/1000)/0.755</f>
        <v>9.587724468301482E-5</v>
      </c>
      <c r="G559" s="60">
        <f t="shared" si="25"/>
        <v>4.4029535975327459E-2</v>
      </c>
      <c r="O559">
        <v>5.6</v>
      </c>
    </row>
    <row r="560" spans="1:15">
      <c r="A560" s="131">
        <f t="shared" si="24"/>
        <v>557</v>
      </c>
      <c r="B560" s="147">
        <f>(('CW1'!G563-'CW1'!G562)/3600)*'CW1'!P563</f>
        <v>1.5533759599930513E-4</v>
      </c>
      <c r="C560" s="5">
        <f>('CW1'!X563*'CW1'!Y563)/3600</f>
        <v>1.1052309694444444</v>
      </c>
      <c r="D560" s="10">
        <f>B560*'CW1'!X563</f>
        <v>7.2387319735676192E-2</v>
      </c>
      <c r="E560" s="21">
        <f t="shared" si="26"/>
        <v>33.314686981107869</v>
      </c>
      <c r="F560" s="60">
        <f>((B560*'CW1'!X563)/1000)/0.755</f>
        <v>9.587724468301482E-5</v>
      </c>
      <c r="G560" s="60">
        <f t="shared" si="25"/>
        <v>4.4125413220010477E-2</v>
      </c>
      <c r="O560">
        <v>5.6</v>
      </c>
    </row>
    <row r="561" spans="1:15">
      <c r="A561" s="131">
        <f t="shared" si="24"/>
        <v>558</v>
      </c>
      <c r="B561" s="147">
        <f>(('CW1'!G564-'CW1'!G563)/3600)*'CW1'!P564</f>
        <v>1.5533759599930513E-4</v>
      </c>
      <c r="C561" s="5">
        <f>('CW1'!X564*'CW1'!Y564)/3600</f>
        <v>1.1052309694444444</v>
      </c>
      <c r="D561" s="10">
        <f>B561*'CW1'!X564</f>
        <v>7.2387319735676192E-2</v>
      </c>
      <c r="E561" s="21">
        <f t="shared" si="26"/>
        <v>33.387074300843544</v>
      </c>
      <c r="F561" s="60">
        <f>((B561*'CW1'!X564)/1000)/0.755</f>
        <v>9.587724468301482E-5</v>
      </c>
      <c r="G561" s="60">
        <f t="shared" si="25"/>
        <v>4.4221290464693495E-2</v>
      </c>
      <c r="O561">
        <v>5.6</v>
      </c>
    </row>
    <row r="562" spans="1:15">
      <c r="A562" s="131">
        <f t="shared" si="24"/>
        <v>559</v>
      </c>
      <c r="B562" s="147">
        <f>(('CW1'!G565-'CW1'!G564)/3600)*'CW1'!P565</f>
        <v>1.5533759599931429E-4</v>
      </c>
      <c r="C562" s="5">
        <f>('CW1'!X565*'CW1'!Y565)/3600</f>
        <v>1.1052309694444444</v>
      </c>
      <c r="D562" s="10">
        <f>B562*'CW1'!X565</f>
        <v>7.2387319735680467E-2</v>
      </c>
      <c r="E562" s="21">
        <f t="shared" si="26"/>
        <v>33.459461620579226</v>
      </c>
      <c r="F562" s="60">
        <f>((B562*'CW1'!X565)/1000)/0.755</f>
        <v>9.5877244683020471E-5</v>
      </c>
      <c r="G562" s="60">
        <f t="shared" si="25"/>
        <v>4.4317167709376513E-2</v>
      </c>
      <c r="O562">
        <v>5.6</v>
      </c>
    </row>
    <row r="563" spans="1:15">
      <c r="A563" s="131">
        <f t="shared" si="24"/>
        <v>560</v>
      </c>
      <c r="B563" s="147">
        <f>(('CW1'!G566-'CW1'!G565)/3600)*'CW1'!P566</f>
        <v>1.5533759599930513E-4</v>
      </c>
      <c r="C563" s="5">
        <f>('CW1'!X566*'CW1'!Y566)/3600</f>
        <v>1.1052309694444444</v>
      </c>
      <c r="D563" s="10">
        <f>B563*'CW1'!X566</f>
        <v>7.2387319735676192E-2</v>
      </c>
      <c r="E563" s="21">
        <f t="shared" si="26"/>
        <v>33.531848940314902</v>
      </c>
      <c r="F563" s="60">
        <f>((B563*'CW1'!X566)/1000)/0.755</f>
        <v>9.587724468301482E-5</v>
      </c>
      <c r="G563" s="60">
        <f t="shared" si="25"/>
        <v>4.4413044954059532E-2</v>
      </c>
      <c r="O563">
        <v>5.6</v>
      </c>
    </row>
    <row r="564" spans="1:15">
      <c r="A564" s="131">
        <f t="shared" si="24"/>
        <v>561</v>
      </c>
      <c r="B564" s="147">
        <f>(('CW1'!G567-'CW1'!G566)/3600)*'CW1'!P567</f>
        <v>1.5533759599930513E-4</v>
      </c>
      <c r="C564" s="5">
        <f>('CW1'!X567*'CW1'!Y567)/3600</f>
        <v>1.1052309694444444</v>
      </c>
      <c r="D564" s="10">
        <f>B564*'CW1'!X567</f>
        <v>7.2387319735676192E-2</v>
      </c>
      <c r="E564" s="21">
        <f t="shared" si="26"/>
        <v>33.604236260050577</v>
      </c>
      <c r="F564" s="60">
        <f>((B564*'CW1'!X567)/1000)/0.755</f>
        <v>9.587724468301482E-5</v>
      </c>
      <c r="G564" s="60">
        <f t="shared" si="25"/>
        <v>4.450892219874255E-2</v>
      </c>
      <c r="O564">
        <v>5.6</v>
      </c>
    </row>
    <row r="565" spans="1:15">
      <c r="A565" s="131">
        <f t="shared" si="24"/>
        <v>562</v>
      </c>
      <c r="B565" s="147">
        <f>(('CW1'!G568-'CW1'!G567)/3600)*'CW1'!P568</f>
        <v>1.5533759599930513E-4</v>
      </c>
      <c r="C565" s="5">
        <f>('CW1'!X568*'CW1'!Y568)/3600</f>
        <v>1.1052309694444444</v>
      </c>
      <c r="D565" s="10">
        <f>B565*'CW1'!X568</f>
        <v>7.2387319735676192E-2</v>
      </c>
      <c r="E565" s="21">
        <f t="shared" si="26"/>
        <v>33.676623579786252</v>
      </c>
      <c r="F565" s="60">
        <f>((B565*'CW1'!X568)/1000)/0.755</f>
        <v>9.587724468301482E-5</v>
      </c>
      <c r="G565" s="60">
        <f t="shared" si="25"/>
        <v>4.4604799443425568E-2</v>
      </c>
      <c r="O565">
        <v>5.6</v>
      </c>
    </row>
    <row r="566" spans="1:15">
      <c r="A566" s="131">
        <f t="shared" si="24"/>
        <v>563</v>
      </c>
      <c r="B566" s="147">
        <f>(('CW1'!G569-'CW1'!G568)/3600)*'CW1'!P569</f>
        <v>1.5533759599930513E-4</v>
      </c>
      <c r="C566" s="5">
        <f>('CW1'!X569*'CW1'!Y569)/3600</f>
        <v>1.1052309694444444</v>
      </c>
      <c r="D566" s="10">
        <f>B566*'CW1'!X569</f>
        <v>7.2387319735676192E-2</v>
      </c>
      <c r="E566" s="21">
        <f t="shared" si="26"/>
        <v>33.749010899521927</v>
      </c>
      <c r="F566" s="60">
        <f>((B566*'CW1'!X569)/1000)/0.755</f>
        <v>9.587724468301482E-5</v>
      </c>
      <c r="G566" s="60">
        <f t="shared" si="25"/>
        <v>4.4700676688108586E-2</v>
      </c>
      <c r="O566">
        <v>5.6</v>
      </c>
    </row>
    <row r="567" spans="1:15">
      <c r="A567" s="131">
        <f t="shared" si="24"/>
        <v>564</v>
      </c>
      <c r="B567" s="147">
        <f>(('CW1'!G570-'CW1'!G569)/3600)*'CW1'!P570</f>
        <v>1.5533759599930513E-4</v>
      </c>
      <c r="C567" s="5">
        <f>('CW1'!X570*'CW1'!Y570)/3600</f>
        <v>1.1052309694444444</v>
      </c>
      <c r="D567" s="10">
        <f>B567*'CW1'!X570</f>
        <v>7.2387319735676192E-2</v>
      </c>
      <c r="E567" s="21">
        <f t="shared" si="26"/>
        <v>33.821398219257603</v>
      </c>
      <c r="F567" s="60">
        <f>((B567*'CW1'!X570)/1000)/0.755</f>
        <v>9.587724468301482E-5</v>
      </c>
      <c r="G567" s="60">
        <f t="shared" si="25"/>
        <v>4.4796553932791604E-2</v>
      </c>
      <c r="O567">
        <v>5.6</v>
      </c>
    </row>
    <row r="568" spans="1:15">
      <c r="A568" s="131">
        <f t="shared" si="24"/>
        <v>565</v>
      </c>
      <c r="B568" s="147">
        <f>(('CW1'!G571-'CW1'!G570)/3600)*'CW1'!P571</f>
        <v>1.5533759599930513E-4</v>
      </c>
      <c r="C568" s="5">
        <f>('CW1'!X571*'CW1'!Y571)/3600</f>
        <v>1.1052309694444444</v>
      </c>
      <c r="D568" s="10">
        <f>B568*'CW1'!X571</f>
        <v>7.2387319735676192E-2</v>
      </c>
      <c r="E568" s="21">
        <f t="shared" si="26"/>
        <v>33.893785538993278</v>
      </c>
      <c r="F568" s="60">
        <f>((B568*'CW1'!X571)/1000)/0.755</f>
        <v>9.587724468301482E-5</v>
      </c>
      <c r="G568" s="60">
        <f t="shared" si="25"/>
        <v>4.4892431177474622E-2</v>
      </c>
      <c r="O568">
        <v>5.6</v>
      </c>
    </row>
    <row r="569" spans="1:15">
      <c r="A569" s="131">
        <f t="shared" si="24"/>
        <v>566</v>
      </c>
      <c r="B569" s="147">
        <f>(('CW1'!G572-'CW1'!G571)/3600)*'CW1'!P572</f>
        <v>1.5533759599930513E-4</v>
      </c>
      <c r="C569" s="5">
        <f>('CW1'!X572*'CW1'!Y572)/3600</f>
        <v>1.1052309694444444</v>
      </c>
      <c r="D569" s="10">
        <f>B569*'CW1'!X572</f>
        <v>7.2387319735676192E-2</v>
      </c>
      <c r="E569" s="21">
        <f t="shared" si="26"/>
        <v>33.966172858728953</v>
      </c>
      <c r="F569" s="60">
        <f>((B569*'CW1'!X572)/1000)/0.755</f>
        <v>9.587724468301482E-5</v>
      </c>
      <c r="G569" s="60">
        <f t="shared" si="25"/>
        <v>4.498830842215764E-2</v>
      </c>
      <c r="O569">
        <v>5.6</v>
      </c>
    </row>
    <row r="570" spans="1:15">
      <c r="A570" s="131">
        <f t="shared" si="24"/>
        <v>567</v>
      </c>
      <c r="B570" s="147">
        <f>(('CW1'!G573-'CW1'!G572)/3600)*'CW1'!P573</f>
        <v>1.5533759599930513E-4</v>
      </c>
      <c r="C570" s="5">
        <f>('CW1'!X573*'CW1'!Y573)/3600</f>
        <v>1.1052309694444444</v>
      </c>
      <c r="D570" s="10">
        <f>B570*'CW1'!X573</f>
        <v>7.2387319735676192E-2</v>
      </c>
      <c r="E570" s="21">
        <f t="shared" si="26"/>
        <v>34.038560178464628</v>
      </c>
      <c r="F570" s="60">
        <f>((B570*'CW1'!X573)/1000)/0.755</f>
        <v>9.587724468301482E-5</v>
      </c>
      <c r="G570" s="60">
        <f t="shared" si="25"/>
        <v>4.5084185666840658E-2</v>
      </c>
      <c r="O570">
        <v>5.6</v>
      </c>
    </row>
    <row r="571" spans="1:15">
      <c r="A571" s="131">
        <f t="shared" si="24"/>
        <v>568</v>
      </c>
      <c r="B571" s="147">
        <f>(('CW1'!G574-'CW1'!G573)/3600)*'CW1'!P574</f>
        <v>1.5533759599930513E-4</v>
      </c>
      <c r="C571" s="5">
        <f>('CW1'!X574*'CW1'!Y574)/3600</f>
        <v>1.1052309694444444</v>
      </c>
      <c r="D571" s="10">
        <f>B571*'CW1'!X574</f>
        <v>7.2387319735676192E-2</v>
      </c>
      <c r="E571" s="21">
        <f t="shared" si="26"/>
        <v>34.110947498200304</v>
      </c>
      <c r="F571" s="60">
        <f>((B571*'CW1'!X574)/1000)/0.755</f>
        <v>9.587724468301482E-5</v>
      </c>
      <c r="G571" s="60">
        <f t="shared" si="25"/>
        <v>4.5180062911523676E-2</v>
      </c>
      <c r="O571">
        <v>5.6</v>
      </c>
    </row>
    <row r="572" spans="1:15">
      <c r="A572" s="131">
        <f t="shared" si="24"/>
        <v>569</v>
      </c>
      <c r="B572" s="147">
        <f>(('CW1'!G575-'CW1'!G574)/3600)*'CW1'!P575</f>
        <v>1.5533759599930513E-4</v>
      </c>
      <c r="C572" s="5">
        <f>('CW1'!X575*'CW1'!Y575)/3600</f>
        <v>1.1052309694444444</v>
      </c>
      <c r="D572" s="10">
        <f>B572*'CW1'!X575</f>
        <v>7.2387319735676192E-2</v>
      </c>
      <c r="E572" s="21">
        <f t="shared" si="26"/>
        <v>34.183334817935979</v>
      </c>
      <c r="F572" s="60">
        <f>((B572*'CW1'!X575)/1000)/0.755</f>
        <v>9.587724468301482E-5</v>
      </c>
      <c r="G572" s="60">
        <f t="shared" si="25"/>
        <v>4.5275940156206694E-2</v>
      </c>
      <c r="O572">
        <v>5.6</v>
      </c>
    </row>
    <row r="573" spans="1:15">
      <c r="A573" s="131">
        <f t="shared" si="24"/>
        <v>570</v>
      </c>
      <c r="B573" s="147">
        <f>(('CW1'!G576-'CW1'!G575)/3600)*'CW1'!P576</f>
        <v>1.99087595999305E-4</v>
      </c>
      <c r="C573" s="5">
        <f>('CW1'!X576*'CW1'!Y576)/3600</f>
        <v>1.1052309694444444</v>
      </c>
      <c r="D573" s="10">
        <f>B573*'CW1'!X576</f>
        <v>9.2774819735676126E-2</v>
      </c>
      <c r="E573" s="21">
        <f t="shared" si="26"/>
        <v>34.276109637671652</v>
      </c>
      <c r="F573" s="60">
        <f>((B573*'CW1'!X576)/1000)/0.755</f>
        <v>1.2288055594129288E-4</v>
      </c>
      <c r="G573" s="60">
        <f t="shared" si="25"/>
        <v>4.5398820712147986E-2</v>
      </c>
      <c r="O573">
        <v>5.6</v>
      </c>
    </row>
    <row r="574" spans="1:15">
      <c r="A574" s="131">
        <f t="shared" si="24"/>
        <v>571</v>
      </c>
      <c r="B574" s="147">
        <f>(('CW1'!G577-'CW1'!G576)/3600)*'CW1'!P577</f>
        <v>1.9919393401181598E-4</v>
      </c>
      <c r="C574" s="5">
        <f>('CW1'!X577*'CW1'!Y577)/3600</f>
        <v>1.1052309694444444</v>
      </c>
      <c r="D574" s="10">
        <f>B574*'CW1'!X577</f>
        <v>9.2824373249506251E-2</v>
      </c>
      <c r="E574" s="21">
        <f t="shared" si="26"/>
        <v>34.368934010921159</v>
      </c>
      <c r="F574" s="60">
        <f>((B574*'CW1'!X577)/1000)/0.755</f>
        <v>1.2294618973444536E-4</v>
      </c>
      <c r="G574" s="60">
        <f t="shared" si="25"/>
        <v>4.5521766901882428E-2</v>
      </c>
      <c r="O574">
        <v>5.6</v>
      </c>
    </row>
    <row r="575" spans="1:15">
      <c r="A575" s="131">
        <f t="shared" si="24"/>
        <v>572</v>
      </c>
      <c r="B575" s="147">
        <f>(('CW1'!G578-'CW1'!G577)/3600)*'CW1'!P578</f>
        <v>1.9930027202430254E-4</v>
      </c>
      <c r="C575" s="5">
        <f>('CW1'!X578*'CW1'!Y578)/3600</f>
        <v>1.1052309694444444</v>
      </c>
      <c r="D575" s="10">
        <f>B575*'CW1'!X578</f>
        <v>9.2873926763324982E-2</v>
      </c>
      <c r="E575" s="21">
        <f t="shared" si="26"/>
        <v>34.461807937684483</v>
      </c>
      <c r="F575" s="60">
        <f>((B575*'CW1'!X578)/1000)/0.755</f>
        <v>1.2301182352758276E-4</v>
      </c>
      <c r="G575" s="60">
        <f t="shared" si="25"/>
        <v>4.5644778725410014E-2</v>
      </c>
      <c r="O575">
        <v>5.6</v>
      </c>
    </row>
    <row r="576" spans="1:15">
      <c r="A576" s="131">
        <f t="shared" si="24"/>
        <v>573</v>
      </c>
      <c r="B576" s="147">
        <f>(('CW1'!G579-'CW1'!G578)/3600)*'CW1'!P579</f>
        <v>1.9940661003681168E-4</v>
      </c>
      <c r="C576" s="5">
        <f>('CW1'!X579*'CW1'!Y579)/3600</f>
        <v>1.1052309694444444</v>
      </c>
      <c r="D576" s="10">
        <f>B576*'CW1'!X579</f>
        <v>9.2923480277154247E-2</v>
      </c>
      <c r="E576" s="21">
        <f t="shared" si="26"/>
        <v>34.554731417961641</v>
      </c>
      <c r="F576" s="60">
        <f>((B576*'CW1'!X579)/1000)/0.755</f>
        <v>1.230774573207341E-4</v>
      </c>
      <c r="G576" s="60">
        <f t="shared" si="25"/>
        <v>4.576785618273075E-2</v>
      </c>
      <c r="O576">
        <v>5.6</v>
      </c>
    </row>
    <row r="577" spans="1:15">
      <c r="A577" s="131">
        <f t="shared" si="24"/>
        <v>574</v>
      </c>
      <c r="B577" s="147">
        <f>(('CW1'!G580-'CW1'!G579)/3600)*'CW1'!P580</f>
        <v>1.9951294804931258E-4</v>
      </c>
      <c r="C577" s="5">
        <f>('CW1'!X580*'CW1'!Y580)/3600</f>
        <v>1.1052309694444444</v>
      </c>
      <c r="D577" s="10">
        <f>B577*'CW1'!X580</f>
        <v>9.2973033790979667E-2</v>
      </c>
      <c r="E577" s="21">
        <f t="shared" si="26"/>
        <v>34.647704451752624</v>
      </c>
      <c r="F577" s="60">
        <f>((B577*'CW1'!X580)/1000)/0.755</f>
        <v>1.2314309111388034E-4</v>
      </c>
      <c r="G577" s="60">
        <f t="shared" si="25"/>
        <v>4.5890999273844629E-2</v>
      </c>
      <c r="O577">
        <v>5.6</v>
      </c>
    </row>
    <row r="578" spans="1:15">
      <c r="A578" s="131">
        <f t="shared" si="24"/>
        <v>575</v>
      </c>
      <c r="B578" s="147">
        <f>(('CW1'!G581-'CW1'!G580)/3600)*'CW1'!P581</f>
        <v>1.9961928606181708E-4</v>
      </c>
      <c r="C578" s="5">
        <f>('CW1'!X581*'CW1'!Y581)/3600</f>
        <v>1.1052309694444444</v>
      </c>
      <c r="D578" s="10">
        <f>B578*'CW1'!X581</f>
        <v>9.3022587304806767E-2</v>
      </c>
      <c r="E578" s="21">
        <f t="shared" si="26"/>
        <v>34.740727039057433</v>
      </c>
      <c r="F578" s="60">
        <f>((B578*'CW1'!X581)/1000)/0.755</f>
        <v>1.2320872490702883E-4</v>
      </c>
      <c r="G578" s="60">
        <f t="shared" si="25"/>
        <v>4.6014207998751659E-2</v>
      </c>
      <c r="O578">
        <v>5.6</v>
      </c>
    </row>
    <row r="579" spans="1:15">
      <c r="A579" s="131">
        <f t="shared" si="24"/>
        <v>576</v>
      </c>
      <c r="B579" s="147">
        <f>(('CW1'!G582-'CW1'!G581)/3600)*'CW1'!P582</f>
        <v>1.9972562407431164E-4</v>
      </c>
      <c r="C579" s="5">
        <f>('CW1'!X582*'CW1'!Y582)/3600</f>
        <v>1.2170486844444446</v>
      </c>
      <c r="D579" s="10">
        <f>B579*'CW1'!X582</f>
        <v>9.7466104548264085E-2</v>
      </c>
      <c r="E579" s="21">
        <f t="shared" si="26"/>
        <v>34.838193143605693</v>
      </c>
      <c r="F579" s="60">
        <f>((B579*'CW1'!X582)/1000)/0.755</f>
        <v>1.290941782096213E-4</v>
      </c>
      <c r="G579" s="60">
        <f t="shared" si="25"/>
        <v>4.6143302176961283E-2</v>
      </c>
      <c r="O579">
        <v>5.6</v>
      </c>
    </row>
    <row r="580" spans="1:15">
      <c r="A580" s="131">
        <f t="shared" si="24"/>
        <v>577</v>
      </c>
      <c r="B580" s="147">
        <f>(('CW1'!G583-'CW1'!G582)/3600)*'CW1'!P583</f>
        <v>1.9983196208681021E-4</v>
      </c>
      <c r="C580" s="5">
        <f>('CW1'!X583*'CW1'!Y583)/3600</f>
        <v>1.2170486844444446</v>
      </c>
      <c r="D580" s="10">
        <f>B580*'CW1'!X583</f>
        <v>9.7517997498363387E-2</v>
      </c>
      <c r="E580" s="21">
        <f t="shared" si="26"/>
        <v>34.935711141104058</v>
      </c>
      <c r="F580" s="60">
        <f>((B580*'CW1'!X583)/1000)/0.755</f>
        <v>1.291629105938588E-4</v>
      </c>
      <c r="G580" s="60">
        <f t="shared" si="25"/>
        <v>4.6272465087555142E-2</v>
      </c>
      <c r="O580">
        <v>5.6</v>
      </c>
    </row>
    <row r="581" spans="1:15">
      <c r="A581" s="131">
        <f t="shared" ref="A581:A633" si="27">A580+1</f>
        <v>578</v>
      </c>
      <c r="B581" s="147">
        <f>(('CW1'!G584-'CW1'!G583)/3600)*'CW1'!P584</f>
        <v>1.9993830009930138E-4</v>
      </c>
      <c r="C581" s="5">
        <f>('CW1'!X584*'CW1'!Y584)/3600</f>
        <v>1.2170486844444446</v>
      </c>
      <c r="D581" s="10">
        <f>B581*'CW1'!X584</f>
        <v>9.7569890448459068E-2</v>
      </c>
      <c r="E581" s="21">
        <f t="shared" si="26"/>
        <v>35.033281031552519</v>
      </c>
      <c r="F581" s="60">
        <f>((B581*'CW1'!X584)/1000)/0.755</f>
        <v>1.2923164297809147E-4</v>
      </c>
      <c r="G581" s="60">
        <f t="shared" ref="G581:G633" si="28">F581+G580</f>
        <v>4.6401696730533237E-2</v>
      </c>
      <c r="O581">
        <v>5.6</v>
      </c>
    </row>
    <row r="582" spans="1:15">
      <c r="A582" s="131">
        <f t="shared" si="27"/>
        <v>579</v>
      </c>
      <c r="B582" s="147">
        <f>(('CW1'!G585-'CW1'!G584)/3600)*'CW1'!P585</f>
        <v>2.000446381118046E-4</v>
      </c>
      <c r="C582" s="5">
        <f>('CW1'!X585*'CW1'!Y585)/3600</f>
        <v>1.2170486844444446</v>
      </c>
      <c r="D582" s="10">
        <f>B582*'CW1'!X585</f>
        <v>9.7621783398560646E-2</v>
      </c>
      <c r="E582" s="21">
        <f t="shared" ref="E582:E633" si="29">E581+D582</f>
        <v>35.130902814951078</v>
      </c>
      <c r="F582" s="60">
        <f>((B582*'CW1'!X585)/1000)/0.755</f>
        <v>1.2930037536233198E-4</v>
      </c>
      <c r="G582" s="60">
        <f t="shared" si="28"/>
        <v>4.6530997105895568E-2</v>
      </c>
      <c r="O582">
        <v>5.6</v>
      </c>
    </row>
    <row r="583" spans="1:15">
      <c r="A583" s="131">
        <f t="shared" si="27"/>
        <v>580</v>
      </c>
      <c r="B583" s="147">
        <f>(('CW1'!G586-'CW1'!G585)/3600)*'CW1'!P586</f>
        <v>2.0015097612430979E-4</v>
      </c>
      <c r="C583" s="5">
        <f>('CW1'!X586*'CW1'!Y586)/3600</f>
        <v>1.2170486844444446</v>
      </c>
      <c r="D583" s="10">
        <f>B583*'CW1'!X586</f>
        <v>9.7673676348663169E-2</v>
      </c>
      <c r="E583" s="21">
        <f t="shared" si="29"/>
        <v>35.228576491299741</v>
      </c>
      <c r="F583" s="60">
        <f>((B583*'CW1'!X586)/1000)/0.755</f>
        <v>1.2936910774657374E-4</v>
      </c>
      <c r="G583" s="60">
        <f t="shared" si="28"/>
        <v>4.666036621364214E-2</v>
      </c>
      <c r="O583">
        <v>5.6</v>
      </c>
    </row>
    <row r="584" spans="1:15">
      <c r="A584" s="131">
        <f t="shared" si="27"/>
        <v>581</v>
      </c>
      <c r="B584" s="147">
        <f>(('CW1'!G587-'CW1'!G586)/3600)*'CW1'!P587</f>
        <v>2.0025731413680087E-4</v>
      </c>
      <c r="C584" s="5">
        <f>('CW1'!X587*'CW1'!Y587)/3600</f>
        <v>1.2766881133333332</v>
      </c>
      <c r="D584" s="10">
        <f>B584*'CW1'!X587</f>
        <v>9.7725569298758821E-2</v>
      </c>
      <c r="E584" s="21">
        <f t="shared" si="29"/>
        <v>35.326302060598501</v>
      </c>
      <c r="F584" s="60">
        <f>((B584*'CW1'!X587)/1000)/0.755</f>
        <v>1.2943784013080638E-4</v>
      </c>
      <c r="G584" s="60">
        <f t="shared" si="28"/>
        <v>4.6789804053772949E-2</v>
      </c>
      <c r="O584">
        <v>5.6</v>
      </c>
    </row>
    <row r="585" spans="1:15">
      <c r="A585" s="131">
        <f t="shared" si="27"/>
        <v>582</v>
      </c>
      <c r="B585" s="147">
        <f>(('CW1'!G588-'CW1'!G587)/3600)*'CW1'!P588</f>
        <v>2.0036365214929611E-4</v>
      </c>
      <c r="C585" s="5">
        <f>('CW1'!X588*'CW1'!Y588)/3600</f>
        <v>1.2766881133333332</v>
      </c>
      <c r="D585" s="10">
        <f>B585*'CW1'!X588</f>
        <v>9.77774622488565E-2</v>
      </c>
      <c r="E585" s="21">
        <f t="shared" si="29"/>
        <v>35.424079522847357</v>
      </c>
      <c r="F585" s="60">
        <f>((B585*'CW1'!X588)/1000)/0.755</f>
        <v>1.2950657251504171E-4</v>
      </c>
      <c r="G585" s="60">
        <f t="shared" si="28"/>
        <v>4.6919310626287992E-2</v>
      </c>
      <c r="O585">
        <v>5.6</v>
      </c>
    </row>
    <row r="586" spans="1:15">
      <c r="A586" s="131">
        <f t="shared" si="27"/>
        <v>583</v>
      </c>
      <c r="B586" s="147">
        <f>(('CW1'!G589-'CW1'!G588)/3600)*'CW1'!P589</f>
        <v>2.0046999016180497E-4</v>
      </c>
      <c r="C586" s="5">
        <f>('CW1'!X589*'CW1'!Y589)/3600</f>
        <v>1.2766881133333332</v>
      </c>
      <c r="D586" s="10">
        <f>B586*'CW1'!X589</f>
        <v>9.7829355198960827E-2</v>
      </c>
      <c r="E586" s="21">
        <f t="shared" si="29"/>
        <v>35.521908878046318</v>
      </c>
      <c r="F586" s="60">
        <f>((B586*'CW1'!X589)/1000)/0.755</f>
        <v>1.2957530489928585E-4</v>
      </c>
      <c r="G586" s="60">
        <f t="shared" si="28"/>
        <v>4.7048885931187279E-2</v>
      </c>
      <c r="O586">
        <v>5.6</v>
      </c>
    </row>
    <row r="587" spans="1:15">
      <c r="A587" s="131">
        <f t="shared" si="27"/>
        <v>584</v>
      </c>
      <c r="B587" s="147">
        <f>(('CW1'!G590-'CW1'!G589)/3600)*'CW1'!P590</f>
        <v>2.0057632817429926E-4</v>
      </c>
      <c r="C587" s="5">
        <f>('CW1'!X590*'CW1'!Y590)/3600</f>
        <v>1.2766881133333332</v>
      </c>
      <c r="D587" s="10">
        <f>B587*'CW1'!X590</f>
        <v>9.7881248149058034E-2</v>
      </c>
      <c r="E587" s="21">
        <f t="shared" si="29"/>
        <v>35.619790126195376</v>
      </c>
      <c r="F587" s="60">
        <f>((B587*'CW1'!X590)/1000)/0.755</f>
        <v>1.2964403728352056E-4</v>
      </c>
      <c r="G587" s="60">
        <f t="shared" si="28"/>
        <v>4.71785299684708E-2</v>
      </c>
      <c r="O587">
        <v>5.6</v>
      </c>
    </row>
    <row r="588" spans="1:15">
      <c r="A588" s="131">
        <f t="shared" si="27"/>
        <v>585</v>
      </c>
      <c r="B588" s="147">
        <f>(('CW1'!G591-'CW1'!G590)/3600)*'CW1'!P591</f>
        <v>2.2984933285346494E-4</v>
      </c>
      <c r="C588" s="5">
        <f>('CW1'!X591*'CW1'!Y591)/3600</f>
        <v>1.2766881133333332</v>
      </c>
      <c r="D588" s="10">
        <f>B588*'CW1'!X591</f>
        <v>0.11216647443249089</v>
      </c>
      <c r="E588" s="21">
        <f t="shared" si="29"/>
        <v>35.731956600627868</v>
      </c>
      <c r="F588" s="60">
        <f>((B588*'CW1'!X591)/1000)/0.755</f>
        <v>1.4856486679800117E-4</v>
      </c>
      <c r="G588" s="60">
        <f t="shared" si="28"/>
        <v>4.7327094835268799E-2</v>
      </c>
      <c r="O588">
        <v>5.6</v>
      </c>
    </row>
    <row r="589" spans="1:15">
      <c r="A589" s="131">
        <f t="shared" si="27"/>
        <v>586</v>
      </c>
      <c r="B589" s="147">
        <f>(('CW1'!G592-'CW1'!G591)/3600)*'CW1'!P592</f>
        <v>2.300265628742978E-4</v>
      </c>
      <c r="C589" s="5">
        <f>('CW1'!X592*'CW1'!Y592)/3600</f>
        <v>1.2766881133333332</v>
      </c>
      <c r="D589" s="10">
        <f>B589*'CW1'!X592</f>
        <v>0.11225296268265733</v>
      </c>
      <c r="E589" s="21">
        <f t="shared" si="29"/>
        <v>35.844209563310528</v>
      </c>
      <c r="F589" s="60">
        <f>((B589*'CW1'!X592)/1000)/0.755</f>
        <v>1.4867942077173156E-4</v>
      </c>
      <c r="G589" s="60">
        <f t="shared" si="28"/>
        <v>4.7475774256040527E-2</v>
      </c>
      <c r="O589">
        <v>5.6</v>
      </c>
    </row>
    <row r="590" spans="1:15">
      <c r="A590" s="131">
        <f t="shared" si="27"/>
        <v>587</v>
      </c>
      <c r="B590" s="147">
        <f>(('CW1'!G593-'CW1'!G592)/3600)*'CW1'!P593</f>
        <v>2.3020379289514278E-4</v>
      </c>
      <c r="C590" s="5">
        <f>('CW1'!X593*'CW1'!Y593)/3600</f>
        <v>1.3363275422222223</v>
      </c>
      <c r="D590" s="10">
        <f>B590*'CW1'!X593</f>
        <v>0.11233945093282968</v>
      </c>
      <c r="E590" s="21">
        <f t="shared" si="29"/>
        <v>35.956549014243357</v>
      </c>
      <c r="F590" s="60">
        <f>((B590*'CW1'!X593)/1000)/0.755</f>
        <v>1.4879397474546979E-4</v>
      </c>
      <c r="G590" s="60">
        <f t="shared" si="28"/>
        <v>4.7624568230786E-2</v>
      </c>
      <c r="O590">
        <v>5.6</v>
      </c>
    </row>
    <row r="591" spans="1:15">
      <c r="A591" s="131">
        <f t="shared" si="27"/>
        <v>588</v>
      </c>
      <c r="B591" s="147">
        <f>(('CW1'!G594-'CW1'!G593)/3600)*'CW1'!P594</f>
        <v>2.3038102291598179E-4</v>
      </c>
      <c r="C591" s="5">
        <f>('CW1'!X594*'CW1'!Y594)/3600</f>
        <v>1.3363275422222223</v>
      </c>
      <c r="D591" s="10">
        <f>B591*'CW1'!X594</f>
        <v>0.11242593918299912</v>
      </c>
      <c r="E591" s="21">
        <f t="shared" si="29"/>
        <v>36.068974953426356</v>
      </c>
      <c r="F591" s="60">
        <f>((B591*'CW1'!X594)/1000)/0.755</f>
        <v>1.4890852871920414E-4</v>
      </c>
      <c r="G591" s="60">
        <f t="shared" si="28"/>
        <v>4.7773476759505204E-2</v>
      </c>
      <c r="O591">
        <v>5.6</v>
      </c>
    </row>
    <row r="592" spans="1:15">
      <c r="A592" s="131">
        <f t="shared" si="27"/>
        <v>589</v>
      </c>
      <c r="B592" s="147">
        <f>(('CW1'!G595-'CW1'!G594)/3600)*'CW1'!P595</f>
        <v>2.3055825293680264E-4</v>
      </c>
      <c r="C592" s="5">
        <f>('CW1'!X595*'CW1'!Y595)/3600</f>
        <v>1.3363275422222223</v>
      </c>
      <c r="D592" s="10">
        <f>B592*'CW1'!X595</f>
        <v>0.11251242743315969</v>
      </c>
      <c r="E592" s="21">
        <f t="shared" si="29"/>
        <v>36.181487380859515</v>
      </c>
      <c r="F592" s="60">
        <f>((B592*'CW1'!X595)/1000)/0.755</f>
        <v>1.4902308269292675E-4</v>
      </c>
      <c r="G592" s="60">
        <f t="shared" si="28"/>
        <v>4.7922499842198131E-2</v>
      </c>
      <c r="O592">
        <v>5.6</v>
      </c>
    </row>
    <row r="593" spans="1:15">
      <c r="A593" s="131">
        <f t="shared" si="27"/>
        <v>590</v>
      </c>
      <c r="B593" s="147">
        <f>(('CW1'!G596-'CW1'!G595)/3600)*'CW1'!P596</f>
        <v>2.3073548295762729E-4</v>
      </c>
      <c r="C593" s="5">
        <f>('CW1'!X596*'CW1'!Y596)/3600</f>
        <v>1.3959669711111111</v>
      </c>
      <c r="D593" s="10">
        <f>B593*'CW1'!X596</f>
        <v>0.11259891568332211</v>
      </c>
      <c r="E593" s="21">
        <f t="shared" si="29"/>
        <v>36.294086296542837</v>
      </c>
      <c r="F593" s="60">
        <f>((B593*'CW1'!X596)/1000)/0.755</f>
        <v>1.491376366666518E-4</v>
      </c>
      <c r="G593" s="60">
        <f t="shared" si="28"/>
        <v>4.8071637478864782E-2</v>
      </c>
      <c r="O593">
        <v>5.6</v>
      </c>
    </row>
    <row r="594" spans="1:15">
      <c r="A594" s="131">
        <f t="shared" si="27"/>
        <v>591</v>
      </c>
      <c r="B594" s="147">
        <f>(('CW1'!G597-'CW1'!G596)/3600)*'CW1'!P597</f>
        <v>2.3091271297848715E-4</v>
      </c>
      <c r="C594" s="5">
        <f>('CW1'!X597*'CW1'!Y597)/3600</f>
        <v>1.3959669711111111</v>
      </c>
      <c r="D594" s="10">
        <f>B594*'CW1'!X597</f>
        <v>0.11268540393350172</v>
      </c>
      <c r="E594" s="21">
        <f t="shared" si="29"/>
        <v>36.406771700476341</v>
      </c>
      <c r="F594" s="60">
        <f>((B594*'CW1'!X597)/1000)/0.755</f>
        <v>1.4925219064039963E-4</v>
      </c>
      <c r="G594" s="60">
        <f t="shared" si="28"/>
        <v>4.8220889669505183E-2</v>
      </c>
      <c r="O594">
        <v>5.6</v>
      </c>
    </row>
    <row r="595" spans="1:15">
      <c r="A595" s="131">
        <f t="shared" si="27"/>
        <v>592</v>
      </c>
      <c r="B595" s="147">
        <f>(('CW1'!G598-'CW1'!G597)/3600)*'CW1'!P598</f>
        <v>2.3108994299931497E-4</v>
      </c>
      <c r="C595" s="5">
        <f>('CW1'!X598*'CW1'!Y598)/3600</f>
        <v>1.3959669711111111</v>
      </c>
      <c r="D595" s="10">
        <f>B595*'CW1'!X598</f>
        <v>0.11277189218366571</v>
      </c>
      <c r="E595" s="21">
        <f t="shared" si="29"/>
        <v>36.519543592660007</v>
      </c>
      <c r="F595" s="60">
        <f>((B595*'CW1'!X598)/1000)/0.755</f>
        <v>1.4936674461412677E-4</v>
      </c>
      <c r="G595" s="60">
        <f t="shared" si="28"/>
        <v>4.8370256414119309E-2</v>
      </c>
      <c r="O595">
        <v>5.6</v>
      </c>
    </row>
    <row r="596" spans="1:15">
      <c r="A596" s="131">
        <f t="shared" si="27"/>
        <v>593</v>
      </c>
      <c r="B596" s="147">
        <f>(('CW1'!G599-'CW1'!G598)/3600)*'CW1'!P599</f>
        <v>2.3126717302014227E-4</v>
      </c>
      <c r="C596" s="5">
        <f>('CW1'!X599*'CW1'!Y599)/3600</f>
        <v>1.3959669711111111</v>
      </c>
      <c r="D596" s="10">
        <f>B596*'CW1'!X599</f>
        <v>0.11285838043382942</v>
      </c>
      <c r="E596" s="21">
        <f t="shared" si="29"/>
        <v>36.632401973093835</v>
      </c>
      <c r="F596" s="60">
        <f>((B596*'CW1'!X599)/1000)/0.755</f>
        <v>1.4948129858785355E-4</v>
      </c>
      <c r="G596" s="60">
        <f t="shared" si="28"/>
        <v>4.8519737712707164E-2</v>
      </c>
      <c r="O596">
        <v>5.6</v>
      </c>
    </row>
    <row r="597" spans="1:15">
      <c r="A597" s="131">
        <f t="shared" si="27"/>
        <v>594</v>
      </c>
      <c r="B597" s="147">
        <f>(('CW1'!G600-'CW1'!G599)/3600)*'CW1'!P600</f>
        <v>2.3144440304098205E-4</v>
      </c>
      <c r="C597" s="5">
        <f>('CW1'!X600*'CW1'!Y600)/3600</f>
        <v>1.4252812666666668</v>
      </c>
      <c r="D597" s="10">
        <f>B597*'CW1'!X600</f>
        <v>0.11294486868399924</v>
      </c>
      <c r="E597" s="21">
        <f t="shared" si="29"/>
        <v>36.745346841777831</v>
      </c>
      <c r="F597" s="60">
        <f>((B597*'CW1'!X600)/1000)/0.755</f>
        <v>1.4959585256158839E-4</v>
      </c>
      <c r="G597" s="60">
        <f t="shared" si="28"/>
        <v>4.8669333565268751E-2</v>
      </c>
      <c r="O597">
        <v>5.6</v>
      </c>
    </row>
    <row r="598" spans="1:15">
      <c r="A598" s="131">
        <f t="shared" si="27"/>
        <v>595</v>
      </c>
      <c r="B598" s="147">
        <f>(('CW1'!G601-'CW1'!G600)/3600)*'CW1'!P601</f>
        <v>-3.0878366938193899E-5</v>
      </c>
      <c r="C598" s="5">
        <f>('CW1'!X601*'CW1'!Y601)/3600</f>
        <v>0</v>
      </c>
      <c r="D598" s="10">
        <f>B598*'CW1'!X601</f>
        <v>0</v>
      </c>
      <c r="E598" s="21">
        <f t="shared" si="29"/>
        <v>36.745346841777831</v>
      </c>
      <c r="F598" s="60">
        <f>((B598*'CW1'!X601)/1000)/0.755</f>
        <v>0</v>
      </c>
      <c r="G598" s="60">
        <f t="shared" si="28"/>
        <v>4.8669333565268751E-2</v>
      </c>
      <c r="O598">
        <v>5.6</v>
      </c>
    </row>
    <row r="599" spans="1:15">
      <c r="A599" s="131">
        <f t="shared" si="27"/>
        <v>596</v>
      </c>
      <c r="B599" s="147">
        <f>(('CW1'!G602-'CW1'!G601)/3600)*'CW1'!P602</f>
        <v>-3.1339164992359157E-5</v>
      </c>
      <c r="C599" s="5">
        <f>('CW1'!X602*'CW1'!Y602)/3600</f>
        <v>0</v>
      </c>
      <c r="D599" s="10">
        <f>B599*'CW1'!X602</f>
        <v>0</v>
      </c>
      <c r="E599" s="21">
        <f t="shared" si="29"/>
        <v>36.745346841777831</v>
      </c>
      <c r="F599" s="60">
        <f>((B599*'CW1'!X602)/1000)/0.755</f>
        <v>0</v>
      </c>
      <c r="G599" s="60">
        <f t="shared" si="28"/>
        <v>4.8669333565268751E-2</v>
      </c>
      <c r="O599">
        <v>5.6</v>
      </c>
    </row>
    <row r="600" spans="1:15">
      <c r="A600" s="131">
        <f t="shared" si="27"/>
        <v>597</v>
      </c>
      <c r="B600" s="147">
        <f>(('CW1'!G603-'CW1'!G602)/3600)*'CW1'!P603</f>
        <v>-3.1799963046526069E-5</v>
      </c>
      <c r="C600" s="5">
        <f>('CW1'!X603*'CW1'!Y603)/3600</f>
        <v>0</v>
      </c>
      <c r="D600" s="10">
        <f>B600*'CW1'!X603</f>
        <v>0</v>
      </c>
      <c r="E600" s="21">
        <f t="shared" si="29"/>
        <v>36.745346841777831</v>
      </c>
      <c r="F600" s="60">
        <f>((B600*'CW1'!X603)/1000)/0.755</f>
        <v>0</v>
      </c>
      <c r="G600" s="60">
        <f t="shared" si="28"/>
        <v>4.8669333565268751E-2</v>
      </c>
      <c r="O600">
        <v>5.6</v>
      </c>
    </row>
    <row r="601" spans="1:15">
      <c r="A601" s="131">
        <f t="shared" si="27"/>
        <v>598</v>
      </c>
      <c r="B601" s="147">
        <f>(('CW1'!G604-'CW1'!G603)/3600)*'CW1'!P604</f>
        <v>-3.2260761100693719E-5</v>
      </c>
      <c r="C601" s="5">
        <f>('CW1'!X604*'CW1'!Y604)/3600</f>
        <v>0</v>
      </c>
      <c r="D601" s="10">
        <f>B601*'CW1'!X604</f>
        <v>0</v>
      </c>
      <c r="E601" s="21">
        <f t="shared" si="29"/>
        <v>36.745346841777831</v>
      </c>
      <c r="F601" s="60">
        <f>((B601*'CW1'!X604)/1000)/0.755</f>
        <v>0</v>
      </c>
      <c r="G601" s="60">
        <f t="shared" si="28"/>
        <v>4.8669333565268751E-2</v>
      </c>
      <c r="O601">
        <v>5.6</v>
      </c>
    </row>
    <row r="602" spans="1:15">
      <c r="A602" s="131">
        <f t="shared" si="27"/>
        <v>599</v>
      </c>
      <c r="B602" s="147">
        <f>(('CW1'!G605-'CW1'!G604)/3600)*'CW1'!P605</f>
        <v>-3.2721559154862264E-5</v>
      </c>
      <c r="C602" s="5">
        <f>('CW1'!X605*'CW1'!Y605)/3600</f>
        <v>0</v>
      </c>
      <c r="D602" s="10">
        <f>B602*'CW1'!X605</f>
        <v>0</v>
      </c>
      <c r="E602" s="21">
        <f t="shared" si="29"/>
        <v>36.745346841777831</v>
      </c>
      <c r="F602" s="60">
        <f>((B602*'CW1'!X605)/1000)/0.755</f>
        <v>0</v>
      </c>
      <c r="G602" s="60">
        <f t="shared" si="28"/>
        <v>4.8669333565268751E-2</v>
      </c>
      <c r="O602">
        <v>5.6</v>
      </c>
    </row>
    <row r="603" spans="1:15">
      <c r="A603" s="131">
        <f t="shared" si="27"/>
        <v>600</v>
      </c>
      <c r="B603" s="147">
        <f>(('CW1'!G606-'CW1'!G605)/3600)*'CW1'!P606</f>
        <v>-3.3182357209028573E-5</v>
      </c>
      <c r="C603" s="5">
        <f>('CW1'!X606*'CW1'!Y606)/3600</f>
        <v>0</v>
      </c>
      <c r="D603" s="10">
        <f>B603*'CW1'!X606</f>
        <v>0</v>
      </c>
      <c r="E603" s="21">
        <f t="shared" si="29"/>
        <v>36.745346841777831</v>
      </c>
      <c r="F603" s="60">
        <f>((B603*'CW1'!X606)/1000)/0.755</f>
        <v>0</v>
      </c>
      <c r="G603" s="60">
        <f t="shared" si="28"/>
        <v>4.8669333565268751E-2</v>
      </c>
      <c r="O603">
        <v>5.6</v>
      </c>
    </row>
    <row r="604" spans="1:15">
      <c r="A604" s="131">
        <f t="shared" si="27"/>
        <v>601</v>
      </c>
      <c r="B604" s="147">
        <f>(('CW1'!G607-'CW1'!G606)/3600)*'CW1'!P607</f>
        <v>-3.3643155263196312E-5</v>
      </c>
      <c r="C604" s="5">
        <f>('CW1'!X607*'CW1'!Y607)/3600</f>
        <v>0</v>
      </c>
      <c r="D604" s="10">
        <f>B604*'CW1'!X607</f>
        <v>0</v>
      </c>
      <c r="E604" s="21">
        <f t="shared" si="29"/>
        <v>36.745346841777831</v>
      </c>
      <c r="F604" s="60">
        <f>((B604*'CW1'!X607)/1000)/0.755</f>
        <v>0</v>
      </c>
      <c r="G604" s="60">
        <f t="shared" si="28"/>
        <v>4.8669333565268751E-2</v>
      </c>
      <c r="O604">
        <v>5.6</v>
      </c>
    </row>
    <row r="605" spans="1:15">
      <c r="A605" s="131">
        <f t="shared" si="27"/>
        <v>602</v>
      </c>
      <c r="B605" s="147">
        <f>(('CW1'!G608-'CW1'!G607)/3600)*'CW1'!P608</f>
        <v>-3.4103953317360791E-5</v>
      </c>
      <c r="C605" s="5">
        <f>('CW1'!X608*'CW1'!Y608)/3600</f>
        <v>0</v>
      </c>
      <c r="D605" s="10">
        <f>B605*'CW1'!X608</f>
        <v>0</v>
      </c>
      <c r="E605" s="21">
        <f t="shared" si="29"/>
        <v>36.745346841777831</v>
      </c>
      <c r="F605" s="60">
        <f>((B605*'CW1'!X608)/1000)/0.755</f>
        <v>0</v>
      </c>
      <c r="G605" s="60">
        <f t="shared" si="28"/>
        <v>4.8669333565268751E-2</v>
      </c>
      <c r="O605">
        <v>5.6</v>
      </c>
    </row>
    <row r="606" spans="1:15">
      <c r="A606" s="131">
        <f t="shared" si="27"/>
        <v>603</v>
      </c>
      <c r="B606" s="147">
        <f>(('CW1'!G609-'CW1'!G608)/3600)*'CW1'!P609</f>
        <v>-3.4564751371528286E-5</v>
      </c>
      <c r="C606" s="5">
        <f>('CW1'!X609*'CW1'!Y609)/3600</f>
        <v>0</v>
      </c>
      <c r="D606" s="10">
        <f>B606*'CW1'!X609</f>
        <v>0</v>
      </c>
      <c r="E606" s="21">
        <f t="shared" si="29"/>
        <v>36.745346841777831</v>
      </c>
      <c r="F606" s="60">
        <f>((B606*'CW1'!X609)/1000)/0.755</f>
        <v>0</v>
      </c>
      <c r="G606" s="60">
        <f t="shared" si="28"/>
        <v>4.8669333565268751E-2</v>
      </c>
      <c r="O606">
        <v>5.6</v>
      </c>
    </row>
    <row r="607" spans="1:15">
      <c r="A607" s="131">
        <f t="shared" si="27"/>
        <v>604</v>
      </c>
      <c r="B607" s="147">
        <f>(('CW1'!G610-'CW1'!G609)/3600)*'CW1'!P610</f>
        <v>-3.5025549425694994E-5</v>
      </c>
      <c r="C607" s="5">
        <f>('CW1'!X610*'CW1'!Y610)/3600</f>
        <v>0</v>
      </c>
      <c r="D607" s="10">
        <f>B607*'CW1'!X610</f>
        <v>0</v>
      </c>
      <c r="E607" s="21">
        <f t="shared" si="29"/>
        <v>36.745346841777831</v>
      </c>
      <c r="F607" s="60">
        <f>((B607*'CW1'!X610)/1000)/0.755</f>
        <v>0</v>
      </c>
      <c r="G607" s="60">
        <f t="shared" si="28"/>
        <v>4.8669333565268751E-2</v>
      </c>
      <c r="O607">
        <v>5.6</v>
      </c>
    </row>
    <row r="608" spans="1:15">
      <c r="A608" s="131">
        <f t="shared" si="27"/>
        <v>605</v>
      </c>
      <c r="B608" s="147">
        <f>(('CW1'!G611-'CW1'!G610)/3600)*'CW1'!P611</f>
        <v>-3.5486347479862774E-5</v>
      </c>
      <c r="C608" s="5">
        <f>('CW1'!X611*'CW1'!Y611)/3600</f>
        <v>0</v>
      </c>
      <c r="D608" s="10">
        <f>B608*'CW1'!X611</f>
        <v>0</v>
      </c>
      <c r="E608" s="21">
        <f t="shared" si="29"/>
        <v>36.745346841777831</v>
      </c>
      <c r="F608" s="60">
        <f>((B608*'CW1'!X611)/1000)/0.755</f>
        <v>0</v>
      </c>
      <c r="G608" s="60">
        <f t="shared" si="28"/>
        <v>4.8669333565268751E-2</v>
      </c>
      <c r="O608">
        <v>5.6</v>
      </c>
    </row>
    <row r="609" spans="1:15">
      <c r="A609" s="131">
        <f t="shared" si="27"/>
        <v>606</v>
      </c>
      <c r="B609" s="147">
        <f>(('CW1'!G612-'CW1'!G611)/3600)*'CW1'!P612</f>
        <v>-3.5947145534028622E-5</v>
      </c>
      <c r="C609" s="5">
        <f>('CW1'!X612*'CW1'!Y612)/3600</f>
        <v>0</v>
      </c>
      <c r="D609" s="10">
        <f>B609*'CW1'!X612</f>
        <v>0</v>
      </c>
      <c r="E609" s="21">
        <f t="shared" si="29"/>
        <v>36.745346841777831</v>
      </c>
      <c r="F609" s="60">
        <f>((B609*'CW1'!X612)/1000)/0.755</f>
        <v>0</v>
      </c>
      <c r="G609" s="60">
        <f t="shared" si="28"/>
        <v>4.8669333565268751E-2</v>
      </c>
      <c r="O609">
        <v>5.6</v>
      </c>
    </row>
    <row r="610" spans="1:15">
      <c r="A610" s="131">
        <f t="shared" si="27"/>
        <v>607</v>
      </c>
      <c r="B610" s="147">
        <f>(('CW1'!G613-'CW1'!G612)/3600)*'CW1'!P613</f>
        <v>-3.6407943588193379E-5</v>
      </c>
      <c r="C610" s="5">
        <f>('CW1'!X613*'CW1'!Y613)/3600</f>
        <v>0</v>
      </c>
      <c r="D610" s="10">
        <f>B610*'CW1'!X613</f>
        <v>0</v>
      </c>
      <c r="E610" s="21">
        <f t="shared" si="29"/>
        <v>36.745346841777831</v>
      </c>
      <c r="F610" s="60">
        <f>((B610*'CW1'!X613)/1000)/0.755</f>
        <v>0</v>
      </c>
      <c r="G610" s="60">
        <f t="shared" si="28"/>
        <v>4.8669333565268751E-2</v>
      </c>
      <c r="O610">
        <v>5.6</v>
      </c>
    </row>
    <row r="611" spans="1:15">
      <c r="A611" s="131">
        <f t="shared" si="27"/>
        <v>608</v>
      </c>
      <c r="B611" s="147">
        <f>(('CW1'!G614-'CW1'!G613)/3600)*'CW1'!P614</f>
        <v>-3.6868741642362242E-5</v>
      </c>
      <c r="C611" s="5">
        <f>('CW1'!X614*'CW1'!Y614)/3600</f>
        <v>0</v>
      </c>
      <c r="D611" s="10">
        <f>B611*'CW1'!X614</f>
        <v>0</v>
      </c>
      <c r="E611" s="21">
        <f t="shared" si="29"/>
        <v>36.745346841777831</v>
      </c>
      <c r="F611" s="60">
        <f>((B611*'CW1'!X614)/1000)/0.755</f>
        <v>0</v>
      </c>
      <c r="G611" s="60">
        <f t="shared" si="28"/>
        <v>4.8669333565268751E-2</v>
      </c>
      <c r="O611">
        <v>5.6</v>
      </c>
    </row>
    <row r="612" spans="1:15">
      <c r="A612" s="131">
        <f t="shared" si="27"/>
        <v>609</v>
      </c>
      <c r="B612" s="147">
        <f>(('CW1'!G615-'CW1'!G614)/3600)*'CW1'!P615</f>
        <v>-3.7329539696528917E-5</v>
      </c>
      <c r="C612" s="5">
        <f>('CW1'!X615*'CW1'!Y615)/3600</f>
        <v>0</v>
      </c>
      <c r="D612" s="10">
        <f>B612*'CW1'!X615</f>
        <v>0</v>
      </c>
      <c r="E612" s="21">
        <f t="shared" si="29"/>
        <v>36.745346841777831</v>
      </c>
      <c r="F612" s="60">
        <f>((B612*'CW1'!X615)/1000)/0.755</f>
        <v>0</v>
      </c>
      <c r="G612" s="60">
        <f t="shared" si="28"/>
        <v>4.8669333565268751E-2</v>
      </c>
      <c r="O612">
        <v>5.6</v>
      </c>
    </row>
    <row r="613" spans="1:15">
      <c r="A613" s="131">
        <f t="shared" si="27"/>
        <v>610</v>
      </c>
      <c r="B613" s="147">
        <f>(('CW1'!G616-'CW1'!G615)/3600)*'CW1'!P616</f>
        <v>-3.7790337750694629E-5</v>
      </c>
      <c r="C613" s="5">
        <f>('CW1'!X616*'CW1'!Y616)/3600</f>
        <v>0</v>
      </c>
      <c r="D613" s="10">
        <f>B613*'CW1'!X616</f>
        <v>0</v>
      </c>
      <c r="E613" s="21">
        <f t="shared" si="29"/>
        <v>36.745346841777831</v>
      </c>
      <c r="F613" s="60">
        <f>((B613*'CW1'!X616)/1000)/0.755</f>
        <v>0</v>
      </c>
      <c r="G613" s="60">
        <f t="shared" si="28"/>
        <v>4.8669333565268751E-2</v>
      </c>
      <c r="O613">
        <v>5.6</v>
      </c>
    </row>
    <row r="614" spans="1:15">
      <c r="A614" s="131">
        <f t="shared" si="27"/>
        <v>611</v>
      </c>
      <c r="B614" s="147">
        <f>(('CW1'!G617-'CW1'!G616)/3600)*'CW1'!P617</f>
        <v>-3.8251135804860118E-5</v>
      </c>
      <c r="C614" s="5">
        <f>('CW1'!X617*'CW1'!Y617)/3600</f>
        <v>0</v>
      </c>
      <c r="D614" s="10">
        <f>B614*'CW1'!X617</f>
        <v>0</v>
      </c>
      <c r="E614" s="21">
        <f t="shared" si="29"/>
        <v>36.745346841777831</v>
      </c>
      <c r="F614" s="60">
        <f>((B614*'CW1'!X617)/1000)/0.755</f>
        <v>0</v>
      </c>
      <c r="G614" s="60">
        <f t="shared" si="28"/>
        <v>4.8669333565268751E-2</v>
      </c>
      <c r="O614">
        <v>5.6</v>
      </c>
    </row>
    <row r="615" spans="1:15">
      <c r="A615" s="131">
        <f t="shared" si="27"/>
        <v>612</v>
      </c>
      <c r="B615" s="147">
        <f>(('CW1'!G618-'CW1'!G617)/3600)*'CW1'!P618</f>
        <v>-3.8711933859026861E-5</v>
      </c>
      <c r="C615" s="5">
        <f>('CW1'!X618*'CW1'!Y618)/3600</f>
        <v>0</v>
      </c>
      <c r="D615" s="10">
        <f>B615*'CW1'!X618</f>
        <v>0</v>
      </c>
      <c r="E615" s="21">
        <f t="shared" si="29"/>
        <v>36.745346841777831</v>
      </c>
      <c r="F615" s="60">
        <f>((B615*'CW1'!X618)/1000)/0.755</f>
        <v>0</v>
      </c>
      <c r="G615" s="60">
        <f t="shared" si="28"/>
        <v>4.8669333565268751E-2</v>
      </c>
      <c r="O615">
        <v>5.6</v>
      </c>
    </row>
    <row r="616" spans="1:15">
      <c r="A616" s="131">
        <f t="shared" si="27"/>
        <v>613</v>
      </c>
      <c r="B616" s="147">
        <f>(('CW1'!G619-'CW1'!G618)/3600)*'CW1'!P619</f>
        <v>-3.9172731913195494E-5</v>
      </c>
      <c r="C616" s="5">
        <f>('CW1'!X619*'CW1'!Y619)/3600</f>
        <v>0</v>
      </c>
      <c r="D616" s="10">
        <f>B616*'CW1'!X619</f>
        <v>0</v>
      </c>
      <c r="E616" s="21">
        <f t="shared" si="29"/>
        <v>36.745346841777831</v>
      </c>
      <c r="F616" s="60">
        <f>((B616*'CW1'!X619)/1000)/0.755</f>
        <v>0</v>
      </c>
      <c r="G616" s="60">
        <f t="shared" si="28"/>
        <v>4.8669333565268751E-2</v>
      </c>
      <c r="O616">
        <v>5.6</v>
      </c>
    </row>
    <row r="617" spans="1:15">
      <c r="A617" s="131">
        <f t="shared" si="27"/>
        <v>614</v>
      </c>
      <c r="B617" s="147">
        <f>(('CW1'!G620-'CW1'!G619)/3600)*'CW1'!P620</f>
        <v>-3.9633529967360122E-5</v>
      </c>
      <c r="C617" s="5">
        <f>('CW1'!X620*'CW1'!Y620)/3600</f>
        <v>0</v>
      </c>
      <c r="D617" s="10">
        <f>B617*'CW1'!X620</f>
        <v>0</v>
      </c>
      <c r="E617" s="21">
        <f t="shared" si="29"/>
        <v>36.745346841777831</v>
      </c>
      <c r="F617" s="60">
        <f>((B617*'CW1'!X620)/1000)/0.755</f>
        <v>0</v>
      </c>
      <c r="G617" s="60">
        <f t="shared" si="28"/>
        <v>4.8669333565268751E-2</v>
      </c>
      <c r="O617">
        <v>5.6</v>
      </c>
    </row>
    <row r="618" spans="1:15">
      <c r="A618" s="131">
        <f t="shared" si="27"/>
        <v>615</v>
      </c>
      <c r="B618" s="147">
        <f>(('CW1'!G621-'CW1'!G620)/3600)*'CW1'!P621</f>
        <v>-4.009432802152639E-5</v>
      </c>
      <c r="C618" s="5">
        <f>('CW1'!X621*'CW1'!Y621)/3600</f>
        <v>0</v>
      </c>
      <c r="D618" s="10">
        <f>B618*'CW1'!X621</f>
        <v>0</v>
      </c>
      <c r="E618" s="21">
        <f t="shared" si="29"/>
        <v>36.745346841777831</v>
      </c>
      <c r="F618" s="60">
        <f>((B618*'CW1'!X621)/1000)/0.755</f>
        <v>0</v>
      </c>
      <c r="G618" s="60">
        <f t="shared" si="28"/>
        <v>4.8669333565268751E-2</v>
      </c>
      <c r="O618">
        <v>5.6</v>
      </c>
    </row>
    <row r="619" spans="1:15">
      <c r="A619" s="131">
        <f t="shared" si="27"/>
        <v>616</v>
      </c>
      <c r="B619" s="147">
        <f>(('CW1'!G622-'CW1'!G621)/3600)*'CW1'!P622</f>
        <v>-1.1388459409027545E-5</v>
      </c>
      <c r="C619" s="5">
        <f>('CW1'!X622*'CW1'!Y622)/3600</f>
        <v>0</v>
      </c>
      <c r="D619" s="10">
        <f>B619*'CW1'!X622</f>
        <v>0</v>
      </c>
      <c r="E619" s="21">
        <f t="shared" si="29"/>
        <v>36.745346841777831</v>
      </c>
      <c r="F619" s="60">
        <f>((B619*'CW1'!X622)/1000)/0.755</f>
        <v>0</v>
      </c>
      <c r="G619" s="60">
        <f t="shared" si="28"/>
        <v>4.8669333565268751E-2</v>
      </c>
      <c r="O619">
        <v>5.6</v>
      </c>
    </row>
    <row r="620" spans="1:15">
      <c r="A620" s="131">
        <f t="shared" si="27"/>
        <v>617</v>
      </c>
      <c r="B620" s="147">
        <f>(('CW1'!G623-'CW1'!G622)/3600)*'CW1'!P623</f>
        <v>-2.6361698788194806E-5</v>
      </c>
      <c r="C620" s="5">
        <f>('CW1'!X623*'CW1'!Y623)/3600</f>
        <v>0</v>
      </c>
      <c r="D620" s="10">
        <f>B620*'CW1'!X623</f>
        <v>0</v>
      </c>
      <c r="E620" s="21">
        <f t="shared" si="29"/>
        <v>36.745346841777831</v>
      </c>
      <c r="F620" s="60">
        <f>((B620*'CW1'!X623)/1000)/0.755</f>
        <v>0</v>
      </c>
      <c r="G620" s="60">
        <f t="shared" si="28"/>
        <v>4.8669333565268751E-2</v>
      </c>
      <c r="O620">
        <v>5.6</v>
      </c>
    </row>
    <row r="621" spans="1:15">
      <c r="A621" s="131">
        <f t="shared" si="27"/>
        <v>618</v>
      </c>
      <c r="B621" s="147">
        <f>(('CW1'!G624-'CW1'!G623)/3600)*'CW1'!P624</f>
        <v>-2.6787050838193741E-5</v>
      </c>
      <c r="C621" s="5">
        <f>('CW1'!X624*'CW1'!Y624)/3600</f>
        <v>0</v>
      </c>
      <c r="D621" s="10">
        <f>B621*'CW1'!X624</f>
        <v>0</v>
      </c>
      <c r="E621" s="21">
        <f t="shared" si="29"/>
        <v>36.745346841777831</v>
      </c>
      <c r="F621" s="60">
        <f>((B621*'CW1'!X624)/1000)/0.755</f>
        <v>0</v>
      </c>
      <c r="G621" s="60">
        <f t="shared" si="28"/>
        <v>4.8669333565268751E-2</v>
      </c>
      <c r="O621">
        <v>5.6</v>
      </c>
    </row>
    <row r="622" spans="1:15">
      <c r="A622" s="131">
        <f t="shared" si="27"/>
        <v>619</v>
      </c>
      <c r="B622" s="147">
        <f>(('CW1'!G625-'CW1'!G624)/3600)*'CW1'!P625</f>
        <v>-2.7212402888194181E-5</v>
      </c>
      <c r="C622" s="5">
        <f>('CW1'!X625*'CW1'!Y625)/3600</f>
        <v>0</v>
      </c>
      <c r="D622" s="10">
        <f>B622*'CW1'!X625</f>
        <v>0</v>
      </c>
      <c r="E622" s="21">
        <f t="shared" si="29"/>
        <v>36.745346841777831</v>
      </c>
      <c r="F622" s="60">
        <f>((B622*'CW1'!X625)/1000)/0.755</f>
        <v>0</v>
      </c>
      <c r="G622" s="60">
        <f t="shared" si="28"/>
        <v>4.8669333565268751E-2</v>
      </c>
      <c r="O622">
        <v>5.6</v>
      </c>
    </row>
    <row r="623" spans="1:15">
      <c r="A623" s="131">
        <f t="shared" si="27"/>
        <v>620</v>
      </c>
      <c r="B623" s="147">
        <f>(('CW1'!G626-'CW1'!G625)/3600)*'CW1'!P626</f>
        <v>-2.7637754938194057E-5</v>
      </c>
      <c r="C623" s="5">
        <f>('CW1'!X626*'CW1'!Y626)/3600</f>
        <v>0</v>
      </c>
      <c r="D623" s="10">
        <f>B623*'CW1'!X626</f>
        <v>0</v>
      </c>
      <c r="E623" s="21">
        <f t="shared" si="29"/>
        <v>36.745346841777831</v>
      </c>
      <c r="F623" s="60">
        <f>((B623*'CW1'!X626)/1000)/0.755</f>
        <v>0</v>
      </c>
      <c r="G623" s="60">
        <f t="shared" si="28"/>
        <v>4.8669333565268751E-2</v>
      </c>
      <c r="O623">
        <v>5.6</v>
      </c>
    </row>
    <row r="624" spans="1:15">
      <c r="A624" s="131">
        <f t="shared" si="27"/>
        <v>621</v>
      </c>
      <c r="B624" s="147">
        <f>(('CW1'!G627-'CW1'!G626)/3600)*'CW1'!P627</f>
        <v>-2.8063106988194937E-5</v>
      </c>
      <c r="C624" s="5">
        <f>('CW1'!X627*'CW1'!Y627)/3600</f>
        <v>0</v>
      </c>
      <c r="D624" s="10">
        <f>B624*'CW1'!X627</f>
        <v>0</v>
      </c>
      <c r="E624" s="21">
        <f t="shared" si="29"/>
        <v>36.745346841777831</v>
      </c>
      <c r="F624" s="60">
        <f>((B624*'CW1'!X627)/1000)/0.755</f>
        <v>0</v>
      </c>
      <c r="G624" s="60">
        <f t="shared" si="28"/>
        <v>4.8669333565268751E-2</v>
      </c>
      <c r="O624">
        <v>5.6</v>
      </c>
    </row>
    <row r="625" spans="1:15">
      <c r="A625" s="131">
        <f t="shared" si="27"/>
        <v>622</v>
      </c>
      <c r="B625" s="147">
        <f>(('CW1'!G628-'CW1'!G627)/3600)*'CW1'!P628</f>
        <v>-2.8488459038194147E-5</v>
      </c>
      <c r="C625" s="5">
        <f>('CW1'!X628*'CW1'!Y628)/3600</f>
        <v>0</v>
      </c>
      <c r="D625" s="10">
        <f>B625*'CW1'!X628</f>
        <v>0</v>
      </c>
      <c r="E625" s="21">
        <f t="shared" si="29"/>
        <v>36.745346841777831</v>
      </c>
      <c r="F625" s="60">
        <f>((B625*'CW1'!X628)/1000)/0.755</f>
        <v>0</v>
      </c>
      <c r="G625" s="60">
        <f t="shared" si="28"/>
        <v>4.8669333565268751E-2</v>
      </c>
      <c r="O625">
        <v>5.6</v>
      </c>
    </row>
    <row r="626" spans="1:15">
      <c r="A626" s="131">
        <f t="shared" si="27"/>
        <v>623</v>
      </c>
      <c r="B626" s="147">
        <f>(('CW1'!G629-'CW1'!G628)/3600)*'CW1'!P629</f>
        <v>-2.8913811088193915E-5</v>
      </c>
      <c r="C626" s="5">
        <f>('CW1'!X629*'CW1'!Y629)/3600</f>
        <v>0</v>
      </c>
      <c r="D626" s="10">
        <f>B626*'CW1'!X629</f>
        <v>0</v>
      </c>
      <c r="E626" s="21">
        <f t="shared" si="29"/>
        <v>36.745346841777831</v>
      </c>
      <c r="F626" s="60">
        <f>((B626*'CW1'!X629)/1000)/0.755</f>
        <v>0</v>
      </c>
      <c r="G626" s="60">
        <f t="shared" si="28"/>
        <v>4.8669333565268751E-2</v>
      </c>
      <c r="O626">
        <v>5.6</v>
      </c>
    </row>
    <row r="627" spans="1:15">
      <c r="A627" s="131">
        <f t="shared" si="27"/>
        <v>624</v>
      </c>
      <c r="B627" s="147">
        <f>(('CW1'!G630-'CW1'!G629)/3600)*'CW1'!P630</f>
        <v>-2.9339163138194771E-5</v>
      </c>
      <c r="C627" s="5">
        <f>('CW1'!X630*'CW1'!Y630)/3600</f>
        <v>0</v>
      </c>
      <c r="D627" s="10">
        <f>B627*'CW1'!X630</f>
        <v>0</v>
      </c>
      <c r="E627" s="21">
        <f t="shared" si="29"/>
        <v>36.745346841777831</v>
      </c>
      <c r="F627" s="60">
        <f>((B627*'CW1'!X630)/1000)/0.755</f>
        <v>0</v>
      </c>
      <c r="G627" s="60">
        <f t="shared" si="28"/>
        <v>4.8669333565268751E-2</v>
      </c>
      <c r="O627">
        <v>5.6</v>
      </c>
    </row>
    <row r="628" spans="1:15">
      <c r="A628" s="131">
        <f t="shared" si="27"/>
        <v>625</v>
      </c>
      <c r="B628" s="147">
        <f>(('CW1'!G631-'CW1'!G630)/3600)*'CW1'!P631</f>
        <v>-2.9764515188194004E-5</v>
      </c>
      <c r="C628" s="5">
        <f>('CW1'!X631*'CW1'!Y631)/3600</f>
        <v>0</v>
      </c>
      <c r="D628" s="10">
        <f>B628*'CW1'!X631</f>
        <v>0</v>
      </c>
      <c r="E628" s="21">
        <f t="shared" si="29"/>
        <v>36.745346841777831</v>
      </c>
      <c r="F628" s="60">
        <f>((B628*'CW1'!X631)/1000)/0.755</f>
        <v>0</v>
      </c>
      <c r="G628" s="60">
        <f t="shared" si="28"/>
        <v>4.8669333565268751E-2</v>
      </c>
      <c r="O628">
        <v>5.6</v>
      </c>
    </row>
    <row r="629" spans="1:15">
      <c r="A629" s="131">
        <f t="shared" si="27"/>
        <v>626</v>
      </c>
      <c r="B629" s="147">
        <f>(('CW1'!G632-'CW1'!G631)/3600)*'CW1'!P632</f>
        <v>-3.0189867238195087E-5</v>
      </c>
      <c r="C629" s="5">
        <f>('CW1'!X632*'CW1'!Y632)/3600</f>
        <v>0</v>
      </c>
      <c r="D629" s="10">
        <f>B629*'CW1'!X632</f>
        <v>0</v>
      </c>
      <c r="E629" s="21">
        <f t="shared" si="29"/>
        <v>36.745346841777831</v>
      </c>
      <c r="F629" s="60">
        <f>((B629*'CW1'!X632)/1000)/0.755</f>
        <v>0</v>
      </c>
      <c r="G629" s="60">
        <f t="shared" si="28"/>
        <v>4.8669333565268751E-2</v>
      </c>
      <c r="O629">
        <v>5.6</v>
      </c>
    </row>
    <row r="630" spans="1:15">
      <c r="A630" s="131">
        <f t="shared" si="27"/>
        <v>627</v>
      </c>
      <c r="B630" s="147">
        <f>(('CW1'!G633-'CW1'!G632)/3600)*'CW1'!P633</f>
        <v>-3.0615219288194093E-5</v>
      </c>
      <c r="C630" s="5">
        <f>('CW1'!X633*'CW1'!Y633)/3600</f>
        <v>0</v>
      </c>
      <c r="D630" s="10">
        <f>B630*'CW1'!X633</f>
        <v>0</v>
      </c>
      <c r="E630" s="21">
        <f t="shared" si="29"/>
        <v>36.745346841777831</v>
      </c>
      <c r="F630" s="60">
        <f>((B630*'CW1'!X633)/1000)/0.755</f>
        <v>0</v>
      </c>
      <c r="G630" s="60">
        <f t="shared" si="28"/>
        <v>4.8669333565268751E-2</v>
      </c>
      <c r="O630">
        <v>5.6</v>
      </c>
    </row>
    <row r="631" spans="1:15">
      <c r="A631" s="131">
        <f t="shared" si="27"/>
        <v>628</v>
      </c>
      <c r="B631" s="147">
        <f>(('CW1'!G634-'CW1'!G633)/3600)*'CW1'!P634</f>
        <v>-3.1040571338194096E-5</v>
      </c>
      <c r="C631" s="5">
        <f>('CW1'!X634*'CW1'!Y634)/3600</f>
        <v>0</v>
      </c>
      <c r="D631" s="10">
        <f>B631*'CW1'!X634</f>
        <v>0</v>
      </c>
      <c r="E631" s="21">
        <f t="shared" si="29"/>
        <v>36.745346841777831</v>
      </c>
      <c r="F631" s="60">
        <f>((B631*'CW1'!X634)/1000)/0.755</f>
        <v>0</v>
      </c>
      <c r="G631" s="60">
        <f t="shared" si="28"/>
        <v>4.8669333565268751E-2</v>
      </c>
      <c r="O631">
        <v>5.6</v>
      </c>
    </row>
    <row r="632" spans="1:15">
      <c r="A632" s="131">
        <f t="shared" si="27"/>
        <v>629</v>
      </c>
      <c r="B632" s="147">
        <f>(('CW1'!G635-'CW1'!G634)/3600)*'CW1'!P635</f>
        <v>-3.5840923388194679E-5</v>
      </c>
      <c r="C632" s="5">
        <f>('CW1'!X635*'CW1'!Y635)/3600</f>
        <v>0</v>
      </c>
      <c r="D632" s="10">
        <f>B632*'CW1'!X635</f>
        <v>0</v>
      </c>
      <c r="E632" s="21">
        <f t="shared" si="29"/>
        <v>36.745346841777831</v>
      </c>
      <c r="F632" s="60">
        <f>((B632*'CW1'!X635)/1000)/0.755</f>
        <v>0</v>
      </c>
      <c r="G632" s="60">
        <f t="shared" si="28"/>
        <v>4.8669333565268751E-2</v>
      </c>
      <c r="O632">
        <v>5.6</v>
      </c>
    </row>
    <row r="633" spans="1:15">
      <c r="A633" s="131">
        <f t="shared" si="27"/>
        <v>630</v>
      </c>
      <c r="B633" s="147">
        <f>(('CW1'!G636-'CW1'!G635)/3600)*'CW1'!P636</f>
        <v>1.4309809076055508E-4</v>
      </c>
      <c r="C633" s="5">
        <f>('CW1'!X636*'CW1'!Y636)/3600</f>
        <v>0</v>
      </c>
      <c r="D633" s="10">
        <f>B633*'CW1'!X636</f>
        <v>0</v>
      </c>
      <c r="E633" s="21">
        <f t="shared" si="29"/>
        <v>36.745346841777831</v>
      </c>
      <c r="F633" s="60">
        <f>((B633*'CW1'!X636)/1000)/0.755</f>
        <v>0</v>
      </c>
      <c r="G633" s="60">
        <f t="shared" si="28"/>
        <v>4.8669333565268751E-2</v>
      </c>
      <c r="O633">
        <v>5.6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78CE5-0513-483D-BC24-5C6A34445F01}">
  <dimension ref="A1"/>
  <sheetViews>
    <sheetView zoomScale="93" zoomScaleNormal="93" workbookViewId="0">
      <selection activeCell="U32" sqref="U32"/>
    </sheetView>
  </sheetViews>
  <sheetFormatPr defaultRowHeight="14.4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8EAA8-5E82-42FF-BE8F-1B509EDBE08A}">
  <dimension ref="A1:AQ129"/>
  <sheetViews>
    <sheetView workbookViewId="0">
      <selection activeCell="L15" sqref="L15"/>
    </sheetView>
  </sheetViews>
  <sheetFormatPr defaultRowHeight="14.4"/>
  <cols>
    <col min="3" max="3" width="11.33203125" customWidth="1"/>
    <col min="4" max="4" width="34.21875" bestFit="1" customWidth="1"/>
    <col min="5" max="5" width="16.5546875" bestFit="1" customWidth="1"/>
    <col min="6" max="6" width="18.44140625" customWidth="1"/>
    <col min="7" max="7" width="40.21875" bestFit="1" customWidth="1"/>
    <col min="8" max="8" width="32.33203125" customWidth="1"/>
    <col min="9" max="9" width="16.33203125" bestFit="1" customWidth="1"/>
    <col min="10" max="10" width="12.109375" customWidth="1"/>
    <col min="12" max="12" width="18.21875" customWidth="1"/>
    <col min="13" max="13" width="16.109375" bestFit="1" customWidth="1"/>
    <col min="14" max="14" width="12" bestFit="1" customWidth="1"/>
  </cols>
  <sheetData>
    <row r="1" spans="1:43" ht="15" thickBot="1">
      <c r="A1" s="194"/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</row>
    <row r="2" spans="1:43">
      <c r="A2" s="194"/>
      <c r="B2" s="172" t="s">
        <v>260</v>
      </c>
      <c r="C2" s="173"/>
      <c r="D2" s="173"/>
      <c r="E2" s="174" t="s">
        <v>173</v>
      </c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</row>
    <row r="3" spans="1:43">
      <c r="A3" s="194"/>
      <c r="B3" s="93" t="s">
        <v>172</v>
      </c>
      <c r="C3" s="7"/>
      <c r="D3" s="7"/>
      <c r="E3" s="23" t="s">
        <v>177</v>
      </c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</row>
    <row r="4" spans="1:43">
      <c r="A4" s="194"/>
      <c r="B4" s="93" t="s">
        <v>174</v>
      </c>
      <c r="C4" s="7"/>
      <c r="D4" s="7"/>
      <c r="E4" s="23" t="s">
        <v>178</v>
      </c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</row>
    <row r="5" spans="1:43">
      <c r="A5" s="194"/>
      <c r="B5" s="93" t="s">
        <v>175</v>
      </c>
      <c r="C5" s="7"/>
      <c r="D5" s="7"/>
      <c r="E5" s="23" t="s">
        <v>181</v>
      </c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4"/>
      <c r="T5" s="194"/>
      <c r="U5" s="194"/>
      <c r="V5" s="194"/>
      <c r="W5" s="194"/>
      <c r="X5" s="194"/>
      <c r="Y5" s="194"/>
      <c r="Z5" s="194"/>
      <c r="AA5" s="194"/>
      <c r="AB5" s="194"/>
      <c r="AC5" s="194"/>
      <c r="AD5" s="194"/>
      <c r="AE5" s="194"/>
      <c r="AF5" s="194"/>
      <c r="AG5" s="194"/>
    </row>
    <row r="6" spans="1:43" ht="15" thickBot="1">
      <c r="A6" s="194"/>
      <c r="B6" s="124" t="s">
        <v>176</v>
      </c>
      <c r="C6" s="14"/>
      <c r="D6" s="14"/>
      <c r="E6" s="25" t="s">
        <v>177</v>
      </c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  <c r="U6" s="194"/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</row>
    <row r="7" spans="1:43">
      <c r="A7" s="194"/>
      <c r="B7" s="19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4"/>
      <c r="P7" s="194"/>
      <c r="Q7" s="194"/>
      <c r="R7" s="194"/>
      <c r="S7" s="194"/>
      <c r="T7" s="194"/>
      <c r="U7" s="194"/>
      <c r="V7" s="194"/>
      <c r="W7" s="194"/>
      <c r="X7" s="194"/>
      <c r="Y7" s="194"/>
      <c r="Z7" s="194"/>
      <c r="AA7" s="194"/>
      <c r="AB7" s="194"/>
      <c r="AC7" s="194"/>
      <c r="AD7" s="194"/>
      <c r="AE7" s="194"/>
      <c r="AF7" s="194"/>
      <c r="AG7" s="194"/>
    </row>
    <row r="8" spans="1:43">
      <c r="A8" s="194"/>
      <c r="B8" s="42" t="s">
        <v>179</v>
      </c>
      <c r="C8" s="7"/>
      <c r="D8" s="7"/>
      <c r="E8" s="194"/>
      <c r="F8" s="42" t="s">
        <v>214</v>
      </c>
      <c r="G8" s="42" t="s">
        <v>213</v>
      </c>
      <c r="H8" s="42" t="s">
        <v>222</v>
      </c>
      <c r="I8" s="42" t="s">
        <v>216</v>
      </c>
      <c r="J8" s="42" t="s">
        <v>221</v>
      </c>
      <c r="K8" s="194"/>
      <c r="L8" s="194"/>
      <c r="M8" s="194"/>
      <c r="N8" s="194"/>
      <c r="O8" s="194"/>
      <c r="P8" s="194"/>
      <c r="Q8" s="194"/>
      <c r="R8" s="194"/>
      <c r="S8" s="194"/>
      <c r="T8" s="194"/>
      <c r="U8" s="194"/>
      <c r="V8" s="194"/>
      <c r="W8" s="194"/>
      <c r="X8" s="194"/>
      <c r="Y8" s="194"/>
      <c r="Z8" s="194"/>
      <c r="AA8" s="194"/>
      <c r="AB8" s="194"/>
      <c r="AC8" s="194"/>
      <c r="AD8" s="194"/>
      <c r="AE8" s="194"/>
      <c r="AF8" s="194"/>
      <c r="AG8" s="194"/>
    </row>
    <row r="9" spans="1:43">
      <c r="A9" s="194"/>
      <c r="B9" s="177" t="s">
        <v>213</v>
      </c>
      <c r="C9" s="7"/>
      <c r="D9" s="177" t="s">
        <v>212</v>
      </c>
      <c r="E9" s="194"/>
      <c r="F9" s="7" t="s">
        <v>151</v>
      </c>
      <c r="G9" s="178" t="s">
        <v>224</v>
      </c>
      <c r="H9" s="178" t="s">
        <v>223</v>
      </c>
      <c r="I9" s="7">
        <v>35</v>
      </c>
      <c r="J9" s="7">
        <v>1595</v>
      </c>
      <c r="K9" s="194"/>
      <c r="L9" s="194"/>
      <c r="M9" s="194"/>
      <c r="N9" s="194"/>
      <c r="O9" s="194"/>
      <c r="P9" s="194"/>
      <c r="Q9" s="194"/>
      <c r="R9" s="194"/>
      <c r="S9" s="194"/>
      <c r="T9" s="194"/>
      <c r="U9" s="194"/>
      <c r="V9" s="194"/>
      <c r="W9" s="194"/>
      <c r="X9" s="194"/>
      <c r="Y9" s="194"/>
      <c r="Z9" s="194"/>
      <c r="AA9" s="194"/>
      <c r="AB9" s="194"/>
      <c r="AC9" s="194"/>
      <c r="AD9" s="194"/>
      <c r="AE9" s="194"/>
      <c r="AF9" s="194"/>
      <c r="AG9" s="194"/>
    </row>
    <row r="10" spans="1:43">
      <c r="A10" s="194"/>
      <c r="B10" s="177" t="s">
        <v>197</v>
      </c>
      <c r="C10" s="7"/>
      <c r="D10" s="7"/>
      <c r="E10" s="194"/>
      <c r="F10" s="7" t="s">
        <v>215</v>
      </c>
      <c r="G10" s="179" t="s">
        <v>242</v>
      </c>
      <c r="H10" s="179"/>
      <c r="I10" s="7">
        <v>7</v>
      </c>
      <c r="J10" s="7">
        <v>200</v>
      </c>
      <c r="K10" s="194"/>
      <c r="L10" s="194"/>
      <c r="M10" s="194"/>
      <c r="N10" s="194"/>
      <c r="O10" s="194"/>
      <c r="P10" s="194"/>
      <c r="Q10" s="194"/>
      <c r="R10" s="194"/>
      <c r="S10" s="194"/>
      <c r="T10" s="194"/>
      <c r="U10" s="194"/>
      <c r="V10" s="194"/>
      <c r="W10" s="194"/>
      <c r="X10" s="194"/>
      <c r="Y10" s="194"/>
      <c r="Z10" s="194"/>
      <c r="AA10" s="194"/>
      <c r="AB10" s="194"/>
      <c r="AC10" s="194"/>
      <c r="AD10" s="194"/>
      <c r="AE10" s="194"/>
      <c r="AF10" s="194"/>
      <c r="AG10" s="194"/>
    </row>
    <row r="11" spans="1:43">
      <c r="A11" s="194"/>
      <c r="B11" s="189" t="s">
        <v>198</v>
      </c>
      <c r="C11" s="189"/>
      <c r="D11" s="189" t="s">
        <v>199</v>
      </c>
      <c r="E11" s="194"/>
      <c r="F11" s="7" t="s">
        <v>180</v>
      </c>
      <c r="G11" s="191" t="s">
        <v>225</v>
      </c>
      <c r="H11" s="179" t="s">
        <v>226</v>
      </c>
      <c r="I11" s="7">
        <v>2</v>
      </c>
      <c r="J11" s="7">
        <v>252</v>
      </c>
      <c r="K11" s="194"/>
      <c r="L11" s="194"/>
      <c r="M11" s="194"/>
      <c r="N11" s="194"/>
      <c r="O11" s="194"/>
      <c r="P11" s="194"/>
      <c r="Q11" s="194"/>
      <c r="R11" s="194"/>
      <c r="S11" s="194"/>
      <c r="T11" s="194"/>
      <c r="U11" s="194"/>
      <c r="V11" s="194"/>
      <c r="W11" s="194"/>
      <c r="X11" s="194"/>
      <c r="Y11" s="194"/>
      <c r="Z11" s="194"/>
      <c r="AA11" s="194"/>
      <c r="AB11" s="194"/>
      <c r="AC11" s="194"/>
      <c r="AD11" s="194"/>
      <c r="AE11" s="194"/>
      <c r="AF11" s="194"/>
      <c r="AG11" s="194"/>
    </row>
    <row r="12" spans="1:43">
      <c r="A12" s="194"/>
      <c r="B12" s="189" t="s">
        <v>200</v>
      </c>
      <c r="C12" s="189"/>
      <c r="D12" s="189" t="s">
        <v>201</v>
      </c>
      <c r="E12" s="194"/>
      <c r="F12" s="43" t="s">
        <v>217</v>
      </c>
      <c r="G12" s="180" t="s">
        <v>225</v>
      </c>
      <c r="H12" s="180"/>
      <c r="I12" s="7">
        <v>47</v>
      </c>
      <c r="J12" s="7">
        <v>464</v>
      </c>
      <c r="K12" s="194"/>
      <c r="L12" s="194"/>
      <c r="M12" s="194"/>
      <c r="N12" s="194"/>
      <c r="O12" s="194"/>
      <c r="P12" s="194"/>
      <c r="Q12" s="194"/>
      <c r="R12" s="194"/>
      <c r="S12" s="194"/>
      <c r="T12" s="194"/>
      <c r="U12" s="194"/>
      <c r="V12" s="194"/>
      <c r="W12" s="194"/>
      <c r="X12" s="194"/>
      <c r="Y12" s="194"/>
      <c r="Z12" s="194"/>
      <c r="AA12" s="194"/>
      <c r="AB12" s="194"/>
      <c r="AC12" s="194"/>
      <c r="AD12" s="194"/>
      <c r="AE12" s="194"/>
      <c r="AF12" s="194"/>
      <c r="AG12" s="194"/>
      <c r="AH12" s="194"/>
      <c r="AI12" s="194"/>
      <c r="AJ12" s="194"/>
      <c r="AK12" s="194"/>
      <c r="AL12" s="194"/>
      <c r="AM12" s="194"/>
      <c r="AN12" s="194"/>
      <c r="AO12" s="194"/>
      <c r="AP12" s="194"/>
      <c r="AQ12" s="194"/>
    </row>
    <row r="13" spans="1:43">
      <c r="A13" s="194"/>
      <c r="B13" s="189" t="s">
        <v>202</v>
      </c>
      <c r="C13" s="189"/>
      <c r="D13" s="189" t="s">
        <v>203</v>
      </c>
      <c r="E13" s="194"/>
      <c r="F13" s="133" t="s">
        <v>245</v>
      </c>
      <c r="G13" s="199" t="s">
        <v>246</v>
      </c>
      <c r="H13" s="180"/>
      <c r="I13" s="7">
        <v>0.5</v>
      </c>
      <c r="J13" s="7">
        <v>80</v>
      </c>
      <c r="K13" s="194"/>
      <c r="L13" s="194"/>
      <c r="M13" s="194"/>
      <c r="N13" s="194"/>
      <c r="O13" s="194"/>
      <c r="P13" s="194"/>
      <c r="Q13" s="194"/>
      <c r="R13" s="194"/>
      <c r="S13" s="194"/>
      <c r="T13" s="194"/>
      <c r="U13" s="194"/>
      <c r="V13" s="194"/>
      <c r="W13" s="194"/>
      <c r="X13" s="194"/>
      <c r="Y13" s="194"/>
      <c r="Z13" s="194"/>
      <c r="AA13" s="194"/>
      <c r="AB13" s="194"/>
      <c r="AC13" s="194"/>
      <c r="AD13" s="194"/>
      <c r="AE13" s="194"/>
      <c r="AF13" s="194"/>
      <c r="AG13" s="194"/>
      <c r="AH13" s="194"/>
      <c r="AI13" s="194"/>
      <c r="AJ13" s="194"/>
      <c r="AK13" s="194"/>
      <c r="AL13" s="194"/>
      <c r="AM13" s="194"/>
      <c r="AN13" s="194"/>
      <c r="AO13" s="194"/>
      <c r="AP13" s="194"/>
      <c r="AQ13" s="194"/>
    </row>
    <row r="14" spans="1:43">
      <c r="A14" s="194"/>
      <c r="B14" s="189" t="s">
        <v>204</v>
      </c>
      <c r="C14" s="189"/>
      <c r="D14" s="189" t="s">
        <v>205</v>
      </c>
      <c r="E14" s="194"/>
      <c r="F14" s="133"/>
      <c r="G14" s="133"/>
      <c r="H14" s="133"/>
      <c r="I14" s="198" t="s">
        <v>243</v>
      </c>
      <c r="J14" s="198" t="s">
        <v>244</v>
      </c>
      <c r="K14" s="137"/>
      <c r="L14" s="137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4"/>
      <c r="AC14" s="194"/>
      <c r="AD14" s="194"/>
      <c r="AE14" s="194"/>
      <c r="AF14" s="194"/>
      <c r="AG14" s="194"/>
      <c r="AH14" s="194"/>
      <c r="AI14" s="194"/>
      <c r="AJ14" s="194"/>
      <c r="AK14" s="194"/>
      <c r="AL14" s="194"/>
      <c r="AM14" s="194"/>
      <c r="AN14" s="194"/>
      <c r="AO14" s="194"/>
      <c r="AP14" s="194"/>
      <c r="AQ14" s="194"/>
    </row>
    <row r="15" spans="1:43">
      <c r="A15" s="194"/>
      <c r="B15" s="189" t="s">
        <v>206</v>
      </c>
      <c r="C15" s="189"/>
      <c r="D15" s="189" t="s">
        <v>207</v>
      </c>
      <c r="E15" s="194"/>
      <c r="F15" s="133"/>
      <c r="G15" s="133"/>
      <c r="H15" s="133"/>
      <c r="I15" s="198">
        <f>I9+I10+I11+I12</f>
        <v>91</v>
      </c>
      <c r="J15" s="198">
        <f>J9+J10+J11+J12+80</f>
        <v>2591</v>
      </c>
      <c r="K15" s="137"/>
      <c r="L15" s="137"/>
      <c r="M15" s="194"/>
      <c r="N15" s="194"/>
      <c r="O15" s="194"/>
      <c r="P15" s="194"/>
      <c r="Q15" s="194"/>
      <c r="R15" s="194"/>
      <c r="S15" s="194"/>
      <c r="T15" s="194"/>
      <c r="U15" s="194"/>
      <c r="V15" s="194"/>
      <c r="W15" s="194"/>
      <c r="X15" s="194"/>
      <c r="Y15" s="194"/>
      <c r="Z15" s="194"/>
      <c r="AA15" s="194"/>
      <c r="AB15" s="194"/>
      <c r="AC15" s="194"/>
      <c r="AD15" s="194"/>
      <c r="AE15" s="194"/>
      <c r="AF15" s="194"/>
      <c r="AG15" s="194"/>
      <c r="AH15" s="194"/>
      <c r="AI15" s="194"/>
      <c r="AJ15" s="194"/>
      <c r="AK15" s="194"/>
      <c r="AL15" s="194"/>
      <c r="AM15" s="194"/>
      <c r="AN15" s="194"/>
      <c r="AO15" s="194"/>
      <c r="AP15" s="194"/>
      <c r="AQ15" s="194"/>
    </row>
    <row r="16" spans="1:43">
      <c r="A16" s="194"/>
      <c r="B16" s="189" t="s">
        <v>208</v>
      </c>
      <c r="C16" s="189"/>
      <c r="D16" s="189" t="s">
        <v>209</v>
      </c>
      <c r="E16" s="194"/>
      <c r="F16" s="137"/>
      <c r="G16" s="137"/>
      <c r="H16" s="137"/>
      <c r="I16" s="137"/>
      <c r="J16" s="137"/>
      <c r="K16" s="137"/>
      <c r="L16" s="194"/>
      <c r="M16" s="194"/>
      <c r="N16" s="194"/>
      <c r="O16" s="194"/>
      <c r="P16" s="194"/>
      <c r="Q16" s="194"/>
      <c r="R16" s="194"/>
      <c r="S16" s="194"/>
      <c r="T16" s="194"/>
      <c r="U16" s="194"/>
      <c r="V16" s="194"/>
      <c r="W16" s="194"/>
      <c r="X16" s="194"/>
      <c r="Y16" s="194"/>
      <c r="Z16" s="194"/>
      <c r="AA16" s="194"/>
      <c r="AB16" s="194"/>
      <c r="AC16" s="194"/>
      <c r="AD16" s="194"/>
      <c r="AE16" s="194"/>
      <c r="AF16" s="194"/>
      <c r="AG16" s="194"/>
      <c r="AH16" s="194"/>
      <c r="AI16" s="194"/>
      <c r="AJ16" s="194"/>
      <c r="AK16" s="194"/>
      <c r="AL16" s="194"/>
      <c r="AM16" s="194"/>
      <c r="AN16" s="194"/>
      <c r="AO16" s="194"/>
      <c r="AP16" s="194"/>
      <c r="AQ16" s="194"/>
    </row>
    <row r="17" spans="1:43">
      <c r="A17" s="194"/>
      <c r="B17" s="189" t="s">
        <v>210</v>
      </c>
      <c r="C17" s="189"/>
      <c r="D17" s="190" t="s">
        <v>211</v>
      </c>
      <c r="E17" s="194"/>
      <c r="F17" s="137"/>
      <c r="G17" s="137"/>
      <c r="H17" s="137"/>
      <c r="I17" s="137"/>
      <c r="J17" s="137"/>
      <c r="K17" s="137"/>
      <c r="L17" s="194"/>
      <c r="M17" s="194"/>
      <c r="N17" s="194"/>
      <c r="O17" s="194"/>
      <c r="P17" s="194"/>
      <c r="Q17" s="194"/>
      <c r="R17" s="194"/>
      <c r="S17" s="194"/>
      <c r="T17" s="194"/>
      <c r="U17" s="194"/>
      <c r="V17" s="194"/>
      <c r="W17" s="194"/>
      <c r="X17" s="194"/>
      <c r="Y17" s="194"/>
      <c r="Z17" s="194"/>
      <c r="AA17" s="194"/>
      <c r="AB17" s="194"/>
      <c r="AC17" s="194"/>
      <c r="AD17" s="194"/>
      <c r="AE17" s="194"/>
      <c r="AF17" s="194"/>
      <c r="AG17" s="194"/>
      <c r="AH17" s="194"/>
      <c r="AI17" s="194"/>
      <c r="AJ17" s="194"/>
      <c r="AK17" s="194"/>
      <c r="AL17" s="194"/>
      <c r="AM17" s="194"/>
      <c r="AN17" s="194"/>
      <c r="AO17" s="194"/>
      <c r="AP17" s="194"/>
      <c r="AQ17" s="194"/>
    </row>
    <row r="18" spans="1:43" ht="15" thickBot="1">
      <c r="A18" s="194"/>
      <c r="B18" s="194"/>
      <c r="C18" s="194"/>
      <c r="D18" s="194"/>
      <c r="E18" s="194"/>
      <c r="F18" s="137"/>
      <c r="G18" s="137"/>
      <c r="H18" s="137"/>
      <c r="I18" s="137"/>
      <c r="J18" s="137"/>
      <c r="K18" s="137"/>
      <c r="L18" s="194"/>
      <c r="M18" s="194"/>
      <c r="N18" s="194"/>
      <c r="O18" s="194"/>
      <c r="P18" s="194"/>
      <c r="Q18" s="194"/>
      <c r="R18" s="194"/>
      <c r="S18" s="194"/>
      <c r="T18" s="194"/>
      <c r="U18" s="194"/>
      <c r="V18" s="194"/>
      <c r="W18" s="194"/>
      <c r="X18" s="194"/>
      <c r="Y18" s="194"/>
      <c r="Z18" s="194"/>
      <c r="AA18" s="194"/>
      <c r="AB18" s="194"/>
      <c r="AC18" s="194"/>
      <c r="AD18" s="194"/>
      <c r="AE18" s="194"/>
      <c r="AF18" s="194"/>
      <c r="AG18" s="194"/>
      <c r="AH18" s="194"/>
      <c r="AI18" s="194"/>
      <c r="AJ18" s="194"/>
      <c r="AK18" s="194"/>
      <c r="AL18" s="194"/>
      <c r="AM18" s="194"/>
      <c r="AN18" s="194"/>
      <c r="AO18" s="194"/>
      <c r="AP18" s="194"/>
      <c r="AQ18" s="194"/>
    </row>
    <row r="19" spans="1:43">
      <c r="A19" s="194"/>
      <c r="B19" s="192" t="s">
        <v>227</v>
      </c>
      <c r="C19" s="7"/>
      <c r="D19" s="7"/>
      <c r="E19" s="194"/>
      <c r="F19" s="182"/>
      <c r="G19" s="183" t="s">
        <v>247</v>
      </c>
      <c r="H19" s="173"/>
      <c r="I19" s="116"/>
      <c r="J19" s="137"/>
      <c r="K19" s="187" t="s">
        <v>191</v>
      </c>
      <c r="L19" s="173"/>
      <c r="M19" s="200" t="s">
        <v>248</v>
      </c>
      <c r="N19" s="194"/>
      <c r="O19" s="194"/>
      <c r="P19" s="194"/>
      <c r="Q19" s="194"/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194"/>
      <c r="AE19" s="194"/>
      <c r="AF19" s="194"/>
      <c r="AG19" s="194"/>
      <c r="AH19" s="194"/>
      <c r="AI19" s="194"/>
      <c r="AJ19" s="194"/>
      <c r="AK19" s="194"/>
      <c r="AL19" s="194"/>
      <c r="AM19" s="194"/>
      <c r="AN19" s="194"/>
      <c r="AO19" s="194"/>
      <c r="AP19" s="194"/>
      <c r="AQ19" s="194"/>
    </row>
    <row r="20" spans="1:43">
      <c r="A20" s="194"/>
      <c r="B20" s="192" t="s">
        <v>213</v>
      </c>
      <c r="C20" s="7"/>
      <c r="D20" s="191" t="s">
        <v>225</v>
      </c>
      <c r="E20" s="194"/>
      <c r="F20" s="184" t="s">
        <v>192</v>
      </c>
      <c r="G20" s="7"/>
      <c r="H20" s="7"/>
      <c r="I20" s="23"/>
      <c r="J20" s="137"/>
      <c r="K20" s="184" t="s">
        <v>190</v>
      </c>
      <c r="L20" s="7"/>
      <c r="M20" s="188" t="s">
        <v>188</v>
      </c>
      <c r="N20" s="194"/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</row>
    <row r="21" spans="1:43">
      <c r="A21" s="194"/>
      <c r="B21" s="7" t="s">
        <v>229</v>
      </c>
      <c r="C21" s="7"/>
      <c r="D21" s="189" t="s">
        <v>228</v>
      </c>
      <c r="E21" s="194"/>
      <c r="F21" s="184" t="s">
        <v>193</v>
      </c>
      <c r="G21" s="139" t="s">
        <v>194</v>
      </c>
      <c r="H21" s="42" t="s">
        <v>195</v>
      </c>
      <c r="I21" s="185" t="s">
        <v>196</v>
      </c>
      <c r="J21" s="137"/>
      <c r="K21" s="184" t="s">
        <v>18</v>
      </c>
      <c r="L21" s="42" t="s">
        <v>189</v>
      </c>
      <c r="M21" s="188" t="s">
        <v>196</v>
      </c>
      <c r="N21" s="194"/>
      <c r="O21" s="194"/>
      <c r="P21" s="194"/>
      <c r="Q21" s="194"/>
      <c r="R21" s="194"/>
      <c r="S21" s="194"/>
      <c r="T21" s="194"/>
      <c r="U21" s="194"/>
      <c r="V21" s="194"/>
      <c r="W21" s="194"/>
      <c r="X21" s="194"/>
      <c r="Y21" s="194"/>
      <c r="Z21" s="194"/>
      <c r="AA21" s="194"/>
      <c r="AB21" s="194"/>
      <c r="AC21" s="194"/>
      <c r="AD21" s="194"/>
      <c r="AE21" s="194"/>
      <c r="AF21" s="194"/>
      <c r="AG21" s="194"/>
      <c r="AH21" s="194"/>
      <c r="AI21" s="194"/>
      <c r="AJ21" s="194"/>
      <c r="AK21" s="194"/>
      <c r="AL21" s="194"/>
      <c r="AM21" s="194"/>
      <c r="AN21" s="194"/>
      <c r="AO21" s="194"/>
      <c r="AP21" s="194"/>
      <c r="AQ21" s="194"/>
    </row>
    <row r="22" spans="1:43">
      <c r="A22" s="194"/>
      <c r="B22" s="7" t="s">
        <v>230</v>
      </c>
      <c r="C22" s="7"/>
      <c r="D22" s="7" t="s">
        <v>233</v>
      </c>
      <c r="E22" s="194"/>
      <c r="F22" s="93">
        <v>4000</v>
      </c>
      <c r="G22" s="9">
        <v>12</v>
      </c>
      <c r="H22" s="7">
        <f t="shared" ref="H22:H27" si="0">0.5*F22*G22^2</f>
        <v>288000</v>
      </c>
      <c r="I22" s="23">
        <f>H22/3600000</f>
        <v>0.08</v>
      </c>
      <c r="J22" s="137"/>
      <c r="K22" s="93">
        <v>500</v>
      </c>
      <c r="L22" s="7">
        <f>0.5*25*K22^2</f>
        <v>3125000</v>
      </c>
      <c r="M22" s="94">
        <f>L22/3600000</f>
        <v>0.86805555555555558</v>
      </c>
      <c r="N22" s="194"/>
      <c r="O22" s="194"/>
      <c r="P22" s="194"/>
      <c r="Q22" s="194"/>
      <c r="R22" s="194"/>
      <c r="S22" s="194"/>
      <c r="T22" s="194"/>
      <c r="U22" s="194"/>
      <c r="V22" s="194"/>
      <c r="W22" s="194"/>
      <c r="X22" s="194"/>
      <c r="Y22" s="194"/>
      <c r="Z22" s="194"/>
      <c r="AA22" s="194"/>
      <c r="AB22" s="194"/>
      <c r="AC22" s="194"/>
      <c r="AD22" s="194"/>
      <c r="AE22" s="194"/>
      <c r="AF22" s="194"/>
      <c r="AG22" s="194"/>
      <c r="AH22" s="194"/>
      <c r="AI22" s="194"/>
      <c r="AJ22" s="194"/>
      <c r="AK22" s="194"/>
      <c r="AL22" s="194"/>
      <c r="AM22" s="194"/>
      <c r="AN22" s="194"/>
      <c r="AO22" s="194"/>
      <c r="AP22" s="194"/>
      <c r="AQ22" s="194"/>
    </row>
    <row r="23" spans="1:43">
      <c r="A23" s="194"/>
      <c r="B23" s="7" t="s">
        <v>231</v>
      </c>
      <c r="C23" s="7"/>
      <c r="D23" s="7" t="s">
        <v>232</v>
      </c>
      <c r="E23" s="194"/>
      <c r="F23" s="93">
        <v>6000</v>
      </c>
      <c r="G23" s="9">
        <v>12</v>
      </c>
      <c r="H23" s="7">
        <f t="shared" si="0"/>
        <v>432000</v>
      </c>
      <c r="I23" s="23">
        <f t="shared" ref="I23:I27" si="1">H23/3600000</f>
        <v>0.12</v>
      </c>
      <c r="J23" s="137"/>
      <c r="K23" s="93">
        <v>1000</v>
      </c>
      <c r="L23" s="7">
        <f t="shared" ref="L23:L27" si="2">0.5*25*K23^2</f>
        <v>12500000</v>
      </c>
      <c r="M23" s="94">
        <f t="shared" ref="M23:M27" si="3">L23/3600000</f>
        <v>3.4722222222222223</v>
      </c>
      <c r="N23" s="194"/>
      <c r="O23" s="194"/>
      <c r="P23" s="194"/>
      <c r="Q23" s="194"/>
      <c r="R23" s="194"/>
      <c r="S23" s="194"/>
      <c r="T23" s="194"/>
      <c r="U23" s="194"/>
      <c r="V23" s="194"/>
      <c r="W23" s="194"/>
      <c r="X23" s="194"/>
      <c r="Y23" s="194"/>
      <c r="Z23" s="194"/>
      <c r="AA23" s="194"/>
      <c r="AB23" s="194"/>
      <c r="AC23" s="194"/>
      <c r="AD23" s="194"/>
      <c r="AE23" s="194"/>
      <c r="AF23" s="194"/>
      <c r="AG23" s="194"/>
      <c r="AH23" s="194"/>
      <c r="AI23" s="194"/>
      <c r="AJ23" s="194"/>
      <c r="AK23" s="194"/>
      <c r="AL23" s="194"/>
      <c r="AM23" s="194"/>
      <c r="AN23" s="194"/>
      <c r="AO23" s="194"/>
      <c r="AP23" s="194"/>
      <c r="AQ23" s="194"/>
    </row>
    <row r="24" spans="1:43">
      <c r="A24" s="194"/>
      <c r="B24" s="7" t="s">
        <v>234</v>
      </c>
      <c r="C24" s="7"/>
      <c r="D24" s="7" t="s">
        <v>235</v>
      </c>
      <c r="E24" s="194"/>
      <c r="F24" s="93">
        <v>8000</v>
      </c>
      <c r="G24" s="9">
        <v>12</v>
      </c>
      <c r="H24" s="7">
        <f t="shared" si="0"/>
        <v>576000</v>
      </c>
      <c r="I24" s="23">
        <f t="shared" si="1"/>
        <v>0.16</v>
      </c>
      <c r="J24" s="137"/>
      <c r="K24" s="93">
        <v>1500</v>
      </c>
      <c r="L24" s="7">
        <f t="shared" si="2"/>
        <v>28125000</v>
      </c>
      <c r="M24" s="94">
        <f t="shared" si="3"/>
        <v>7.8125</v>
      </c>
      <c r="N24" s="194"/>
      <c r="O24" s="194"/>
      <c r="P24" s="194"/>
      <c r="Q24" s="194"/>
      <c r="R24" s="194"/>
      <c r="S24" s="194"/>
      <c r="T24" s="194"/>
      <c r="U24" s="194"/>
      <c r="V24" s="194"/>
      <c r="W24" s="194"/>
      <c r="X24" s="194"/>
      <c r="Y24" s="194"/>
      <c r="Z24" s="194"/>
      <c r="AA24" s="194"/>
      <c r="AB24" s="194"/>
      <c r="AC24" s="194"/>
      <c r="AD24" s="194"/>
      <c r="AE24" s="194"/>
      <c r="AF24" s="194"/>
      <c r="AG24" s="194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</row>
    <row r="25" spans="1:43" ht="15">
      <c r="A25" s="194"/>
      <c r="B25" s="7" t="s">
        <v>236</v>
      </c>
      <c r="C25" s="7"/>
      <c r="D25" s="193" t="s">
        <v>237</v>
      </c>
      <c r="E25" s="194"/>
      <c r="F25" s="93">
        <v>10000</v>
      </c>
      <c r="G25" s="9">
        <v>12</v>
      </c>
      <c r="H25" s="7">
        <f t="shared" si="0"/>
        <v>720000</v>
      </c>
      <c r="I25" s="23">
        <f t="shared" si="1"/>
        <v>0.2</v>
      </c>
      <c r="J25" s="137"/>
      <c r="K25" s="93">
        <v>2000</v>
      </c>
      <c r="L25" s="7">
        <f t="shared" si="2"/>
        <v>50000000</v>
      </c>
      <c r="M25" s="94">
        <f t="shared" si="3"/>
        <v>13.888888888888889</v>
      </c>
      <c r="N25" s="194"/>
      <c r="O25" s="194"/>
      <c r="P25" s="194"/>
      <c r="Q25" s="194"/>
      <c r="R25" s="194"/>
      <c r="S25" s="194"/>
      <c r="T25" s="194"/>
      <c r="U25" s="194"/>
      <c r="V25" s="194"/>
      <c r="W25" s="194"/>
      <c r="X25" s="194"/>
      <c r="Y25" s="194"/>
      <c r="Z25" s="194"/>
      <c r="AA25" s="194"/>
      <c r="AB25" s="194"/>
      <c r="AC25" s="194"/>
      <c r="AD25" s="194"/>
      <c r="AE25" s="194"/>
      <c r="AF25" s="194"/>
      <c r="AG25" s="194"/>
      <c r="AH25" s="194"/>
      <c r="AI25" s="194"/>
      <c r="AJ25" s="194"/>
      <c r="AK25" s="194"/>
      <c r="AL25" s="194"/>
      <c r="AM25" s="194"/>
      <c r="AN25" s="194"/>
      <c r="AO25" s="194"/>
      <c r="AP25" s="194"/>
      <c r="AQ25" s="194"/>
    </row>
    <row r="26" spans="1:43">
      <c r="A26" s="194"/>
      <c r="B26" s="7" t="s">
        <v>238</v>
      </c>
      <c r="C26" s="7"/>
      <c r="D26" s="7" t="s">
        <v>239</v>
      </c>
      <c r="E26" s="194"/>
      <c r="F26" s="93">
        <v>12000</v>
      </c>
      <c r="G26" s="9">
        <v>12</v>
      </c>
      <c r="H26" s="7">
        <f t="shared" si="0"/>
        <v>864000</v>
      </c>
      <c r="I26" s="23">
        <f t="shared" si="1"/>
        <v>0.24</v>
      </c>
      <c r="J26" s="137"/>
      <c r="K26" s="93">
        <v>2500</v>
      </c>
      <c r="L26" s="7">
        <f t="shared" si="2"/>
        <v>78125000</v>
      </c>
      <c r="M26" s="94">
        <f t="shared" si="3"/>
        <v>21.701388888888889</v>
      </c>
      <c r="N26" s="194"/>
      <c r="O26" s="194"/>
      <c r="P26" s="194"/>
      <c r="Q26" s="194"/>
      <c r="R26" s="194"/>
      <c r="S26" s="194"/>
      <c r="T26" s="194"/>
      <c r="U26" s="194"/>
      <c r="V26" s="194"/>
      <c r="W26" s="194"/>
      <c r="X26" s="194"/>
      <c r="Y26" s="194"/>
      <c r="Z26" s="194"/>
      <c r="AA26" s="194"/>
      <c r="AB26" s="194"/>
      <c r="AC26" s="194"/>
      <c r="AD26" s="194"/>
      <c r="AE26" s="194"/>
      <c r="AF26" s="194"/>
      <c r="AG26" s="194"/>
      <c r="AH26" s="194"/>
      <c r="AI26" s="194"/>
      <c r="AJ26" s="194"/>
      <c r="AK26" s="194"/>
      <c r="AL26" s="194"/>
      <c r="AM26" s="194"/>
      <c r="AN26" s="194"/>
      <c r="AO26" s="194"/>
      <c r="AP26" s="194"/>
      <c r="AQ26" s="194"/>
    </row>
    <row r="27" spans="1:43" ht="15" thickBot="1">
      <c r="A27" s="194"/>
      <c r="B27" s="7" t="s">
        <v>240</v>
      </c>
      <c r="C27" s="7"/>
      <c r="D27" s="7" t="s">
        <v>241</v>
      </c>
      <c r="E27" s="194"/>
      <c r="F27" s="124">
        <v>14000</v>
      </c>
      <c r="G27" s="186">
        <v>12</v>
      </c>
      <c r="H27" s="14">
        <f t="shared" si="0"/>
        <v>1008000</v>
      </c>
      <c r="I27" s="25">
        <f t="shared" si="1"/>
        <v>0.28000000000000003</v>
      </c>
      <c r="J27" s="137"/>
      <c r="K27" s="124">
        <v>3000</v>
      </c>
      <c r="L27" s="14">
        <f t="shared" si="2"/>
        <v>112500000</v>
      </c>
      <c r="M27" s="125">
        <f t="shared" si="3"/>
        <v>31.25</v>
      </c>
      <c r="N27" s="194"/>
      <c r="O27" s="194"/>
      <c r="P27" s="194"/>
      <c r="Q27" s="194"/>
      <c r="R27" s="194"/>
      <c r="S27" s="194"/>
      <c r="T27" s="194"/>
      <c r="U27" s="194"/>
      <c r="V27" s="194"/>
      <c r="W27" s="194"/>
      <c r="X27" s="194"/>
      <c r="Y27" s="194"/>
      <c r="Z27" s="194"/>
      <c r="AA27" s="194"/>
      <c r="AB27" s="194"/>
      <c r="AC27" s="194"/>
      <c r="AD27" s="194"/>
      <c r="AE27" s="194"/>
      <c r="AF27" s="194"/>
      <c r="AG27" s="194"/>
      <c r="AH27" s="194"/>
      <c r="AI27" s="194"/>
      <c r="AJ27" s="194"/>
      <c r="AK27" s="194"/>
      <c r="AL27" s="194"/>
      <c r="AM27" s="194"/>
      <c r="AN27" s="194"/>
      <c r="AO27" s="194"/>
      <c r="AP27" s="194"/>
      <c r="AQ27" s="194"/>
    </row>
    <row r="28" spans="1:43">
      <c r="A28" s="194"/>
      <c r="B28" s="194"/>
      <c r="C28" s="194"/>
      <c r="D28" s="194"/>
      <c r="E28" s="194"/>
      <c r="F28" s="194"/>
      <c r="G28" s="194"/>
      <c r="H28" s="194"/>
      <c r="I28" s="194"/>
      <c r="J28" s="137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4"/>
      <c r="AE28" s="194"/>
      <c r="AF28" s="194"/>
      <c r="AG28" s="194"/>
      <c r="AH28" s="194"/>
      <c r="AI28" s="194"/>
      <c r="AJ28" s="194"/>
      <c r="AK28" s="194"/>
      <c r="AL28" s="194"/>
      <c r="AM28" s="194"/>
      <c r="AN28" s="194"/>
      <c r="AO28" s="194"/>
      <c r="AP28" s="194"/>
      <c r="AQ28" s="194"/>
    </row>
    <row r="29" spans="1:43">
      <c r="A29" s="194"/>
      <c r="B29" s="201" t="s">
        <v>249</v>
      </c>
      <c r="C29" s="133"/>
      <c r="D29" s="201" t="s">
        <v>251</v>
      </c>
      <c r="E29" s="194"/>
      <c r="F29" s="181" t="s">
        <v>255</v>
      </c>
      <c r="G29" s="7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4"/>
      <c r="AE29" s="194"/>
      <c r="AF29" s="194"/>
      <c r="AG29" s="194"/>
      <c r="AH29" s="194"/>
      <c r="AI29" s="194"/>
      <c r="AJ29" s="194"/>
      <c r="AK29" s="194"/>
      <c r="AL29" s="194"/>
      <c r="AM29" s="194"/>
      <c r="AN29" s="194"/>
      <c r="AO29" s="194"/>
      <c r="AP29" s="194"/>
      <c r="AQ29" s="194"/>
    </row>
    <row r="30" spans="1:43">
      <c r="A30" s="194"/>
      <c r="B30" s="133" t="s">
        <v>150</v>
      </c>
      <c r="C30" s="133"/>
      <c r="D30" s="202">
        <v>0.06</v>
      </c>
      <c r="E30" s="194"/>
      <c r="F30" s="7" t="s">
        <v>164</v>
      </c>
      <c r="G30" s="9" t="s">
        <v>256</v>
      </c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4"/>
      <c r="T30" s="194"/>
      <c r="U30" s="194"/>
      <c r="V30" s="194"/>
      <c r="W30" s="194"/>
      <c r="X30" s="194"/>
      <c r="Y30" s="194"/>
      <c r="Z30" s="194"/>
      <c r="AA30" s="194"/>
      <c r="AB30" s="194"/>
      <c r="AC30" s="194"/>
      <c r="AD30" s="194"/>
      <c r="AE30" s="194"/>
      <c r="AF30" s="194"/>
      <c r="AG30" s="194"/>
      <c r="AH30" s="194"/>
      <c r="AI30" s="194"/>
      <c r="AJ30" s="194"/>
      <c r="AK30" s="194"/>
      <c r="AL30" s="194"/>
      <c r="AM30" s="194"/>
      <c r="AN30" s="194"/>
      <c r="AO30" s="194"/>
      <c r="AP30" s="194"/>
      <c r="AQ30" s="194"/>
    </row>
    <row r="31" spans="1:43">
      <c r="A31" s="194"/>
      <c r="B31" s="133" t="s">
        <v>250</v>
      </c>
      <c r="C31" s="133"/>
      <c r="D31" s="202">
        <v>0.01</v>
      </c>
      <c r="E31" s="194"/>
      <c r="F31" s="7" t="s">
        <v>165</v>
      </c>
      <c r="G31" s="9" t="s">
        <v>257</v>
      </c>
      <c r="H31" s="194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4"/>
      <c r="T31" s="194"/>
      <c r="U31" s="194"/>
      <c r="V31" s="194"/>
      <c r="W31" s="194"/>
      <c r="X31" s="194"/>
      <c r="Y31" s="194"/>
      <c r="Z31" s="194"/>
      <c r="AA31" s="194"/>
      <c r="AB31" s="194"/>
      <c r="AC31" s="194"/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4"/>
      <c r="AO31" s="194"/>
      <c r="AP31" s="194"/>
      <c r="AQ31" s="194"/>
    </row>
    <row r="32" spans="1:43">
      <c r="A32" s="194"/>
      <c r="B32" s="194"/>
      <c r="C32" s="194"/>
      <c r="D32" s="194"/>
      <c r="E32" s="194"/>
      <c r="F32" s="7" t="s">
        <v>206</v>
      </c>
      <c r="G32" s="9" t="s">
        <v>258</v>
      </c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4"/>
      <c r="T32" s="194"/>
      <c r="U32" s="194"/>
      <c r="V32" s="194"/>
      <c r="W32" s="194"/>
      <c r="X32" s="194"/>
      <c r="Y32" s="194"/>
      <c r="Z32" s="194"/>
      <c r="AA32" s="194"/>
      <c r="AB32" s="194"/>
      <c r="AC32" s="194"/>
      <c r="AD32" s="194"/>
      <c r="AE32" s="194"/>
      <c r="AF32" s="194"/>
      <c r="AG32" s="194"/>
      <c r="AH32" s="194"/>
      <c r="AI32" s="194"/>
      <c r="AJ32" s="194"/>
      <c r="AK32" s="194"/>
      <c r="AL32" s="194"/>
      <c r="AM32" s="194"/>
      <c r="AN32" s="194"/>
      <c r="AO32" s="194"/>
      <c r="AP32" s="194"/>
      <c r="AQ32" s="194"/>
    </row>
    <row r="33" spans="1:43">
      <c r="A33" s="194"/>
      <c r="B33" s="194"/>
      <c r="C33" s="194"/>
      <c r="D33" s="194"/>
      <c r="E33" s="194"/>
      <c r="F33" s="7" t="s">
        <v>254</v>
      </c>
      <c r="G33" s="9" t="s">
        <v>259</v>
      </c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4"/>
      <c r="U33" s="194"/>
      <c r="V33" s="194"/>
      <c r="W33" s="194"/>
      <c r="X33" s="194"/>
      <c r="Y33" s="194"/>
      <c r="Z33" s="194"/>
      <c r="AA33" s="194"/>
      <c r="AB33" s="194"/>
      <c r="AC33" s="194"/>
      <c r="AD33" s="194"/>
      <c r="AE33" s="194"/>
      <c r="AF33" s="194"/>
      <c r="AG33" s="194"/>
      <c r="AH33" s="194"/>
      <c r="AI33" s="194"/>
      <c r="AJ33" s="194"/>
      <c r="AK33" s="194"/>
      <c r="AL33" s="194"/>
      <c r="AM33" s="194"/>
      <c r="AN33" s="194"/>
      <c r="AO33" s="194"/>
      <c r="AP33" s="194"/>
      <c r="AQ33" s="194"/>
    </row>
    <row r="34" spans="1:43">
      <c r="A34" s="194"/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4"/>
      <c r="T34" s="194"/>
      <c r="U34" s="194"/>
      <c r="V34" s="194"/>
      <c r="W34" s="194"/>
      <c r="X34" s="194"/>
      <c r="Y34" s="194"/>
      <c r="Z34" s="194"/>
      <c r="AA34" s="194"/>
      <c r="AB34" s="194"/>
      <c r="AC34" s="194"/>
      <c r="AD34" s="194"/>
      <c r="AE34" s="194"/>
      <c r="AF34" s="194"/>
      <c r="AG34" s="194"/>
      <c r="AH34" s="194"/>
      <c r="AI34" s="194"/>
      <c r="AJ34" s="194"/>
      <c r="AK34" s="194"/>
      <c r="AL34" s="194"/>
      <c r="AM34" s="194"/>
      <c r="AN34" s="194"/>
      <c r="AO34" s="194"/>
      <c r="AP34" s="194"/>
      <c r="AQ34" s="194"/>
    </row>
    <row r="35" spans="1:43">
      <c r="A35" s="194"/>
      <c r="B35" s="194"/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4"/>
      <c r="T35" s="194"/>
      <c r="U35" s="194"/>
      <c r="V35" s="194"/>
      <c r="W35" s="194"/>
      <c r="X35" s="194"/>
      <c r="Y35" s="194"/>
      <c r="Z35" s="194"/>
      <c r="AA35" s="194"/>
      <c r="AB35" s="194"/>
      <c r="AC35" s="194"/>
      <c r="AD35" s="194"/>
      <c r="AE35" s="194"/>
      <c r="AF35" s="194"/>
      <c r="AG35" s="194"/>
      <c r="AH35" s="194"/>
      <c r="AI35" s="194"/>
      <c r="AJ35" s="194"/>
      <c r="AK35" s="194"/>
      <c r="AL35" s="194"/>
      <c r="AM35" s="194"/>
      <c r="AN35" s="194"/>
      <c r="AO35" s="194"/>
      <c r="AP35" s="194"/>
      <c r="AQ35" s="194"/>
    </row>
    <row r="36" spans="1:43">
      <c r="A36" s="194"/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94"/>
      <c r="U36" s="194"/>
      <c r="V36" s="194"/>
      <c r="W36" s="194"/>
      <c r="X36" s="194"/>
      <c r="Y36" s="194"/>
      <c r="Z36" s="194"/>
      <c r="AA36" s="194"/>
      <c r="AB36" s="194"/>
      <c r="AC36" s="194"/>
      <c r="AD36" s="194"/>
      <c r="AE36" s="194"/>
      <c r="AF36" s="194"/>
      <c r="AG36" s="194"/>
      <c r="AH36" s="194"/>
      <c r="AI36" s="194"/>
      <c r="AJ36" s="194"/>
      <c r="AK36" s="194"/>
      <c r="AL36" s="194"/>
      <c r="AM36" s="194"/>
      <c r="AN36" s="194"/>
      <c r="AO36" s="194"/>
      <c r="AP36" s="194"/>
      <c r="AQ36" s="194"/>
    </row>
    <row r="37" spans="1:43">
      <c r="A37" s="194"/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4"/>
      <c r="T37" s="194"/>
      <c r="U37" s="194"/>
      <c r="V37" s="194"/>
      <c r="W37" s="194"/>
      <c r="X37" s="194"/>
      <c r="Y37" s="194"/>
      <c r="Z37" s="194"/>
      <c r="AA37" s="194"/>
      <c r="AB37" s="194"/>
      <c r="AC37" s="194"/>
      <c r="AD37" s="194"/>
      <c r="AE37" s="194"/>
      <c r="AF37" s="194"/>
      <c r="AG37" s="194"/>
      <c r="AH37" s="194"/>
      <c r="AI37" s="194"/>
      <c r="AJ37" s="194"/>
      <c r="AK37" s="194"/>
      <c r="AL37" s="194"/>
      <c r="AM37" s="194"/>
      <c r="AN37" s="194"/>
      <c r="AO37" s="194"/>
      <c r="AP37" s="194"/>
      <c r="AQ37" s="194"/>
    </row>
    <row r="38" spans="1:43">
      <c r="A38" s="194"/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194"/>
      <c r="AE38" s="194"/>
      <c r="AF38" s="194"/>
      <c r="AG38" s="194"/>
      <c r="AH38" s="194"/>
      <c r="AI38" s="194"/>
      <c r="AJ38" s="194"/>
      <c r="AK38" s="194"/>
      <c r="AL38" s="194"/>
      <c r="AM38" s="194"/>
      <c r="AN38" s="194"/>
      <c r="AO38" s="194"/>
      <c r="AP38" s="194"/>
      <c r="AQ38" s="194"/>
    </row>
    <row r="39" spans="1:43">
      <c r="A39" s="194"/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4"/>
      <c r="AE39" s="194"/>
      <c r="AF39" s="194"/>
      <c r="AG39" s="194"/>
      <c r="AH39" s="194"/>
      <c r="AI39" s="194"/>
      <c r="AJ39" s="194"/>
      <c r="AK39" s="194"/>
      <c r="AL39" s="194"/>
      <c r="AM39" s="194"/>
      <c r="AN39" s="194"/>
      <c r="AO39" s="194"/>
      <c r="AP39" s="194"/>
      <c r="AQ39" s="194"/>
    </row>
    <row r="40" spans="1:43">
      <c r="A40" s="194"/>
      <c r="B40" s="194"/>
      <c r="C40" s="194"/>
      <c r="D40" s="194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4"/>
      <c r="AE40" s="194"/>
      <c r="AF40" s="194"/>
      <c r="AG40" s="194"/>
      <c r="AH40" s="194"/>
      <c r="AI40" s="194"/>
      <c r="AJ40" s="194"/>
      <c r="AK40" s="194"/>
      <c r="AL40" s="194"/>
      <c r="AM40" s="194"/>
      <c r="AN40" s="194"/>
      <c r="AO40" s="194"/>
      <c r="AP40" s="194"/>
      <c r="AQ40" s="194"/>
    </row>
    <row r="41" spans="1:43">
      <c r="A41" s="194"/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4"/>
      <c r="AE41" s="194"/>
      <c r="AF41" s="194"/>
      <c r="AG41" s="194"/>
      <c r="AH41" s="194"/>
      <c r="AI41" s="194"/>
      <c r="AJ41" s="194"/>
      <c r="AK41" s="194"/>
      <c r="AL41" s="194"/>
      <c r="AM41" s="194"/>
      <c r="AN41" s="194"/>
      <c r="AO41" s="194"/>
      <c r="AP41" s="194"/>
      <c r="AQ41" s="194"/>
    </row>
    <row r="42" spans="1:43">
      <c r="A42" s="194"/>
      <c r="B42" s="194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4"/>
      <c r="AE42" s="194"/>
      <c r="AF42" s="194"/>
      <c r="AG42" s="194"/>
      <c r="AH42" s="194"/>
      <c r="AI42" s="194"/>
      <c r="AJ42" s="194"/>
      <c r="AK42" s="194"/>
      <c r="AL42" s="194"/>
      <c r="AM42" s="194"/>
      <c r="AN42" s="194"/>
      <c r="AO42" s="194"/>
      <c r="AP42" s="194"/>
      <c r="AQ42" s="194"/>
    </row>
    <row r="43" spans="1:43">
      <c r="A43" s="194"/>
      <c r="B43" s="194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4"/>
      <c r="AE43" s="194"/>
      <c r="AF43" s="194"/>
      <c r="AG43" s="194"/>
      <c r="AH43" s="194"/>
      <c r="AI43" s="194"/>
      <c r="AJ43" s="194"/>
      <c r="AK43" s="194"/>
      <c r="AL43" s="194"/>
      <c r="AM43" s="194"/>
      <c r="AN43" s="194"/>
      <c r="AO43" s="194"/>
      <c r="AP43" s="194"/>
      <c r="AQ43" s="194"/>
    </row>
    <row r="44" spans="1:43">
      <c r="A44" s="194"/>
      <c r="B44" s="194"/>
      <c r="C44" s="194"/>
      <c r="D44" s="194"/>
      <c r="E44" s="194"/>
      <c r="F44" s="194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4"/>
      <c r="AE44" s="194"/>
      <c r="AF44" s="194"/>
      <c r="AG44" s="194"/>
      <c r="AH44" s="194"/>
      <c r="AI44" s="194"/>
      <c r="AJ44" s="194"/>
      <c r="AK44" s="194"/>
      <c r="AL44" s="194"/>
      <c r="AM44" s="194"/>
      <c r="AN44" s="194"/>
      <c r="AO44" s="194"/>
      <c r="AP44" s="194"/>
      <c r="AQ44" s="194"/>
    </row>
    <row r="45" spans="1:43">
      <c r="A45" s="194"/>
      <c r="B45" s="194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4"/>
      <c r="AE45" s="194"/>
      <c r="AF45" s="194"/>
      <c r="AG45" s="194"/>
      <c r="AH45" s="194"/>
      <c r="AI45" s="194"/>
      <c r="AJ45" s="194"/>
      <c r="AK45" s="194"/>
      <c r="AL45" s="194"/>
      <c r="AM45" s="194"/>
      <c r="AN45" s="194"/>
      <c r="AO45" s="194"/>
      <c r="AP45" s="194"/>
      <c r="AQ45" s="194"/>
    </row>
    <row r="46" spans="1:43"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4"/>
      <c r="AE46" s="194"/>
      <c r="AF46" s="194"/>
      <c r="AG46" s="194"/>
      <c r="AH46" s="194"/>
      <c r="AI46" s="194"/>
      <c r="AJ46" s="194"/>
      <c r="AK46" s="194"/>
      <c r="AL46" s="194"/>
      <c r="AM46" s="194"/>
      <c r="AN46" s="194"/>
      <c r="AO46" s="194"/>
      <c r="AP46" s="194"/>
      <c r="AQ46" s="194"/>
    </row>
    <row r="47" spans="1:43"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4"/>
      <c r="AE47" s="194"/>
      <c r="AF47" s="194"/>
      <c r="AG47" s="194"/>
      <c r="AH47" s="194"/>
      <c r="AI47" s="194"/>
      <c r="AJ47" s="194"/>
      <c r="AK47" s="194"/>
      <c r="AL47" s="194"/>
      <c r="AM47" s="194"/>
      <c r="AN47" s="194"/>
      <c r="AO47" s="194"/>
      <c r="AP47" s="194"/>
      <c r="AQ47" s="194"/>
    </row>
    <row r="48" spans="1:43"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4"/>
      <c r="AE48" s="194"/>
      <c r="AF48" s="194"/>
      <c r="AG48" s="194"/>
      <c r="AH48" s="194"/>
      <c r="AI48" s="194"/>
      <c r="AJ48" s="194"/>
      <c r="AK48" s="194"/>
      <c r="AL48" s="194"/>
      <c r="AM48" s="194"/>
      <c r="AN48" s="194"/>
      <c r="AO48" s="194"/>
      <c r="AP48" s="194"/>
      <c r="AQ48" s="194"/>
    </row>
    <row r="49" spans="19:43"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4"/>
      <c r="AE49" s="194"/>
      <c r="AF49" s="194"/>
      <c r="AG49" s="194"/>
      <c r="AH49" s="194"/>
      <c r="AI49" s="194"/>
      <c r="AJ49" s="194"/>
      <c r="AK49" s="194"/>
      <c r="AL49" s="194"/>
      <c r="AM49" s="194"/>
      <c r="AN49" s="194"/>
      <c r="AO49" s="194"/>
      <c r="AP49" s="194"/>
      <c r="AQ49" s="194"/>
    </row>
    <row r="50" spans="19:43">
      <c r="S50" s="194"/>
      <c r="T50" s="194"/>
      <c r="U50" s="194"/>
      <c r="V50" s="194"/>
      <c r="W50" s="194"/>
      <c r="X50" s="194"/>
      <c r="Y50" s="194"/>
      <c r="Z50" s="194"/>
      <c r="AA50" s="194"/>
      <c r="AB50" s="194"/>
      <c r="AC50" s="194"/>
      <c r="AD50" s="194"/>
      <c r="AE50" s="194"/>
      <c r="AF50" s="194"/>
      <c r="AG50" s="194"/>
      <c r="AH50" s="194"/>
      <c r="AI50" s="194"/>
      <c r="AJ50" s="194"/>
      <c r="AK50" s="194"/>
      <c r="AL50" s="194"/>
      <c r="AM50" s="194"/>
      <c r="AN50" s="194"/>
      <c r="AO50" s="194"/>
      <c r="AP50" s="194"/>
      <c r="AQ50" s="194"/>
    </row>
    <row r="51" spans="19:43"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4"/>
      <c r="AE51" s="194"/>
      <c r="AF51" s="194"/>
      <c r="AG51" s="194"/>
      <c r="AH51" s="194"/>
      <c r="AI51" s="194"/>
      <c r="AJ51" s="194"/>
      <c r="AK51" s="194"/>
      <c r="AL51" s="194"/>
      <c r="AM51" s="194"/>
      <c r="AN51" s="194"/>
      <c r="AO51" s="194"/>
      <c r="AP51" s="194"/>
      <c r="AQ51" s="194"/>
    </row>
    <row r="52" spans="19:43"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4"/>
      <c r="AE52" s="194"/>
      <c r="AF52" s="194"/>
      <c r="AG52" s="194"/>
      <c r="AH52" s="194"/>
      <c r="AI52" s="194"/>
      <c r="AJ52" s="194"/>
      <c r="AK52" s="194"/>
      <c r="AL52" s="194"/>
      <c r="AM52" s="194"/>
      <c r="AN52" s="194"/>
      <c r="AO52" s="194"/>
      <c r="AP52" s="194"/>
      <c r="AQ52" s="194"/>
    </row>
    <row r="53" spans="19:43"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4"/>
      <c r="AE53" s="194"/>
      <c r="AF53" s="194"/>
      <c r="AG53" s="194"/>
      <c r="AH53" s="194"/>
      <c r="AI53" s="194"/>
      <c r="AJ53" s="194"/>
      <c r="AK53" s="194"/>
      <c r="AL53" s="194"/>
      <c r="AM53" s="194"/>
      <c r="AN53" s="194"/>
      <c r="AO53" s="194"/>
      <c r="AP53" s="194"/>
      <c r="AQ53" s="194"/>
    </row>
    <row r="54" spans="19:43"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4"/>
      <c r="AE54" s="194"/>
      <c r="AF54" s="194"/>
      <c r="AG54" s="194"/>
      <c r="AH54" s="194"/>
      <c r="AI54" s="194"/>
      <c r="AJ54" s="194"/>
      <c r="AK54" s="194"/>
      <c r="AL54" s="194"/>
      <c r="AM54" s="194"/>
      <c r="AN54" s="194"/>
      <c r="AO54" s="194"/>
      <c r="AP54" s="194"/>
      <c r="AQ54" s="194"/>
    </row>
    <row r="55" spans="19:43"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4"/>
      <c r="AE55" s="194"/>
      <c r="AF55" s="194"/>
      <c r="AG55" s="194"/>
      <c r="AH55" s="194"/>
      <c r="AI55" s="194"/>
      <c r="AJ55" s="194"/>
      <c r="AK55" s="194"/>
      <c r="AL55" s="194"/>
      <c r="AM55" s="194"/>
      <c r="AN55" s="194"/>
      <c r="AO55" s="194"/>
      <c r="AP55" s="194"/>
      <c r="AQ55" s="194"/>
    </row>
    <row r="56" spans="19:43">
      <c r="S56" s="194"/>
      <c r="T56" s="194"/>
      <c r="U56" s="194"/>
      <c r="V56" s="194"/>
      <c r="W56" s="194"/>
      <c r="X56" s="194"/>
      <c r="Y56" s="194"/>
      <c r="Z56" s="194"/>
      <c r="AA56" s="194"/>
      <c r="AB56" s="194"/>
      <c r="AC56" s="194"/>
      <c r="AD56" s="194"/>
      <c r="AE56" s="194"/>
      <c r="AF56" s="194"/>
      <c r="AG56" s="194"/>
      <c r="AH56" s="194"/>
      <c r="AI56" s="194"/>
      <c r="AJ56" s="194"/>
      <c r="AK56" s="194"/>
      <c r="AL56" s="194"/>
      <c r="AM56" s="194"/>
      <c r="AN56" s="194"/>
      <c r="AO56" s="194"/>
      <c r="AP56" s="194"/>
      <c r="AQ56" s="194"/>
    </row>
    <row r="57" spans="19:43"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4"/>
      <c r="AE57" s="194"/>
      <c r="AF57" s="194"/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194"/>
    </row>
    <row r="58" spans="19:43"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4"/>
      <c r="AE58" s="194"/>
      <c r="AF58" s="194"/>
      <c r="AG58" s="194"/>
      <c r="AH58" s="194"/>
      <c r="AI58" s="194"/>
      <c r="AJ58" s="194"/>
      <c r="AK58" s="194"/>
      <c r="AL58" s="194"/>
      <c r="AM58" s="194"/>
      <c r="AN58" s="194"/>
      <c r="AO58" s="194"/>
      <c r="AP58" s="194"/>
      <c r="AQ58" s="194"/>
    </row>
    <row r="59" spans="19:43"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4"/>
      <c r="AE59" s="194"/>
      <c r="AF59" s="194"/>
      <c r="AG59" s="194"/>
      <c r="AH59" s="194"/>
      <c r="AI59" s="194"/>
      <c r="AJ59" s="194"/>
      <c r="AK59" s="194"/>
      <c r="AL59" s="194"/>
      <c r="AM59" s="194"/>
      <c r="AN59" s="194"/>
      <c r="AO59" s="194"/>
      <c r="AP59" s="194"/>
      <c r="AQ59" s="194"/>
    </row>
    <row r="60" spans="19:43">
      <c r="S60" s="194"/>
      <c r="T60" s="194"/>
      <c r="U60" s="194"/>
      <c r="V60" s="194"/>
      <c r="W60" s="194"/>
      <c r="X60" s="194"/>
      <c r="Y60" s="194"/>
      <c r="Z60" s="194"/>
      <c r="AA60" s="194"/>
      <c r="AB60" s="194"/>
      <c r="AC60" s="194"/>
      <c r="AD60" s="194"/>
      <c r="AE60" s="194"/>
      <c r="AF60" s="194"/>
      <c r="AG60" s="194"/>
      <c r="AH60" s="194"/>
      <c r="AI60" s="194"/>
      <c r="AJ60" s="194"/>
      <c r="AK60" s="194"/>
      <c r="AL60" s="194"/>
      <c r="AM60" s="194"/>
      <c r="AN60" s="194"/>
      <c r="AO60" s="194"/>
      <c r="AP60" s="194"/>
      <c r="AQ60" s="194"/>
    </row>
    <row r="61" spans="19:43">
      <c r="S61" s="194"/>
      <c r="T61" s="194"/>
      <c r="U61" s="194"/>
      <c r="V61" s="194"/>
      <c r="W61" s="194"/>
      <c r="X61" s="194"/>
      <c r="Y61" s="194"/>
      <c r="Z61" s="194"/>
      <c r="AA61" s="194"/>
      <c r="AB61" s="194"/>
      <c r="AC61" s="194"/>
      <c r="AD61" s="194"/>
      <c r="AE61" s="194"/>
      <c r="AF61" s="194"/>
      <c r="AG61" s="194"/>
      <c r="AH61" s="194"/>
      <c r="AI61" s="194"/>
      <c r="AJ61" s="194"/>
      <c r="AK61" s="194"/>
      <c r="AL61" s="194"/>
      <c r="AM61" s="194"/>
      <c r="AN61" s="194"/>
      <c r="AO61" s="194"/>
      <c r="AP61" s="194"/>
      <c r="AQ61" s="194"/>
    </row>
    <row r="62" spans="19:43"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4"/>
      <c r="AE62" s="194"/>
      <c r="AF62" s="194"/>
      <c r="AG62" s="194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</row>
    <row r="63" spans="19:43"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4"/>
      <c r="AE63" s="194"/>
      <c r="AF63" s="194"/>
      <c r="AG63" s="194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</row>
    <row r="64" spans="19:43"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4"/>
      <c r="AE64" s="194"/>
      <c r="AF64" s="194"/>
      <c r="AG64" s="194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</row>
    <row r="65" spans="19:43">
      <c r="S65" s="194"/>
      <c r="T65" s="194"/>
      <c r="U65" s="194"/>
      <c r="V65" s="194"/>
      <c r="W65" s="194"/>
      <c r="X65" s="194"/>
      <c r="Y65" s="194"/>
      <c r="Z65" s="194"/>
      <c r="AA65" s="194"/>
      <c r="AB65" s="194"/>
      <c r="AC65" s="194"/>
      <c r="AD65" s="194"/>
      <c r="AE65" s="194"/>
      <c r="AF65" s="194"/>
      <c r="AG65" s="194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</row>
    <row r="66" spans="19:43">
      <c r="S66" s="194"/>
      <c r="T66" s="194"/>
      <c r="U66" s="194"/>
      <c r="V66" s="194"/>
      <c r="W66" s="194"/>
      <c r="X66" s="194"/>
      <c r="Y66" s="194"/>
      <c r="Z66" s="194"/>
      <c r="AA66" s="194"/>
      <c r="AB66" s="194"/>
      <c r="AC66" s="194"/>
      <c r="AD66" s="194"/>
      <c r="AE66" s="194"/>
      <c r="AF66" s="194"/>
      <c r="AG66" s="194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</row>
    <row r="67" spans="19:43">
      <c r="S67" s="194"/>
      <c r="T67" s="194"/>
      <c r="U67" s="194"/>
      <c r="V67" s="194"/>
      <c r="W67" s="194"/>
      <c r="X67" s="194"/>
      <c r="Y67" s="194"/>
      <c r="Z67" s="194"/>
      <c r="AA67" s="194"/>
      <c r="AB67" s="194"/>
      <c r="AC67" s="194"/>
      <c r="AD67" s="194"/>
      <c r="AE67" s="194"/>
      <c r="AF67" s="194"/>
      <c r="AG67" s="194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</row>
    <row r="68" spans="19:43">
      <c r="S68" s="194"/>
      <c r="T68" s="194"/>
      <c r="U68" s="194"/>
      <c r="V68" s="194"/>
      <c r="W68" s="194"/>
      <c r="X68" s="194"/>
      <c r="Y68" s="194"/>
      <c r="Z68" s="194"/>
      <c r="AA68" s="194"/>
      <c r="AB68" s="194"/>
      <c r="AC68" s="194"/>
      <c r="AD68" s="194"/>
      <c r="AE68" s="194"/>
      <c r="AF68" s="194"/>
      <c r="AG68" s="194"/>
      <c r="AH68" s="194"/>
      <c r="AI68" s="194"/>
      <c r="AJ68" s="194"/>
      <c r="AK68" s="194"/>
      <c r="AL68" s="194"/>
      <c r="AM68" s="194"/>
      <c r="AN68" s="194"/>
      <c r="AO68" s="194"/>
      <c r="AP68" s="194"/>
      <c r="AQ68" s="194"/>
    </row>
    <row r="69" spans="19:43">
      <c r="S69" s="194"/>
      <c r="T69" s="194"/>
      <c r="U69" s="194"/>
      <c r="V69" s="194"/>
      <c r="W69" s="194"/>
      <c r="X69" s="194"/>
      <c r="Y69" s="194"/>
      <c r="Z69" s="194"/>
      <c r="AA69" s="194"/>
      <c r="AB69" s="194"/>
      <c r="AC69" s="194"/>
      <c r="AD69" s="194"/>
      <c r="AE69" s="194"/>
      <c r="AF69" s="194"/>
      <c r="AG69" s="194"/>
      <c r="AH69" s="194"/>
      <c r="AI69" s="194"/>
      <c r="AJ69" s="194"/>
      <c r="AK69" s="194"/>
      <c r="AL69" s="194"/>
      <c r="AM69" s="194"/>
      <c r="AN69" s="194"/>
      <c r="AO69" s="194"/>
      <c r="AP69" s="194"/>
      <c r="AQ69" s="194"/>
    </row>
    <row r="70" spans="19:43">
      <c r="S70" s="194"/>
      <c r="T70" s="194"/>
      <c r="U70" s="194"/>
      <c r="V70" s="194"/>
      <c r="W70" s="194"/>
      <c r="X70" s="194"/>
      <c r="Y70" s="194"/>
      <c r="Z70" s="194"/>
      <c r="AA70" s="194"/>
      <c r="AB70" s="194"/>
      <c r="AC70" s="194"/>
      <c r="AD70" s="194"/>
      <c r="AE70" s="194"/>
      <c r="AF70" s="194"/>
      <c r="AG70" s="194"/>
      <c r="AH70" s="194"/>
      <c r="AI70" s="194"/>
      <c r="AJ70" s="194"/>
      <c r="AK70" s="194"/>
      <c r="AL70" s="194"/>
      <c r="AM70" s="194"/>
      <c r="AN70" s="194"/>
      <c r="AO70" s="194"/>
      <c r="AP70" s="194"/>
      <c r="AQ70" s="194"/>
    </row>
    <row r="71" spans="19:43">
      <c r="S71" s="194"/>
      <c r="T71" s="194"/>
      <c r="U71" s="194"/>
      <c r="V71" s="194"/>
      <c r="W71" s="194"/>
      <c r="X71" s="194"/>
      <c r="Y71" s="194"/>
      <c r="Z71" s="194"/>
      <c r="AA71" s="194"/>
      <c r="AB71" s="194"/>
      <c r="AC71" s="194"/>
      <c r="AD71" s="194"/>
      <c r="AE71" s="194"/>
      <c r="AF71" s="194"/>
      <c r="AG71" s="194"/>
      <c r="AH71" s="194"/>
      <c r="AI71" s="194"/>
      <c r="AJ71" s="194"/>
      <c r="AK71" s="194"/>
      <c r="AL71" s="194"/>
      <c r="AM71" s="194"/>
      <c r="AN71" s="194"/>
      <c r="AO71" s="194"/>
      <c r="AP71" s="194"/>
      <c r="AQ71" s="194"/>
    </row>
    <row r="72" spans="19:43">
      <c r="S72" s="194"/>
      <c r="T72" s="194"/>
      <c r="U72" s="194"/>
      <c r="V72" s="194"/>
      <c r="W72" s="194"/>
      <c r="X72" s="194"/>
      <c r="Y72" s="194"/>
      <c r="Z72" s="194"/>
      <c r="AA72" s="194"/>
      <c r="AB72" s="194"/>
      <c r="AC72" s="194"/>
      <c r="AD72" s="194"/>
      <c r="AE72" s="194"/>
      <c r="AF72" s="194"/>
      <c r="AG72" s="194"/>
      <c r="AH72" s="194"/>
      <c r="AI72" s="194"/>
      <c r="AJ72" s="194"/>
      <c r="AK72" s="194"/>
      <c r="AL72" s="194"/>
      <c r="AM72" s="194"/>
      <c r="AN72" s="194"/>
      <c r="AO72" s="194"/>
      <c r="AP72" s="194"/>
      <c r="AQ72" s="194"/>
    </row>
    <row r="73" spans="19:43">
      <c r="S73" s="194"/>
      <c r="T73" s="194"/>
      <c r="U73" s="194"/>
      <c r="V73" s="194"/>
      <c r="W73" s="194"/>
      <c r="X73" s="194"/>
      <c r="Y73" s="194"/>
      <c r="Z73" s="194"/>
      <c r="AA73" s="194"/>
      <c r="AB73" s="194"/>
      <c r="AC73" s="194"/>
      <c r="AD73" s="194"/>
      <c r="AE73" s="194"/>
      <c r="AF73" s="194"/>
      <c r="AG73" s="194"/>
      <c r="AH73" s="194"/>
      <c r="AI73" s="194"/>
      <c r="AJ73" s="194"/>
      <c r="AK73" s="194"/>
      <c r="AL73" s="194"/>
      <c r="AM73" s="194"/>
      <c r="AN73" s="194"/>
      <c r="AO73" s="194"/>
      <c r="AP73" s="194"/>
      <c r="AQ73" s="194"/>
    </row>
    <row r="74" spans="19:43">
      <c r="S74" s="194"/>
      <c r="T74" s="194"/>
      <c r="U74" s="194"/>
      <c r="V74" s="194"/>
      <c r="W74" s="194"/>
      <c r="X74" s="194"/>
      <c r="Y74" s="194"/>
      <c r="Z74" s="194"/>
      <c r="AA74" s="194"/>
      <c r="AB74" s="194"/>
      <c r="AC74" s="194"/>
      <c r="AD74" s="194"/>
      <c r="AE74" s="194"/>
      <c r="AF74" s="194"/>
      <c r="AG74" s="194"/>
      <c r="AH74" s="194"/>
      <c r="AI74" s="194"/>
      <c r="AJ74" s="194"/>
      <c r="AK74" s="194"/>
      <c r="AL74" s="194"/>
      <c r="AM74" s="194"/>
      <c r="AN74" s="194"/>
      <c r="AO74" s="194"/>
      <c r="AP74" s="194"/>
      <c r="AQ74" s="194"/>
    </row>
    <row r="75" spans="19:43">
      <c r="S75" s="194"/>
      <c r="T75" s="194"/>
      <c r="U75" s="194"/>
      <c r="V75" s="194"/>
      <c r="W75" s="194"/>
      <c r="X75" s="194"/>
      <c r="Y75" s="194"/>
      <c r="Z75" s="194"/>
      <c r="AA75" s="194"/>
      <c r="AB75" s="194"/>
      <c r="AC75" s="194"/>
      <c r="AD75" s="194"/>
      <c r="AE75" s="194"/>
      <c r="AF75" s="194"/>
      <c r="AG75" s="194"/>
      <c r="AH75" s="194"/>
      <c r="AI75" s="194"/>
      <c r="AJ75" s="194"/>
      <c r="AK75" s="194"/>
      <c r="AL75" s="194"/>
      <c r="AM75" s="194"/>
      <c r="AN75" s="194"/>
      <c r="AO75" s="194"/>
      <c r="AP75" s="194"/>
      <c r="AQ75" s="194"/>
    </row>
    <row r="76" spans="19:43">
      <c r="S76" s="194"/>
      <c r="T76" s="194"/>
      <c r="U76" s="194"/>
      <c r="V76" s="194"/>
      <c r="W76" s="194"/>
      <c r="X76" s="194"/>
      <c r="Y76" s="194"/>
      <c r="Z76" s="194"/>
      <c r="AA76" s="194"/>
      <c r="AB76" s="194"/>
      <c r="AC76" s="194"/>
      <c r="AD76" s="194"/>
      <c r="AE76" s="194"/>
      <c r="AF76" s="194"/>
      <c r="AG76" s="194"/>
      <c r="AH76" s="194"/>
      <c r="AI76" s="194"/>
      <c r="AJ76" s="194"/>
      <c r="AK76" s="194"/>
      <c r="AL76" s="194"/>
      <c r="AM76" s="194"/>
      <c r="AN76" s="194"/>
      <c r="AO76" s="194"/>
      <c r="AP76" s="194"/>
      <c r="AQ76" s="194"/>
    </row>
    <row r="77" spans="19:43">
      <c r="S77" s="194"/>
      <c r="T77" s="194"/>
      <c r="U77" s="194"/>
      <c r="V77" s="194"/>
      <c r="W77" s="194"/>
      <c r="X77" s="194"/>
      <c r="Y77" s="194"/>
      <c r="Z77" s="194"/>
      <c r="AA77" s="194"/>
      <c r="AB77" s="194"/>
      <c r="AC77" s="194"/>
      <c r="AD77" s="194"/>
      <c r="AE77" s="194"/>
      <c r="AF77" s="194"/>
      <c r="AG77" s="194"/>
      <c r="AH77" s="194"/>
      <c r="AI77" s="194"/>
      <c r="AJ77" s="194"/>
      <c r="AK77" s="194"/>
      <c r="AL77" s="194"/>
      <c r="AM77" s="194"/>
      <c r="AN77" s="194"/>
      <c r="AO77" s="194"/>
      <c r="AP77" s="194"/>
      <c r="AQ77" s="194"/>
    </row>
    <row r="78" spans="19:43">
      <c r="S78" s="194"/>
      <c r="T78" s="194"/>
      <c r="U78" s="194"/>
      <c r="V78" s="194"/>
      <c r="W78" s="194"/>
      <c r="X78" s="194"/>
      <c r="Y78" s="194"/>
      <c r="Z78" s="194"/>
      <c r="AA78" s="194"/>
      <c r="AB78" s="194"/>
      <c r="AC78" s="194"/>
      <c r="AD78" s="194"/>
      <c r="AE78" s="194"/>
      <c r="AF78" s="194"/>
      <c r="AG78" s="194"/>
      <c r="AH78" s="194"/>
      <c r="AI78" s="194"/>
      <c r="AJ78" s="194"/>
      <c r="AK78" s="194"/>
      <c r="AL78" s="194"/>
      <c r="AM78" s="194"/>
      <c r="AN78" s="194"/>
      <c r="AO78" s="194"/>
      <c r="AP78" s="194"/>
      <c r="AQ78" s="194"/>
    </row>
    <row r="79" spans="19:43">
      <c r="S79" s="194"/>
      <c r="T79" s="194"/>
      <c r="U79" s="194"/>
      <c r="V79" s="194"/>
      <c r="W79" s="194"/>
      <c r="X79" s="194"/>
      <c r="Y79" s="194"/>
      <c r="Z79" s="194"/>
      <c r="AA79" s="194"/>
      <c r="AB79" s="194"/>
      <c r="AC79" s="194"/>
      <c r="AD79" s="194"/>
      <c r="AE79" s="194"/>
      <c r="AF79" s="194"/>
      <c r="AG79" s="194"/>
      <c r="AH79" s="194"/>
      <c r="AI79" s="194"/>
      <c r="AJ79" s="194"/>
      <c r="AK79" s="194"/>
      <c r="AL79" s="194"/>
      <c r="AM79" s="194"/>
      <c r="AN79" s="194"/>
      <c r="AO79" s="194"/>
      <c r="AP79" s="194"/>
      <c r="AQ79" s="194"/>
    </row>
    <row r="80" spans="19:43">
      <c r="S80" s="194"/>
      <c r="T80" s="194"/>
      <c r="U80" s="194"/>
      <c r="V80" s="194"/>
      <c r="W80" s="194"/>
      <c r="X80" s="194"/>
      <c r="Y80" s="194"/>
      <c r="Z80" s="194"/>
      <c r="AA80" s="194"/>
      <c r="AB80" s="194"/>
      <c r="AC80" s="194"/>
      <c r="AD80" s="194"/>
      <c r="AE80" s="194"/>
      <c r="AF80" s="194"/>
      <c r="AG80" s="194"/>
      <c r="AH80" s="194"/>
      <c r="AI80" s="194"/>
      <c r="AJ80" s="194"/>
      <c r="AK80" s="194"/>
      <c r="AL80" s="194"/>
      <c r="AM80" s="194"/>
      <c r="AN80" s="194"/>
      <c r="AO80" s="194"/>
      <c r="AP80" s="194"/>
      <c r="AQ80" s="194"/>
    </row>
    <row r="81" spans="19:43">
      <c r="S81" s="194"/>
      <c r="T81" s="194"/>
      <c r="U81" s="194"/>
      <c r="V81" s="194"/>
      <c r="W81" s="194"/>
      <c r="X81" s="194"/>
      <c r="Y81" s="194"/>
      <c r="Z81" s="194"/>
      <c r="AA81" s="194"/>
      <c r="AB81" s="194"/>
      <c r="AC81" s="194"/>
      <c r="AD81" s="194"/>
      <c r="AE81" s="194"/>
      <c r="AF81" s="194"/>
      <c r="AG81" s="194"/>
      <c r="AH81" s="194"/>
      <c r="AI81" s="194"/>
      <c r="AJ81" s="194"/>
      <c r="AK81" s="194"/>
      <c r="AL81" s="194"/>
      <c r="AM81" s="194"/>
      <c r="AN81" s="194"/>
      <c r="AO81" s="194"/>
      <c r="AP81" s="194"/>
      <c r="AQ81" s="194"/>
    </row>
    <row r="82" spans="19:43">
      <c r="S82" s="194"/>
      <c r="T82" s="194"/>
      <c r="U82" s="194"/>
      <c r="V82" s="194"/>
      <c r="W82" s="194"/>
      <c r="X82" s="194"/>
      <c r="Y82" s="194"/>
      <c r="Z82" s="194"/>
      <c r="AA82" s="194"/>
      <c r="AB82" s="194"/>
      <c r="AC82" s="194"/>
      <c r="AD82" s="194"/>
      <c r="AE82" s="194"/>
      <c r="AF82" s="194"/>
      <c r="AG82" s="194"/>
      <c r="AH82" s="194"/>
      <c r="AI82" s="194"/>
      <c r="AJ82" s="194"/>
      <c r="AK82" s="194"/>
      <c r="AL82" s="194"/>
      <c r="AM82" s="194"/>
      <c r="AN82" s="194"/>
      <c r="AO82" s="194"/>
      <c r="AP82" s="194"/>
      <c r="AQ82" s="194"/>
    </row>
    <row r="83" spans="19:43">
      <c r="S83" s="194"/>
      <c r="T83" s="194"/>
      <c r="U83" s="194"/>
      <c r="V83" s="194"/>
      <c r="W83" s="194"/>
      <c r="X83" s="194"/>
      <c r="Y83" s="194"/>
      <c r="Z83" s="194"/>
      <c r="AA83" s="194"/>
      <c r="AB83" s="194"/>
      <c r="AC83" s="194"/>
      <c r="AD83" s="194"/>
      <c r="AE83" s="194"/>
      <c r="AF83" s="194"/>
      <c r="AG83" s="194"/>
      <c r="AH83" s="194"/>
      <c r="AI83" s="194"/>
      <c r="AJ83" s="194"/>
      <c r="AK83" s="194"/>
      <c r="AL83" s="194"/>
      <c r="AM83" s="194"/>
      <c r="AN83" s="194"/>
      <c r="AO83" s="194"/>
      <c r="AP83" s="194"/>
      <c r="AQ83" s="194"/>
    </row>
    <row r="84" spans="19:43">
      <c r="S84" s="194"/>
      <c r="T84" s="194"/>
      <c r="U84" s="194"/>
      <c r="V84" s="194"/>
      <c r="W84" s="194"/>
      <c r="X84" s="194"/>
      <c r="Y84" s="194"/>
      <c r="Z84" s="194"/>
      <c r="AA84" s="194"/>
      <c r="AB84" s="194"/>
      <c r="AC84" s="194"/>
      <c r="AD84" s="194"/>
      <c r="AE84" s="194"/>
      <c r="AF84" s="194"/>
      <c r="AG84" s="194"/>
      <c r="AH84" s="194"/>
      <c r="AI84" s="194"/>
      <c r="AJ84" s="194"/>
      <c r="AK84" s="194"/>
      <c r="AL84" s="194"/>
      <c r="AM84" s="194"/>
      <c r="AN84" s="194"/>
      <c r="AO84" s="194"/>
      <c r="AP84" s="194"/>
      <c r="AQ84" s="194"/>
    </row>
    <row r="85" spans="19:43">
      <c r="S85" s="194"/>
      <c r="T85" s="194"/>
      <c r="U85" s="194"/>
      <c r="V85" s="194"/>
      <c r="W85" s="194"/>
      <c r="X85" s="194"/>
      <c r="Y85" s="194"/>
      <c r="Z85" s="194"/>
      <c r="AA85" s="194"/>
      <c r="AB85" s="194"/>
      <c r="AC85" s="194"/>
      <c r="AD85" s="194"/>
      <c r="AE85" s="194"/>
      <c r="AF85" s="194"/>
      <c r="AG85" s="194"/>
      <c r="AH85" s="194"/>
      <c r="AI85" s="194"/>
      <c r="AJ85" s="194"/>
      <c r="AK85" s="194"/>
      <c r="AL85" s="194"/>
      <c r="AM85" s="194"/>
      <c r="AN85" s="194"/>
      <c r="AO85" s="194"/>
      <c r="AP85" s="194"/>
      <c r="AQ85" s="194"/>
    </row>
    <row r="86" spans="19:43">
      <c r="S86" s="194"/>
      <c r="T86" s="194"/>
      <c r="U86" s="194"/>
      <c r="V86" s="194"/>
      <c r="W86" s="194"/>
      <c r="X86" s="194"/>
      <c r="Y86" s="194"/>
      <c r="Z86" s="194"/>
      <c r="AA86" s="194"/>
      <c r="AB86" s="194"/>
      <c r="AC86" s="194"/>
      <c r="AD86" s="194"/>
      <c r="AE86" s="194"/>
      <c r="AF86" s="194"/>
      <c r="AG86" s="194"/>
      <c r="AH86" s="194"/>
      <c r="AI86" s="194"/>
      <c r="AJ86" s="194"/>
      <c r="AK86" s="194"/>
      <c r="AL86" s="194"/>
      <c r="AM86" s="194"/>
      <c r="AN86" s="194"/>
      <c r="AO86" s="194"/>
      <c r="AP86" s="194"/>
      <c r="AQ86" s="194"/>
    </row>
    <row r="87" spans="19:43">
      <c r="S87" s="194"/>
      <c r="T87" s="194"/>
      <c r="U87" s="194"/>
      <c r="V87" s="194"/>
      <c r="W87" s="194"/>
      <c r="X87" s="194"/>
      <c r="Y87" s="194"/>
      <c r="Z87" s="194"/>
      <c r="AA87" s="194"/>
      <c r="AB87" s="194"/>
      <c r="AC87" s="194"/>
      <c r="AD87" s="194"/>
      <c r="AE87" s="194"/>
      <c r="AF87" s="194"/>
      <c r="AG87" s="194"/>
      <c r="AH87" s="194"/>
      <c r="AI87" s="194"/>
      <c r="AJ87" s="194"/>
      <c r="AK87" s="194"/>
      <c r="AL87" s="194"/>
      <c r="AM87" s="194"/>
      <c r="AN87" s="194"/>
      <c r="AO87" s="194"/>
      <c r="AP87" s="194"/>
      <c r="AQ87" s="194"/>
    </row>
    <row r="88" spans="19:43">
      <c r="S88" s="194"/>
      <c r="T88" s="194"/>
      <c r="U88" s="194"/>
      <c r="V88" s="194"/>
      <c r="W88" s="194"/>
      <c r="X88" s="194"/>
      <c r="Y88" s="194"/>
      <c r="Z88" s="194"/>
      <c r="AA88" s="194"/>
      <c r="AB88" s="194"/>
      <c r="AC88" s="194"/>
      <c r="AD88" s="194"/>
      <c r="AE88" s="194"/>
      <c r="AF88" s="194"/>
      <c r="AG88" s="194"/>
      <c r="AH88" s="194"/>
      <c r="AI88" s="194"/>
      <c r="AJ88" s="194"/>
      <c r="AK88" s="194"/>
      <c r="AL88" s="194"/>
      <c r="AM88" s="194"/>
      <c r="AN88" s="194"/>
      <c r="AO88" s="194"/>
      <c r="AP88" s="194"/>
      <c r="AQ88" s="194"/>
    </row>
    <row r="89" spans="19:43">
      <c r="S89" s="194"/>
      <c r="T89" s="194"/>
      <c r="U89" s="194"/>
      <c r="V89" s="194"/>
      <c r="W89" s="194"/>
      <c r="X89" s="194"/>
      <c r="Y89" s="194"/>
      <c r="Z89" s="194"/>
      <c r="AA89" s="194"/>
      <c r="AB89" s="194"/>
      <c r="AC89" s="194"/>
      <c r="AD89" s="194"/>
      <c r="AE89" s="194"/>
      <c r="AF89" s="194"/>
      <c r="AG89" s="194"/>
      <c r="AH89" s="194"/>
      <c r="AI89" s="194"/>
      <c r="AJ89" s="194"/>
      <c r="AK89" s="194"/>
      <c r="AL89" s="194"/>
      <c r="AM89" s="194"/>
      <c r="AN89" s="194"/>
      <c r="AO89" s="194"/>
      <c r="AP89" s="194"/>
      <c r="AQ89" s="194"/>
    </row>
    <row r="90" spans="19:43">
      <c r="S90" s="194"/>
      <c r="T90" s="194"/>
      <c r="U90" s="194"/>
      <c r="V90" s="194"/>
      <c r="W90" s="194"/>
      <c r="X90" s="194"/>
      <c r="Y90" s="194"/>
      <c r="Z90" s="194"/>
      <c r="AA90" s="194"/>
      <c r="AB90" s="194"/>
      <c r="AC90" s="194"/>
      <c r="AD90" s="194"/>
      <c r="AE90" s="194"/>
      <c r="AF90" s="194"/>
      <c r="AG90" s="194"/>
      <c r="AH90" s="194"/>
      <c r="AI90" s="194"/>
      <c r="AJ90" s="194"/>
      <c r="AK90" s="194"/>
      <c r="AL90" s="194"/>
      <c r="AM90" s="194"/>
      <c r="AN90" s="194"/>
      <c r="AO90" s="194"/>
      <c r="AP90" s="194"/>
      <c r="AQ90" s="194"/>
    </row>
    <row r="91" spans="19:43">
      <c r="S91" s="194"/>
      <c r="T91" s="194"/>
      <c r="U91" s="194"/>
      <c r="V91" s="194"/>
      <c r="W91" s="194"/>
      <c r="X91" s="194"/>
      <c r="Y91" s="194"/>
      <c r="Z91" s="194"/>
      <c r="AA91" s="194"/>
      <c r="AB91" s="194"/>
      <c r="AC91" s="194"/>
      <c r="AD91" s="194"/>
      <c r="AE91" s="194"/>
      <c r="AF91" s="194"/>
      <c r="AG91" s="194"/>
      <c r="AH91" s="194"/>
      <c r="AI91" s="194"/>
      <c r="AJ91" s="194"/>
      <c r="AK91" s="194"/>
      <c r="AL91" s="194"/>
      <c r="AM91" s="194"/>
      <c r="AN91" s="194"/>
      <c r="AO91" s="194"/>
      <c r="AP91" s="194"/>
      <c r="AQ91" s="194"/>
    </row>
    <row r="92" spans="19:43">
      <c r="S92" s="194"/>
      <c r="T92" s="194"/>
      <c r="U92" s="194"/>
      <c r="V92" s="194"/>
      <c r="W92" s="194"/>
      <c r="X92" s="194"/>
      <c r="Y92" s="194"/>
      <c r="Z92" s="194"/>
      <c r="AA92" s="194"/>
      <c r="AB92" s="194"/>
      <c r="AC92" s="194"/>
      <c r="AD92" s="194"/>
      <c r="AE92" s="194"/>
      <c r="AF92" s="194"/>
      <c r="AG92" s="194"/>
      <c r="AH92" s="194"/>
      <c r="AI92" s="194"/>
      <c r="AJ92" s="194"/>
      <c r="AK92" s="194"/>
      <c r="AL92" s="194"/>
      <c r="AM92" s="194"/>
      <c r="AN92" s="194"/>
      <c r="AO92" s="194"/>
      <c r="AP92" s="194"/>
      <c r="AQ92" s="194"/>
    </row>
    <row r="93" spans="19:43">
      <c r="S93" s="194"/>
      <c r="T93" s="194"/>
      <c r="U93" s="194"/>
      <c r="V93" s="194"/>
      <c r="W93" s="194"/>
      <c r="X93" s="194"/>
      <c r="Y93" s="194"/>
      <c r="Z93" s="194"/>
      <c r="AA93" s="194"/>
      <c r="AB93" s="194"/>
      <c r="AC93" s="194"/>
      <c r="AD93" s="194"/>
      <c r="AE93" s="194"/>
      <c r="AF93" s="194"/>
      <c r="AG93" s="194"/>
      <c r="AH93" s="194"/>
      <c r="AI93" s="194"/>
      <c r="AJ93" s="194"/>
      <c r="AK93" s="194"/>
      <c r="AL93" s="194"/>
      <c r="AM93" s="194"/>
      <c r="AN93" s="194"/>
      <c r="AO93" s="194"/>
      <c r="AP93" s="194"/>
      <c r="AQ93" s="194"/>
    </row>
    <row r="94" spans="19:43">
      <c r="S94" s="194"/>
      <c r="T94" s="194"/>
      <c r="U94" s="194"/>
      <c r="V94" s="194"/>
      <c r="W94" s="194"/>
      <c r="X94" s="194"/>
      <c r="Y94" s="194"/>
      <c r="Z94" s="194"/>
      <c r="AA94" s="194"/>
      <c r="AB94" s="194"/>
      <c r="AC94" s="194"/>
      <c r="AD94" s="194"/>
      <c r="AE94" s="194"/>
      <c r="AF94" s="194"/>
      <c r="AG94" s="194"/>
      <c r="AH94" s="194"/>
      <c r="AI94" s="194"/>
      <c r="AJ94" s="194"/>
      <c r="AK94" s="194"/>
      <c r="AL94" s="194"/>
      <c r="AM94" s="194"/>
      <c r="AN94" s="194"/>
      <c r="AO94" s="194"/>
      <c r="AP94" s="194"/>
      <c r="AQ94" s="194"/>
    </row>
    <row r="95" spans="19:43">
      <c r="S95" s="194"/>
      <c r="T95" s="194"/>
      <c r="U95" s="194"/>
      <c r="V95" s="194"/>
      <c r="W95" s="194"/>
      <c r="X95" s="194"/>
      <c r="Y95" s="194"/>
      <c r="Z95" s="194"/>
      <c r="AA95" s="194"/>
      <c r="AB95" s="194"/>
      <c r="AC95" s="194"/>
      <c r="AD95" s="194"/>
      <c r="AE95" s="194"/>
      <c r="AF95" s="194"/>
      <c r="AG95" s="194"/>
      <c r="AH95" s="194"/>
      <c r="AI95" s="194"/>
      <c r="AJ95" s="194"/>
      <c r="AK95" s="194"/>
      <c r="AL95" s="194"/>
      <c r="AM95" s="194"/>
      <c r="AN95" s="194"/>
      <c r="AO95" s="194"/>
      <c r="AP95" s="194"/>
      <c r="AQ95" s="194"/>
    </row>
    <row r="96" spans="19:43">
      <c r="S96" s="194"/>
      <c r="T96" s="194"/>
      <c r="U96" s="194"/>
      <c r="V96" s="194"/>
      <c r="W96" s="194"/>
      <c r="X96" s="194"/>
      <c r="Y96" s="194"/>
      <c r="Z96" s="194"/>
      <c r="AA96" s="194"/>
      <c r="AB96" s="194"/>
      <c r="AC96" s="194"/>
      <c r="AD96" s="194"/>
      <c r="AE96" s="194"/>
      <c r="AF96" s="194"/>
      <c r="AG96" s="194"/>
      <c r="AH96" s="194"/>
      <c r="AI96" s="194"/>
      <c r="AJ96" s="194"/>
      <c r="AK96" s="194"/>
      <c r="AL96" s="194"/>
      <c r="AM96" s="194"/>
      <c r="AN96" s="194"/>
      <c r="AO96" s="194"/>
      <c r="AP96" s="194"/>
      <c r="AQ96" s="194"/>
    </row>
    <row r="97" spans="19:43">
      <c r="S97" s="194"/>
      <c r="T97" s="194"/>
      <c r="U97" s="194"/>
      <c r="V97" s="194"/>
      <c r="W97" s="194"/>
      <c r="X97" s="194"/>
      <c r="Y97" s="194"/>
      <c r="Z97" s="194"/>
      <c r="AA97" s="194"/>
      <c r="AB97" s="194"/>
      <c r="AC97" s="194"/>
      <c r="AD97" s="194"/>
      <c r="AE97" s="194"/>
      <c r="AF97" s="194"/>
      <c r="AG97" s="194"/>
      <c r="AH97" s="194"/>
      <c r="AI97" s="194"/>
      <c r="AJ97" s="194"/>
      <c r="AK97" s="194"/>
      <c r="AL97" s="194"/>
      <c r="AM97" s="194"/>
      <c r="AN97" s="194"/>
      <c r="AO97" s="194"/>
      <c r="AP97" s="194"/>
      <c r="AQ97" s="194"/>
    </row>
    <row r="98" spans="19:43">
      <c r="S98" s="194"/>
      <c r="T98" s="194"/>
      <c r="U98" s="194"/>
      <c r="V98" s="194"/>
      <c r="W98" s="194"/>
      <c r="X98" s="194"/>
      <c r="Y98" s="194"/>
      <c r="Z98" s="194"/>
      <c r="AA98" s="194"/>
      <c r="AB98" s="194"/>
      <c r="AC98" s="194"/>
      <c r="AD98" s="194"/>
      <c r="AE98" s="194"/>
      <c r="AF98" s="194"/>
      <c r="AG98" s="194"/>
      <c r="AH98" s="194"/>
      <c r="AI98" s="194"/>
      <c r="AJ98" s="194"/>
      <c r="AK98" s="194"/>
      <c r="AL98" s="194"/>
      <c r="AM98" s="194"/>
      <c r="AN98" s="194"/>
      <c r="AO98" s="194"/>
      <c r="AP98" s="194"/>
      <c r="AQ98" s="194"/>
    </row>
    <row r="99" spans="19:43">
      <c r="S99" s="194"/>
      <c r="T99" s="194"/>
      <c r="U99" s="194"/>
      <c r="V99" s="194"/>
      <c r="W99" s="194"/>
      <c r="X99" s="194"/>
      <c r="Y99" s="194"/>
      <c r="Z99" s="194"/>
      <c r="AA99" s="194"/>
      <c r="AB99" s="194"/>
      <c r="AC99" s="194"/>
      <c r="AD99" s="194"/>
      <c r="AE99" s="194"/>
      <c r="AF99" s="194"/>
      <c r="AG99" s="194"/>
      <c r="AH99" s="194"/>
      <c r="AI99" s="194"/>
      <c r="AJ99" s="194"/>
      <c r="AK99" s="194"/>
      <c r="AL99" s="194"/>
      <c r="AM99" s="194"/>
      <c r="AN99" s="194"/>
      <c r="AO99" s="194"/>
      <c r="AP99" s="194"/>
      <c r="AQ99" s="194"/>
    </row>
    <row r="100" spans="19:43">
      <c r="S100" s="194"/>
      <c r="T100" s="194"/>
      <c r="U100" s="194"/>
      <c r="V100" s="194"/>
      <c r="W100" s="194"/>
      <c r="X100" s="194"/>
      <c r="Y100" s="194"/>
      <c r="Z100" s="194"/>
      <c r="AA100" s="194"/>
      <c r="AB100" s="194"/>
      <c r="AC100" s="194"/>
      <c r="AD100" s="194"/>
      <c r="AE100" s="194"/>
      <c r="AF100" s="194"/>
      <c r="AG100" s="194"/>
      <c r="AH100" s="194"/>
      <c r="AI100" s="194"/>
      <c r="AJ100" s="194"/>
      <c r="AK100" s="194"/>
      <c r="AL100" s="194"/>
      <c r="AM100" s="194"/>
      <c r="AN100" s="194"/>
      <c r="AO100" s="194"/>
      <c r="AP100" s="194"/>
      <c r="AQ100" s="194"/>
    </row>
    <row r="101" spans="19:43">
      <c r="S101" s="194"/>
      <c r="T101" s="194"/>
      <c r="U101" s="194"/>
      <c r="V101" s="194"/>
      <c r="W101" s="194"/>
      <c r="X101" s="194"/>
      <c r="Y101" s="194"/>
      <c r="Z101" s="194"/>
      <c r="AA101" s="194"/>
      <c r="AB101" s="194"/>
      <c r="AC101" s="194"/>
      <c r="AD101" s="194"/>
      <c r="AE101" s="194"/>
      <c r="AF101" s="194"/>
      <c r="AG101" s="194"/>
      <c r="AH101" s="194"/>
      <c r="AI101" s="194"/>
      <c r="AJ101" s="194"/>
      <c r="AK101" s="194"/>
      <c r="AL101" s="194"/>
      <c r="AM101" s="194"/>
      <c r="AN101" s="194"/>
      <c r="AO101" s="194"/>
      <c r="AP101" s="194"/>
      <c r="AQ101" s="194"/>
    </row>
    <row r="102" spans="19:43">
      <c r="S102" s="194"/>
      <c r="T102" s="194"/>
      <c r="U102" s="194"/>
      <c r="V102" s="194"/>
      <c r="W102" s="194"/>
      <c r="X102" s="194"/>
      <c r="Y102" s="194"/>
      <c r="Z102" s="194"/>
      <c r="AA102" s="194"/>
      <c r="AB102" s="194"/>
      <c r="AC102" s="194"/>
      <c r="AD102" s="194"/>
      <c r="AE102" s="194"/>
      <c r="AF102" s="194"/>
      <c r="AG102" s="194"/>
      <c r="AH102" s="194"/>
      <c r="AI102" s="194"/>
      <c r="AJ102" s="194"/>
      <c r="AK102" s="194"/>
      <c r="AL102" s="194"/>
      <c r="AM102" s="194"/>
      <c r="AN102" s="194"/>
      <c r="AO102" s="194"/>
      <c r="AP102" s="194"/>
      <c r="AQ102" s="194"/>
    </row>
    <row r="103" spans="19:43">
      <c r="S103" s="194"/>
      <c r="T103" s="194"/>
      <c r="U103" s="194"/>
      <c r="V103" s="194"/>
      <c r="W103" s="194"/>
      <c r="X103" s="194"/>
      <c r="Y103" s="194"/>
      <c r="Z103" s="194"/>
      <c r="AA103" s="194"/>
      <c r="AB103" s="194"/>
      <c r="AC103" s="194"/>
      <c r="AD103" s="194"/>
      <c r="AE103" s="194"/>
      <c r="AF103" s="194"/>
      <c r="AG103" s="194"/>
      <c r="AH103" s="194"/>
      <c r="AI103" s="194"/>
      <c r="AJ103" s="194"/>
      <c r="AK103" s="194"/>
      <c r="AL103" s="194"/>
      <c r="AM103" s="194"/>
      <c r="AN103" s="194"/>
      <c r="AO103" s="194"/>
      <c r="AP103" s="194"/>
      <c r="AQ103" s="194"/>
    </row>
    <row r="104" spans="19:43">
      <c r="S104" s="194"/>
      <c r="T104" s="194"/>
      <c r="U104" s="194"/>
      <c r="V104" s="194"/>
      <c r="W104" s="194"/>
      <c r="X104" s="194"/>
      <c r="Y104" s="194"/>
      <c r="Z104" s="194"/>
      <c r="AA104" s="194"/>
      <c r="AB104" s="194"/>
      <c r="AC104" s="194"/>
      <c r="AD104" s="194"/>
      <c r="AE104" s="194"/>
      <c r="AF104" s="194"/>
      <c r="AG104" s="194"/>
      <c r="AH104" s="194"/>
      <c r="AI104" s="194"/>
      <c r="AJ104" s="194"/>
      <c r="AK104" s="194"/>
      <c r="AL104" s="194"/>
      <c r="AM104" s="194"/>
      <c r="AN104" s="194"/>
      <c r="AO104" s="194"/>
      <c r="AP104" s="194"/>
      <c r="AQ104" s="194"/>
    </row>
    <row r="105" spans="19:43">
      <c r="S105" s="194"/>
      <c r="T105" s="194"/>
      <c r="U105" s="194"/>
      <c r="V105" s="194"/>
      <c r="W105" s="194"/>
      <c r="X105" s="194"/>
      <c r="Y105" s="194"/>
      <c r="Z105" s="194"/>
      <c r="AA105" s="194"/>
      <c r="AB105" s="194"/>
      <c r="AC105" s="194"/>
      <c r="AD105" s="194"/>
      <c r="AE105" s="194"/>
      <c r="AF105" s="194"/>
      <c r="AG105" s="194"/>
      <c r="AH105" s="194"/>
      <c r="AI105" s="194"/>
      <c r="AJ105" s="194"/>
      <c r="AK105" s="194"/>
      <c r="AL105" s="194"/>
      <c r="AM105" s="194"/>
      <c r="AN105" s="194"/>
      <c r="AO105" s="194"/>
      <c r="AP105" s="194"/>
      <c r="AQ105" s="194"/>
    </row>
    <row r="106" spans="19:43">
      <c r="S106" s="194"/>
      <c r="T106" s="194"/>
      <c r="U106" s="194"/>
      <c r="V106" s="194"/>
      <c r="W106" s="194"/>
      <c r="X106" s="194"/>
      <c r="Y106" s="194"/>
      <c r="Z106" s="194"/>
      <c r="AA106" s="194"/>
      <c r="AB106" s="194"/>
      <c r="AC106" s="194"/>
      <c r="AD106" s="194"/>
      <c r="AE106" s="194"/>
      <c r="AF106" s="194"/>
      <c r="AG106" s="194"/>
      <c r="AH106" s="194"/>
      <c r="AI106" s="194"/>
      <c r="AJ106" s="194"/>
      <c r="AK106" s="194"/>
      <c r="AL106" s="194"/>
      <c r="AM106" s="194"/>
      <c r="AN106" s="194"/>
      <c r="AO106" s="194"/>
      <c r="AP106" s="194"/>
      <c r="AQ106" s="194"/>
    </row>
    <row r="107" spans="19:43">
      <c r="S107" s="194"/>
      <c r="T107" s="194"/>
      <c r="U107" s="194"/>
      <c r="V107" s="194"/>
      <c r="W107" s="194"/>
      <c r="X107" s="194"/>
      <c r="Y107" s="194"/>
      <c r="Z107" s="194"/>
      <c r="AA107" s="194"/>
      <c r="AB107" s="194"/>
      <c r="AC107" s="194"/>
      <c r="AD107" s="194"/>
      <c r="AE107" s="194"/>
      <c r="AF107" s="194"/>
      <c r="AG107" s="194"/>
      <c r="AH107" s="194"/>
      <c r="AI107" s="194"/>
      <c r="AJ107" s="194"/>
      <c r="AK107" s="194"/>
      <c r="AL107" s="194"/>
      <c r="AM107" s="194"/>
      <c r="AN107" s="194"/>
      <c r="AO107" s="194"/>
      <c r="AP107" s="194"/>
      <c r="AQ107" s="194"/>
    </row>
    <row r="108" spans="19:43">
      <c r="S108" s="194"/>
      <c r="T108" s="194"/>
      <c r="U108" s="194"/>
      <c r="V108" s="194"/>
      <c r="W108" s="194"/>
      <c r="X108" s="194"/>
      <c r="Y108" s="194"/>
      <c r="Z108" s="194"/>
      <c r="AA108" s="194"/>
      <c r="AB108" s="194"/>
      <c r="AC108" s="194"/>
      <c r="AD108" s="194"/>
      <c r="AE108" s="194"/>
      <c r="AF108" s="194"/>
      <c r="AG108" s="194"/>
      <c r="AH108" s="194"/>
      <c r="AI108" s="194"/>
      <c r="AJ108" s="194"/>
      <c r="AK108" s="194"/>
      <c r="AL108" s="194"/>
      <c r="AM108" s="194"/>
      <c r="AN108" s="194"/>
      <c r="AO108" s="194"/>
      <c r="AP108" s="194"/>
      <c r="AQ108" s="194"/>
    </row>
    <row r="109" spans="19:43">
      <c r="S109" s="194"/>
      <c r="T109" s="194"/>
      <c r="U109" s="194"/>
      <c r="V109" s="194"/>
      <c r="W109" s="194"/>
      <c r="X109" s="194"/>
      <c r="Y109" s="194"/>
      <c r="Z109" s="194"/>
      <c r="AA109" s="194"/>
      <c r="AB109" s="194"/>
      <c r="AC109" s="194"/>
      <c r="AD109" s="194"/>
      <c r="AE109" s="194"/>
      <c r="AF109" s="194"/>
      <c r="AG109" s="194"/>
      <c r="AH109" s="194"/>
      <c r="AI109" s="194"/>
      <c r="AJ109" s="194"/>
      <c r="AK109" s="194"/>
      <c r="AL109" s="194"/>
      <c r="AM109" s="194"/>
      <c r="AN109" s="194"/>
      <c r="AO109" s="194"/>
      <c r="AP109" s="194"/>
      <c r="AQ109" s="194"/>
    </row>
    <row r="110" spans="19:43">
      <c r="S110" s="194"/>
      <c r="T110" s="194"/>
      <c r="U110" s="194"/>
      <c r="V110" s="194"/>
      <c r="W110" s="194"/>
      <c r="X110" s="194"/>
      <c r="Y110" s="194"/>
      <c r="Z110" s="194"/>
      <c r="AA110" s="194"/>
      <c r="AB110" s="194"/>
      <c r="AC110" s="194"/>
      <c r="AD110" s="194"/>
      <c r="AE110" s="194"/>
      <c r="AF110" s="194"/>
      <c r="AG110" s="194"/>
      <c r="AH110" s="194"/>
      <c r="AI110" s="194"/>
      <c r="AJ110" s="194"/>
      <c r="AK110" s="194"/>
      <c r="AL110" s="194"/>
      <c r="AM110" s="194"/>
      <c r="AN110" s="194"/>
      <c r="AO110" s="194"/>
      <c r="AP110" s="194"/>
      <c r="AQ110" s="194"/>
    </row>
    <row r="111" spans="19:43">
      <c r="S111" s="194"/>
      <c r="T111" s="194"/>
      <c r="U111" s="194"/>
      <c r="V111" s="194"/>
      <c r="W111" s="194"/>
      <c r="X111" s="194"/>
      <c r="Y111" s="194"/>
      <c r="Z111" s="194"/>
      <c r="AA111" s="194"/>
      <c r="AB111" s="194"/>
      <c r="AC111" s="194"/>
      <c r="AD111" s="194"/>
      <c r="AE111" s="194"/>
      <c r="AF111" s="194"/>
      <c r="AG111" s="194"/>
      <c r="AH111" s="194"/>
      <c r="AI111" s="194"/>
      <c r="AJ111" s="194"/>
      <c r="AK111" s="194"/>
      <c r="AL111" s="194"/>
      <c r="AM111" s="194"/>
      <c r="AN111" s="194"/>
      <c r="AO111" s="194"/>
      <c r="AP111" s="194"/>
      <c r="AQ111" s="194"/>
    </row>
    <row r="112" spans="19:43">
      <c r="S112" s="194"/>
      <c r="T112" s="194"/>
      <c r="U112" s="194"/>
      <c r="V112" s="194"/>
      <c r="W112" s="194"/>
      <c r="X112" s="194"/>
      <c r="Y112" s="194"/>
      <c r="Z112" s="194"/>
      <c r="AA112" s="194"/>
      <c r="AB112" s="194"/>
      <c r="AC112" s="194"/>
      <c r="AD112" s="194"/>
      <c r="AE112" s="194"/>
      <c r="AF112" s="194"/>
      <c r="AG112" s="194"/>
      <c r="AH112" s="194"/>
      <c r="AI112" s="194"/>
      <c r="AJ112" s="194"/>
      <c r="AK112" s="194"/>
      <c r="AL112" s="194"/>
      <c r="AM112" s="194"/>
      <c r="AN112" s="194"/>
      <c r="AO112" s="194"/>
      <c r="AP112" s="194"/>
      <c r="AQ112" s="194"/>
    </row>
    <row r="113" spans="19:43">
      <c r="S113" s="194"/>
      <c r="T113" s="194"/>
      <c r="U113" s="194"/>
      <c r="V113" s="194"/>
      <c r="W113" s="194"/>
      <c r="X113" s="194"/>
      <c r="Y113" s="194"/>
      <c r="Z113" s="194"/>
      <c r="AA113" s="194"/>
      <c r="AB113" s="194"/>
      <c r="AC113" s="194"/>
      <c r="AD113" s="194"/>
      <c r="AE113" s="194"/>
      <c r="AF113" s="194"/>
      <c r="AG113" s="194"/>
      <c r="AH113" s="194"/>
      <c r="AI113" s="194"/>
      <c r="AJ113" s="194"/>
      <c r="AK113" s="194"/>
      <c r="AL113" s="194"/>
      <c r="AM113" s="194"/>
      <c r="AN113" s="194"/>
      <c r="AO113" s="194"/>
      <c r="AP113" s="194"/>
      <c r="AQ113" s="194"/>
    </row>
    <row r="114" spans="19:43">
      <c r="S114" s="194"/>
      <c r="T114" s="194"/>
      <c r="U114" s="194"/>
      <c r="V114" s="194"/>
      <c r="W114" s="194"/>
      <c r="X114" s="194"/>
      <c r="Y114" s="194"/>
      <c r="Z114" s="194"/>
      <c r="AA114" s="194"/>
      <c r="AB114" s="194"/>
      <c r="AC114" s="194"/>
      <c r="AD114" s="194"/>
      <c r="AE114" s="194"/>
      <c r="AF114" s="194"/>
      <c r="AG114" s="194"/>
      <c r="AH114" s="194"/>
      <c r="AI114" s="194"/>
      <c r="AJ114" s="194"/>
      <c r="AK114" s="194"/>
      <c r="AL114" s="194"/>
      <c r="AM114" s="194"/>
      <c r="AN114" s="194"/>
      <c r="AO114" s="194"/>
      <c r="AP114" s="194"/>
      <c r="AQ114" s="194"/>
    </row>
    <row r="115" spans="19:43">
      <c r="S115" s="194"/>
      <c r="T115" s="194"/>
      <c r="U115" s="194"/>
      <c r="V115" s="194"/>
      <c r="W115" s="194"/>
      <c r="X115" s="194"/>
      <c r="Y115" s="194"/>
      <c r="Z115" s="194"/>
      <c r="AA115" s="194"/>
      <c r="AB115" s="194"/>
      <c r="AC115" s="194"/>
      <c r="AD115" s="194"/>
      <c r="AE115" s="194"/>
      <c r="AF115" s="194"/>
      <c r="AG115" s="194"/>
      <c r="AH115" s="194"/>
      <c r="AI115" s="194"/>
      <c r="AJ115" s="194"/>
      <c r="AK115" s="194"/>
      <c r="AL115" s="194"/>
      <c r="AM115" s="194"/>
      <c r="AN115" s="194"/>
      <c r="AO115" s="194"/>
      <c r="AP115" s="194"/>
      <c r="AQ115" s="194"/>
    </row>
    <row r="116" spans="19:43">
      <c r="S116" s="194"/>
      <c r="T116" s="194"/>
      <c r="U116" s="194"/>
      <c r="V116" s="194"/>
      <c r="W116" s="194"/>
      <c r="X116" s="194"/>
      <c r="Y116" s="194"/>
      <c r="Z116" s="194"/>
      <c r="AA116" s="194"/>
      <c r="AB116" s="194"/>
      <c r="AC116" s="194"/>
      <c r="AD116" s="194"/>
      <c r="AE116" s="194"/>
      <c r="AF116" s="194"/>
      <c r="AG116" s="194"/>
      <c r="AH116" s="194"/>
      <c r="AI116" s="194"/>
      <c r="AJ116" s="194"/>
      <c r="AK116" s="194"/>
      <c r="AL116" s="194"/>
      <c r="AM116" s="194"/>
      <c r="AN116" s="194"/>
      <c r="AO116" s="194"/>
      <c r="AP116" s="194"/>
      <c r="AQ116" s="194"/>
    </row>
    <row r="117" spans="19:43">
      <c r="S117" s="194"/>
      <c r="T117" s="194"/>
      <c r="U117" s="194"/>
      <c r="V117" s="194"/>
      <c r="W117" s="194"/>
      <c r="X117" s="194"/>
      <c r="Y117" s="194"/>
      <c r="Z117" s="194"/>
      <c r="AA117" s="194"/>
      <c r="AB117" s="194"/>
      <c r="AC117" s="194"/>
      <c r="AD117" s="194"/>
      <c r="AE117" s="194"/>
      <c r="AF117" s="194"/>
      <c r="AG117" s="194"/>
      <c r="AH117" s="194"/>
      <c r="AI117" s="194"/>
      <c r="AJ117" s="194"/>
      <c r="AK117" s="194"/>
      <c r="AL117" s="194"/>
      <c r="AM117" s="194"/>
      <c r="AN117" s="194"/>
      <c r="AO117" s="194"/>
      <c r="AP117" s="194"/>
      <c r="AQ117" s="194"/>
    </row>
    <row r="118" spans="19:43">
      <c r="S118" s="194"/>
      <c r="T118" s="194"/>
      <c r="U118" s="194"/>
      <c r="V118" s="194"/>
      <c r="W118" s="194"/>
      <c r="X118" s="194"/>
      <c r="Y118" s="194"/>
      <c r="Z118" s="194"/>
      <c r="AA118" s="194"/>
      <c r="AB118" s="194"/>
      <c r="AC118" s="194"/>
      <c r="AD118" s="194"/>
      <c r="AE118" s="194"/>
      <c r="AF118" s="194"/>
      <c r="AG118" s="194"/>
      <c r="AH118" s="194"/>
      <c r="AI118" s="194"/>
      <c r="AJ118" s="194"/>
      <c r="AK118" s="194"/>
      <c r="AL118" s="194"/>
      <c r="AM118" s="194"/>
      <c r="AN118" s="194"/>
      <c r="AO118" s="194"/>
      <c r="AP118" s="194"/>
      <c r="AQ118" s="194"/>
    </row>
    <row r="119" spans="19:43">
      <c r="S119" s="194"/>
      <c r="T119" s="194"/>
      <c r="U119" s="194"/>
      <c r="V119" s="194"/>
      <c r="W119" s="194"/>
      <c r="X119" s="194"/>
      <c r="Y119" s="194"/>
      <c r="Z119" s="194"/>
      <c r="AA119" s="194"/>
      <c r="AB119" s="194"/>
      <c r="AC119" s="194"/>
      <c r="AD119" s="194"/>
      <c r="AE119" s="194"/>
      <c r="AF119" s="194"/>
      <c r="AG119" s="194"/>
      <c r="AH119" s="194"/>
      <c r="AI119" s="194"/>
      <c r="AJ119" s="194"/>
      <c r="AK119" s="194"/>
      <c r="AL119" s="194"/>
      <c r="AM119" s="194"/>
      <c r="AN119" s="194"/>
      <c r="AO119" s="194"/>
      <c r="AP119" s="194"/>
      <c r="AQ119" s="194"/>
    </row>
    <row r="120" spans="19:43">
      <c r="S120" s="194"/>
      <c r="T120" s="194"/>
      <c r="U120" s="194"/>
      <c r="V120" s="194"/>
      <c r="W120" s="194"/>
      <c r="X120" s="194"/>
      <c r="Y120" s="194"/>
      <c r="Z120" s="194"/>
      <c r="AA120" s="194"/>
      <c r="AB120" s="194"/>
      <c r="AC120" s="194"/>
      <c r="AD120" s="194"/>
      <c r="AE120" s="194"/>
      <c r="AF120" s="194"/>
      <c r="AG120" s="194"/>
      <c r="AH120" s="194"/>
      <c r="AI120" s="194"/>
      <c r="AJ120" s="194"/>
      <c r="AK120" s="194"/>
      <c r="AL120" s="194"/>
      <c r="AM120" s="194"/>
      <c r="AN120" s="194"/>
      <c r="AO120" s="194"/>
      <c r="AP120" s="194"/>
      <c r="AQ120" s="194"/>
    </row>
    <row r="121" spans="19:43">
      <c r="S121" s="194"/>
      <c r="T121" s="194"/>
      <c r="U121" s="194"/>
      <c r="V121" s="194"/>
      <c r="W121" s="194"/>
      <c r="X121" s="194"/>
      <c r="Y121" s="194"/>
      <c r="Z121" s="194"/>
      <c r="AA121" s="194"/>
      <c r="AB121" s="194"/>
      <c r="AC121" s="194"/>
      <c r="AD121" s="194"/>
      <c r="AE121" s="194"/>
      <c r="AF121" s="194"/>
      <c r="AG121" s="194"/>
      <c r="AH121" s="194"/>
      <c r="AI121" s="194"/>
      <c r="AJ121" s="194"/>
      <c r="AK121" s="194"/>
      <c r="AL121" s="194"/>
      <c r="AM121" s="194"/>
      <c r="AN121" s="194"/>
      <c r="AO121" s="194"/>
      <c r="AP121" s="194"/>
      <c r="AQ121" s="194"/>
    </row>
    <row r="122" spans="19:43">
      <c r="S122" s="194"/>
      <c r="T122" s="194"/>
      <c r="U122" s="194"/>
      <c r="V122" s="194"/>
      <c r="W122" s="194"/>
      <c r="X122" s="194"/>
      <c r="Y122" s="194"/>
      <c r="Z122" s="194"/>
      <c r="AA122" s="194"/>
      <c r="AB122" s="194"/>
      <c r="AC122" s="194"/>
      <c r="AD122" s="194"/>
      <c r="AE122" s="194"/>
      <c r="AF122" s="194"/>
      <c r="AG122" s="194"/>
      <c r="AH122" s="194"/>
      <c r="AI122" s="194"/>
      <c r="AJ122" s="194"/>
      <c r="AK122" s="194"/>
      <c r="AL122" s="194"/>
      <c r="AM122" s="194"/>
      <c r="AN122" s="194"/>
      <c r="AO122" s="194"/>
      <c r="AP122" s="194"/>
      <c r="AQ122" s="194"/>
    </row>
    <row r="123" spans="19:43">
      <c r="S123" s="194"/>
      <c r="T123" s="194"/>
      <c r="U123" s="194"/>
      <c r="V123" s="194"/>
      <c r="W123" s="194"/>
      <c r="X123" s="194"/>
      <c r="Y123" s="194"/>
      <c r="Z123" s="194"/>
      <c r="AA123" s="194"/>
      <c r="AB123" s="194"/>
      <c r="AC123" s="194"/>
      <c r="AD123" s="194"/>
      <c r="AE123" s="194"/>
      <c r="AF123" s="194"/>
      <c r="AG123" s="194"/>
      <c r="AH123" s="194"/>
      <c r="AI123" s="194"/>
      <c r="AJ123" s="194"/>
      <c r="AK123" s="194"/>
      <c r="AL123" s="194"/>
      <c r="AM123" s="194"/>
      <c r="AN123" s="194"/>
      <c r="AO123" s="194"/>
      <c r="AP123" s="194"/>
      <c r="AQ123" s="194"/>
    </row>
    <row r="124" spans="19:43">
      <c r="S124" s="194"/>
      <c r="T124" s="194"/>
      <c r="U124" s="194"/>
      <c r="V124" s="194"/>
      <c r="W124" s="194"/>
      <c r="X124" s="194"/>
      <c r="Y124" s="194"/>
      <c r="Z124" s="194"/>
      <c r="AA124" s="194"/>
      <c r="AB124" s="194"/>
      <c r="AC124" s="194"/>
      <c r="AD124" s="194"/>
      <c r="AE124" s="194"/>
      <c r="AF124" s="194"/>
      <c r="AG124" s="194"/>
      <c r="AH124" s="194"/>
      <c r="AI124" s="194"/>
      <c r="AJ124" s="194"/>
      <c r="AK124" s="194"/>
      <c r="AL124" s="194"/>
      <c r="AM124" s="194"/>
      <c r="AN124" s="194"/>
      <c r="AO124" s="194"/>
      <c r="AP124" s="194"/>
      <c r="AQ124" s="194"/>
    </row>
    <row r="125" spans="19:43">
      <c r="S125" s="194"/>
      <c r="T125" s="194"/>
      <c r="U125" s="194"/>
      <c r="V125" s="194"/>
      <c r="W125" s="194"/>
      <c r="X125" s="194"/>
      <c r="Y125" s="194"/>
      <c r="Z125" s="194"/>
      <c r="AA125" s="194"/>
      <c r="AB125" s="194"/>
      <c r="AC125" s="194"/>
      <c r="AD125" s="194"/>
      <c r="AE125" s="194"/>
      <c r="AF125" s="194"/>
      <c r="AG125" s="194"/>
      <c r="AH125" s="194"/>
      <c r="AI125" s="194"/>
      <c r="AJ125" s="194"/>
      <c r="AK125" s="194"/>
      <c r="AL125" s="194"/>
      <c r="AM125" s="194"/>
      <c r="AN125" s="194"/>
      <c r="AO125" s="194"/>
      <c r="AP125" s="194"/>
      <c r="AQ125" s="194"/>
    </row>
    <row r="126" spans="19:43">
      <c r="S126" s="194"/>
      <c r="T126" s="194"/>
      <c r="U126" s="194"/>
      <c r="V126" s="194"/>
      <c r="W126" s="194"/>
      <c r="X126" s="194"/>
      <c r="Y126" s="194"/>
      <c r="Z126" s="194"/>
      <c r="AA126" s="194"/>
      <c r="AB126" s="194"/>
      <c r="AC126" s="194"/>
      <c r="AD126" s="194"/>
      <c r="AE126" s="194"/>
      <c r="AF126" s="194"/>
      <c r="AG126" s="194"/>
      <c r="AH126" s="194"/>
      <c r="AI126" s="194"/>
      <c r="AJ126" s="194"/>
      <c r="AK126" s="194"/>
      <c r="AL126" s="194"/>
      <c r="AM126" s="194"/>
      <c r="AN126" s="194"/>
      <c r="AO126" s="194"/>
      <c r="AP126" s="194"/>
      <c r="AQ126" s="194"/>
    </row>
    <row r="127" spans="19:43">
      <c r="S127" s="194"/>
      <c r="T127" s="194"/>
      <c r="U127" s="194"/>
      <c r="V127" s="194"/>
      <c r="W127" s="194"/>
      <c r="X127" s="194"/>
      <c r="Y127" s="194"/>
      <c r="Z127" s="194"/>
      <c r="AA127" s="194"/>
      <c r="AB127" s="194"/>
      <c r="AC127" s="194"/>
      <c r="AD127" s="194"/>
      <c r="AE127" s="194"/>
      <c r="AF127" s="194"/>
      <c r="AG127" s="194"/>
      <c r="AH127" s="194"/>
      <c r="AI127" s="194"/>
      <c r="AJ127" s="194"/>
      <c r="AK127" s="194"/>
      <c r="AL127" s="194"/>
      <c r="AM127" s="194"/>
      <c r="AN127" s="194"/>
      <c r="AO127" s="194"/>
      <c r="AP127" s="194"/>
      <c r="AQ127" s="194"/>
    </row>
    <row r="128" spans="19:43">
      <c r="S128" s="194"/>
      <c r="T128" s="194"/>
      <c r="U128" s="194"/>
      <c r="V128" s="194"/>
      <c r="W128" s="194"/>
      <c r="X128" s="194"/>
      <c r="Y128" s="194"/>
      <c r="Z128" s="194"/>
      <c r="AA128" s="194"/>
      <c r="AB128" s="194"/>
      <c r="AC128" s="194"/>
      <c r="AD128" s="194"/>
      <c r="AE128" s="194"/>
      <c r="AF128" s="194"/>
      <c r="AG128" s="194"/>
      <c r="AH128" s="194"/>
      <c r="AI128" s="194"/>
      <c r="AJ128" s="194"/>
      <c r="AK128" s="194"/>
      <c r="AL128" s="194"/>
      <c r="AM128" s="194"/>
      <c r="AN128" s="194"/>
      <c r="AO128" s="194"/>
      <c r="AP128" s="194"/>
      <c r="AQ128" s="194"/>
    </row>
    <row r="129" spans="19:43">
      <c r="S129" s="194"/>
      <c r="T129" s="194"/>
      <c r="U129" s="194"/>
      <c r="V129" s="194"/>
      <c r="W129" s="194"/>
      <c r="X129" s="194"/>
      <c r="Y129" s="194"/>
      <c r="Z129" s="194"/>
      <c r="AA129" s="194"/>
      <c r="AB129" s="194"/>
      <c r="AC129" s="194"/>
      <c r="AD129" s="194"/>
      <c r="AE129" s="194"/>
      <c r="AF129" s="194"/>
      <c r="AG129" s="194"/>
      <c r="AH129" s="194"/>
      <c r="AI129" s="194"/>
      <c r="AJ129" s="194"/>
      <c r="AK129" s="194"/>
      <c r="AL129" s="194"/>
      <c r="AM129" s="194"/>
      <c r="AN129" s="194"/>
      <c r="AO129" s="194"/>
      <c r="AP129" s="194"/>
      <c r="AQ129" s="194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4D31C-4CE2-46AF-A4AB-BFD22F7B7270}">
  <dimension ref="A2:AX640"/>
  <sheetViews>
    <sheetView zoomScale="90" zoomScaleNormal="90" workbookViewId="0">
      <pane ySplit="5" topLeftCell="A6" activePane="bottomLeft" state="frozen"/>
      <selection activeCell="B1" sqref="B1"/>
      <selection pane="bottomLeft" activeCell="P6" sqref="P6"/>
    </sheetView>
  </sheetViews>
  <sheetFormatPr defaultRowHeight="14.4"/>
  <cols>
    <col min="1" max="1" width="39.88671875" customWidth="1"/>
    <col min="2" max="2" width="12" bestFit="1" customWidth="1"/>
    <col min="3" max="3" width="13.21875" bestFit="1" customWidth="1"/>
    <col min="7" max="7" width="12" bestFit="1" customWidth="1"/>
    <col min="8" max="8" width="14.5546875" bestFit="1" customWidth="1"/>
    <col min="9" max="9" width="12.5546875" bestFit="1" customWidth="1"/>
    <col min="10" max="10" width="20.88671875" bestFit="1" customWidth="1"/>
    <col min="11" max="11" width="12" bestFit="1" customWidth="1"/>
    <col min="12" max="12" width="11.33203125" bestFit="1" customWidth="1"/>
    <col min="13" max="13" width="16.33203125" bestFit="1" customWidth="1"/>
    <col min="14" max="14" width="12.109375" customWidth="1"/>
    <col min="15" max="15" width="8" bestFit="1" customWidth="1"/>
    <col min="16" max="16" width="20.88671875" customWidth="1"/>
    <col min="18" max="18" width="11" customWidth="1"/>
    <col min="19" max="19" width="8.33203125" hidden="1" customWidth="1"/>
    <col min="20" max="20" width="0.109375" customWidth="1"/>
    <col min="21" max="21" width="0.33203125" customWidth="1"/>
    <col min="22" max="22" width="0.21875" customWidth="1"/>
    <col min="23" max="23" width="0.33203125" customWidth="1"/>
    <col min="24" max="24" width="14.33203125" customWidth="1"/>
    <col min="25" max="25" width="0.33203125" customWidth="1"/>
    <col min="26" max="26" width="19.33203125" customWidth="1"/>
    <col min="27" max="27" width="17.44140625" bestFit="1" customWidth="1"/>
    <col min="29" max="29" width="17" bestFit="1" customWidth="1"/>
    <col min="31" max="31" width="17.88671875" bestFit="1" customWidth="1"/>
    <col min="34" max="34" width="10.44140625" bestFit="1" customWidth="1"/>
    <col min="35" max="35" width="11.21875" bestFit="1" customWidth="1"/>
    <col min="36" max="36" width="10.109375" bestFit="1" customWidth="1"/>
  </cols>
  <sheetData>
    <row r="2" spans="1:50">
      <c r="A2" s="7" t="s">
        <v>114</v>
      </c>
      <c r="B2" s="68"/>
    </row>
    <row r="3" spans="1:50">
      <c r="A3" s="7" t="s">
        <v>113</v>
      </c>
      <c r="B3" s="69"/>
    </row>
    <row r="4" spans="1:50" ht="14.4" customHeight="1">
      <c r="A4" s="7" t="s">
        <v>115</v>
      </c>
      <c r="B4" s="71"/>
      <c r="D4" s="144" t="s">
        <v>139</v>
      </c>
      <c r="E4" s="145"/>
      <c r="F4" s="145"/>
      <c r="G4" s="145"/>
      <c r="H4" s="145"/>
    </row>
    <row r="5" spans="1:50" ht="15" thickBot="1">
      <c r="A5" s="7"/>
      <c r="B5" s="7"/>
      <c r="C5" s="195" t="s">
        <v>137</v>
      </c>
      <c r="D5" s="142" t="s">
        <v>80</v>
      </c>
      <c r="E5" s="142" t="s">
        <v>81</v>
      </c>
      <c r="F5" s="141" t="s">
        <v>82</v>
      </c>
      <c r="G5" s="141" t="s">
        <v>84</v>
      </c>
      <c r="H5" s="141" t="s">
        <v>85</v>
      </c>
      <c r="I5" s="142" t="s">
        <v>83</v>
      </c>
      <c r="J5" s="142" t="s">
        <v>111</v>
      </c>
      <c r="K5" s="142" t="s">
        <v>140</v>
      </c>
      <c r="L5" s="142" t="s">
        <v>141</v>
      </c>
      <c r="M5" s="143" t="s">
        <v>143</v>
      </c>
      <c r="N5" s="142" t="s">
        <v>144</v>
      </c>
      <c r="O5" s="143" t="s">
        <v>142</v>
      </c>
      <c r="P5" s="143" t="s">
        <v>145</v>
      </c>
      <c r="Q5" s="143" t="s">
        <v>18</v>
      </c>
      <c r="R5" s="143" t="s">
        <v>131</v>
      </c>
      <c r="S5" s="143" t="s">
        <v>19</v>
      </c>
      <c r="T5" s="143" t="s">
        <v>132</v>
      </c>
      <c r="U5" s="143" t="s">
        <v>133</v>
      </c>
      <c r="V5" s="143" t="s">
        <v>135</v>
      </c>
      <c r="W5" s="143" t="s">
        <v>134</v>
      </c>
      <c r="X5" s="143" t="s">
        <v>100</v>
      </c>
      <c r="Y5" s="143"/>
    </row>
    <row r="6" spans="1:50" ht="15" thickBot="1">
      <c r="C6" s="148" t="s">
        <v>156</v>
      </c>
      <c r="D6" s="38">
        <v>1</v>
      </c>
      <c r="E6" s="65">
        <v>1</v>
      </c>
      <c r="F6" s="67">
        <v>0</v>
      </c>
      <c r="G6" s="79">
        <v>0</v>
      </c>
      <c r="H6" s="71">
        <v>0</v>
      </c>
      <c r="I6" s="7">
        <v>0</v>
      </c>
      <c r="J6" s="70">
        <f>0.97</f>
        <v>0.97</v>
      </c>
      <c r="K6" s="7">
        <f t="shared" ref="K6:K69" si="0">0.5*1.167*0.95*1.151*I6^2</f>
        <v>0</v>
      </c>
      <c r="L6" s="7">
        <v>120</v>
      </c>
      <c r="M6" s="7">
        <f>J6*616</f>
        <v>597.52</v>
      </c>
      <c r="N6" s="7">
        <v>0</v>
      </c>
      <c r="O6" s="7">
        <f>K6+L6+M6+N6</f>
        <v>717.52</v>
      </c>
      <c r="P6" s="146">
        <f>(O6*I6)/1000</f>
        <v>0</v>
      </c>
      <c r="Q6" s="7">
        <f t="shared" ref="Q6:Q13" si="1">VLOOKUP(H6,AA7:AB68,2,TRUE)</f>
        <v>0</v>
      </c>
      <c r="R6" s="7">
        <f t="shared" ref="R6:R69" si="2">VLOOKUP(Q6,$AG$7:$AH$68,2,FALSE)</f>
        <v>0</v>
      </c>
      <c r="S6" s="7">
        <v>0</v>
      </c>
      <c r="T6" s="7"/>
      <c r="U6" s="7">
        <f>MROUND(Q6,500)</f>
        <v>0</v>
      </c>
      <c r="V6" s="7">
        <f>MATCH(T6,$AJ$7:$AJ$29,0)</f>
        <v>23</v>
      </c>
      <c r="W6" s="7">
        <v>0</v>
      </c>
      <c r="X6" s="7">
        <v>0</v>
      </c>
      <c r="Y6" s="7">
        <f>R6*0.7457</f>
        <v>0</v>
      </c>
      <c r="AA6" s="153" t="s">
        <v>96</v>
      </c>
      <c r="AB6" s="154" t="s">
        <v>18</v>
      </c>
      <c r="AC6" s="154" t="s">
        <v>97</v>
      </c>
      <c r="AD6" s="154" t="s">
        <v>18</v>
      </c>
      <c r="AE6" s="154" t="s">
        <v>98</v>
      </c>
      <c r="AF6" s="154" t="s">
        <v>18</v>
      </c>
      <c r="AG6" s="154" t="s">
        <v>18</v>
      </c>
      <c r="AH6" s="154" t="s">
        <v>128</v>
      </c>
      <c r="AI6" s="155" t="s">
        <v>95</v>
      </c>
      <c r="AJ6" s="126" t="s">
        <v>99</v>
      </c>
      <c r="AK6" s="77">
        <v>500</v>
      </c>
      <c r="AL6" s="75">
        <v>1000</v>
      </c>
      <c r="AM6" s="75">
        <v>1500</v>
      </c>
      <c r="AN6" s="75">
        <v>2000</v>
      </c>
      <c r="AO6" s="75">
        <v>2500</v>
      </c>
      <c r="AP6" s="75">
        <v>3000</v>
      </c>
      <c r="AQ6" s="75">
        <v>3500</v>
      </c>
      <c r="AR6" s="75">
        <v>4000</v>
      </c>
      <c r="AS6" s="75">
        <v>4500</v>
      </c>
      <c r="AT6" s="75">
        <v>5000</v>
      </c>
      <c r="AU6" s="75">
        <v>5500</v>
      </c>
      <c r="AV6" s="75">
        <v>6000</v>
      </c>
      <c r="AW6" s="75">
        <v>6500</v>
      </c>
      <c r="AX6" s="76">
        <v>7000</v>
      </c>
    </row>
    <row r="7" spans="1:50">
      <c r="C7" s="148" t="s">
        <v>156</v>
      </c>
      <c r="D7" s="38">
        <v>1</v>
      </c>
      <c r="E7" s="65">
        <v>1</v>
      </c>
      <c r="F7" s="68">
        <v>1</v>
      </c>
      <c r="G7" s="79">
        <f>$F$7/I7</f>
        <v>0.71795815861773815</v>
      </c>
      <c r="H7" s="72">
        <f>I7*3.6</f>
        <v>5.0142197797862824</v>
      </c>
      <c r="I7" s="10">
        <f>MIN(13.2,(SQRT((I6^2)+2*J6*$F$7)))</f>
        <v>1.3928388277184118</v>
      </c>
      <c r="J7" s="70">
        <f t="shared" ref="J7:J20" si="3">0.97</f>
        <v>0.97</v>
      </c>
      <c r="K7" s="7">
        <f t="shared" si="0"/>
        <v>1.2377744654999996</v>
      </c>
      <c r="L7" s="7">
        <v>120</v>
      </c>
      <c r="M7" s="7">
        <f t="shared" ref="M7:M70" si="4">J7*616</f>
        <v>597.52</v>
      </c>
      <c r="N7" s="7">
        <v>0</v>
      </c>
      <c r="O7" s="7">
        <f t="shared" ref="O7:O70" si="5">K7+L7+M7+N7</f>
        <v>718.75777446550001</v>
      </c>
      <c r="P7" s="146">
        <f t="shared" ref="P7:P70" si="6">(O7*I7)/1000</f>
        <v>1.0011137360000215</v>
      </c>
      <c r="Q7" s="7">
        <f t="shared" si="1"/>
        <v>1100</v>
      </c>
      <c r="R7" s="7">
        <f t="shared" si="2"/>
        <v>0.86</v>
      </c>
      <c r="S7" s="21">
        <f t="shared" ref="S7:S70" si="7">VLOOKUP(Q7,$AG$7:$AI$68,3,TRUE)</f>
        <v>5.5720181818181818</v>
      </c>
      <c r="T7" s="21">
        <f>ROUNDUP(S7,0)</f>
        <v>6</v>
      </c>
      <c r="U7" s="7">
        <f>MROUND(Q7,500)</f>
        <v>1000</v>
      </c>
      <c r="V7" s="7">
        <f t="shared" ref="V7:V70" si="8">MATCH(T7,$AJ$7:$AJ$29,0)</f>
        <v>17</v>
      </c>
      <c r="W7" s="7">
        <f t="shared" ref="W7:W70" si="9">MATCH(U7,$AK$6:$AX$6,0)</f>
        <v>2</v>
      </c>
      <c r="X7" s="7">
        <f>INDEX($AK$7:$AX$29,V7,W7)</f>
        <v>546</v>
      </c>
      <c r="Y7" s="7">
        <f t="shared" ref="Y7:Y70" si="10">R7*0.7457</f>
        <v>0.64130200000000004</v>
      </c>
      <c r="AA7" s="31">
        <v>0</v>
      </c>
      <c r="AB7" s="31">
        <v>0</v>
      </c>
      <c r="AC7" s="31">
        <v>0</v>
      </c>
      <c r="AD7" s="31">
        <v>0</v>
      </c>
      <c r="AE7" s="31">
        <v>0</v>
      </c>
      <c r="AF7" s="31">
        <v>0</v>
      </c>
      <c r="AG7" s="31">
        <v>0</v>
      </c>
      <c r="AH7" s="31">
        <v>0</v>
      </c>
      <c r="AI7" s="31">
        <v>0</v>
      </c>
      <c r="AJ7" s="127">
        <v>22</v>
      </c>
      <c r="AK7" s="88">
        <v>488</v>
      </c>
      <c r="AL7" s="88">
        <v>488</v>
      </c>
      <c r="AM7" s="88">
        <v>488</v>
      </c>
      <c r="AN7" s="88">
        <v>488</v>
      </c>
      <c r="AO7" s="88">
        <v>488</v>
      </c>
      <c r="AP7" s="88">
        <v>488</v>
      </c>
      <c r="AQ7" s="88">
        <v>488</v>
      </c>
      <c r="AR7" s="88">
        <v>488</v>
      </c>
      <c r="AS7" s="88">
        <v>488</v>
      </c>
      <c r="AT7" s="88">
        <v>488</v>
      </c>
      <c r="AU7" s="88">
        <v>488</v>
      </c>
      <c r="AV7" s="88">
        <v>488</v>
      </c>
      <c r="AW7" s="88">
        <v>488</v>
      </c>
      <c r="AX7" s="88">
        <v>488</v>
      </c>
    </row>
    <row r="8" spans="1:50">
      <c r="C8" s="148" t="s">
        <v>156</v>
      </c>
      <c r="D8" s="38">
        <v>1</v>
      </c>
      <c r="E8" s="65">
        <v>1</v>
      </c>
      <c r="F8" s="68">
        <f t="shared" ref="F8:F71" si="11">F7+1</f>
        <v>2</v>
      </c>
      <c r="G8" s="79">
        <f>($F$7/I8)+G7</f>
        <v>1.2256312411845478</v>
      </c>
      <c r="H8" s="72">
        <f>I8*3.6</f>
        <v>7.0911776172931953</v>
      </c>
      <c r="I8" s="10">
        <f t="shared" ref="I8:I71" si="12">MIN(13.2,(SQRT((I7^2)+2*J7*$F$7)))</f>
        <v>1.969771560359221</v>
      </c>
      <c r="J8" s="70">
        <f t="shared" si="3"/>
        <v>0.97</v>
      </c>
      <c r="K8" s="7">
        <f t="shared" si="0"/>
        <v>2.4755489309999996</v>
      </c>
      <c r="L8" s="7">
        <v>120</v>
      </c>
      <c r="M8" s="7">
        <f t="shared" si="4"/>
        <v>597.52</v>
      </c>
      <c r="N8" s="7">
        <v>0</v>
      </c>
      <c r="O8" s="7">
        <f t="shared" si="5"/>
        <v>719.99554893100003</v>
      </c>
      <c r="P8" s="7">
        <f t="shared" si="6"/>
        <v>1.4182267558695099</v>
      </c>
      <c r="Q8" s="7">
        <f t="shared" si="1"/>
        <v>1600</v>
      </c>
      <c r="R8" s="7">
        <f t="shared" si="2"/>
        <v>1.9</v>
      </c>
      <c r="S8" s="21">
        <f t="shared" si="7"/>
        <v>8.4633124999999989</v>
      </c>
      <c r="T8" s="21">
        <f t="shared" ref="T8:T71" si="13">ROUNDUP(S8,0)</f>
        <v>9</v>
      </c>
      <c r="U8" s="7">
        <f t="shared" ref="U8:U71" si="14">MROUND(Q8,500)</f>
        <v>1500</v>
      </c>
      <c r="V8" s="7">
        <f t="shared" si="8"/>
        <v>14</v>
      </c>
      <c r="W8" s="7">
        <f t="shared" si="9"/>
        <v>3</v>
      </c>
      <c r="X8" s="7">
        <f t="shared" ref="X8:X71" si="15">INDEX($AK$7:$AX$29,V8,W8)</f>
        <v>480</v>
      </c>
      <c r="Y8" s="7">
        <f t="shared" si="10"/>
        <v>1.41683</v>
      </c>
      <c r="AA8" s="7">
        <f>((AB8*PI()*0.23084)/(30*'Specifications (CW1)'!$G$6*'Specifications (CW1)'!$G$9)*1.6)</f>
        <v>4.3149467097776038</v>
      </c>
      <c r="AB8" s="7">
        <v>1000</v>
      </c>
      <c r="AC8" s="7">
        <f>((AD8*PI()*0.22254)/(30*'Specifications (CW1)'!$G$7*'Specifications (CW1)'!$G$9)*1.6)</f>
        <v>5.6724545974026164</v>
      </c>
      <c r="AD8" s="7">
        <v>1000</v>
      </c>
      <c r="AE8" s="7">
        <f>((AF8*PI()*0.2184)/(30*'Specifications (CW1)'!$G$8*'Specifications (CW1)'!$G$9)*1.6)</f>
        <v>7.2908794668813286</v>
      </c>
      <c r="AF8" s="7">
        <v>1000</v>
      </c>
      <c r="AG8" s="7">
        <v>1000</v>
      </c>
      <c r="AH8" s="21">
        <v>0.68</v>
      </c>
      <c r="AI8" s="21">
        <f t="shared" ref="AI8:AI68" si="16">(AH8*7127)/AG8</f>
        <v>4.8463600000000007</v>
      </c>
      <c r="AJ8" s="127">
        <v>21</v>
      </c>
      <c r="AK8" s="88">
        <v>488</v>
      </c>
      <c r="AL8" s="88">
        <v>488</v>
      </c>
      <c r="AM8" s="88">
        <v>488</v>
      </c>
      <c r="AN8" s="88">
        <v>488</v>
      </c>
      <c r="AO8" s="88">
        <v>488</v>
      </c>
      <c r="AP8" s="88">
        <v>488</v>
      </c>
      <c r="AQ8" s="88">
        <v>488</v>
      </c>
      <c r="AR8" s="88">
        <v>488</v>
      </c>
      <c r="AS8" s="88">
        <v>488</v>
      </c>
      <c r="AT8" s="88">
        <v>488</v>
      </c>
      <c r="AU8" s="88">
        <v>488</v>
      </c>
      <c r="AV8" s="88">
        <v>488</v>
      </c>
      <c r="AW8" s="88">
        <v>488</v>
      </c>
      <c r="AX8" s="88">
        <v>488</v>
      </c>
    </row>
    <row r="9" spans="1:50">
      <c r="C9" s="148" t="s">
        <v>156</v>
      </c>
      <c r="D9" s="38">
        <v>1</v>
      </c>
      <c r="E9" s="65">
        <v>1</v>
      </c>
      <c r="F9" s="68">
        <f t="shared" si="11"/>
        <v>3</v>
      </c>
      <c r="G9" s="79">
        <f>($F$7/I9)+G8</f>
        <v>1.640144577329387</v>
      </c>
      <c r="H9" s="72">
        <f t="shared" ref="H9:H72" si="17">I9*3.6</f>
        <v>8.6848834189066704</v>
      </c>
      <c r="I9" s="10">
        <f t="shared" si="12"/>
        <v>2.4124676163629637</v>
      </c>
      <c r="J9" s="70">
        <f t="shared" si="3"/>
        <v>0.97</v>
      </c>
      <c r="K9" s="7">
        <f t="shared" si="0"/>
        <v>3.713323396499999</v>
      </c>
      <c r="L9" s="7">
        <v>120</v>
      </c>
      <c r="M9" s="7">
        <f t="shared" si="4"/>
        <v>597.52</v>
      </c>
      <c r="N9" s="7">
        <v>0</v>
      </c>
      <c r="O9" s="7">
        <f t="shared" si="5"/>
        <v>721.23332339649994</v>
      </c>
      <c r="P9" s="7">
        <f t="shared" si="6"/>
        <v>1.7399520365358929</v>
      </c>
      <c r="Q9" s="7">
        <f t="shared" si="1"/>
        <v>2000</v>
      </c>
      <c r="R9" s="7">
        <f t="shared" si="2"/>
        <v>3.26</v>
      </c>
      <c r="S9" s="21">
        <f t="shared" si="7"/>
        <v>11.617009999999999</v>
      </c>
      <c r="T9" s="21">
        <f t="shared" si="13"/>
        <v>12</v>
      </c>
      <c r="U9" s="7">
        <f t="shared" si="14"/>
        <v>2000</v>
      </c>
      <c r="V9" s="7">
        <f t="shared" si="8"/>
        <v>11</v>
      </c>
      <c r="W9" s="7">
        <f t="shared" si="9"/>
        <v>4</v>
      </c>
      <c r="X9" s="7">
        <f t="shared" si="15"/>
        <v>475</v>
      </c>
      <c r="Y9" s="7">
        <f t="shared" si="10"/>
        <v>2.4309819999999998</v>
      </c>
      <c r="AA9" s="7">
        <f>((AB9*PI()*0.23084)/(30*'Specifications (CW1)'!$G$6*'Specifications (CW1)'!$G$9)*1.6)</f>
        <v>4.746441380755364</v>
      </c>
      <c r="AB9" s="7">
        <v>1100</v>
      </c>
      <c r="AC9" s="7">
        <f>((AD9*PI()*0.22254)/(30*'Specifications (CW1)'!$G$7*'Specifications (CW1)'!$G$9)*1.6)</f>
        <v>6.2397000571428789</v>
      </c>
      <c r="AD9" s="7">
        <v>1100</v>
      </c>
      <c r="AE9" s="7">
        <f>((AF9*PI()*0.2184)/(30*'Specifications (CW1)'!$G$8*'Specifications (CW1)'!$G$9)*1.6)</f>
        <v>8.0199674135694625</v>
      </c>
      <c r="AF9" s="7">
        <v>1100</v>
      </c>
      <c r="AG9" s="7">
        <v>1100</v>
      </c>
      <c r="AH9" s="21">
        <v>0.86</v>
      </c>
      <c r="AI9" s="21">
        <f t="shared" si="16"/>
        <v>5.5720181818181818</v>
      </c>
      <c r="AJ9" s="127">
        <v>20</v>
      </c>
      <c r="AK9" s="88">
        <v>488</v>
      </c>
      <c r="AL9" s="88">
        <v>488</v>
      </c>
      <c r="AM9" s="88">
        <v>488</v>
      </c>
      <c r="AN9" s="88">
        <v>488</v>
      </c>
      <c r="AO9" s="86">
        <v>455</v>
      </c>
      <c r="AP9" s="86">
        <v>455</v>
      </c>
      <c r="AQ9" s="86">
        <v>462</v>
      </c>
      <c r="AR9" s="83">
        <v>466</v>
      </c>
      <c r="AS9" s="83">
        <v>475</v>
      </c>
      <c r="AT9" s="83">
        <v>484</v>
      </c>
      <c r="AU9" s="88">
        <v>488</v>
      </c>
      <c r="AV9" s="88">
        <v>488</v>
      </c>
      <c r="AW9" s="88">
        <v>488</v>
      </c>
      <c r="AX9" s="88">
        <v>488</v>
      </c>
    </row>
    <row r="10" spans="1:50">
      <c r="C10" s="148" t="s">
        <v>156</v>
      </c>
      <c r="D10" s="38">
        <v>1</v>
      </c>
      <c r="E10" s="65">
        <v>1</v>
      </c>
      <c r="F10" s="68">
        <f t="shared" si="11"/>
        <v>4</v>
      </c>
      <c r="G10" s="79">
        <f>($F$7/I10)+G9</f>
        <v>1.9991236566382562</v>
      </c>
      <c r="H10" s="72">
        <f t="shared" si="17"/>
        <v>10.028439559572565</v>
      </c>
      <c r="I10" s="10">
        <f t="shared" si="12"/>
        <v>2.7856776554368237</v>
      </c>
      <c r="J10" s="70">
        <f t="shared" si="3"/>
        <v>0.97</v>
      </c>
      <c r="K10" s="7">
        <f t="shared" si="0"/>
        <v>4.9510978619999984</v>
      </c>
      <c r="L10" s="7">
        <v>120</v>
      </c>
      <c r="M10" s="7">
        <f t="shared" si="4"/>
        <v>597.52</v>
      </c>
      <c r="N10" s="7">
        <v>0</v>
      </c>
      <c r="O10" s="7">
        <f t="shared" si="5"/>
        <v>722.47109786199997</v>
      </c>
      <c r="P10" s="7">
        <f t="shared" si="6"/>
        <v>2.0125715940130839</v>
      </c>
      <c r="Q10" s="7">
        <f t="shared" si="1"/>
        <v>2300</v>
      </c>
      <c r="R10" s="7">
        <f t="shared" si="2"/>
        <v>4.24</v>
      </c>
      <c r="S10" s="21">
        <f t="shared" si="7"/>
        <v>13.138469565217394</v>
      </c>
      <c r="T10" s="21">
        <f t="shared" si="13"/>
        <v>14</v>
      </c>
      <c r="U10" s="7">
        <f t="shared" si="14"/>
        <v>2500</v>
      </c>
      <c r="V10" s="7">
        <f t="shared" si="8"/>
        <v>9</v>
      </c>
      <c r="W10" s="7">
        <f t="shared" si="9"/>
        <v>5</v>
      </c>
      <c r="X10" s="7">
        <f>INDEX($AK$7:$AX$29,V10,W10)</f>
        <v>434</v>
      </c>
      <c r="Y10" s="7">
        <f t="shared" si="10"/>
        <v>3.1617680000000004</v>
      </c>
      <c r="AA10" s="7">
        <f>((AB10*PI()*0.23084)/(30*'Specifications (CW1)'!$G$6*'Specifications (CW1)'!$G$9)*1.6)</f>
        <v>5.1779360517331243</v>
      </c>
      <c r="AB10" s="7">
        <v>1200</v>
      </c>
      <c r="AC10" s="7">
        <f>((AD10*PI()*0.22254)/(30*'Specifications (CW1)'!$G$7*'Specifications (CW1)'!$G$9)*1.6)</f>
        <v>6.8069455168831414</v>
      </c>
      <c r="AD10" s="7">
        <v>1200</v>
      </c>
      <c r="AE10" s="7">
        <f>((AF10*PI()*0.2184)/(30*'Specifications (CW1)'!$G$8*'Specifications (CW1)'!$G$9)*1.6)</f>
        <v>8.7490553602575964</v>
      </c>
      <c r="AF10" s="7">
        <v>1200</v>
      </c>
      <c r="AG10" s="7">
        <v>1200</v>
      </c>
      <c r="AH10" s="21">
        <v>1.03</v>
      </c>
      <c r="AI10" s="21">
        <f t="shared" si="16"/>
        <v>6.1173416666666673</v>
      </c>
      <c r="AJ10" s="127">
        <v>19</v>
      </c>
      <c r="AK10" s="88">
        <v>488</v>
      </c>
      <c r="AL10" s="88">
        <v>488</v>
      </c>
      <c r="AM10" s="88">
        <v>488</v>
      </c>
      <c r="AN10" s="88">
        <v>488</v>
      </c>
      <c r="AO10" s="86">
        <v>455</v>
      </c>
      <c r="AP10" s="86">
        <v>455</v>
      </c>
      <c r="AQ10" s="86">
        <v>462</v>
      </c>
      <c r="AR10" s="83">
        <v>466</v>
      </c>
      <c r="AS10" s="83">
        <v>475</v>
      </c>
      <c r="AT10" s="83">
        <v>484</v>
      </c>
      <c r="AU10" s="88">
        <v>488</v>
      </c>
      <c r="AV10" s="88">
        <v>488</v>
      </c>
      <c r="AW10" s="88">
        <v>488</v>
      </c>
      <c r="AX10" s="88">
        <v>488</v>
      </c>
    </row>
    <row r="11" spans="1:50">
      <c r="C11" s="148" t="s">
        <v>156</v>
      </c>
      <c r="D11" s="38">
        <v>1</v>
      </c>
      <c r="E11" s="65">
        <v>1</v>
      </c>
      <c r="F11" s="68">
        <f t="shared" si="11"/>
        <v>5</v>
      </c>
      <c r="G11" s="79">
        <f t="shared" ref="G11:G74" si="18">($F$7/I11)+G10</f>
        <v>2.320204306172224</v>
      </c>
      <c r="H11" s="72">
        <f t="shared" si="17"/>
        <v>11.212136281726155</v>
      </c>
      <c r="I11" s="10">
        <f t="shared" si="12"/>
        <v>3.1144823004794873</v>
      </c>
      <c r="J11" s="70">
        <f t="shared" si="3"/>
        <v>0.97</v>
      </c>
      <c r="K11" s="7">
        <f t="shared" si="0"/>
        <v>6.1888723274999986</v>
      </c>
      <c r="L11" s="7">
        <v>120</v>
      </c>
      <c r="M11" s="7">
        <f t="shared" si="4"/>
        <v>597.52</v>
      </c>
      <c r="N11" s="7">
        <v>0</v>
      </c>
      <c r="O11" s="7">
        <f t="shared" si="5"/>
        <v>723.70887232749999</v>
      </c>
      <c r="P11" s="7">
        <f t="shared" si="6"/>
        <v>2.2539784735639676</v>
      </c>
      <c r="Q11" s="7">
        <f t="shared" si="1"/>
        <v>2500</v>
      </c>
      <c r="R11" s="7">
        <f t="shared" si="2"/>
        <v>5.24</v>
      </c>
      <c r="S11" s="21">
        <f t="shared" si="7"/>
        <v>14.938192000000001</v>
      </c>
      <c r="T11" s="21">
        <f t="shared" si="13"/>
        <v>15</v>
      </c>
      <c r="U11" s="7">
        <f t="shared" si="14"/>
        <v>2500</v>
      </c>
      <c r="V11" s="7">
        <f t="shared" si="8"/>
        <v>8</v>
      </c>
      <c r="W11" s="7">
        <f t="shared" si="9"/>
        <v>5</v>
      </c>
      <c r="X11" s="7">
        <f t="shared" si="15"/>
        <v>434</v>
      </c>
      <c r="Y11" s="7">
        <f t="shared" si="10"/>
        <v>3.9074680000000002</v>
      </c>
      <c r="AA11" s="7">
        <f>((AB11*PI()*0.23084)/(30*'Specifications (CW1)'!$G$6*'Specifications (CW1)'!$G$9)*1.6)</f>
        <v>5.6094307227108855</v>
      </c>
      <c r="AB11" s="7">
        <v>1300</v>
      </c>
      <c r="AC11" s="7">
        <f>((AD11*PI()*0.22254)/(30*'Specifications (CW1)'!$G$7*'Specifications (CW1)'!$G$9)*1.6)</f>
        <v>7.3741909766234022</v>
      </c>
      <c r="AD11" s="7">
        <v>1300</v>
      </c>
      <c r="AE11" s="7">
        <f>((AF11*PI()*0.2184)/(30*'Specifications (CW1)'!$G$8*'Specifications (CW1)'!$G$9)*1.6)</f>
        <v>9.4781433069457286</v>
      </c>
      <c r="AF11" s="7">
        <v>1300</v>
      </c>
      <c r="AG11" s="7">
        <v>1300</v>
      </c>
      <c r="AH11" s="21">
        <v>1.2</v>
      </c>
      <c r="AI11" s="21">
        <f t="shared" si="16"/>
        <v>6.5787692307692307</v>
      </c>
      <c r="AJ11" s="127">
        <v>18</v>
      </c>
      <c r="AK11" s="88">
        <v>488</v>
      </c>
      <c r="AL11" s="88">
        <v>488</v>
      </c>
      <c r="AM11" s="86">
        <v>452</v>
      </c>
      <c r="AN11" s="86">
        <v>448</v>
      </c>
      <c r="AO11" s="86">
        <v>434</v>
      </c>
      <c r="AP11" s="83">
        <v>424</v>
      </c>
      <c r="AQ11" s="83">
        <v>428</v>
      </c>
      <c r="AR11" s="83">
        <v>462</v>
      </c>
      <c r="AS11" s="80">
        <v>472</v>
      </c>
      <c r="AT11" s="80">
        <v>483</v>
      </c>
      <c r="AU11" s="80">
        <v>491</v>
      </c>
      <c r="AV11" s="80">
        <v>491</v>
      </c>
      <c r="AW11" s="80">
        <v>491</v>
      </c>
      <c r="AX11" s="80">
        <v>491</v>
      </c>
    </row>
    <row r="12" spans="1:50">
      <c r="C12" s="148" t="s">
        <v>156</v>
      </c>
      <c r="D12" s="38">
        <v>1</v>
      </c>
      <c r="E12" s="65">
        <v>1</v>
      </c>
      <c r="F12" s="68">
        <f t="shared" si="11"/>
        <v>6</v>
      </c>
      <c r="G12" s="79">
        <f t="shared" si="18"/>
        <v>2.6133094970524984</v>
      </c>
      <c r="H12" s="72">
        <f t="shared" si="17"/>
        <v>12.282279918647026</v>
      </c>
      <c r="I12" s="10">
        <f t="shared" si="12"/>
        <v>3.4117444218463961</v>
      </c>
      <c r="J12" s="70">
        <f t="shared" si="3"/>
        <v>0.97</v>
      </c>
      <c r="K12" s="7">
        <f t="shared" si="0"/>
        <v>7.4266467929999997</v>
      </c>
      <c r="L12" s="7">
        <v>120</v>
      </c>
      <c r="M12" s="7">
        <f t="shared" si="4"/>
        <v>597.52</v>
      </c>
      <c r="N12" s="7">
        <v>0</v>
      </c>
      <c r="O12" s="7">
        <f t="shared" si="5"/>
        <v>724.94664679300001</v>
      </c>
      <c r="P12" s="7">
        <f t="shared" si="6"/>
        <v>2.4733326783322673</v>
      </c>
      <c r="Q12" s="7">
        <f t="shared" si="1"/>
        <v>2800</v>
      </c>
      <c r="R12" s="7">
        <f t="shared" si="2"/>
        <v>6.3259999999999996</v>
      </c>
      <c r="S12" s="21">
        <f t="shared" si="7"/>
        <v>16.101929285714284</v>
      </c>
      <c r="T12" s="21">
        <f t="shared" si="13"/>
        <v>17</v>
      </c>
      <c r="U12" s="7">
        <f t="shared" si="14"/>
        <v>3000</v>
      </c>
      <c r="V12" s="7">
        <f t="shared" si="8"/>
        <v>6</v>
      </c>
      <c r="W12" s="7">
        <f t="shared" si="9"/>
        <v>6</v>
      </c>
      <c r="X12" s="7">
        <f t="shared" si="15"/>
        <v>424</v>
      </c>
      <c r="Y12" s="7">
        <f t="shared" si="10"/>
        <v>4.7172982000000001</v>
      </c>
      <c r="AA12" s="7">
        <f>((AB12*PI()*0.23084)/(30*'Specifications (CW1)'!$G$6*'Specifications (CW1)'!$G$9)*1.6)</f>
        <v>6.0409253936886458</v>
      </c>
      <c r="AB12" s="7">
        <v>1400</v>
      </c>
      <c r="AC12" s="7">
        <f>((AD12*PI()*0.22254)/(30*'Specifications (CW1)'!$G$7*'Specifications (CW1)'!$G$9)*1.6)</f>
        <v>7.9414364363636638</v>
      </c>
      <c r="AD12" s="7">
        <v>1400</v>
      </c>
      <c r="AE12" s="7">
        <f>((AF12*PI()*0.2184)/(30*'Specifications (CW1)'!$G$8*'Specifications (CW1)'!$G$9)*1.6)</f>
        <v>10.207231253633861</v>
      </c>
      <c r="AF12" s="7">
        <v>1400</v>
      </c>
      <c r="AG12" s="7">
        <v>1400</v>
      </c>
      <c r="AH12" s="21">
        <v>1.39</v>
      </c>
      <c r="AI12" s="21">
        <f t="shared" si="16"/>
        <v>7.0760928571428563</v>
      </c>
      <c r="AJ12" s="127">
        <v>17</v>
      </c>
      <c r="AK12" s="88">
        <v>488</v>
      </c>
      <c r="AL12" s="88">
        <v>488</v>
      </c>
      <c r="AM12" s="86">
        <v>452</v>
      </c>
      <c r="AN12" s="86">
        <v>448</v>
      </c>
      <c r="AO12" s="86">
        <v>434</v>
      </c>
      <c r="AP12" s="83">
        <v>424</v>
      </c>
      <c r="AQ12" s="83">
        <v>428</v>
      </c>
      <c r="AR12" s="83">
        <v>462</v>
      </c>
      <c r="AS12" s="80">
        <v>472</v>
      </c>
      <c r="AT12" s="80">
        <v>483</v>
      </c>
      <c r="AU12" s="80">
        <v>491</v>
      </c>
      <c r="AV12" s="80">
        <v>491</v>
      </c>
      <c r="AW12" s="80">
        <v>491</v>
      </c>
      <c r="AX12" s="80">
        <v>491</v>
      </c>
    </row>
    <row r="13" spans="1:50">
      <c r="C13" s="148" t="s">
        <v>156</v>
      </c>
      <c r="D13" s="38">
        <v>1</v>
      </c>
      <c r="E13" s="65">
        <v>1</v>
      </c>
      <c r="F13" s="68">
        <f t="shared" si="11"/>
        <v>7</v>
      </c>
      <c r="G13" s="79">
        <f t="shared" si="18"/>
        <v>2.8846721741171271</v>
      </c>
      <c r="H13" s="72">
        <f t="shared" si="17"/>
        <v>13.26637855633556</v>
      </c>
      <c r="I13" s="10">
        <f t="shared" si="12"/>
        <v>3.6851051545376556</v>
      </c>
      <c r="J13" s="70">
        <f t="shared" si="3"/>
        <v>0.97</v>
      </c>
      <c r="K13" s="7">
        <f t="shared" si="0"/>
        <v>8.6644212584999973</v>
      </c>
      <c r="L13" s="7">
        <v>120</v>
      </c>
      <c r="M13" s="7">
        <f t="shared" si="4"/>
        <v>597.52</v>
      </c>
      <c r="N13" s="7">
        <v>0</v>
      </c>
      <c r="O13" s="7">
        <f t="shared" si="5"/>
        <v>726.18442125849992</v>
      </c>
      <c r="P13" s="7">
        <f t="shared" si="6"/>
        <v>2.6760659539246427</v>
      </c>
      <c r="Q13" s="7">
        <f t="shared" si="1"/>
        <v>3000</v>
      </c>
      <c r="R13" s="7">
        <f t="shared" si="2"/>
        <v>7.17</v>
      </c>
      <c r="S13" s="21">
        <f t="shared" si="7"/>
        <v>17.033529999999999</v>
      </c>
      <c r="T13" s="21">
        <f t="shared" si="13"/>
        <v>18</v>
      </c>
      <c r="U13" s="7">
        <f t="shared" si="14"/>
        <v>3000</v>
      </c>
      <c r="V13" s="7">
        <f t="shared" si="8"/>
        <v>5</v>
      </c>
      <c r="W13" s="7">
        <f t="shared" si="9"/>
        <v>6</v>
      </c>
      <c r="X13" s="7">
        <f t="shared" si="15"/>
        <v>424</v>
      </c>
      <c r="Y13" s="7">
        <f t="shared" si="10"/>
        <v>5.3466690000000003</v>
      </c>
      <c r="AA13" s="7">
        <f>((AB13*PI()*0.23084)/(30*'Specifications (CW1)'!$G$6*'Specifications (CW1)'!$G$9)*1.6)</f>
        <v>6.4724200646664061</v>
      </c>
      <c r="AB13" s="7">
        <v>1500</v>
      </c>
      <c r="AC13" s="7">
        <f>((AD13*PI()*0.22254)/(30*'Specifications (CW1)'!$G$7*'Specifications (CW1)'!$G$9)*1.6)</f>
        <v>8.5086818961039281</v>
      </c>
      <c r="AD13" s="7">
        <v>1500</v>
      </c>
      <c r="AE13" s="7">
        <f>((AF13*PI()*0.2184)/(30*'Specifications (CW1)'!$G$8*'Specifications (CW1)'!$G$9)*1.6)</f>
        <v>10.936319200321993</v>
      </c>
      <c r="AF13" s="7">
        <v>1500</v>
      </c>
      <c r="AG13" s="7">
        <v>1500</v>
      </c>
      <c r="AH13" s="21">
        <v>1.56</v>
      </c>
      <c r="AI13" s="21">
        <f t="shared" si="16"/>
        <v>7.4120800000000004</v>
      </c>
      <c r="AJ13" s="127">
        <v>16</v>
      </c>
      <c r="AK13" s="88">
        <v>524</v>
      </c>
      <c r="AL13" s="88">
        <v>488</v>
      </c>
      <c r="AM13" s="86">
        <v>446</v>
      </c>
      <c r="AN13" s="86">
        <v>448</v>
      </c>
      <c r="AO13" s="86">
        <v>434</v>
      </c>
      <c r="AP13" s="83">
        <v>438</v>
      </c>
      <c r="AQ13" s="83">
        <v>438</v>
      </c>
      <c r="AR13" s="83">
        <v>462</v>
      </c>
      <c r="AS13" s="81">
        <v>470</v>
      </c>
      <c r="AT13" s="82">
        <v>479</v>
      </c>
      <c r="AU13" s="82">
        <v>495</v>
      </c>
      <c r="AV13" s="82">
        <v>495</v>
      </c>
      <c r="AW13" s="82">
        <v>495</v>
      </c>
      <c r="AX13" s="82">
        <v>495</v>
      </c>
    </row>
    <row r="14" spans="1:50">
      <c r="C14" s="148" t="s">
        <v>156</v>
      </c>
      <c r="D14" s="38">
        <v>2</v>
      </c>
      <c r="E14" s="65">
        <v>1</v>
      </c>
      <c r="F14" s="68">
        <f t="shared" si="11"/>
        <v>8</v>
      </c>
      <c r="G14" s="79">
        <f t="shared" si="18"/>
        <v>3.138508715400532</v>
      </c>
      <c r="H14" s="72">
        <f t="shared" si="17"/>
        <v>14.182355234586389</v>
      </c>
      <c r="I14" s="10">
        <f t="shared" si="12"/>
        <v>3.9395431207184415</v>
      </c>
      <c r="J14" s="70">
        <f t="shared" si="3"/>
        <v>0.97</v>
      </c>
      <c r="K14" s="7">
        <f t="shared" si="0"/>
        <v>9.9021957239999967</v>
      </c>
      <c r="L14" s="7">
        <v>120</v>
      </c>
      <c r="M14" s="7">
        <f t="shared" si="4"/>
        <v>597.52</v>
      </c>
      <c r="N14" s="7">
        <v>0</v>
      </c>
      <c r="O14" s="7">
        <f t="shared" si="5"/>
        <v>727.42219572399995</v>
      </c>
      <c r="P14" s="7">
        <f t="shared" si="6"/>
        <v>2.865711107022388</v>
      </c>
      <c r="Q14" s="7">
        <f>VLOOKUP(H14,AC15:AD76,2,TRUE)</f>
        <v>2500</v>
      </c>
      <c r="R14" s="7">
        <f t="shared" si="2"/>
        <v>5.24</v>
      </c>
      <c r="S14" s="21">
        <f t="shared" si="7"/>
        <v>14.938192000000001</v>
      </c>
      <c r="T14" s="21">
        <f t="shared" si="13"/>
        <v>15</v>
      </c>
      <c r="U14" s="7">
        <f t="shared" si="14"/>
        <v>2500</v>
      </c>
      <c r="V14" s="7">
        <f t="shared" si="8"/>
        <v>8</v>
      </c>
      <c r="W14" s="7">
        <f t="shared" si="9"/>
        <v>5</v>
      </c>
      <c r="X14" s="7">
        <f t="shared" si="15"/>
        <v>434</v>
      </c>
      <c r="Y14" s="7">
        <f t="shared" si="10"/>
        <v>3.9074680000000002</v>
      </c>
      <c r="AA14" s="7">
        <f>((AB14*PI()*0.23084)/(30*'Specifications (CW1)'!$G$6*'Specifications (CW1)'!$G$9)*1.6)</f>
        <v>6.9039147356441664</v>
      </c>
      <c r="AB14" s="7">
        <v>1600</v>
      </c>
      <c r="AC14" s="7">
        <f>((AD14*PI()*0.22254)/(30*'Specifications (CW1)'!$G$7*'Specifications (CW1)'!$G$9)*1.6)</f>
        <v>9.075927355844188</v>
      </c>
      <c r="AD14" s="7">
        <v>1600</v>
      </c>
      <c r="AE14" s="7">
        <f>((AF14*PI()*0.2184)/(30*'Specifications (CW1)'!$G$8*'Specifications (CW1)'!$G$9)*1.6)</f>
        <v>11.665407147010129</v>
      </c>
      <c r="AF14" s="7">
        <v>1600</v>
      </c>
      <c r="AG14" s="7">
        <v>1600</v>
      </c>
      <c r="AH14" s="21">
        <v>1.9</v>
      </c>
      <c r="AI14" s="21">
        <f t="shared" si="16"/>
        <v>8.4633124999999989</v>
      </c>
      <c r="AJ14" s="127">
        <v>15</v>
      </c>
      <c r="AK14" s="88">
        <v>521</v>
      </c>
      <c r="AL14" s="88">
        <v>488</v>
      </c>
      <c r="AM14" s="86">
        <v>446</v>
      </c>
      <c r="AN14" s="86">
        <v>448</v>
      </c>
      <c r="AO14" s="86">
        <v>434</v>
      </c>
      <c r="AP14" s="83">
        <v>448</v>
      </c>
      <c r="AQ14" s="83">
        <v>448</v>
      </c>
      <c r="AR14" s="83">
        <v>462</v>
      </c>
      <c r="AS14" s="81">
        <v>470</v>
      </c>
      <c r="AT14" s="82">
        <v>479</v>
      </c>
      <c r="AU14" s="82">
        <v>495</v>
      </c>
      <c r="AV14" s="82">
        <v>495</v>
      </c>
      <c r="AW14" s="82">
        <v>495</v>
      </c>
      <c r="AX14" s="82">
        <v>495</v>
      </c>
    </row>
    <row r="15" spans="1:50">
      <c r="C15" s="148" t="s">
        <v>156</v>
      </c>
      <c r="D15" s="38">
        <v>2</v>
      </c>
      <c r="E15" s="65">
        <v>1</v>
      </c>
      <c r="F15" s="68">
        <f t="shared" si="11"/>
        <v>9</v>
      </c>
      <c r="G15" s="79">
        <f t="shared" si="18"/>
        <v>3.3778281016064446</v>
      </c>
      <c r="H15" s="72">
        <f t="shared" si="17"/>
        <v>15.042659339358847</v>
      </c>
      <c r="I15" s="10">
        <f t="shared" si="12"/>
        <v>4.1785164831552351</v>
      </c>
      <c r="J15" s="70">
        <f t="shared" si="3"/>
        <v>0.97</v>
      </c>
      <c r="K15" s="7">
        <f t="shared" si="0"/>
        <v>11.139970189499994</v>
      </c>
      <c r="L15" s="7">
        <v>120</v>
      </c>
      <c r="M15" s="7">
        <f t="shared" si="4"/>
        <v>597.52</v>
      </c>
      <c r="N15" s="7">
        <v>0</v>
      </c>
      <c r="O15" s="7">
        <f t="shared" si="5"/>
        <v>728.65997018949997</v>
      </c>
      <c r="P15" s="7">
        <f t="shared" si="6"/>
        <v>3.0447176960522278</v>
      </c>
      <c r="Q15" s="7">
        <f t="shared" ref="Q15:Q40" si="19">VLOOKUP(H15,AC16:AD77,2,TRUE)</f>
        <v>2600</v>
      </c>
      <c r="R15" s="7">
        <f t="shared" si="2"/>
        <v>5.5419999999999998</v>
      </c>
      <c r="S15" s="21">
        <f t="shared" si="7"/>
        <v>15.191474615384614</v>
      </c>
      <c r="T15" s="21">
        <f t="shared" si="13"/>
        <v>16</v>
      </c>
      <c r="U15" s="7">
        <f t="shared" si="14"/>
        <v>2500</v>
      </c>
      <c r="V15" s="7">
        <f t="shared" si="8"/>
        <v>7</v>
      </c>
      <c r="W15" s="7">
        <f t="shared" si="9"/>
        <v>5</v>
      </c>
      <c r="X15" s="7">
        <f t="shared" si="15"/>
        <v>434</v>
      </c>
      <c r="Y15" s="7">
        <f t="shared" si="10"/>
        <v>4.1326694000000002</v>
      </c>
      <c r="AA15" s="7">
        <f>((AB15*PI()*0.23084)/(30*'Specifications (CW1)'!$G$6*'Specifications (CW1)'!$G$9)*1.6)</f>
        <v>7.3354094066219266</v>
      </c>
      <c r="AB15" s="7">
        <v>1700</v>
      </c>
      <c r="AC15" s="7">
        <f>((AD15*PI()*0.22254)/(30*'Specifications (CW1)'!$G$7*'Specifications (CW1)'!$G$9)*1.6)</f>
        <v>9.6431728155844496</v>
      </c>
      <c r="AD15" s="7">
        <v>1700</v>
      </c>
      <c r="AE15" s="7">
        <f>((AF15*PI()*0.2184)/(30*'Specifications (CW1)'!$G$8*'Specifications (CW1)'!$G$9)*1.6)</f>
        <v>12.394495093698259</v>
      </c>
      <c r="AF15" s="7">
        <v>1700</v>
      </c>
      <c r="AG15" s="7">
        <v>1700</v>
      </c>
      <c r="AH15" s="21">
        <v>2.2400000000000002</v>
      </c>
      <c r="AI15" s="21">
        <f t="shared" si="16"/>
        <v>9.3908705882352947</v>
      </c>
      <c r="AJ15" s="127">
        <v>14</v>
      </c>
      <c r="AK15" s="88">
        <v>502</v>
      </c>
      <c r="AL15" s="86">
        <v>482</v>
      </c>
      <c r="AM15" s="86">
        <v>454</v>
      </c>
      <c r="AN15" s="83">
        <v>459</v>
      </c>
      <c r="AO15" s="86">
        <v>434</v>
      </c>
      <c r="AP15" s="83">
        <v>455</v>
      </c>
      <c r="AQ15" s="83">
        <v>459</v>
      </c>
      <c r="AR15" s="83">
        <v>462</v>
      </c>
      <c r="AS15" s="82">
        <v>471</v>
      </c>
      <c r="AT15" s="82">
        <v>483</v>
      </c>
      <c r="AU15" s="85">
        <v>498</v>
      </c>
      <c r="AV15" s="85">
        <v>498</v>
      </c>
      <c r="AW15" s="85">
        <v>498</v>
      </c>
      <c r="AX15" s="82">
        <v>498</v>
      </c>
    </row>
    <row r="16" spans="1:50">
      <c r="C16" s="148" t="s">
        <v>156</v>
      </c>
      <c r="D16" s="38">
        <v>2</v>
      </c>
      <c r="E16" s="65">
        <v>1</v>
      </c>
      <c r="F16" s="68">
        <f t="shared" si="11"/>
        <v>10</v>
      </c>
      <c r="G16" s="79">
        <f t="shared" si="18"/>
        <v>3.6048664061996947</v>
      </c>
      <c r="H16" s="72">
        <f t="shared" si="17"/>
        <v>15.856355192792572</v>
      </c>
      <c r="I16" s="10">
        <f t="shared" si="12"/>
        <v>4.4045431091090474</v>
      </c>
      <c r="J16" s="70">
        <f t="shared" si="3"/>
        <v>0.97</v>
      </c>
      <c r="K16" s="7">
        <f t="shared" si="0"/>
        <v>12.377744654999995</v>
      </c>
      <c r="L16" s="7">
        <v>120</v>
      </c>
      <c r="M16" s="7">
        <f t="shared" si="4"/>
        <v>597.52</v>
      </c>
      <c r="N16" s="7">
        <v>0</v>
      </c>
      <c r="O16" s="7">
        <f t="shared" si="5"/>
        <v>729.897744655</v>
      </c>
      <c r="P16" s="7">
        <f t="shared" si="6"/>
        <v>3.214866081574415</v>
      </c>
      <c r="Q16" s="7">
        <f t="shared" si="19"/>
        <v>2700</v>
      </c>
      <c r="R16" s="7">
        <f t="shared" si="2"/>
        <v>5.9340000000000002</v>
      </c>
      <c r="S16" s="21">
        <f t="shared" si="7"/>
        <v>15.663562222222223</v>
      </c>
      <c r="T16" s="21">
        <f t="shared" si="13"/>
        <v>16</v>
      </c>
      <c r="U16" s="7">
        <f t="shared" si="14"/>
        <v>2500</v>
      </c>
      <c r="V16" s="7">
        <f t="shared" si="8"/>
        <v>7</v>
      </c>
      <c r="W16" s="7">
        <f t="shared" si="9"/>
        <v>5</v>
      </c>
      <c r="X16" s="7">
        <f t="shared" si="15"/>
        <v>434</v>
      </c>
      <c r="Y16" s="7">
        <f t="shared" si="10"/>
        <v>4.4249838000000006</v>
      </c>
      <c r="AA16" s="7">
        <f>((AB16*PI()*0.23084)/(30*'Specifications (CW1)'!$G$6*'Specifications (CW1)'!$G$9)*1.6)</f>
        <v>7.7669040775996869</v>
      </c>
      <c r="AB16" s="7">
        <v>1800</v>
      </c>
      <c r="AC16" s="7">
        <f>((AD16*PI()*0.22254)/(30*'Specifications (CW1)'!$G$7*'Specifications (CW1)'!$G$9)*1.6)</f>
        <v>10.210418275324713</v>
      </c>
      <c r="AD16" s="7">
        <v>1800</v>
      </c>
      <c r="AE16" s="7">
        <f>((AF16*PI()*0.2184)/(30*'Specifications (CW1)'!$G$8*'Specifications (CW1)'!$G$9)*1.6)</f>
        <v>13.123583040386393</v>
      </c>
      <c r="AF16" s="7">
        <v>1800</v>
      </c>
      <c r="AG16" s="7">
        <v>1800</v>
      </c>
      <c r="AH16" s="21">
        <v>2.58</v>
      </c>
      <c r="AI16" s="21">
        <f t="shared" si="16"/>
        <v>10.215366666666666</v>
      </c>
      <c r="AJ16" s="127">
        <v>13</v>
      </c>
      <c r="AK16" s="88">
        <v>502</v>
      </c>
      <c r="AL16" s="86">
        <v>482</v>
      </c>
      <c r="AM16" s="86">
        <v>454</v>
      </c>
      <c r="AN16" s="83">
        <v>459</v>
      </c>
      <c r="AO16" s="86">
        <v>434</v>
      </c>
      <c r="AP16" s="83">
        <v>455</v>
      </c>
      <c r="AQ16" s="83">
        <v>459</v>
      </c>
      <c r="AR16" s="83">
        <v>462</v>
      </c>
      <c r="AS16" s="82">
        <v>471</v>
      </c>
      <c r="AT16" s="82">
        <v>483</v>
      </c>
      <c r="AU16" s="85">
        <v>498</v>
      </c>
      <c r="AV16" s="85">
        <v>498</v>
      </c>
      <c r="AW16" s="85">
        <v>498</v>
      </c>
      <c r="AX16" s="82">
        <v>498</v>
      </c>
    </row>
    <row r="17" spans="1:50">
      <c r="C17" s="148" t="s">
        <v>156</v>
      </c>
      <c r="D17" s="38">
        <v>2</v>
      </c>
      <c r="E17" s="65">
        <v>1</v>
      </c>
      <c r="F17" s="68">
        <f t="shared" si="11"/>
        <v>11</v>
      </c>
      <c r="G17" s="79">
        <f t="shared" si="18"/>
        <v>3.8213389359551044</v>
      </c>
      <c r="H17" s="72">
        <f t="shared" si="17"/>
        <v>16.630285625929577</v>
      </c>
      <c r="I17" s="10">
        <f t="shared" si="12"/>
        <v>4.619523784980438</v>
      </c>
      <c r="J17" s="70">
        <f t="shared" si="3"/>
        <v>0.97</v>
      </c>
      <c r="K17" s="7">
        <f t="shared" si="0"/>
        <v>13.615519120499993</v>
      </c>
      <c r="L17" s="7">
        <v>120</v>
      </c>
      <c r="M17" s="7">
        <f t="shared" si="4"/>
        <v>597.52</v>
      </c>
      <c r="N17" s="7">
        <v>0</v>
      </c>
      <c r="O17" s="7">
        <f t="shared" si="5"/>
        <v>731.13551912050002</v>
      </c>
      <c r="P17" s="7">
        <f t="shared" si="6"/>
        <v>3.3774979206211695</v>
      </c>
      <c r="Q17" s="7">
        <f t="shared" si="19"/>
        <v>2900</v>
      </c>
      <c r="R17" s="7">
        <f t="shared" si="2"/>
        <v>6.718</v>
      </c>
      <c r="S17" s="21">
        <f t="shared" si="7"/>
        <v>16.510064137931035</v>
      </c>
      <c r="T17" s="21">
        <f t="shared" si="13"/>
        <v>17</v>
      </c>
      <c r="U17" s="7">
        <f t="shared" si="14"/>
        <v>3000</v>
      </c>
      <c r="V17" s="7">
        <f t="shared" si="8"/>
        <v>6</v>
      </c>
      <c r="W17" s="7">
        <f t="shared" si="9"/>
        <v>6</v>
      </c>
      <c r="X17" s="7">
        <f t="shared" si="15"/>
        <v>424</v>
      </c>
      <c r="Y17" s="7">
        <f t="shared" si="10"/>
        <v>5.0096126000000005</v>
      </c>
      <c r="AA17" s="7">
        <f>((AB17*PI()*0.23084)/(30*'Specifications (CW1)'!$G$6*'Specifications (CW1)'!$G$9)*1.6)</f>
        <v>8.1983987485774481</v>
      </c>
      <c r="AB17" s="7">
        <v>1900</v>
      </c>
      <c r="AC17" s="7">
        <f>((AD17*PI()*0.22254)/(30*'Specifications (CW1)'!$G$7*'Specifications (CW1)'!$G$9)*1.6)</f>
        <v>10.777663735064973</v>
      </c>
      <c r="AD17" s="7">
        <v>1900</v>
      </c>
      <c r="AE17" s="7">
        <f>((AF17*PI()*0.2184)/(30*'Specifications (CW1)'!$G$8*'Specifications (CW1)'!$G$9)*1.6)</f>
        <v>13.852670987074527</v>
      </c>
      <c r="AF17" s="7">
        <v>1900</v>
      </c>
      <c r="AG17" s="7">
        <v>1900</v>
      </c>
      <c r="AH17" s="21">
        <v>2.92</v>
      </c>
      <c r="AI17" s="21">
        <f t="shared" si="16"/>
        <v>10.953073684210526</v>
      </c>
      <c r="AJ17" s="127">
        <v>12</v>
      </c>
      <c r="AK17" s="88">
        <v>513</v>
      </c>
      <c r="AL17" s="86">
        <v>482</v>
      </c>
      <c r="AM17" s="83">
        <v>462</v>
      </c>
      <c r="AN17" s="83">
        <v>475</v>
      </c>
      <c r="AO17" s="83">
        <v>446</v>
      </c>
      <c r="AP17" s="83">
        <v>462</v>
      </c>
      <c r="AQ17" s="83">
        <v>467</v>
      </c>
      <c r="AR17" s="80">
        <v>475</v>
      </c>
      <c r="AS17" s="81">
        <v>479</v>
      </c>
      <c r="AT17" s="82">
        <v>484</v>
      </c>
      <c r="AU17" s="82">
        <v>495</v>
      </c>
      <c r="AV17" s="82">
        <v>513</v>
      </c>
      <c r="AW17" s="82">
        <v>527</v>
      </c>
      <c r="AX17" s="82">
        <v>538</v>
      </c>
    </row>
    <row r="18" spans="1:50" ht="15.6">
      <c r="A18" s="101" t="s">
        <v>112</v>
      </c>
      <c r="B18" s="36" t="s">
        <v>63</v>
      </c>
      <c r="C18" s="148" t="s">
        <v>156</v>
      </c>
      <c r="D18" s="38">
        <v>2</v>
      </c>
      <c r="E18" s="65">
        <v>1</v>
      </c>
      <c r="F18" s="68">
        <f t="shared" si="11"/>
        <v>12</v>
      </c>
      <c r="G18" s="79">
        <f t="shared" si="18"/>
        <v>4.0285956040275241</v>
      </c>
      <c r="H18" s="72">
        <f t="shared" si="17"/>
        <v>17.369766837813337</v>
      </c>
      <c r="I18" s="10">
        <f t="shared" si="12"/>
        <v>4.8249352327259265</v>
      </c>
      <c r="J18" s="70">
        <f t="shared" si="3"/>
        <v>0.97</v>
      </c>
      <c r="K18" s="7">
        <f t="shared" si="0"/>
        <v>14.853293585999992</v>
      </c>
      <c r="L18" s="7">
        <v>120</v>
      </c>
      <c r="M18" s="7">
        <f t="shared" si="4"/>
        <v>597.52</v>
      </c>
      <c r="N18" s="7">
        <v>0</v>
      </c>
      <c r="O18" s="7">
        <f t="shared" si="5"/>
        <v>732.37329358600005</v>
      </c>
      <c r="P18" s="7">
        <f t="shared" si="6"/>
        <v>3.53365370773062</v>
      </c>
      <c r="Q18" s="7">
        <f t="shared" si="19"/>
        <v>3000</v>
      </c>
      <c r="R18" s="7">
        <f t="shared" si="2"/>
        <v>7.17</v>
      </c>
      <c r="S18" s="21">
        <f t="shared" si="7"/>
        <v>17.033529999999999</v>
      </c>
      <c r="T18" s="21">
        <f t="shared" si="13"/>
        <v>18</v>
      </c>
      <c r="U18" s="7">
        <f t="shared" si="14"/>
        <v>3000</v>
      </c>
      <c r="V18" s="7">
        <f t="shared" si="8"/>
        <v>5</v>
      </c>
      <c r="W18" s="7">
        <f t="shared" si="9"/>
        <v>6</v>
      </c>
      <c r="X18" s="7">
        <f t="shared" si="15"/>
        <v>424</v>
      </c>
      <c r="Y18" s="7">
        <f t="shared" si="10"/>
        <v>5.3466690000000003</v>
      </c>
      <c r="AA18" s="7">
        <f>((AB18*PI()*0.23084)/(30*'Specifications (CW1)'!$G$6*'Specifications (CW1)'!$G$9)*1.6)</f>
        <v>8.6298934195552075</v>
      </c>
      <c r="AB18" s="7">
        <v>2000</v>
      </c>
      <c r="AC18" s="7">
        <f>((AD18*PI()*0.22254)/(30*'Specifications (CW1)'!$G$7*'Specifications (CW1)'!$G$9)*1.6)</f>
        <v>11.344909194805233</v>
      </c>
      <c r="AD18" s="7">
        <v>2000</v>
      </c>
      <c r="AE18" s="7">
        <f>((AF18*PI()*0.2184)/(30*'Specifications (CW1)'!$G$8*'Specifications (CW1)'!$G$9)*1.6)</f>
        <v>14.581758933762657</v>
      </c>
      <c r="AF18" s="7">
        <v>2000</v>
      </c>
      <c r="AG18" s="7">
        <v>2000</v>
      </c>
      <c r="AH18" s="21">
        <v>3.26</v>
      </c>
      <c r="AI18" s="21">
        <f t="shared" si="16"/>
        <v>11.617009999999999</v>
      </c>
      <c r="AJ18" s="127">
        <v>11</v>
      </c>
      <c r="AK18" s="88">
        <v>513</v>
      </c>
      <c r="AL18" s="86">
        <v>482</v>
      </c>
      <c r="AM18" s="83">
        <v>462</v>
      </c>
      <c r="AN18" s="83">
        <v>475</v>
      </c>
      <c r="AO18" s="83">
        <v>446</v>
      </c>
      <c r="AP18" s="83">
        <v>462</v>
      </c>
      <c r="AQ18" s="83">
        <v>467</v>
      </c>
      <c r="AR18" s="80">
        <v>475</v>
      </c>
      <c r="AS18" s="81">
        <v>479</v>
      </c>
      <c r="AT18" s="82">
        <v>484</v>
      </c>
      <c r="AU18" s="82">
        <v>495</v>
      </c>
      <c r="AV18" s="82">
        <v>513</v>
      </c>
      <c r="AW18" s="82">
        <v>527</v>
      </c>
      <c r="AX18" s="82">
        <v>538</v>
      </c>
    </row>
    <row r="19" spans="1:50">
      <c r="A19" s="61" t="s">
        <v>218</v>
      </c>
      <c r="B19" s="7">
        <v>0.02</v>
      </c>
      <c r="C19" s="148" t="s">
        <v>156</v>
      </c>
      <c r="D19" s="38">
        <v>2</v>
      </c>
      <c r="E19" s="65">
        <v>1</v>
      </c>
      <c r="F19" s="68">
        <f t="shared" si="11"/>
        <v>13</v>
      </c>
      <c r="G19" s="79">
        <f t="shared" si="18"/>
        <v>4.2277213697609062</v>
      </c>
      <c r="H19" s="72">
        <f t="shared" si="17"/>
        <v>18.079026522465195</v>
      </c>
      <c r="I19" s="10">
        <f t="shared" si="12"/>
        <v>5.021951811795887</v>
      </c>
      <c r="J19" s="70">
        <f t="shared" si="3"/>
        <v>0.97</v>
      </c>
      <c r="K19" s="7">
        <f t="shared" si="0"/>
        <v>16.091068051499992</v>
      </c>
      <c r="L19" s="7">
        <v>120</v>
      </c>
      <c r="M19" s="7">
        <f t="shared" si="4"/>
        <v>597.52</v>
      </c>
      <c r="N19" s="7">
        <v>0</v>
      </c>
      <c r="O19" s="7">
        <f t="shared" si="5"/>
        <v>733.61106805149996</v>
      </c>
      <c r="P19" s="7">
        <f t="shared" si="6"/>
        <v>3.684159432354746</v>
      </c>
      <c r="Q19" s="7">
        <f t="shared" si="19"/>
        <v>3100</v>
      </c>
      <c r="R19" s="7">
        <f t="shared" si="2"/>
        <v>7.5720000000000001</v>
      </c>
      <c r="S19" s="21">
        <f t="shared" si="7"/>
        <v>17.408272258064518</v>
      </c>
      <c r="T19" s="21">
        <f t="shared" si="13"/>
        <v>18</v>
      </c>
      <c r="U19" s="7">
        <f t="shared" si="14"/>
        <v>3000</v>
      </c>
      <c r="V19" s="7">
        <f t="shared" si="8"/>
        <v>5</v>
      </c>
      <c r="W19" s="7">
        <f t="shared" si="9"/>
        <v>6</v>
      </c>
      <c r="X19" s="7">
        <f t="shared" si="15"/>
        <v>424</v>
      </c>
      <c r="Y19" s="7">
        <f t="shared" si="10"/>
        <v>5.6464404000000004</v>
      </c>
      <c r="AA19" s="7">
        <f>((AB19*PI()*0.23084)/(30*'Specifications (CW1)'!$G$6*'Specifications (CW1)'!$G$9)*1.6)</f>
        <v>9.0613880905329687</v>
      </c>
      <c r="AB19" s="7">
        <v>2100</v>
      </c>
      <c r="AC19" s="7">
        <f>((AD19*PI()*0.22254)/(30*'Specifications (CW1)'!$G$7*'Specifications (CW1)'!$G$9)*1.6)</f>
        <v>11.912154654545496</v>
      </c>
      <c r="AD19" s="7">
        <v>2100</v>
      </c>
      <c r="AE19" s="7">
        <f>((AF19*PI()*0.2184)/(30*'Specifications (CW1)'!$G$8*'Specifications (CW1)'!$G$9)*1.6)</f>
        <v>15.310846880450791</v>
      </c>
      <c r="AF19" s="7">
        <v>2100</v>
      </c>
      <c r="AG19" s="7">
        <v>2100</v>
      </c>
      <c r="AH19" s="21">
        <v>3.66</v>
      </c>
      <c r="AI19" s="21">
        <f t="shared" si="16"/>
        <v>12.421342857142857</v>
      </c>
      <c r="AJ19" s="127">
        <v>10</v>
      </c>
      <c r="AK19" s="88">
        <v>516</v>
      </c>
      <c r="AL19" s="86">
        <v>484</v>
      </c>
      <c r="AM19" s="83">
        <v>480</v>
      </c>
      <c r="AN19" s="83">
        <v>500</v>
      </c>
      <c r="AO19" s="83">
        <v>466</v>
      </c>
      <c r="AP19" s="83">
        <v>479</v>
      </c>
      <c r="AQ19" s="83">
        <v>477</v>
      </c>
      <c r="AR19" s="83">
        <v>482</v>
      </c>
      <c r="AS19" s="83">
        <v>493</v>
      </c>
      <c r="AT19" s="80">
        <v>506</v>
      </c>
      <c r="AU19" s="80">
        <v>527</v>
      </c>
      <c r="AV19" s="80">
        <v>534</v>
      </c>
      <c r="AW19" s="80">
        <v>541</v>
      </c>
      <c r="AX19" s="80">
        <v>546</v>
      </c>
    </row>
    <row r="20" spans="1:50">
      <c r="A20" s="62" t="s">
        <v>11</v>
      </c>
      <c r="B20" s="7">
        <v>2.5000000000000001E-2</v>
      </c>
      <c r="C20" s="148" t="s">
        <v>156</v>
      </c>
      <c r="D20" s="38">
        <v>2</v>
      </c>
      <c r="E20" s="65">
        <v>1</v>
      </c>
      <c r="F20" s="68">
        <f t="shared" si="11"/>
        <v>14</v>
      </c>
      <c r="G20" s="79">
        <f t="shared" si="18"/>
        <v>4.4196037588742403</v>
      </c>
      <c r="H20" s="72">
        <f t="shared" si="17"/>
        <v>18.76149247794535</v>
      </c>
      <c r="I20" s="10">
        <f t="shared" si="12"/>
        <v>5.2115256883181527</v>
      </c>
      <c r="J20" s="70">
        <f t="shared" si="3"/>
        <v>0.97</v>
      </c>
      <c r="K20" s="7">
        <f t="shared" si="0"/>
        <v>17.328842516999995</v>
      </c>
      <c r="L20" s="7">
        <v>120</v>
      </c>
      <c r="M20" s="7">
        <f t="shared" si="4"/>
        <v>597.52</v>
      </c>
      <c r="N20" s="7">
        <v>0</v>
      </c>
      <c r="O20" s="7">
        <f t="shared" si="5"/>
        <v>734.84884251699998</v>
      </c>
      <c r="P20" s="7">
        <f t="shared" si="6"/>
        <v>3.8296836198082058</v>
      </c>
      <c r="Q20" s="7">
        <f t="shared" si="19"/>
        <v>3300</v>
      </c>
      <c r="R20" s="7">
        <f t="shared" si="2"/>
        <v>8.4960000000000004</v>
      </c>
      <c r="S20" s="21">
        <f t="shared" si="7"/>
        <v>18.348785454545457</v>
      </c>
      <c r="T20" s="21">
        <f t="shared" si="13"/>
        <v>19</v>
      </c>
      <c r="U20" s="7">
        <f t="shared" si="14"/>
        <v>3500</v>
      </c>
      <c r="V20" s="7">
        <f t="shared" si="8"/>
        <v>4</v>
      </c>
      <c r="W20" s="7">
        <f t="shared" si="9"/>
        <v>7</v>
      </c>
      <c r="X20" s="7">
        <f t="shared" si="15"/>
        <v>462</v>
      </c>
      <c r="Y20" s="7">
        <f t="shared" si="10"/>
        <v>6.335467200000001</v>
      </c>
      <c r="AA20" s="7">
        <f>((AB20*PI()*0.23084)/(30*'Specifications (CW1)'!$G$6*'Specifications (CW1)'!$G$9)*1.6)</f>
        <v>9.4928827615107281</v>
      </c>
      <c r="AB20" s="7">
        <v>2200</v>
      </c>
      <c r="AC20" s="7">
        <f>((AD20*PI()*0.22254)/(30*'Specifications (CW1)'!$G$7*'Specifications (CW1)'!$G$9)*1.6)</f>
        <v>12.479400114285758</v>
      </c>
      <c r="AD20" s="7">
        <v>2200</v>
      </c>
      <c r="AE20" s="7">
        <f>((AF20*PI()*0.2184)/(30*'Specifications (CW1)'!$G$8*'Specifications (CW1)'!$G$9)*1.6)</f>
        <v>16.039934827138925</v>
      </c>
      <c r="AF20" s="7">
        <v>2200</v>
      </c>
      <c r="AG20" s="7">
        <v>2200</v>
      </c>
      <c r="AH20" s="21">
        <v>4.05</v>
      </c>
      <c r="AI20" s="21">
        <f t="shared" si="16"/>
        <v>13.120159090909091</v>
      </c>
      <c r="AJ20" s="127">
        <v>9</v>
      </c>
      <c r="AK20" s="88">
        <v>516</v>
      </c>
      <c r="AL20" s="86">
        <v>484</v>
      </c>
      <c r="AM20" s="83">
        <v>480</v>
      </c>
      <c r="AN20" s="83">
        <v>500</v>
      </c>
      <c r="AO20" s="83">
        <v>466</v>
      </c>
      <c r="AP20" s="83">
        <v>479</v>
      </c>
      <c r="AQ20" s="83">
        <v>477</v>
      </c>
      <c r="AR20" s="83">
        <v>482</v>
      </c>
      <c r="AS20" s="83">
        <v>493</v>
      </c>
      <c r="AT20" s="80">
        <v>506</v>
      </c>
      <c r="AU20" s="80">
        <v>527</v>
      </c>
      <c r="AV20" s="80">
        <v>534</v>
      </c>
      <c r="AW20" s="80">
        <v>541</v>
      </c>
      <c r="AX20" s="80">
        <v>546</v>
      </c>
    </row>
    <row r="21" spans="1:50">
      <c r="A21" s="63" t="s">
        <v>219</v>
      </c>
      <c r="B21" s="7">
        <v>0.3</v>
      </c>
      <c r="C21" s="148" t="s">
        <v>156</v>
      </c>
      <c r="D21" s="38">
        <v>2</v>
      </c>
      <c r="E21" s="65">
        <v>1</v>
      </c>
      <c r="F21" s="68">
        <f t="shared" si="11"/>
        <v>15</v>
      </c>
      <c r="G21" s="79">
        <f t="shared" si="18"/>
        <v>4.6049797583142569</v>
      </c>
      <c r="H21" s="72">
        <f t="shared" si="17"/>
        <v>19.419989701336096</v>
      </c>
      <c r="I21" s="10">
        <f t="shared" si="12"/>
        <v>5.394441583704471</v>
      </c>
      <c r="J21" s="70">
        <v>0.8</v>
      </c>
      <c r="K21" s="7">
        <f t="shared" si="0"/>
        <v>18.566616982499998</v>
      </c>
      <c r="L21" s="7">
        <v>120</v>
      </c>
      <c r="M21" s="7">
        <f t="shared" si="4"/>
        <v>492.8</v>
      </c>
      <c r="N21" s="7">
        <v>0</v>
      </c>
      <c r="O21" s="7">
        <f t="shared" si="5"/>
        <v>631.36661698249998</v>
      </c>
      <c r="P21" s="7">
        <f t="shared" si="6"/>
        <v>3.4058703332132114</v>
      </c>
      <c r="Q21" s="7">
        <f t="shared" si="19"/>
        <v>3400</v>
      </c>
      <c r="R21" s="7">
        <f t="shared" si="2"/>
        <v>8.9580000000000002</v>
      </c>
      <c r="S21" s="21">
        <f t="shared" si="7"/>
        <v>18.777548823529415</v>
      </c>
      <c r="T21" s="21">
        <f t="shared" si="13"/>
        <v>19</v>
      </c>
      <c r="U21" s="7">
        <f t="shared" si="14"/>
        <v>3500</v>
      </c>
      <c r="V21" s="7">
        <f t="shared" si="8"/>
        <v>4</v>
      </c>
      <c r="W21" s="7">
        <f t="shared" si="9"/>
        <v>7</v>
      </c>
      <c r="X21" s="7">
        <f t="shared" si="15"/>
        <v>462</v>
      </c>
      <c r="Y21" s="7">
        <f t="shared" si="10"/>
        <v>6.6799806000000004</v>
      </c>
      <c r="AA21" s="7">
        <f>((AB21*PI()*0.23084)/(30*'Specifications (CW1)'!$G$6*'Specifications (CW1)'!$G$9)*1.6)</f>
        <v>9.9243774324884892</v>
      </c>
      <c r="AB21" s="7">
        <v>2300</v>
      </c>
      <c r="AC21" s="7">
        <f>((AD21*PI()*0.22254)/(30*'Specifications (CW1)'!$G$7*'Specifications (CW1)'!$G$9)*1.6)</f>
        <v>13.046645574026019</v>
      </c>
      <c r="AD21" s="7">
        <v>2300</v>
      </c>
      <c r="AE21" s="7">
        <f>((AF21*PI()*0.2184)/(30*'Specifications (CW1)'!$G$8*'Specifications (CW1)'!$G$9)*1.6)</f>
        <v>16.769022773827057</v>
      </c>
      <c r="AF21" s="7">
        <v>2300</v>
      </c>
      <c r="AG21" s="7">
        <v>2300</v>
      </c>
      <c r="AH21" s="21">
        <v>4.24</v>
      </c>
      <c r="AI21" s="21">
        <f t="shared" si="16"/>
        <v>13.138469565217394</v>
      </c>
      <c r="AJ21" s="127">
        <v>8</v>
      </c>
      <c r="AK21" s="88">
        <v>531</v>
      </c>
      <c r="AL21" s="83">
        <v>507</v>
      </c>
      <c r="AM21" s="83">
        <v>506</v>
      </c>
      <c r="AN21" s="83">
        <v>534</v>
      </c>
      <c r="AO21" s="83">
        <v>479</v>
      </c>
      <c r="AP21" s="83">
        <v>511</v>
      </c>
      <c r="AQ21" s="83">
        <v>480</v>
      </c>
      <c r="AR21" s="83">
        <v>504</v>
      </c>
      <c r="AS21" s="83">
        <v>516</v>
      </c>
      <c r="AT21" s="83">
        <v>533</v>
      </c>
      <c r="AU21" s="83">
        <v>565</v>
      </c>
      <c r="AV21" s="83">
        <v>574</v>
      </c>
      <c r="AW21" s="83">
        <v>583</v>
      </c>
      <c r="AX21" s="83">
        <v>591</v>
      </c>
    </row>
    <row r="22" spans="1:50">
      <c r="A22" s="64" t="s">
        <v>220</v>
      </c>
      <c r="B22" s="7">
        <v>0.1</v>
      </c>
      <c r="C22" s="148" t="s">
        <v>156</v>
      </c>
      <c r="D22" s="38">
        <v>2</v>
      </c>
      <c r="E22" s="65">
        <v>1</v>
      </c>
      <c r="F22" s="68">
        <f t="shared" si="11"/>
        <v>16</v>
      </c>
      <c r="G22" s="79">
        <f t="shared" si="18"/>
        <v>4.7854604772353655</v>
      </c>
      <c r="H22" s="72">
        <f t="shared" si="17"/>
        <v>19.946729055160898</v>
      </c>
      <c r="I22" s="10">
        <f t="shared" si="12"/>
        <v>5.5407580708780273</v>
      </c>
      <c r="J22" s="70">
        <v>0.8</v>
      </c>
      <c r="K22" s="7">
        <f t="shared" si="0"/>
        <v>19.587461902499996</v>
      </c>
      <c r="L22" s="7">
        <v>120</v>
      </c>
      <c r="M22" s="7">
        <f t="shared" si="4"/>
        <v>492.8</v>
      </c>
      <c r="N22" s="7">
        <v>0</v>
      </c>
      <c r="O22" s="7">
        <f t="shared" si="5"/>
        <v>632.38746190250004</v>
      </c>
      <c r="P22" s="7">
        <f t="shared" si="6"/>
        <v>3.503905933458348</v>
      </c>
      <c r="Q22" s="7">
        <f t="shared" si="19"/>
        <v>3500</v>
      </c>
      <c r="R22" s="7">
        <f t="shared" si="2"/>
        <v>9.2200000000000006</v>
      </c>
      <c r="S22" s="21">
        <f t="shared" si="7"/>
        <v>18.774554285714288</v>
      </c>
      <c r="T22" s="21">
        <f t="shared" si="13"/>
        <v>19</v>
      </c>
      <c r="U22" s="7">
        <f t="shared" si="14"/>
        <v>3500</v>
      </c>
      <c r="V22" s="7">
        <f t="shared" si="8"/>
        <v>4</v>
      </c>
      <c r="W22" s="7">
        <f t="shared" si="9"/>
        <v>7</v>
      </c>
      <c r="X22" s="7">
        <f t="shared" si="15"/>
        <v>462</v>
      </c>
      <c r="Y22" s="7">
        <f t="shared" si="10"/>
        <v>6.8753540000000006</v>
      </c>
      <c r="AA22" s="7">
        <f>((AB22*PI()*0.23084)/(30*'Specifications (CW1)'!$G$6*'Specifications (CW1)'!$G$9)*1.6)</f>
        <v>10.355872103466249</v>
      </c>
      <c r="AB22" s="7">
        <v>2400</v>
      </c>
      <c r="AC22" s="7">
        <f>((AD22*PI()*0.22254)/(30*'Specifications (CW1)'!$G$7*'Specifications (CW1)'!$G$9)*1.6)</f>
        <v>13.613891033766283</v>
      </c>
      <c r="AD22" s="7">
        <v>2400</v>
      </c>
      <c r="AE22" s="7">
        <f>((AF22*PI()*0.2184)/(30*'Specifications (CW1)'!$G$8*'Specifications (CW1)'!$G$9)*1.6)</f>
        <v>17.498110720515193</v>
      </c>
      <c r="AF22" s="7">
        <v>2400</v>
      </c>
      <c r="AG22" s="7">
        <v>2400</v>
      </c>
      <c r="AH22" s="21">
        <v>4.45</v>
      </c>
      <c r="AI22" s="21">
        <f t="shared" si="16"/>
        <v>13.214645833333334</v>
      </c>
      <c r="AJ22" s="127">
        <v>7</v>
      </c>
      <c r="AK22" s="88">
        <v>531</v>
      </c>
      <c r="AL22" s="83">
        <v>507</v>
      </c>
      <c r="AM22" s="83">
        <v>506</v>
      </c>
      <c r="AN22" s="83">
        <v>534</v>
      </c>
      <c r="AO22" s="83">
        <v>479</v>
      </c>
      <c r="AP22" s="83">
        <v>511</v>
      </c>
      <c r="AQ22" s="83">
        <v>480</v>
      </c>
      <c r="AR22" s="83">
        <v>504</v>
      </c>
      <c r="AS22" s="83">
        <v>516</v>
      </c>
      <c r="AT22" s="83">
        <v>533</v>
      </c>
      <c r="AU22" s="83">
        <v>565</v>
      </c>
      <c r="AV22" s="83">
        <v>574</v>
      </c>
      <c r="AW22" s="83">
        <v>583</v>
      </c>
      <c r="AX22" s="83">
        <v>591</v>
      </c>
    </row>
    <row r="23" spans="1:50">
      <c r="C23" s="148" t="s">
        <v>156</v>
      </c>
      <c r="D23" s="38">
        <v>2</v>
      </c>
      <c r="E23" s="65">
        <v>1</v>
      </c>
      <c r="F23" s="68">
        <f t="shared" si="11"/>
        <v>17</v>
      </c>
      <c r="G23" s="79">
        <f t="shared" si="18"/>
        <v>4.9614143130048118</v>
      </c>
      <c r="H23" s="72">
        <f t="shared" si="17"/>
        <v>20.459912023271265</v>
      </c>
      <c r="I23" s="10">
        <f t="shared" si="12"/>
        <v>5.6833088953531288</v>
      </c>
      <c r="J23" s="70">
        <v>0.8</v>
      </c>
      <c r="K23" s="7">
        <f t="shared" si="0"/>
        <v>20.608306822500001</v>
      </c>
      <c r="L23" s="7">
        <v>120</v>
      </c>
      <c r="M23" s="7">
        <f t="shared" si="4"/>
        <v>492.8</v>
      </c>
      <c r="N23" s="7">
        <v>0</v>
      </c>
      <c r="O23" s="7">
        <f t="shared" si="5"/>
        <v>633.40830682249998</v>
      </c>
      <c r="P23" s="7">
        <f t="shared" si="6"/>
        <v>3.5998550645548781</v>
      </c>
      <c r="Q23" s="7">
        <f t="shared" si="19"/>
        <v>3600</v>
      </c>
      <c r="R23" s="7">
        <f t="shared" si="2"/>
        <v>9.6359999999999992</v>
      </c>
      <c r="S23" s="21">
        <f t="shared" si="7"/>
        <v>19.076603333333331</v>
      </c>
      <c r="T23" s="21">
        <f t="shared" si="13"/>
        <v>20</v>
      </c>
      <c r="U23" s="7">
        <f t="shared" si="14"/>
        <v>3500</v>
      </c>
      <c r="V23" s="7">
        <f t="shared" si="8"/>
        <v>3</v>
      </c>
      <c r="W23" s="7">
        <f t="shared" si="9"/>
        <v>7</v>
      </c>
      <c r="X23" s="7">
        <f t="shared" si="15"/>
        <v>462</v>
      </c>
      <c r="Y23" s="7">
        <f t="shared" si="10"/>
        <v>7.1855652000000001</v>
      </c>
      <c r="AA23" s="7">
        <f>((AB23*PI()*0.23084)/(30*'Specifications (CW1)'!$G$6*'Specifications (CW1)'!$G$9)*1.6)</f>
        <v>10.78736677444401</v>
      </c>
      <c r="AB23" s="7">
        <v>2500</v>
      </c>
      <c r="AC23" s="7">
        <f>((AD23*PI()*0.22254)/(30*'Specifications (CW1)'!$G$7*'Specifications (CW1)'!$G$9)*1.6)</f>
        <v>14.181136493506543</v>
      </c>
      <c r="AD23" s="7">
        <v>2500</v>
      </c>
      <c r="AE23" s="7">
        <f>((AF23*PI()*0.2184)/(30*'Specifications (CW1)'!$G$8*'Specifications (CW1)'!$G$9)*1.6)</f>
        <v>18.227198667203321</v>
      </c>
      <c r="AF23" s="7">
        <v>2500</v>
      </c>
      <c r="AG23" s="7">
        <v>2500</v>
      </c>
      <c r="AH23" s="21">
        <v>5.24</v>
      </c>
      <c r="AI23" s="21">
        <f t="shared" si="16"/>
        <v>14.938192000000001</v>
      </c>
      <c r="AJ23" s="127">
        <v>6</v>
      </c>
      <c r="AK23" s="90">
        <v>570</v>
      </c>
      <c r="AL23" s="83">
        <v>546</v>
      </c>
      <c r="AM23" s="83">
        <v>545</v>
      </c>
      <c r="AN23" s="84">
        <v>590</v>
      </c>
      <c r="AO23" s="83">
        <v>511</v>
      </c>
      <c r="AP23" s="83">
        <v>565</v>
      </c>
      <c r="AQ23" s="83">
        <v>588</v>
      </c>
      <c r="AR23" s="83">
        <v>517</v>
      </c>
      <c r="AS23" s="83">
        <v>551</v>
      </c>
      <c r="AT23" s="83">
        <v>578</v>
      </c>
      <c r="AU23" s="83">
        <v>621</v>
      </c>
      <c r="AV23" s="83">
        <v>632</v>
      </c>
      <c r="AW23" s="83">
        <v>644</v>
      </c>
      <c r="AX23" s="83">
        <v>651</v>
      </c>
    </row>
    <row r="24" spans="1:50">
      <c r="C24" s="148" t="s">
        <v>156</v>
      </c>
      <c r="D24" s="38">
        <v>2</v>
      </c>
      <c r="E24" s="65">
        <v>1</v>
      </c>
      <c r="F24" s="68">
        <f t="shared" si="11"/>
        <v>18</v>
      </c>
      <c r="G24" s="79">
        <f t="shared" si="18"/>
        <v>5.1331656596479931</v>
      </c>
      <c r="H24" s="72">
        <f t="shared" si="17"/>
        <v>20.96053434433388</v>
      </c>
      <c r="I24" s="10">
        <f t="shared" si="12"/>
        <v>5.8223706512038556</v>
      </c>
      <c r="J24" s="70">
        <v>0.8</v>
      </c>
      <c r="K24" s="7">
        <f t="shared" si="0"/>
        <v>21.6291517425</v>
      </c>
      <c r="L24" s="7">
        <v>120</v>
      </c>
      <c r="M24" s="7">
        <f t="shared" si="4"/>
        <v>492.8</v>
      </c>
      <c r="N24" s="7">
        <v>0</v>
      </c>
      <c r="O24" s="7">
        <f t="shared" si="5"/>
        <v>634.42915174250004</v>
      </c>
      <c r="P24" s="7">
        <f t="shared" si="6"/>
        <v>3.6938816733736899</v>
      </c>
      <c r="Q24" s="7">
        <f t="shared" si="19"/>
        <v>3600</v>
      </c>
      <c r="R24" s="7">
        <f t="shared" si="2"/>
        <v>9.6359999999999992</v>
      </c>
      <c r="S24" s="21">
        <f t="shared" si="7"/>
        <v>19.076603333333331</v>
      </c>
      <c r="T24" s="21">
        <f t="shared" si="13"/>
        <v>20</v>
      </c>
      <c r="U24" s="7">
        <f t="shared" si="14"/>
        <v>3500</v>
      </c>
      <c r="V24" s="7">
        <f t="shared" si="8"/>
        <v>3</v>
      </c>
      <c r="W24" s="7">
        <f t="shared" si="9"/>
        <v>7</v>
      </c>
      <c r="X24" s="7">
        <f t="shared" si="15"/>
        <v>462</v>
      </c>
      <c r="Y24" s="7">
        <f t="shared" si="10"/>
        <v>7.1855652000000001</v>
      </c>
      <c r="AA24" s="7">
        <f>((AB24*PI()*0.23084)/(30*'Specifications (CW1)'!$G$6*'Specifications (CW1)'!$G$9)*1.6)</f>
        <v>11.218861445421771</v>
      </c>
      <c r="AB24" s="7">
        <v>2600</v>
      </c>
      <c r="AC24" s="7">
        <f>((AD24*PI()*0.22254)/(30*'Specifications (CW1)'!$G$7*'Specifications (CW1)'!$G$9)*1.6)</f>
        <v>14.748381953246804</v>
      </c>
      <c r="AD24" s="7">
        <v>2600</v>
      </c>
      <c r="AE24" s="7">
        <f>((AF24*PI()*0.2184)/(30*'Specifications (CW1)'!$G$8*'Specifications (CW1)'!$G$9)*1.6)</f>
        <v>18.956286613891457</v>
      </c>
      <c r="AF24" s="7">
        <v>2600</v>
      </c>
      <c r="AG24" s="7">
        <v>2600</v>
      </c>
      <c r="AH24" s="21">
        <v>5.5419999999999998</v>
      </c>
      <c r="AI24" s="21">
        <f t="shared" si="16"/>
        <v>15.191474615384614</v>
      </c>
      <c r="AJ24" s="127">
        <v>5</v>
      </c>
      <c r="AK24" s="90">
        <v>570</v>
      </c>
      <c r="AL24" s="83">
        <v>546</v>
      </c>
      <c r="AM24" s="83">
        <v>545</v>
      </c>
      <c r="AN24" s="84">
        <v>590</v>
      </c>
      <c r="AO24" s="84">
        <v>571</v>
      </c>
      <c r="AP24" s="83">
        <v>565</v>
      </c>
      <c r="AQ24" s="83">
        <v>588</v>
      </c>
      <c r="AR24" s="83">
        <v>517</v>
      </c>
      <c r="AS24" s="83">
        <v>551</v>
      </c>
      <c r="AT24" s="83">
        <v>578</v>
      </c>
      <c r="AU24" s="83">
        <v>621</v>
      </c>
      <c r="AV24" s="83">
        <v>632</v>
      </c>
      <c r="AW24" s="83">
        <v>644</v>
      </c>
      <c r="AX24" s="83">
        <v>651</v>
      </c>
    </row>
    <row r="25" spans="1:50">
      <c r="C25" s="148" t="s">
        <v>156</v>
      </c>
      <c r="D25" s="38">
        <v>2</v>
      </c>
      <c r="E25" s="65">
        <v>1</v>
      </c>
      <c r="F25" s="68">
        <f t="shared" si="11"/>
        <v>19</v>
      </c>
      <c r="G25" s="79">
        <f t="shared" si="18"/>
        <v>5.3010019313073311</v>
      </c>
      <c r="H25" s="72">
        <f t="shared" si="17"/>
        <v>21.449475518063377</v>
      </c>
      <c r="I25" s="10">
        <f t="shared" si="12"/>
        <v>5.9581876439064931</v>
      </c>
      <c r="J25" s="70">
        <v>0.8</v>
      </c>
      <c r="K25" s="7">
        <f t="shared" si="0"/>
        <v>22.649996662500001</v>
      </c>
      <c r="L25" s="7">
        <v>120</v>
      </c>
      <c r="M25" s="7">
        <f t="shared" si="4"/>
        <v>492.8</v>
      </c>
      <c r="N25" s="7">
        <v>0</v>
      </c>
      <c r="O25" s="7">
        <f t="shared" si="5"/>
        <v>635.44999666249998</v>
      </c>
      <c r="P25" s="7">
        <f t="shared" si="6"/>
        <v>3.78613031843493</v>
      </c>
      <c r="Q25" s="7">
        <f t="shared" si="19"/>
        <v>3700</v>
      </c>
      <c r="R25" s="7">
        <f t="shared" si="2"/>
        <v>9.8520000000000003</v>
      </c>
      <c r="S25" s="21">
        <f t="shared" si="7"/>
        <v>18.977082162162162</v>
      </c>
      <c r="T25" s="21">
        <f t="shared" si="13"/>
        <v>19</v>
      </c>
      <c r="U25" s="7">
        <f t="shared" si="14"/>
        <v>3500</v>
      </c>
      <c r="V25" s="7">
        <f t="shared" si="8"/>
        <v>4</v>
      </c>
      <c r="W25" s="7">
        <f t="shared" si="9"/>
        <v>7</v>
      </c>
      <c r="X25" s="7">
        <f t="shared" si="15"/>
        <v>462</v>
      </c>
      <c r="Y25" s="7">
        <f t="shared" si="10"/>
        <v>7.3466364000000004</v>
      </c>
      <c r="AA25" s="7">
        <f>((AB25*PI()*0.23084)/(30*'Specifications (CW1)'!$G$6*'Specifications (CW1)'!$G$9)*1.6)</f>
        <v>11.650356116399532</v>
      </c>
      <c r="AB25" s="7">
        <v>2700</v>
      </c>
      <c r="AC25" s="7">
        <f>((AD25*PI()*0.22254)/(30*'Specifications (CW1)'!$G$7*'Specifications (CW1)'!$G$9)*1.6)</f>
        <v>15.315627412987068</v>
      </c>
      <c r="AD25" s="7">
        <v>2700</v>
      </c>
      <c r="AE25" s="7">
        <f>((AF25*PI()*0.2184)/(30*'Specifications (CW1)'!$G$8*'Specifications (CW1)'!$G$9)*1.6)</f>
        <v>19.685374560579589</v>
      </c>
      <c r="AF25" s="7">
        <v>2700</v>
      </c>
      <c r="AG25" s="7">
        <v>2700</v>
      </c>
      <c r="AH25" s="21">
        <v>5.9340000000000002</v>
      </c>
      <c r="AI25" s="21">
        <f t="shared" si="16"/>
        <v>15.663562222222223</v>
      </c>
      <c r="AJ25" s="127">
        <v>4</v>
      </c>
      <c r="AK25" s="89">
        <v>642</v>
      </c>
      <c r="AL25" s="84">
        <v>603</v>
      </c>
      <c r="AM25" s="84">
        <v>606</v>
      </c>
      <c r="AN25" s="84">
        <v>590</v>
      </c>
      <c r="AO25" s="84">
        <v>565</v>
      </c>
      <c r="AP25" s="83">
        <v>565</v>
      </c>
      <c r="AQ25" s="84">
        <v>540</v>
      </c>
      <c r="AR25" s="84">
        <v>556</v>
      </c>
      <c r="AS25" s="84">
        <v>592</v>
      </c>
      <c r="AT25" s="84">
        <v>660</v>
      </c>
      <c r="AU25" s="84">
        <v>711</v>
      </c>
      <c r="AV25" s="84">
        <v>729</v>
      </c>
      <c r="AW25" s="84">
        <v>733</v>
      </c>
      <c r="AX25" s="84">
        <v>747</v>
      </c>
    </row>
    <row r="26" spans="1:50">
      <c r="C26" s="148" t="s">
        <v>156</v>
      </c>
      <c r="D26" s="38">
        <v>2</v>
      </c>
      <c r="E26" s="65">
        <v>1</v>
      </c>
      <c r="F26" s="68">
        <f t="shared" si="11"/>
        <v>20</v>
      </c>
      <c r="G26" s="79">
        <f t="shared" si="18"/>
        <v>5.4651792071331107</v>
      </c>
      <c r="H26" s="72">
        <f t="shared" si="17"/>
        <v>21.927516959291129</v>
      </c>
      <c r="I26" s="10">
        <f t="shared" si="12"/>
        <v>6.0909769331364245</v>
      </c>
      <c r="J26" s="70">
        <v>0.8</v>
      </c>
      <c r="K26" s="7">
        <f t="shared" si="0"/>
        <v>23.6708415825</v>
      </c>
      <c r="L26" s="7">
        <v>120</v>
      </c>
      <c r="M26" s="7">
        <f t="shared" si="4"/>
        <v>492.8</v>
      </c>
      <c r="N26" s="7">
        <v>0</v>
      </c>
      <c r="O26" s="7">
        <f t="shared" si="5"/>
        <v>636.47084158250004</v>
      </c>
      <c r="P26" s="7">
        <f t="shared" si="6"/>
        <v>3.8767292146929355</v>
      </c>
      <c r="Q26" s="7">
        <f t="shared" si="19"/>
        <v>3800</v>
      </c>
      <c r="R26" s="7">
        <f t="shared" si="2"/>
        <v>10.068</v>
      </c>
      <c r="S26" s="21">
        <f t="shared" si="7"/>
        <v>18.882798947368421</v>
      </c>
      <c r="T26" s="21">
        <f t="shared" si="13"/>
        <v>19</v>
      </c>
      <c r="U26" s="7">
        <f t="shared" si="14"/>
        <v>4000</v>
      </c>
      <c r="V26" s="7">
        <f t="shared" si="8"/>
        <v>4</v>
      </c>
      <c r="W26" s="7">
        <f t="shared" si="9"/>
        <v>8</v>
      </c>
      <c r="X26" s="7">
        <f t="shared" si="15"/>
        <v>466</v>
      </c>
      <c r="Y26" s="7">
        <f t="shared" si="10"/>
        <v>7.5077075999999998</v>
      </c>
      <c r="AA26" s="7">
        <f>((AB26*PI()*0.23084)/(30*'Specifications (CW1)'!$G$6*'Specifications (CW1)'!$G$9)*1.6)</f>
        <v>12.081850787377292</v>
      </c>
      <c r="AB26" s="7">
        <v>2800</v>
      </c>
      <c r="AC26" s="7">
        <f>((AD26*PI()*0.22254)/(30*'Specifications (CW1)'!$G$7*'Specifications (CW1)'!$G$9)*1.6)</f>
        <v>15.882872872727328</v>
      </c>
      <c r="AD26" s="7">
        <v>2800</v>
      </c>
      <c r="AE26" s="7">
        <f>((AF26*PI()*0.2184)/(30*'Specifications (CW1)'!$G$8*'Specifications (CW1)'!$G$9)*1.6)</f>
        <v>20.414462507267721</v>
      </c>
      <c r="AF26" s="7">
        <v>2800</v>
      </c>
      <c r="AG26" s="7">
        <v>2800</v>
      </c>
      <c r="AH26" s="21">
        <v>6.3259999999999996</v>
      </c>
      <c r="AI26" s="21">
        <f t="shared" si="16"/>
        <v>16.101929285714284</v>
      </c>
      <c r="AJ26" s="127">
        <v>3</v>
      </c>
      <c r="AK26" s="89">
        <v>642</v>
      </c>
      <c r="AL26" s="84">
        <v>603</v>
      </c>
      <c r="AM26" s="84">
        <v>606</v>
      </c>
      <c r="AN26" s="84">
        <v>590</v>
      </c>
      <c r="AO26" s="84">
        <v>565</v>
      </c>
      <c r="AP26" s="84">
        <v>590</v>
      </c>
      <c r="AQ26" s="84">
        <v>540</v>
      </c>
      <c r="AR26" s="84">
        <v>556</v>
      </c>
      <c r="AS26" s="84">
        <v>592</v>
      </c>
      <c r="AT26" s="84">
        <v>660</v>
      </c>
      <c r="AU26" s="84">
        <v>711</v>
      </c>
      <c r="AV26" s="84">
        <v>729</v>
      </c>
      <c r="AW26" s="84">
        <v>733</v>
      </c>
      <c r="AX26" s="84">
        <v>747</v>
      </c>
    </row>
    <row r="27" spans="1:50">
      <c r="C27" s="148" t="s">
        <v>156</v>
      </c>
      <c r="D27" s="38">
        <v>2</v>
      </c>
      <c r="E27" s="65">
        <v>1</v>
      </c>
      <c r="F27" s="68">
        <f t="shared" si="11"/>
        <v>21</v>
      </c>
      <c r="G27" s="79">
        <f t="shared" si="18"/>
        <v>5.6259268145232477</v>
      </c>
      <c r="H27" s="72">
        <f t="shared" si="17"/>
        <v>22.39535666159394</v>
      </c>
      <c r="I27" s="10">
        <f t="shared" si="12"/>
        <v>6.2209324059983162</v>
      </c>
      <c r="J27" s="70">
        <v>0.8</v>
      </c>
      <c r="K27" s="7">
        <f t="shared" si="0"/>
        <v>24.691686502499998</v>
      </c>
      <c r="L27" s="7">
        <v>120</v>
      </c>
      <c r="M27" s="7">
        <f t="shared" si="4"/>
        <v>492.8</v>
      </c>
      <c r="N27" s="7">
        <v>0</v>
      </c>
      <c r="O27" s="7">
        <f t="shared" si="5"/>
        <v>637.49168650249999</v>
      </c>
      <c r="P27" s="7">
        <f t="shared" si="6"/>
        <v>3.9657926911179215</v>
      </c>
      <c r="Q27" s="7">
        <f t="shared" si="19"/>
        <v>3900</v>
      </c>
      <c r="R27" s="7">
        <f t="shared" si="2"/>
        <v>10.284000000000001</v>
      </c>
      <c r="S27" s="21">
        <f t="shared" si="7"/>
        <v>18.79335076923077</v>
      </c>
      <c r="T27" s="21">
        <f t="shared" si="13"/>
        <v>19</v>
      </c>
      <c r="U27" s="7">
        <f t="shared" si="14"/>
        <v>4000</v>
      </c>
      <c r="V27" s="7">
        <f t="shared" si="8"/>
        <v>4</v>
      </c>
      <c r="W27" s="7">
        <f t="shared" si="9"/>
        <v>8</v>
      </c>
      <c r="X27" s="7">
        <f t="shared" si="15"/>
        <v>466</v>
      </c>
      <c r="Y27" s="7">
        <f t="shared" si="10"/>
        <v>7.668778800000001</v>
      </c>
      <c r="AA27" s="7">
        <f>((AB27*PI()*0.23084)/(30*'Specifications (CW1)'!$G$6*'Specifications (CW1)'!$G$9)*1.6)</f>
        <v>12.513345458355051</v>
      </c>
      <c r="AB27" s="7">
        <v>2900</v>
      </c>
      <c r="AC27" s="7">
        <f>((AD27*PI()*0.22254)/(30*'Specifications (CW1)'!$G$7*'Specifications (CW1)'!$G$9)*1.6)</f>
        <v>16.450118332467589</v>
      </c>
      <c r="AD27" s="7">
        <v>2900</v>
      </c>
      <c r="AE27" s="7">
        <f>((AF27*PI()*0.2184)/(30*'Specifications (CW1)'!$G$8*'Specifications (CW1)'!$G$9)*1.6)</f>
        <v>21.143550453955854</v>
      </c>
      <c r="AF27" s="7">
        <v>2900</v>
      </c>
      <c r="AG27" s="7">
        <v>2900</v>
      </c>
      <c r="AH27" s="21">
        <v>6.718</v>
      </c>
      <c r="AI27" s="21">
        <f t="shared" si="16"/>
        <v>16.510064137931035</v>
      </c>
      <c r="AJ27" s="127">
        <v>2</v>
      </c>
      <c r="AK27" s="89">
        <v>712</v>
      </c>
      <c r="AL27" s="89">
        <v>712</v>
      </c>
      <c r="AM27" s="89">
        <v>712</v>
      </c>
      <c r="AN27" s="84">
        <v>694</v>
      </c>
      <c r="AO27" s="84">
        <v>622</v>
      </c>
      <c r="AP27" s="84">
        <v>622</v>
      </c>
      <c r="AQ27" s="84">
        <v>658</v>
      </c>
      <c r="AR27" s="84">
        <v>622</v>
      </c>
      <c r="AS27" s="84">
        <v>640</v>
      </c>
      <c r="AT27" s="84">
        <v>684</v>
      </c>
      <c r="AU27" s="84">
        <v>756</v>
      </c>
      <c r="AV27" s="84">
        <v>756</v>
      </c>
      <c r="AW27" s="84">
        <v>756</v>
      </c>
      <c r="AX27" s="84">
        <v>756</v>
      </c>
    </row>
    <row r="28" spans="1:50">
      <c r="C28" s="148" t="s">
        <v>156</v>
      </c>
      <c r="D28" s="38">
        <v>2</v>
      </c>
      <c r="E28" s="65">
        <v>1</v>
      </c>
      <c r="F28" s="68">
        <f t="shared" si="11"/>
        <v>22</v>
      </c>
      <c r="G28" s="79">
        <f t="shared" si="18"/>
        <v>5.7834510849758916</v>
      </c>
      <c r="H28" s="72">
        <f t="shared" si="17"/>
        <v>22.853621157269586</v>
      </c>
      <c r="I28" s="10">
        <f t="shared" si="12"/>
        <v>6.3482280992415516</v>
      </c>
      <c r="J28" s="70">
        <v>0.8</v>
      </c>
      <c r="K28" s="7">
        <f t="shared" si="0"/>
        <v>25.7125314225</v>
      </c>
      <c r="L28" s="7">
        <v>120</v>
      </c>
      <c r="M28" s="7">
        <f t="shared" si="4"/>
        <v>492.8</v>
      </c>
      <c r="N28" s="7">
        <v>0</v>
      </c>
      <c r="O28" s="7">
        <f t="shared" si="5"/>
        <v>638.51253142250005</v>
      </c>
      <c r="P28" s="7">
        <f t="shared" si="6"/>
        <v>4.0534231936941696</v>
      </c>
      <c r="Q28" s="7">
        <f t="shared" si="19"/>
        <v>4000</v>
      </c>
      <c r="R28" s="7">
        <f t="shared" si="2"/>
        <v>10.86</v>
      </c>
      <c r="S28" s="21">
        <f t="shared" si="7"/>
        <v>19.349805</v>
      </c>
      <c r="T28" s="21">
        <f t="shared" si="13"/>
        <v>20</v>
      </c>
      <c r="U28" s="7">
        <f t="shared" si="14"/>
        <v>4000</v>
      </c>
      <c r="V28" s="7">
        <f t="shared" si="8"/>
        <v>3</v>
      </c>
      <c r="W28" s="7">
        <f t="shared" si="9"/>
        <v>8</v>
      </c>
      <c r="X28" s="7">
        <f t="shared" si="15"/>
        <v>466</v>
      </c>
      <c r="Y28" s="7">
        <f t="shared" si="10"/>
        <v>8.0983020000000003</v>
      </c>
      <c r="AA28" s="7">
        <f>((AB28*PI()*0.23084)/(30*'Specifications (CW1)'!$G$6*'Specifications (CW1)'!$G$9)*1.6)</f>
        <v>12.944840129332812</v>
      </c>
      <c r="AB28" s="7">
        <v>3000</v>
      </c>
      <c r="AC28" s="7">
        <f>((AD28*PI()*0.22254)/(30*'Specifications (CW1)'!$G$7*'Specifications (CW1)'!$G$9)*1.6)</f>
        <v>17.017363792207856</v>
      </c>
      <c r="AD28" s="7">
        <v>3000</v>
      </c>
      <c r="AE28" s="7">
        <f>((AF28*PI()*0.2184)/(30*'Specifications (CW1)'!$G$8*'Specifications (CW1)'!$G$9)*1.6)</f>
        <v>21.872638400643986</v>
      </c>
      <c r="AF28" s="7">
        <v>3000</v>
      </c>
      <c r="AG28" s="7">
        <v>3000</v>
      </c>
      <c r="AH28" s="21">
        <v>7.17</v>
      </c>
      <c r="AI28" s="21">
        <f t="shared" si="16"/>
        <v>17.033529999999999</v>
      </c>
      <c r="AJ28" s="127">
        <v>1</v>
      </c>
      <c r="AK28" s="89">
        <v>812</v>
      </c>
      <c r="AL28" s="89">
        <v>812</v>
      </c>
      <c r="AM28" s="89">
        <v>812</v>
      </c>
      <c r="AN28" s="84">
        <v>694</v>
      </c>
      <c r="AO28" s="84">
        <v>622</v>
      </c>
      <c r="AP28" s="84">
        <v>622</v>
      </c>
      <c r="AQ28" s="84">
        <v>658</v>
      </c>
      <c r="AR28" s="84">
        <v>622</v>
      </c>
      <c r="AS28" s="84">
        <v>640</v>
      </c>
      <c r="AT28" s="84">
        <v>684</v>
      </c>
      <c r="AU28" s="84">
        <v>756</v>
      </c>
      <c r="AV28" s="84">
        <v>756</v>
      </c>
      <c r="AW28" s="84">
        <v>851.8755472500003</v>
      </c>
      <c r="AX28" s="87">
        <v>846.90455850000001</v>
      </c>
    </row>
    <row r="29" spans="1:50">
      <c r="C29" s="148" t="s">
        <v>156</v>
      </c>
      <c r="D29" s="38">
        <v>2</v>
      </c>
      <c r="E29" s="65">
        <v>1</v>
      </c>
      <c r="F29" s="68">
        <f t="shared" si="11"/>
        <v>23</v>
      </c>
      <c r="G29" s="79">
        <f t="shared" si="18"/>
        <v>5.9379384580802572</v>
      </c>
      <c r="H29" s="72">
        <f t="shared" si="17"/>
        <v>23.302875359062451</v>
      </c>
      <c r="I29" s="10">
        <f t="shared" si="12"/>
        <v>6.4730209330729034</v>
      </c>
      <c r="J29" s="70">
        <v>0.8</v>
      </c>
      <c r="K29" s="7">
        <f t="shared" si="0"/>
        <v>26.733376342499994</v>
      </c>
      <c r="L29" s="7">
        <v>120</v>
      </c>
      <c r="M29" s="7">
        <f t="shared" si="4"/>
        <v>492.8</v>
      </c>
      <c r="N29" s="7">
        <v>0</v>
      </c>
      <c r="O29" s="7">
        <f t="shared" si="5"/>
        <v>639.53337634249999</v>
      </c>
      <c r="P29" s="7">
        <f t="shared" si="6"/>
        <v>4.1397129324637936</v>
      </c>
      <c r="Q29" s="7">
        <f t="shared" si="19"/>
        <v>4100</v>
      </c>
      <c r="R29" s="7">
        <f t="shared" si="2"/>
        <v>11.45</v>
      </c>
      <c r="S29" s="21">
        <f t="shared" si="7"/>
        <v>19.903451219512192</v>
      </c>
      <c r="T29" s="21">
        <f t="shared" si="13"/>
        <v>20</v>
      </c>
      <c r="U29" s="7">
        <f t="shared" si="14"/>
        <v>4000</v>
      </c>
      <c r="V29" s="7">
        <f t="shared" si="8"/>
        <v>3</v>
      </c>
      <c r="W29" s="7">
        <f t="shared" si="9"/>
        <v>8</v>
      </c>
      <c r="X29" s="7">
        <f t="shared" si="15"/>
        <v>466</v>
      </c>
      <c r="Y29" s="7">
        <f t="shared" si="10"/>
        <v>8.5382649999999991</v>
      </c>
      <c r="AA29" s="7">
        <f>((AB29*PI()*0.23084)/(30*'Specifications (CW1)'!$G$6*'Specifications (CW1)'!$G$9)*1.6)</f>
        <v>13.376334800310572</v>
      </c>
      <c r="AB29" s="7">
        <v>3100</v>
      </c>
      <c r="AC29" s="7">
        <f>((AD29*PI()*0.22254)/(30*'Specifications (CW1)'!$G$7*'Specifications (CW1)'!$G$9)*1.6)</f>
        <v>17.584609251948113</v>
      </c>
      <c r="AD29" s="7">
        <v>3100</v>
      </c>
      <c r="AE29" s="7">
        <f>((AF29*PI()*0.2184)/(30*'Specifications (CW1)'!$G$8*'Specifications (CW1)'!$G$9)*1.6)</f>
        <v>22.601726347332121</v>
      </c>
      <c r="AF29" s="7">
        <v>3100</v>
      </c>
      <c r="AG29" s="7">
        <v>3100</v>
      </c>
      <c r="AH29" s="21">
        <v>7.5720000000000001</v>
      </c>
      <c r="AI29" s="21">
        <f t="shared" si="16"/>
        <v>17.408272258064518</v>
      </c>
      <c r="AJ29" s="127">
        <v>0</v>
      </c>
      <c r="AK29" s="89">
        <v>0</v>
      </c>
      <c r="AL29" s="89">
        <v>0</v>
      </c>
      <c r="AM29" s="89">
        <v>0</v>
      </c>
      <c r="AN29" s="89">
        <v>0</v>
      </c>
      <c r="AO29" s="89">
        <v>0</v>
      </c>
      <c r="AP29" s="89">
        <v>0</v>
      </c>
      <c r="AQ29" s="89">
        <v>0</v>
      </c>
      <c r="AR29" s="89">
        <v>0</v>
      </c>
      <c r="AS29" s="89">
        <v>0</v>
      </c>
      <c r="AT29" s="89">
        <v>0</v>
      </c>
      <c r="AU29" s="89">
        <v>0</v>
      </c>
      <c r="AV29" s="89">
        <v>0</v>
      </c>
      <c r="AW29" s="89">
        <v>0</v>
      </c>
      <c r="AX29" s="89">
        <v>0</v>
      </c>
    </row>
    <row r="30" spans="1:50" ht="15" thickBot="1">
      <c r="C30" s="148" t="s">
        <v>156</v>
      </c>
      <c r="D30" s="38">
        <v>2</v>
      </c>
      <c r="E30" s="65">
        <v>1</v>
      </c>
      <c r="F30" s="68">
        <f t="shared" si="11"/>
        <v>24</v>
      </c>
      <c r="G30" s="79">
        <f t="shared" si="18"/>
        <v>6.0895580667960383</v>
      </c>
      <c r="H30" s="72">
        <f t="shared" si="17"/>
        <v>23.743630724891254</v>
      </c>
      <c r="I30" s="10">
        <f t="shared" si="12"/>
        <v>6.5954529791364598</v>
      </c>
      <c r="J30" s="70">
        <v>0.8</v>
      </c>
      <c r="K30" s="7">
        <f t="shared" si="0"/>
        <v>27.754221262499996</v>
      </c>
      <c r="L30" s="7">
        <v>120</v>
      </c>
      <c r="M30" s="7">
        <f t="shared" si="4"/>
        <v>492.8</v>
      </c>
      <c r="N30" s="7">
        <v>0</v>
      </c>
      <c r="O30" s="7">
        <f t="shared" si="5"/>
        <v>640.55422126250005</v>
      </c>
      <c r="P30" s="7">
        <f t="shared" si="6"/>
        <v>4.2247452469241908</v>
      </c>
      <c r="Q30" s="7">
        <f t="shared" si="19"/>
        <v>4100</v>
      </c>
      <c r="R30" s="7">
        <f t="shared" si="2"/>
        <v>11.45</v>
      </c>
      <c r="S30" s="21">
        <f t="shared" si="7"/>
        <v>19.903451219512192</v>
      </c>
      <c r="T30" s="21">
        <f t="shared" si="13"/>
        <v>20</v>
      </c>
      <c r="U30" s="7">
        <f t="shared" si="14"/>
        <v>4000</v>
      </c>
      <c r="V30" s="7">
        <f t="shared" si="8"/>
        <v>3</v>
      </c>
      <c r="W30" s="7">
        <f t="shared" si="9"/>
        <v>8</v>
      </c>
      <c r="X30" s="7">
        <f t="shared" si="15"/>
        <v>466</v>
      </c>
      <c r="Y30" s="7">
        <f t="shared" si="10"/>
        <v>8.5382649999999991</v>
      </c>
      <c r="AA30" s="7">
        <f>((AB30*PI()*0.23084)/(30*'Specifications (CW1)'!$G$6*'Specifications (CW1)'!$G$9)*1.6)</f>
        <v>13.807829471288333</v>
      </c>
      <c r="AB30" s="7">
        <v>3200</v>
      </c>
      <c r="AC30" s="7">
        <f>((AD30*PI()*0.22254)/(30*'Specifications (CW1)'!$G$7*'Specifications (CW1)'!$G$9)*1.6)</f>
        <v>18.151854711688376</v>
      </c>
      <c r="AD30" s="7">
        <v>3200</v>
      </c>
      <c r="AE30" s="7">
        <f>((AF30*PI()*0.2184)/(30*'Specifications (CW1)'!$G$8*'Specifications (CW1)'!$G$9)*1.6)</f>
        <v>23.330814294020257</v>
      </c>
      <c r="AF30" s="7">
        <v>3200</v>
      </c>
      <c r="AG30" s="7">
        <v>3200</v>
      </c>
      <c r="AH30" s="21">
        <v>8.0340000000000007</v>
      </c>
      <c r="AI30" s="21">
        <f t="shared" si="16"/>
        <v>17.893224375000003</v>
      </c>
      <c r="AJ30" s="128"/>
      <c r="AK30" s="78"/>
      <c r="AL30" s="73"/>
      <c r="AM30" s="73"/>
      <c r="AN30" s="156"/>
      <c r="AO30" s="156"/>
      <c r="AP30" s="156"/>
      <c r="AQ30" s="156"/>
      <c r="AR30" s="73"/>
      <c r="AS30" s="73"/>
      <c r="AT30" s="73"/>
      <c r="AU30" s="73"/>
      <c r="AV30" s="73"/>
      <c r="AW30" s="73"/>
      <c r="AX30" s="74"/>
    </row>
    <row r="31" spans="1:50">
      <c r="C31" s="148" t="s">
        <v>156</v>
      </c>
      <c r="D31" s="38">
        <v>2</v>
      </c>
      <c r="E31" s="65">
        <v>1</v>
      </c>
      <c r="F31" s="68">
        <f t="shared" si="11"/>
        <v>25</v>
      </c>
      <c r="G31" s="79">
        <f t="shared" si="18"/>
        <v>6.2384639061785734</v>
      </c>
      <c r="H31" s="72">
        <f t="shared" si="17"/>
        <v>24.176352082148373</v>
      </c>
      <c r="I31" s="10">
        <f t="shared" si="12"/>
        <v>6.7156533561523259</v>
      </c>
      <c r="J31" s="70">
        <v>0.8</v>
      </c>
      <c r="K31" s="7">
        <f t="shared" si="0"/>
        <v>28.775066182499998</v>
      </c>
      <c r="L31" s="7">
        <v>120</v>
      </c>
      <c r="M31" s="7">
        <f t="shared" si="4"/>
        <v>492.8</v>
      </c>
      <c r="N31" s="7">
        <v>0</v>
      </c>
      <c r="O31" s="7">
        <f t="shared" si="5"/>
        <v>641.5750661825</v>
      </c>
      <c r="P31" s="7">
        <f t="shared" si="6"/>
        <v>4.3085957464321565</v>
      </c>
      <c r="Q31" s="7">
        <f t="shared" si="19"/>
        <v>4200</v>
      </c>
      <c r="R31" s="7">
        <f t="shared" si="2"/>
        <v>12.04</v>
      </c>
      <c r="S31" s="21">
        <f t="shared" si="7"/>
        <v>20.430733333333329</v>
      </c>
      <c r="T31" s="21">
        <f t="shared" si="13"/>
        <v>21</v>
      </c>
      <c r="U31" s="7">
        <f t="shared" si="14"/>
        <v>4000</v>
      </c>
      <c r="V31" s="7">
        <f t="shared" si="8"/>
        <v>2</v>
      </c>
      <c r="W31" s="7">
        <f t="shared" si="9"/>
        <v>8</v>
      </c>
      <c r="X31" s="7">
        <f t="shared" si="15"/>
        <v>488</v>
      </c>
      <c r="Y31" s="7">
        <f t="shared" si="10"/>
        <v>8.9782279999999997</v>
      </c>
      <c r="AA31" s="7">
        <f>((AB31*PI()*0.23084)/(30*'Specifications (CW1)'!$G$6*'Specifications (CW1)'!$G$9)*1.6)</f>
        <v>14.239324142266094</v>
      </c>
      <c r="AB31" s="7">
        <v>3300</v>
      </c>
      <c r="AC31" s="7">
        <f>((AD31*PI()*0.22254)/(30*'Specifications (CW1)'!$G$7*'Specifications (CW1)'!$G$9)*1.6)</f>
        <v>18.719100171428639</v>
      </c>
      <c r="AD31" s="7">
        <v>3300</v>
      </c>
      <c r="AE31" s="7">
        <f>((AF31*PI()*0.2184)/(30*'Specifications (CW1)'!$G$8*'Specifications (CW1)'!$G$9)*1.6)</f>
        <v>24.059902240708386</v>
      </c>
      <c r="AF31" s="7">
        <v>3300</v>
      </c>
      <c r="AG31" s="7">
        <v>3300</v>
      </c>
      <c r="AH31" s="21">
        <v>8.4960000000000004</v>
      </c>
      <c r="AI31" s="21">
        <f t="shared" si="16"/>
        <v>18.348785454545457</v>
      </c>
    </row>
    <row r="32" spans="1:50">
      <c r="C32" s="148" t="s">
        <v>156</v>
      </c>
      <c r="D32" s="38">
        <v>2</v>
      </c>
      <c r="E32" s="65">
        <v>1</v>
      </c>
      <c r="F32" s="68">
        <f t="shared" si="11"/>
        <v>26</v>
      </c>
      <c r="G32" s="79">
        <f t="shared" si="18"/>
        <v>6.3847966647504784</v>
      </c>
      <c r="H32" s="72">
        <f t="shared" si="17"/>
        <v>24.60146337110864</v>
      </c>
      <c r="I32" s="10">
        <f t="shared" si="12"/>
        <v>6.8337398253079549</v>
      </c>
      <c r="J32" s="70">
        <v>0.8</v>
      </c>
      <c r="K32" s="7">
        <f t="shared" si="0"/>
        <v>29.795911102499993</v>
      </c>
      <c r="L32" s="7">
        <v>120</v>
      </c>
      <c r="M32" s="7">
        <f t="shared" si="4"/>
        <v>492.8</v>
      </c>
      <c r="N32" s="7">
        <v>0</v>
      </c>
      <c r="O32" s="7">
        <f t="shared" si="5"/>
        <v>642.59591110249994</v>
      </c>
      <c r="P32" s="7">
        <f t="shared" si="6"/>
        <v>4.3913332692812039</v>
      </c>
      <c r="Q32" s="7">
        <f t="shared" si="19"/>
        <v>4300</v>
      </c>
      <c r="R32" s="7">
        <f t="shared" si="2"/>
        <v>12.63</v>
      </c>
      <c r="S32" s="21">
        <f t="shared" si="7"/>
        <v>20.933490697674422</v>
      </c>
      <c r="T32" s="21">
        <f t="shared" si="13"/>
        <v>21</v>
      </c>
      <c r="U32" s="7">
        <f t="shared" si="14"/>
        <v>4500</v>
      </c>
      <c r="V32" s="7">
        <f t="shared" si="8"/>
        <v>2</v>
      </c>
      <c r="W32" s="7">
        <f t="shared" si="9"/>
        <v>9</v>
      </c>
      <c r="X32" s="7">
        <f t="shared" si="15"/>
        <v>488</v>
      </c>
      <c r="Y32" s="7">
        <f t="shared" si="10"/>
        <v>9.4181910000000002</v>
      </c>
      <c r="AA32" s="7">
        <f>((AB32*PI()*0.23084)/(30*'Specifications (CW1)'!$G$6*'Specifications (CW1)'!$G$9)*1.6)</f>
        <v>14.670818813243853</v>
      </c>
      <c r="AB32" s="7">
        <v>3400</v>
      </c>
      <c r="AC32" s="7">
        <f>((AD32*PI()*0.22254)/(30*'Specifications (CW1)'!$G$7*'Specifications (CW1)'!$G$9)*1.6)</f>
        <v>19.286345631168899</v>
      </c>
      <c r="AD32" s="7">
        <v>3400</v>
      </c>
      <c r="AE32" s="7">
        <f>((AF32*PI()*0.2184)/(30*'Specifications (CW1)'!$G$8*'Specifications (CW1)'!$G$9)*1.6)</f>
        <v>24.788990187396518</v>
      </c>
      <c r="AF32" s="7">
        <v>3400</v>
      </c>
      <c r="AG32" s="7">
        <v>3400</v>
      </c>
      <c r="AH32" s="21">
        <v>8.9580000000000002</v>
      </c>
      <c r="AI32" s="21">
        <f t="shared" si="16"/>
        <v>18.777548823529415</v>
      </c>
    </row>
    <row r="33" spans="3:35">
      <c r="C33" s="148" t="s">
        <v>156</v>
      </c>
      <c r="D33" s="38">
        <v>2</v>
      </c>
      <c r="E33" s="65">
        <v>1</v>
      </c>
      <c r="F33" s="68">
        <f t="shared" si="11"/>
        <v>27</v>
      </c>
      <c r="G33" s="79">
        <f t="shared" si="18"/>
        <v>6.5286852805177169</v>
      </c>
      <c r="H33" s="72">
        <f t="shared" si="17"/>
        <v>25.019352509607437</v>
      </c>
      <c r="I33" s="10">
        <f t="shared" si="12"/>
        <v>6.9498201415576215</v>
      </c>
      <c r="J33" s="70">
        <v>0</v>
      </c>
      <c r="K33" s="7">
        <f t="shared" si="0"/>
        <v>30.816756022499995</v>
      </c>
      <c r="L33" s="7">
        <v>120</v>
      </c>
      <c r="M33" s="7">
        <f t="shared" si="4"/>
        <v>0</v>
      </c>
      <c r="N33" s="7">
        <v>0</v>
      </c>
      <c r="O33" s="7">
        <f t="shared" si="5"/>
        <v>150.81675602249999</v>
      </c>
      <c r="P33" s="7">
        <f t="shared" si="6"/>
        <v>1.048149328689552</v>
      </c>
      <c r="Q33" s="7">
        <f t="shared" si="19"/>
        <v>4400</v>
      </c>
      <c r="R33" s="7">
        <f t="shared" si="2"/>
        <v>13.22</v>
      </c>
      <c r="S33" s="21">
        <f t="shared" si="7"/>
        <v>21.413395454545455</v>
      </c>
      <c r="T33" s="21">
        <f t="shared" si="13"/>
        <v>22</v>
      </c>
      <c r="U33" s="7">
        <f t="shared" si="14"/>
        <v>4500</v>
      </c>
      <c r="V33" s="7">
        <f t="shared" si="8"/>
        <v>1</v>
      </c>
      <c r="W33" s="7">
        <f t="shared" si="9"/>
        <v>9</v>
      </c>
      <c r="X33" s="7">
        <f t="shared" si="15"/>
        <v>488</v>
      </c>
      <c r="Y33" s="7">
        <f t="shared" si="10"/>
        <v>9.8581540000000007</v>
      </c>
      <c r="AA33" s="7">
        <f>((AB33*PI()*0.23084)/(30*'Specifications (CW1)'!$G$6*'Specifications (CW1)'!$G$9)*1.6)</f>
        <v>15.102313484221614</v>
      </c>
      <c r="AB33" s="7">
        <v>3500</v>
      </c>
      <c r="AC33" s="7">
        <f>((AD33*PI()*0.22254)/(30*'Specifications (CW1)'!$G$7*'Specifications (CW1)'!$G$9)*1.6)</f>
        <v>19.853591090909163</v>
      </c>
      <c r="AD33" s="7">
        <v>3500</v>
      </c>
      <c r="AE33" s="7">
        <f>((AF33*PI()*0.2184)/(30*'Specifications (CW1)'!$G$8*'Specifications (CW1)'!$G$9)*1.6)</f>
        <v>25.51807813408465</v>
      </c>
      <c r="AF33" s="7">
        <v>3500</v>
      </c>
      <c r="AG33" s="7">
        <v>3500</v>
      </c>
      <c r="AH33" s="21">
        <v>9.2200000000000006</v>
      </c>
      <c r="AI33" s="21">
        <f t="shared" si="16"/>
        <v>18.774554285714288</v>
      </c>
    </row>
    <row r="34" spans="3:35">
      <c r="C34" s="148" t="s">
        <v>156</v>
      </c>
      <c r="D34" s="38">
        <v>2</v>
      </c>
      <c r="E34" s="65">
        <v>1</v>
      </c>
      <c r="F34" s="68">
        <f t="shared" si="11"/>
        <v>28</v>
      </c>
      <c r="G34" s="79">
        <f t="shared" si="18"/>
        <v>6.6725738962849555</v>
      </c>
      <c r="H34" s="72">
        <f t="shared" si="17"/>
        <v>25.019352509607437</v>
      </c>
      <c r="I34" s="10">
        <f t="shared" si="12"/>
        <v>6.9498201415576215</v>
      </c>
      <c r="J34" s="70">
        <v>0</v>
      </c>
      <c r="K34" s="7">
        <f t="shared" si="0"/>
        <v>30.816756022499995</v>
      </c>
      <c r="L34" s="7">
        <v>120</v>
      </c>
      <c r="M34" s="7">
        <f t="shared" si="4"/>
        <v>0</v>
      </c>
      <c r="N34" s="7">
        <v>0</v>
      </c>
      <c r="O34" s="7">
        <f t="shared" si="5"/>
        <v>150.81675602249999</v>
      </c>
      <c r="P34" s="7">
        <f t="shared" si="6"/>
        <v>1.048149328689552</v>
      </c>
      <c r="Q34" s="7">
        <f t="shared" si="19"/>
        <v>4400</v>
      </c>
      <c r="R34" s="7">
        <f t="shared" si="2"/>
        <v>13.22</v>
      </c>
      <c r="S34" s="21">
        <f t="shared" si="7"/>
        <v>21.413395454545455</v>
      </c>
      <c r="T34" s="21">
        <f t="shared" si="13"/>
        <v>22</v>
      </c>
      <c r="U34" s="7">
        <f t="shared" si="14"/>
        <v>4500</v>
      </c>
      <c r="V34" s="7">
        <f t="shared" si="8"/>
        <v>1</v>
      </c>
      <c r="W34" s="7">
        <f t="shared" si="9"/>
        <v>9</v>
      </c>
      <c r="X34" s="7">
        <f t="shared" si="15"/>
        <v>488</v>
      </c>
      <c r="Y34" s="7">
        <f t="shared" si="10"/>
        <v>9.8581540000000007</v>
      </c>
      <c r="AA34" s="7">
        <f>((AB34*PI()*0.23084)/(30*'Specifications (CW1)'!$G$6*'Specifications (CW1)'!$G$9)*1.6)</f>
        <v>15.533808155199374</v>
      </c>
      <c r="AB34" s="7">
        <v>3600</v>
      </c>
      <c r="AC34" s="7">
        <f>((AD34*PI()*0.22254)/(30*'Specifications (CW1)'!$G$7*'Specifications (CW1)'!$G$9)*1.6)</f>
        <v>20.420836550649426</v>
      </c>
      <c r="AD34" s="7">
        <v>3600</v>
      </c>
      <c r="AE34" s="7">
        <f>((AF34*PI()*0.2184)/(30*'Specifications (CW1)'!$G$8*'Specifications (CW1)'!$G$9)*1.6)</f>
        <v>26.247166080772786</v>
      </c>
      <c r="AF34" s="7">
        <v>3600</v>
      </c>
      <c r="AG34" s="7">
        <v>3600</v>
      </c>
      <c r="AH34" s="21">
        <v>9.6359999999999992</v>
      </c>
      <c r="AI34" s="21">
        <f t="shared" si="16"/>
        <v>19.076603333333331</v>
      </c>
    </row>
    <row r="35" spans="3:35">
      <c r="C35" s="148" t="s">
        <v>156</v>
      </c>
      <c r="D35" s="38">
        <v>2</v>
      </c>
      <c r="E35" s="65">
        <v>1</v>
      </c>
      <c r="F35" s="68">
        <f t="shared" si="11"/>
        <v>29</v>
      </c>
      <c r="G35" s="79">
        <f t="shared" si="18"/>
        <v>6.816462512052194</v>
      </c>
      <c r="H35" s="72">
        <f t="shared" si="17"/>
        <v>25.019352509607437</v>
      </c>
      <c r="I35" s="10">
        <f t="shared" si="12"/>
        <v>6.9498201415576215</v>
      </c>
      <c r="J35" s="70">
        <v>0</v>
      </c>
      <c r="K35" s="7">
        <f t="shared" si="0"/>
        <v>30.816756022499995</v>
      </c>
      <c r="L35" s="7">
        <v>120</v>
      </c>
      <c r="M35" s="7">
        <f t="shared" si="4"/>
        <v>0</v>
      </c>
      <c r="N35" s="7">
        <v>0</v>
      </c>
      <c r="O35" s="7">
        <f t="shared" si="5"/>
        <v>150.81675602249999</v>
      </c>
      <c r="P35" s="7">
        <f t="shared" si="6"/>
        <v>1.048149328689552</v>
      </c>
      <c r="Q35" s="7">
        <f t="shared" si="19"/>
        <v>4400</v>
      </c>
      <c r="R35" s="7">
        <f t="shared" si="2"/>
        <v>13.22</v>
      </c>
      <c r="S35" s="21">
        <f t="shared" si="7"/>
        <v>21.413395454545455</v>
      </c>
      <c r="T35" s="21">
        <f t="shared" si="13"/>
        <v>22</v>
      </c>
      <c r="U35" s="7">
        <f t="shared" si="14"/>
        <v>4500</v>
      </c>
      <c r="V35" s="7">
        <f t="shared" si="8"/>
        <v>1</v>
      </c>
      <c r="W35" s="7">
        <f t="shared" si="9"/>
        <v>9</v>
      </c>
      <c r="X35" s="7">
        <f t="shared" si="15"/>
        <v>488</v>
      </c>
      <c r="Y35" s="7">
        <f t="shared" si="10"/>
        <v>9.8581540000000007</v>
      </c>
      <c r="AA35" s="7">
        <f>((AB35*PI()*0.23084)/(30*'Specifications (CW1)'!$G$6*'Specifications (CW1)'!$G$9)*1.6)</f>
        <v>15.965302826177137</v>
      </c>
      <c r="AB35" s="7">
        <v>3700</v>
      </c>
      <c r="AC35" s="7">
        <f>((AD35*PI()*0.22254)/(30*'Specifications (CW1)'!$G$7*'Specifications (CW1)'!$G$9)*1.6)</f>
        <v>20.988082010389682</v>
      </c>
      <c r="AD35" s="7">
        <v>3700</v>
      </c>
      <c r="AE35" s="7">
        <f>((AF35*PI()*0.2184)/(30*'Specifications (CW1)'!$G$8*'Specifications (CW1)'!$G$9)*1.6)</f>
        <v>26.976254027460914</v>
      </c>
      <c r="AF35" s="7">
        <v>3700</v>
      </c>
      <c r="AG35" s="7">
        <v>3700</v>
      </c>
      <c r="AH35" s="21">
        <v>9.8520000000000003</v>
      </c>
      <c r="AI35" s="21">
        <f t="shared" si="16"/>
        <v>18.977082162162162</v>
      </c>
    </row>
    <row r="36" spans="3:35">
      <c r="C36" s="148" t="s">
        <v>156</v>
      </c>
      <c r="D36" s="38">
        <v>2</v>
      </c>
      <c r="E36" s="65">
        <v>1</v>
      </c>
      <c r="F36" s="68">
        <f t="shared" si="11"/>
        <v>30</v>
      </c>
      <c r="G36" s="79">
        <f t="shared" si="18"/>
        <v>6.9603511278194325</v>
      </c>
      <c r="H36" s="72">
        <f t="shared" si="17"/>
        <v>25.019352509607437</v>
      </c>
      <c r="I36" s="10">
        <f t="shared" si="12"/>
        <v>6.9498201415576215</v>
      </c>
      <c r="J36" s="70">
        <v>0</v>
      </c>
      <c r="K36" s="7">
        <f t="shared" si="0"/>
        <v>30.816756022499995</v>
      </c>
      <c r="L36" s="7">
        <v>120</v>
      </c>
      <c r="M36" s="7">
        <f t="shared" si="4"/>
        <v>0</v>
      </c>
      <c r="N36" s="7">
        <v>0</v>
      </c>
      <c r="O36" s="7">
        <f t="shared" si="5"/>
        <v>150.81675602249999</v>
      </c>
      <c r="P36" s="7">
        <f t="shared" si="6"/>
        <v>1.048149328689552</v>
      </c>
      <c r="Q36" s="7">
        <f t="shared" si="19"/>
        <v>4400</v>
      </c>
      <c r="R36" s="7">
        <f t="shared" si="2"/>
        <v>13.22</v>
      </c>
      <c r="S36" s="21">
        <f t="shared" si="7"/>
        <v>21.413395454545455</v>
      </c>
      <c r="T36" s="21">
        <f t="shared" si="13"/>
        <v>22</v>
      </c>
      <c r="U36" s="7">
        <f t="shared" si="14"/>
        <v>4500</v>
      </c>
      <c r="V36" s="7">
        <f t="shared" si="8"/>
        <v>1</v>
      </c>
      <c r="W36" s="7">
        <f t="shared" si="9"/>
        <v>9</v>
      </c>
      <c r="X36" s="7">
        <f t="shared" si="15"/>
        <v>488</v>
      </c>
      <c r="Y36" s="7">
        <f t="shared" si="10"/>
        <v>9.8581540000000007</v>
      </c>
      <c r="AA36" s="7">
        <f>((AB36*PI()*0.23084)/(30*'Specifications (CW1)'!$G$6*'Specifications (CW1)'!$G$9)*1.6)</f>
        <v>16.396797497154896</v>
      </c>
      <c r="AB36" s="7">
        <v>3800</v>
      </c>
      <c r="AC36" s="7">
        <f>((AD36*PI()*0.22254)/(30*'Specifications (CW1)'!$G$7*'Specifications (CW1)'!$G$9)*1.6)</f>
        <v>21.555327470129946</v>
      </c>
      <c r="AD36" s="7">
        <v>3800</v>
      </c>
      <c r="AE36" s="7">
        <f>((AF36*PI()*0.2184)/(30*'Specifications (CW1)'!$G$8*'Specifications (CW1)'!$G$9)*1.6)</f>
        <v>27.705341974149054</v>
      </c>
      <c r="AF36" s="7">
        <v>3800</v>
      </c>
      <c r="AG36" s="7">
        <v>3800</v>
      </c>
      <c r="AH36" s="21">
        <v>10.068</v>
      </c>
      <c r="AI36" s="21">
        <f t="shared" si="16"/>
        <v>18.882798947368421</v>
      </c>
    </row>
    <row r="37" spans="3:35">
      <c r="C37" s="148" t="s">
        <v>156</v>
      </c>
      <c r="D37" s="38">
        <v>2</v>
      </c>
      <c r="E37" s="65">
        <v>1</v>
      </c>
      <c r="F37" s="68">
        <f t="shared" si="11"/>
        <v>31</v>
      </c>
      <c r="G37" s="79">
        <f t="shared" si="18"/>
        <v>7.1042397435866711</v>
      </c>
      <c r="H37" s="72">
        <f t="shared" si="17"/>
        <v>25.019352509607437</v>
      </c>
      <c r="I37" s="10">
        <f t="shared" si="12"/>
        <v>6.9498201415576215</v>
      </c>
      <c r="J37" s="70">
        <v>0</v>
      </c>
      <c r="K37" s="7">
        <f t="shared" si="0"/>
        <v>30.816756022499995</v>
      </c>
      <c r="L37" s="7">
        <v>120</v>
      </c>
      <c r="M37" s="7">
        <f t="shared" si="4"/>
        <v>0</v>
      </c>
      <c r="N37" s="7">
        <v>0</v>
      </c>
      <c r="O37" s="7">
        <f t="shared" si="5"/>
        <v>150.81675602249999</v>
      </c>
      <c r="P37" s="7">
        <f t="shared" si="6"/>
        <v>1.048149328689552</v>
      </c>
      <c r="Q37" s="7">
        <f t="shared" si="19"/>
        <v>4400</v>
      </c>
      <c r="R37" s="7">
        <f t="shared" si="2"/>
        <v>13.22</v>
      </c>
      <c r="S37" s="21">
        <f t="shared" si="7"/>
        <v>21.413395454545455</v>
      </c>
      <c r="T37" s="21">
        <f t="shared" si="13"/>
        <v>22</v>
      </c>
      <c r="U37" s="7">
        <f t="shared" si="14"/>
        <v>4500</v>
      </c>
      <c r="V37" s="7">
        <f t="shared" si="8"/>
        <v>1</v>
      </c>
      <c r="W37" s="7">
        <f t="shared" si="9"/>
        <v>9</v>
      </c>
      <c r="X37" s="7">
        <f t="shared" si="15"/>
        <v>488</v>
      </c>
      <c r="Y37" s="7">
        <f t="shared" si="10"/>
        <v>9.8581540000000007</v>
      </c>
      <c r="AA37" s="7">
        <f>((AB37*PI()*0.23084)/(30*'Specifications (CW1)'!$G$6*'Specifications (CW1)'!$G$9)*1.6)</f>
        <v>16.828292168132659</v>
      </c>
      <c r="AB37" s="7">
        <v>3900</v>
      </c>
      <c r="AC37" s="7">
        <f>((AD37*PI()*0.22254)/(30*'Specifications (CW1)'!$G$7*'Specifications (CW1)'!$G$9)*1.6)</f>
        <v>22.122572929870209</v>
      </c>
      <c r="AD37" s="7">
        <v>3900</v>
      </c>
      <c r="AE37" s="7">
        <f>((AF37*PI()*0.2184)/(30*'Specifications (CW1)'!$G$8*'Specifications (CW1)'!$G$9)*1.6)</f>
        <v>28.434429920837189</v>
      </c>
      <c r="AF37" s="7">
        <v>3900</v>
      </c>
      <c r="AG37" s="7">
        <v>3900</v>
      </c>
      <c r="AH37" s="21">
        <v>10.284000000000001</v>
      </c>
      <c r="AI37" s="21">
        <f t="shared" si="16"/>
        <v>18.79335076923077</v>
      </c>
    </row>
    <row r="38" spans="3:35">
      <c r="C38" s="148" t="s">
        <v>156</v>
      </c>
      <c r="D38" s="38">
        <v>2</v>
      </c>
      <c r="E38" s="65">
        <v>1</v>
      </c>
      <c r="F38" s="68">
        <f t="shared" si="11"/>
        <v>32</v>
      </c>
      <c r="G38" s="79">
        <f t="shared" si="18"/>
        <v>7.2481283593539096</v>
      </c>
      <c r="H38" s="72">
        <f t="shared" si="17"/>
        <v>25.019352509607437</v>
      </c>
      <c r="I38" s="10">
        <f t="shared" si="12"/>
        <v>6.9498201415576215</v>
      </c>
      <c r="J38" s="70">
        <v>0</v>
      </c>
      <c r="K38" s="7">
        <f t="shared" si="0"/>
        <v>30.816756022499995</v>
      </c>
      <c r="L38" s="7">
        <v>120</v>
      </c>
      <c r="M38" s="7">
        <f t="shared" si="4"/>
        <v>0</v>
      </c>
      <c r="N38" s="7">
        <v>0</v>
      </c>
      <c r="O38" s="7">
        <f t="shared" si="5"/>
        <v>150.81675602249999</v>
      </c>
      <c r="P38" s="7">
        <f t="shared" si="6"/>
        <v>1.048149328689552</v>
      </c>
      <c r="Q38" s="7">
        <f t="shared" si="19"/>
        <v>4400</v>
      </c>
      <c r="R38" s="7">
        <f t="shared" si="2"/>
        <v>13.22</v>
      </c>
      <c r="S38" s="21">
        <f t="shared" si="7"/>
        <v>21.413395454545455</v>
      </c>
      <c r="T38" s="21">
        <f t="shared" si="13"/>
        <v>22</v>
      </c>
      <c r="U38" s="7">
        <f t="shared" si="14"/>
        <v>4500</v>
      </c>
      <c r="V38" s="7">
        <f t="shared" si="8"/>
        <v>1</v>
      </c>
      <c r="W38" s="7">
        <f t="shared" si="9"/>
        <v>9</v>
      </c>
      <c r="X38" s="7">
        <f t="shared" si="15"/>
        <v>488</v>
      </c>
      <c r="Y38" s="7">
        <f t="shared" si="10"/>
        <v>9.8581540000000007</v>
      </c>
      <c r="AA38" s="7">
        <f>((AB38*PI()*0.23084)/(30*'Specifications (CW1)'!$G$6*'Specifications (CW1)'!$G$9)*1.6)</f>
        <v>17.259786839110415</v>
      </c>
      <c r="AB38" s="7">
        <v>4000</v>
      </c>
      <c r="AC38" s="7">
        <f>((AD38*PI()*0.22254)/(30*'Specifications (CW1)'!$G$7*'Specifications (CW1)'!$G$9)*1.6)</f>
        <v>22.689818389610465</v>
      </c>
      <c r="AD38" s="7">
        <v>4000</v>
      </c>
      <c r="AE38" s="7">
        <f>((AF38*PI()*0.2184)/(30*'Specifications (CW1)'!$G$8*'Specifications (CW1)'!$G$9)*1.6)</f>
        <v>29.163517867525314</v>
      </c>
      <c r="AF38" s="7">
        <v>4000</v>
      </c>
      <c r="AG38" s="7">
        <v>4000</v>
      </c>
      <c r="AH38" s="21">
        <v>10.86</v>
      </c>
      <c r="AI38" s="21">
        <f t="shared" si="16"/>
        <v>19.349805</v>
      </c>
    </row>
    <row r="39" spans="3:35">
      <c r="C39" s="148" t="s">
        <v>156</v>
      </c>
      <c r="D39" s="38">
        <v>2</v>
      </c>
      <c r="E39" s="65">
        <v>1</v>
      </c>
      <c r="F39" s="68">
        <f t="shared" si="11"/>
        <v>33</v>
      </c>
      <c r="G39" s="79">
        <f t="shared" si="18"/>
        <v>7.3920169751211482</v>
      </c>
      <c r="H39" s="72">
        <f t="shared" si="17"/>
        <v>25.019352509607437</v>
      </c>
      <c r="I39" s="10">
        <f t="shared" si="12"/>
        <v>6.9498201415576215</v>
      </c>
      <c r="J39" s="70">
        <v>0</v>
      </c>
      <c r="K39" s="7">
        <f t="shared" si="0"/>
        <v>30.816756022499995</v>
      </c>
      <c r="L39" s="7">
        <v>120</v>
      </c>
      <c r="M39" s="7">
        <f t="shared" si="4"/>
        <v>0</v>
      </c>
      <c r="N39" s="7">
        <v>0</v>
      </c>
      <c r="O39" s="7">
        <f t="shared" si="5"/>
        <v>150.81675602249999</v>
      </c>
      <c r="P39" s="7">
        <f t="shared" si="6"/>
        <v>1.048149328689552</v>
      </c>
      <c r="Q39" s="7">
        <f t="shared" si="19"/>
        <v>4400</v>
      </c>
      <c r="R39" s="7">
        <f t="shared" si="2"/>
        <v>13.22</v>
      </c>
      <c r="S39" s="21">
        <f t="shared" si="7"/>
        <v>21.413395454545455</v>
      </c>
      <c r="T39" s="21">
        <f t="shared" si="13"/>
        <v>22</v>
      </c>
      <c r="U39" s="7">
        <f t="shared" si="14"/>
        <v>4500</v>
      </c>
      <c r="V39" s="7">
        <f t="shared" si="8"/>
        <v>1</v>
      </c>
      <c r="W39" s="7">
        <f t="shared" si="9"/>
        <v>9</v>
      </c>
      <c r="X39" s="7">
        <f t="shared" si="15"/>
        <v>488</v>
      </c>
      <c r="Y39" s="7">
        <f t="shared" si="10"/>
        <v>9.8581540000000007</v>
      </c>
      <c r="AA39" s="7">
        <f>((AB39*PI()*0.23084)/(30*'Specifications (CW1)'!$G$6*'Specifications (CW1)'!$G$9)*1.6)</f>
        <v>17.691281510088178</v>
      </c>
      <c r="AB39" s="7">
        <v>4100</v>
      </c>
      <c r="AC39" s="7">
        <f>((AD39*PI()*0.22254)/(30*'Specifications (CW1)'!$G$7*'Specifications (CW1)'!$G$9)*1.6)</f>
        <v>23.257063849350729</v>
      </c>
      <c r="AD39" s="7">
        <v>4100</v>
      </c>
      <c r="AE39" s="7">
        <f>((AF39*PI()*0.2184)/(30*'Specifications (CW1)'!$G$8*'Specifications (CW1)'!$G$9)*1.6)</f>
        <v>29.89260581421345</v>
      </c>
      <c r="AF39" s="7">
        <v>4100</v>
      </c>
      <c r="AG39" s="7">
        <v>4100</v>
      </c>
      <c r="AH39" s="21">
        <v>11.45</v>
      </c>
      <c r="AI39" s="21">
        <f t="shared" si="16"/>
        <v>19.903451219512192</v>
      </c>
    </row>
    <row r="40" spans="3:35">
      <c r="C40" s="148" t="s">
        <v>156</v>
      </c>
      <c r="D40" s="38">
        <v>2</v>
      </c>
      <c r="E40" s="65">
        <v>1</v>
      </c>
      <c r="F40" s="68">
        <f t="shared" si="11"/>
        <v>34</v>
      </c>
      <c r="G40" s="79">
        <f t="shared" si="18"/>
        <v>7.5359055908883867</v>
      </c>
      <c r="H40" s="72">
        <f t="shared" si="17"/>
        <v>25.019352509607437</v>
      </c>
      <c r="I40" s="10">
        <f t="shared" si="12"/>
        <v>6.9498201415576215</v>
      </c>
      <c r="J40" s="70">
        <v>0</v>
      </c>
      <c r="K40" s="7">
        <f t="shared" si="0"/>
        <v>30.816756022499995</v>
      </c>
      <c r="L40" s="7">
        <v>120</v>
      </c>
      <c r="M40" s="7">
        <f t="shared" si="4"/>
        <v>0</v>
      </c>
      <c r="N40" s="7">
        <v>0</v>
      </c>
      <c r="O40" s="7">
        <f t="shared" si="5"/>
        <v>150.81675602249999</v>
      </c>
      <c r="P40" s="7">
        <f t="shared" si="6"/>
        <v>1.048149328689552</v>
      </c>
      <c r="Q40" s="7">
        <f t="shared" si="19"/>
        <v>4400</v>
      </c>
      <c r="R40" s="7">
        <f t="shared" si="2"/>
        <v>13.22</v>
      </c>
      <c r="S40" s="21">
        <f t="shared" si="7"/>
        <v>21.413395454545455</v>
      </c>
      <c r="T40" s="21">
        <f t="shared" si="13"/>
        <v>22</v>
      </c>
      <c r="U40" s="7">
        <f t="shared" si="14"/>
        <v>4500</v>
      </c>
      <c r="V40" s="7">
        <f t="shared" si="8"/>
        <v>1</v>
      </c>
      <c r="W40" s="7">
        <f t="shared" si="9"/>
        <v>9</v>
      </c>
      <c r="X40" s="7">
        <f t="shared" si="15"/>
        <v>488</v>
      </c>
      <c r="Y40" s="7">
        <f t="shared" si="10"/>
        <v>9.8581540000000007</v>
      </c>
      <c r="AA40" s="7">
        <f>((AB40*PI()*0.23084)/(30*'Specifications (CW1)'!$G$6*'Specifications (CW1)'!$G$9)*1.6)</f>
        <v>18.122776181065937</v>
      </c>
      <c r="AB40" s="7">
        <v>4200</v>
      </c>
      <c r="AC40" s="7">
        <f>((AD40*PI()*0.22254)/(30*'Specifications (CW1)'!$G$7*'Specifications (CW1)'!$G$9)*1.6)</f>
        <v>23.824309309090992</v>
      </c>
      <c r="AD40" s="7">
        <v>4200</v>
      </c>
      <c r="AE40" s="7">
        <f>((AF40*PI()*0.2184)/(30*'Specifications (CW1)'!$G$8*'Specifications (CW1)'!$G$9)*1.6)</f>
        <v>30.621693760901582</v>
      </c>
      <c r="AF40" s="7">
        <v>4200</v>
      </c>
      <c r="AG40" s="7">
        <v>4200</v>
      </c>
      <c r="AH40" s="21">
        <v>12.04</v>
      </c>
      <c r="AI40" s="21">
        <f t="shared" si="16"/>
        <v>20.430733333333329</v>
      </c>
    </row>
    <row r="41" spans="3:35">
      <c r="C41" s="148" t="s">
        <v>156</v>
      </c>
      <c r="D41" s="38">
        <v>3</v>
      </c>
      <c r="E41" s="65">
        <v>1</v>
      </c>
      <c r="F41" s="68">
        <f t="shared" si="11"/>
        <v>35</v>
      </c>
      <c r="G41" s="79">
        <f t="shared" si="18"/>
        <v>7.6797942066556253</v>
      </c>
      <c r="H41" s="72">
        <f t="shared" si="17"/>
        <v>25.019352509607437</v>
      </c>
      <c r="I41" s="10">
        <f t="shared" si="12"/>
        <v>6.9498201415576215</v>
      </c>
      <c r="J41" s="70">
        <v>0.7</v>
      </c>
      <c r="K41" s="7">
        <f t="shared" si="0"/>
        <v>30.816756022499995</v>
      </c>
      <c r="L41" s="7">
        <v>120</v>
      </c>
      <c r="M41" s="7">
        <f t="shared" si="4"/>
        <v>431.2</v>
      </c>
      <c r="N41" s="7">
        <v>0</v>
      </c>
      <c r="O41" s="7">
        <f t="shared" si="5"/>
        <v>582.01675602249998</v>
      </c>
      <c r="P41" s="7">
        <f t="shared" si="6"/>
        <v>4.0449117737291989</v>
      </c>
      <c r="Q41" s="7">
        <f t="shared" ref="Q41:Q104" si="20">VLOOKUP(H41,$AE$7:$AF$68,2,TRUE)</f>
        <v>3400</v>
      </c>
      <c r="R41" s="7">
        <f t="shared" si="2"/>
        <v>8.9580000000000002</v>
      </c>
      <c r="S41" s="21">
        <f t="shared" si="7"/>
        <v>18.777548823529415</v>
      </c>
      <c r="T41" s="21">
        <f t="shared" si="13"/>
        <v>19</v>
      </c>
      <c r="U41" s="7">
        <f t="shared" si="14"/>
        <v>3500</v>
      </c>
      <c r="V41" s="7">
        <f t="shared" si="8"/>
        <v>4</v>
      </c>
      <c r="W41" s="7">
        <f t="shared" si="9"/>
        <v>7</v>
      </c>
      <c r="X41" s="7">
        <f t="shared" si="15"/>
        <v>462</v>
      </c>
      <c r="Y41" s="7">
        <f t="shared" si="10"/>
        <v>6.6799806000000004</v>
      </c>
      <c r="AA41" s="7">
        <f>((AB41*PI()*0.23084)/(30*'Specifications (CW1)'!$G$6*'Specifications (CW1)'!$G$9)*1.6)</f>
        <v>18.554270852043697</v>
      </c>
      <c r="AB41" s="7">
        <v>4300</v>
      </c>
      <c r="AC41" s="7">
        <f>((AD41*PI()*0.22254)/(30*'Specifications (CW1)'!$G$7*'Specifications (CW1)'!$G$9)*1.6)</f>
        <v>24.391554768831256</v>
      </c>
      <c r="AD41" s="7">
        <v>4300</v>
      </c>
      <c r="AE41" s="7">
        <f>((AF41*PI()*0.2184)/(30*'Specifications (CW1)'!$G$8*'Specifications (CW1)'!$G$9)*1.6)</f>
        <v>31.350781707589718</v>
      </c>
      <c r="AF41" s="7">
        <v>4300</v>
      </c>
      <c r="AG41" s="7">
        <v>4300</v>
      </c>
      <c r="AH41" s="21">
        <v>12.63</v>
      </c>
      <c r="AI41" s="21">
        <f t="shared" si="16"/>
        <v>20.933490697674422</v>
      </c>
    </row>
    <row r="42" spans="3:35">
      <c r="C42" s="148" t="s">
        <v>156</v>
      </c>
      <c r="D42" s="38">
        <v>3</v>
      </c>
      <c r="E42" s="65">
        <v>1</v>
      </c>
      <c r="F42" s="68">
        <f t="shared" si="11"/>
        <v>36</v>
      </c>
      <c r="G42" s="79">
        <f t="shared" si="18"/>
        <v>7.8216417457462857</v>
      </c>
      <c r="H42" s="72">
        <f t="shared" si="17"/>
        <v>25.379361694100975</v>
      </c>
      <c r="I42" s="10">
        <f t="shared" si="12"/>
        <v>7.0498226928058267</v>
      </c>
      <c r="J42" s="70">
        <v>0.7</v>
      </c>
      <c r="K42" s="7">
        <f t="shared" si="0"/>
        <v>31.709995327499993</v>
      </c>
      <c r="L42" s="7">
        <v>120</v>
      </c>
      <c r="M42" s="7">
        <f t="shared" si="4"/>
        <v>431.2</v>
      </c>
      <c r="N42" s="7">
        <v>0</v>
      </c>
      <c r="O42" s="7">
        <f t="shared" si="5"/>
        <v>582.90999532749993</v>
      </c>
      <c r="P42" s="7">
        <f t="shared" si="6"/>
        <v>4.1094121129231471</v>
      </c>
      <c r="Q42" s="7">
        <f t="shared" si="20"/>
        <v>3400</v>
      </c>
      <c r="R42" s="7">
        <f t="shared" si="2"/>
        <v>8.9580000000000002</v>
      </c>
      <c r="S42" s="21">
        <f t="shared" si="7"/>
        <v>18.777548823529415</v>
      </c>
      <c r="T42" s="21">
        <f t="shared" si="13"/>
        <v>19</v>
      </c>
      <c r="U42" s="7">
        <f t="shared" si="14"/>
        <v>3500</v>
      </c>
      <c r="V42" s="7">
        <f t="shared" si="8"/>
        <v>4</v>
      </c>
      <c r="W42" s="7">
        <f t="shared" si="9"/>
        <v>7</v>
      </c>
      <c r="X42" s="7">
        <f t="shared" si="15"/>
        <v>462</v>
      </c>
      <c r="Y42" s="7">
        <f t="shared" si="10"/>
        <v>6.6799806000000004</v>
      </c>
      <c r="AA42" s="7">
        <f>((AB42*PI()*0.23084)/(30*'Specifications (CW1)'!$G$6*'Specifications (CW1)'!$G$9)*1.6)</f>
        <v>18.985765523021456</v>
      </c>
      <c r="AB42" s="7">
        <v>4400</v>
      </c>
      <c r="AC42" s="7">
        <f>((AD42*PI()*0.22254)/(30*'Specifications (CW1)'!$G$7*'Specifications (CW1)'!$G$9)*1.6)</f>
        <v>24.958800228571516</v>
      </c>
      <c r="AD42" s="7">
        <v>4400</v>
      </c>
      <c r="AE42" s="7">
        <f>((AF42*PI()*0.2184)/(30*'Specifications (CW1)'!$G$8*'Specifications (CW1)'!$G$9)*1.6)</f>
        <v>32.07986965427785</v>
      </c>
      <c r="AF42" s="7">
        <v>4400</v>
      </c>
      <c r="AG42" s="7">
        <v>4400</v>
      </c>
      <c r="AH42" s="21">
        <v>13.22</v>
      </c>
      <c r="AI42" s="21">
        <f t="shared" si="16"/>
        <v>21.413395454545455</v>
      </c>
    </row>
    <row r="43" spans="3:35">
      <c r="C43" s="148" t="s">
        <v>156</v>
      </c>
      <c r="D43" s="38">
        <v>3</v>
      </c>
      <c r="E43" s="65">
        <v>1</v>
      </c>
      <c r="F43" s="68">
        <f t="shared" si="11"/>
        <v>37</v>
      </c>
      <c r="G43" s="79">
        <f t="shared" si="18"/>
        <v>7.9615326733444185</v>
      </c>
      <c r="H43" s="72">
        <f t="shared" si="17"/>
        <v>25.734335040952583</v>
      </c>
      <c r="I43" s="10">
        <f t="shared" si="12"/>
        <v>7.1484264002646061</v>
      </c>
      <c r="J43" s="70">
        <v>0.7</v>
      </c>
      <c r="K43" s="7">
        <f t="shared" si="0"/>
        <v>32.603234632499991</v>
      </c>
      <c r="L43" s="7">
        <v>120</v>
      </c>
      <c r="M43" s="7">
        <f t="shared" si="4"/>
        <v>431.2</v>
      </c>
      <c r="N43" s="7">
        <v>0</v>
      </c>
      <c r="O43" s="7">
        <f t="shared" si="5"/>
        <v>583.80323463249999</v>
      </c>
      <c r="P43" s="7">
        <f t="shared" si="6"/>
        <v>4.1732744550068359</v>
      </c>
      <c r="Q43" s="7">
        <f t="shared" si="20"/>
        <v>3500</v>
      </c>
      <c r="R43" s="7">
        <f t="shared" si="2"/>
        <v>9.2200000000000006</v>
      </c>
      <c r="S43" s="21">
        <f t="shared" si="7"/>
        <v>18.774554285714288</v>
      </c>
      <c r="T43" s="21">
        <f t="shared" si="13"/>
        <v>19</v>
      </c>
      <c r="U43" s="7">
        <f t="shared" si="14"/>
        <v>3500</v>
      </c>
      <c r="V43" s="7">
        <f t="shared" si="8"/>
        <v>4</v>
      </c>
      <c r="W43" s="7">
        <f t="shared" si="9"/>
        <v>7</v>
      </c>
      <c r="X43" s="7">
        <f t="shared" si="15"/>
        <v>462</v>
      </c>
      <c r="Y43" s="7">
        <f t="shared" si="10"/>
        <v>6.8753540000000006</v>
      </c>
      <c r="AA43" s="7">
        <f>((AB43*PI()*0.23084)/(30*'Specifications (CW1)'!$G$6*'Specifications (CW1)'!$G$9)*1.6)</f>
        <v>19.417260193999219</v>
      </c>
      <c r="AB43" s="7">
        <v>4500</v>
      </c>
      <c r="AC43" s="7">
        <f>((AD43*PI()*0.22254)/(30*'Specifications (CW1)'!$G$7*'Specifications (CW1)'!$G$9)*1.6)</f>
        <v>25.526045688311779</v>
      </c>
      <c r="AD43" s="7">
        <v>4500</v>
      </c>
      <c r="AE43" s="7">
        <f>((AF43*PI()*0.2184)/(30*'Specifications (CW1)'!$G$8*'Specifications (CW1)'!$G$9)*1.6)</f>
        <v>32.808957600965982</v>
      </c>
      <c r="AF43" s="7">
        <v>4500</v>
      </c>
      <c r="AG43" s="7">
        <v>4500</v>
      </c>
      <c r="AH43" s="21">
        <v>13.81</v>
      </c>
      <c r="AI43" s="21">
        <f t="shared" si="16"/>
        <v>21.871971111111112</v>
      </c>
    </row>
    <row r="44" spans="3:35">
      <c r="C44" s="148" t="s">
        <v>156</v>
      </c>
      <c r="D44" s="38">
        <v>3</v>
      </c>
      <c r="E44" s="65">
        <v>1</v>
      </c>
      <c r="F44" s="68">
        <f t="shared" si="11"/>
        <v>38</v>
      </c>
      <c r="G44" s="79">
        <f t="shared" si="18"/>
        <v>8.0995457852128894</v>
      </c>
      <c r="H44" s="72">
        <f t="shared" si="17"/>
        <v>26.084478143140988</v>
      </c>
      <c r="I44" s="10">
        <f t="shared" si="12"/>
        <v>7.245688373094719</v>
      </c>
      <c r="J44" s="70">
        <v>0.7</v>
      </c>
      <c r="K44" s="7">
        <f t="shared" si="0"/>
        <v>33.496473937499992</v>
      </c>
      <c r="L44" s="7">
        <v>120</v>
      </c>
      <c r="M44" s="7">
        <f t="shared" si="4"/>
        <v>431.2</v>
      </c>
      <c r="N44" s="7">
        <v>0</v>
      </c>
      <c r="O44" s="7">
        <f t="shared" si="5"/>
        <v>584.69647393749995</v>
      </c>
      <c r="P44" s="7">
        <f t="shared" si="6"/>
        <v>4.2365284429984227</v>
      </c>
      <c r="Q44" s="7">
        <f t="shared" si="20"/>
        <v>3500</v>
      </c>
      <c r="R44" s="7">
        <f t="shared" si="2"/>
        <v>9.2200000000000006</v>
      </c>
      <c r="S44" s="21">
        <f t="shared" si="7"/>
        <v>18.774554285714288</v>
      </c>
      <c r="T44" s="21">
        <f t="shared" si="13"/>
        <v>19</v>
      </c>
      <c r="U44" s="7">
        <f t="shared" si="14"/>
        <v>3500</v>
      </c>
      <c r="V44" s="7">
        <f t="shared" si="8"/>
        <v>4</v>
      </c>
      <c r="W44" s="7">
        <f t="shared" si="9"/>
        <v>7</v>
      </c>
      <c r="X44" s="7">
        <f t="shared" si="15"/>
        <v>462</v>
      </c>
      <c r="Y44" s="7">
        <f t="shared" si="10"/>
        <v>6.8753540000000006</v>
      </c>
      <c r="AA44" s="7">
        <f>((AB44*PI()*0.23084)/(30*'Specifications (CW1)'!$G$6*'Specifications (CW1)'!$G$9)*1.6)</f>
        <v>19.848754864976978</v>
      </c>
      <c r="AB44" s="7">
        <v>4600</v>
      </c>
      <c r="AC44" s="7">
        <f>((AD44*PI()*0.22254)/(30*'Specifications (CW1)'!$G$7*'Specifications (CW1)'!$G$9)*1.6)</f>
        <v>26.093291148052039</v>
      </c>
      <c r="AD44" s="7">
        <v>4600</v>
      </c>
      <c r="AE44" s="7">
        <f>((AF44*PI()*0.2184)/(30*'Specifications (CW1)'!$G$8*'Specifications (CW1)'!$G$9)*1.6)</f>
        <v>33.538045547654114</v>
      </c>
      <c r="AF44" s="7">
        <v>4600</v>
      </c>
      <c r="AG44" s="7">
        <v>4600</v>
      </c>
      <c r="AH44" s="21">
        <v>14.1</v>
      </c>
      <c r="AI44" s="21">
        <f t="shared" si="16"/>
        <v>21.845804347826085</v>
      </c>
    </row>
    <row r="45" spans="3:35">
      <c r="C45" s="148" t="s">
        <v>156</v>
      </c>
      <c r="D45" s="38">
        <v>3</v>
      </c>
      <c r="E45" s="65">
        <v>1</v>
      </c>
      <c r="F45" s="68">
        <f t="shared" si="11"/>
        <v>39</v>
      </c>
      <c r="G45" s="79">
        <f t="shared" si="18"/>
        <v>8.2357547265336883</v>
      </c>
      <c r="H45" s="72">
        <f t="shared" si="17"/>
        <v>26.429982973887817</v>
      </c>
      <c r="I45" s="10">
        <f t="shared" si="12"/>
        <v>7.3416619371910601</v>
      </c>
      <c r="J45" s="70">
        <v>0.7</v>
      </c>
      <c r="K45" s="7">
        <f t="shared" si="0"/>
        <v>34.389713242499987</v>
      </c>
      <c r="L45" s="7">
        <v>120</v>
      </c>
      <c r="M45" s="7">
        <f t="shared" si="4"/>
        <v>431.2</v>
      </c>
      <c r="N45" s="7">
        <v>0</v>
      </c>
      <c r="O45" s="7">
        <f t="shared" si="5"/>
        <v>585.58971324250001</v>
      </c>
      <c r="P45" s="7">
        <f t="shared" si="6"/>
        <v>4.29920170852309</v>
      </c>
      <c r="Q45" s="7">
        <f t="shared" si="20"/>
        <v>3600</v>
      </c>
      <c r="R45" s="7">
        <f t="shared" si="2"/>
        <v>9.6359999999999992</v>
      </c>
      <c r="S45" s="21">
        <f t="shared" si="7"/>
        <v>19.076603333333331</v>
      </c>
      <c r="T45" s="21">
        <f t="shared" si="13"/>
        <v>20</v>
      </c>
      <c r="U45" s="7">
        <f t="shared" si="14"/>
        <v>3500</v>
      </c>
      <c r="V45" s="7">
        <f t="shared" si="8"/>
        <v>3</v>
      </c>
      <c r="W45" s="7">
        <f t="shared" si="9"/>
        <v>7</v>
      </c>
      <c r="X45" s="7">
        <f t="shared" si="15"/>
        <v>462</v>
      </c>
      <c r="Y45" s="7">
        <f t="shared" si="10"/>
        <v>7.1855652000000001</v>
      </c>
      <c r="AA45" s="7">
        <f>((AB45*PI()*0.23084)/(30*'Specifications (CW1)'!$G$6*'Specifications (CW1)'!$G$9)*1.6)</f>
        <v>20.280249535954738</v>
      </c>
      <c r="AB45" s="7">
        <v>4700</v>
      </c>
      <c r="AC45" s="7">
        <f>((AD45*PI()*0.22254)/(30*'Specifications (CW1)'!$G$7*'Specifications (CW1)'!$G$9)*1.6)</f>
        <v>26.660536607792302</v>
      </c>
      <c r="AD45" s="7">
        <v>4700</v>
      </c>
      <c r="AE45" s="7">
        <f>((AF45*PI()*0.2184)/(30*'Specifications (CW1)'!$G$8*'Specifications (CW1)'!$G$9)*1.6)</f>
        <v>34.267133494342247</v>
      </c>
      <c r="AF45" s="7">
        <v>4700</v>
      </c>
      <c r="AG45" s="7">
        <v>4700</v>
      </c>
      <c r="AH45" s="21">
        <v>14.39</v>
      </c>
      <c r="AI45" s="21">
        <f t="shared" si="16"/>
        <v>21.820751063829785</v>
      </c>
    </row>
    <row r="46" spans="3:35">
      <c r="C46" s="148" t="s">
        <v>156</v>
      </c>
      <c r="D46" s="38">
        <v>3</v>
      </c>
      <c r="E46" s="65">
        <v>1</v>
      </c>
      <c r="F46" s="68">
        <f t="shared" si="11"/>
        <v>40</v>
      </c>
      <c r="G46" s="79">
        <f t="shared" si="18"/>
        <v>8.3702284512539649</v>
      </c>
      <c r="H46" s="72">
        <f t="shared" si="17"/>
        <v>26.771029117312615</v>
      </c>
      <c r="I46" s="10">
        <f t="shared" si="12"/>
        <v>7.4363969770312819</v>
      </c>
      <c r="J46" s="70">
        <v>0.7</v>
      </c>
      <c r="K46" s="7">
        <f t="shared" si="0"/>
        <v>35.282952547499988</v>
      </c>
      <c r="L46" s="7">
        <v>120</v>
      </c>
      <c r="M46" s="7">
        <f t="shared" si="4"/>
        <v>431.2</v>
      </c>
      <c r="N46" s="7">
        <v>0</v>
      </c>
      <c r="O46" s="7">
        <f t="shared" si="5"/>
        <v>586.48295254749996</v>
      </c>
      <c r="P46" s="7">
        <f t="shared" si="6"/>
        <v>4.3613200554046099</v>
      </c>
      <c r="Q46" s="7">
        <f t="shared" si="20"/>
        <v>3600</v>
      </c>
      <c r="R46" s="7">
        <f t="shared" si="2"/>
        <v>9.6359999999999992</v>
      </c>
      <c r="S46" s="21">
        <f t="shared" si="7"/>
        <v>19.076603333333331</v>
      </c>
      <c r="T46" s="21">
        <f t="shared" si="13"/>
        <v>20</v>
      </c>
      <c r="U46" s="7">
        <f t="shared" si="14"/>
        <v>3500</v>
      </c>
      <c r="V46" s="7">
        <f t="shared" si="8"/>
        <v>3</v>
      </c>
      <c r="W46" s="7">
        <f t="shared" si="9"/>
        <v>7</v>
      </c>
      <c r="X46" s="7">
        <f t="shared" si="15"/>
        <v>462</v>
      </c>
      <c r="Y46" s="7">
        <f t="shared" si="10"/>
        <v>7.1855652000000001</v>
      </c>
      <c r="AA46" s="7">
        <f>((AB46*PI()*0.23084)/(30*'Specifications (CW1)'!$G$6*'Specifications (CW1)'!$G$9)*1.6)</f>
        <v>20.711744206932497</v>
      </c>
      <c r="AB46" s="7">
        <v>4800</v>
      </c>
      <c r="AC46" s="7">
        <f>((AD46*PI()*0.22254)/(30*'Specifications (CW1)'!$G$7*'Specifications (CW1)'!$G$9)*1.6)</f>
        <v>27.227782067532566</v>
      </c>
      <c r="AD46" s="7">
        <v>4800</v>
      </c>
      <c r="AE46" s="7">
        <f>((AF46*PI()*0.2184)/(30*'Specifications (CW1)'!$G$8*'Specifications (CW1)'!$G$9)*1.6)</f>
        <v>34.996221441030386</v>
      </c>
      <c r="AF46" s="7">
        <v>4800</v>
      </c>
      <c r="AG46" s="7">
        <v>4800</v>
      </c>
      <c r="AH46" s="21">
        <v>14.68</v>
      </c>
      <c r="AI46" s="21">
        <f t="shared" si="16"/>
        <v>21.796741666666666</v>
      </c>
    </row>
    <row r="47" spans="3:35">
      <c r="C47" s="148" t="s">
        <v>156</v>
      </c>
      <c r="D47" s="38">
        <v>3</v>
      </c>
      <c r="E47" s="65">
        <v>1</v>
      </c>
      <c r="F47" s="68">
        <f t="shared" si="11"/>
        <v>41</v>
      </c>
      <c r="G47" s="79">
        <f t="shared" si="18"/>
        <v>8.5030316300688966</v>
      </c>
      <c r="H47" s="72">
        <f t="shared" si="17"/>
        <v>27.107784859704047</v>
      </c>
      <c r="I47" s="10">
        <f t="shared" si="12"/>
        <v>7.5299402388066792</v>
      </c>
      <c r="J47" s="70">
        <v>0.7</v>
      </c>
      <c r="K47" s="7">
        <f t="shared" si="0"/>
        <v>36.17619185249999</v>
      </c>
      <c r="L47" s="7">
        <v>120</v>
      </c>
      <c r="M47" s="7">
        <f t="shared" si="4"/>
        <v>431.2</v>
      </c>
      <c r="N47" s="7">
        <v>0</v>
      </c>
      <c r="O47" s="7">
        <f t="shared" si="5"/>
        <v>587.37619185249991</v>
      </c>
      <c r="P47" s="7">
        <f t="shared" si="6"/>
        <v>4.4229076223471715</v>
      </c>
      <c r="Q47" s="7">
        <f t="shared" si="20"/>
        <v>3700</v>
      </c>
      <c r="R47" s="7">
        <f t="shared" si="2"/>
        <v>9.8520000000000003</v>
      </c>
      <c r="S47" s="21">
        <f t="shared" si="7"/>
        <v>18.977082162162162</v>
      </c>
      <c r="T47" s="21">
        <f t="shared" si="13"/>
        <v>19</v>
      </c>
      <c r="U47" s="7">
        <f t="shared" si="14"/>
        <v>3500</v>
      </c>
      <c r="V47" s="7">
        <f t="shared" si="8"/>
        <v>4</v>
      </c>
      <c r="W47" s="7">
        <f t="shared" si="9"/>
        <v>7</v>
      </c>
      <c r="X47" s="7">
        <f t="shared" si="15"/>
        <v>462</v>
      </c>
      <c r="Y47" s="7">
        <f t="shared" si="10"/>
        <v>7.3466364000000004</v>
      </c>
      <c r="AA47" s="7">
        <f>((AB47*PI()*0.23084)/(30*'Specifications (CW1)'!$G$6*'Specifications (CW1)'!$G$9)*1.6)</f>
        <v>21.14323887791026</v>
      </c>
      <c r="AB47" s="7">
        <v>4900</v>
      </c>
      <c r="AC47" s="7">
        <f>((AD47*PI()*0.22254)/(30*'Specifications (CW1)'!$G$7*'Specifications (CW1)'!$G$9)*1.6)</f>
        <v>27.795027527272829</v>
      </c>
      <c r="AD47" s="7">
        <v>4900</v>
      </c>
      <c r="AE47" s="7">
        <f>((AF47*PI()*0.2184)/(30*'Specifications (CW1)'!$G$8*'Specifications (CW1)'!$G$9)*1.6)</f>
        <v>35.725309387718511</v>
      </c>
      <c r="AF47" s="7">
        <v>4900</v>
      </c>
      <c r="AG47" s="7">
        <v>4900</v>
      </c>
      <c r="AH47" s="21">
        <v>14.97</v>
      </c>
      <c r="AI47" s="21">
        <f t="shared" si="16"/>
        <v>21.773712244897961</v>
      </c>
    </row>
    <row r="48" spans="3:35">
      <c r="C48" s="148" t="s">
        <v>156</v>
      </c>
      <c r="D48" s="38">
        <v>3</v>
      </c>
      <c r="E48" s="65">
        <v>1</v>
      </c>
      <c r="F48" s="68">
        <f t="shared" si="11"/>
        <v>42</v>
      </c>
      <c r="G48" s="79">
        <f t="shared" si="18"/>
        <v>8.6342250138909939</v>
      </c>
      <c r="H48" s="72">
        <f t="shared" si="17"/>
        <v>27.440408160229683</v>
      </c>
      <c r="I48" s="10">
        <f t="shared" si="12"/>
        <v>7.622335600063801</v>
      </c>
      <c r="J48" s="70">
        <v>0.7</v>
      </c>
      <c r="K48" s="7">
        <f t="shared" si="0"/>
        <v>37.069431157499984</v>
      </c>
      <c r="L48" s="7">
        <v>120</v>
      </c>
      <c r="M48" s="7">
        <f t="shared" si="4"/>
        <v>431.2</v>
      </c>
      <c r="N48" s="7">
        <v>0</v>
      </c>
      <c r="O48" s="7">
        <f t="shared" si="5"/>
        <v>588.26943115749998</v>
      </c>
      <c r="P48" s="7">
        <f t="shared" si="6"/>
        <v>4.4839870275410929</v>
      </c>
      <c r="Q48" s="7">
        <f t="shared" si="20"/>
        <v>3700</v>
      </c>
      <c r="R48" s="7">
        <f t="shared" si="2"/>
        <v>9.8520000000000003</v>
      </c>
      <c r="S48" s="21">
        <f t="shared" si="7"/>
        <v>18.977082162162162</v>
      </c>
      <c r="T48" s="21">
        <f t="shared" si="13"/>
        <v>19</v>
      </c>
      <c r="U48" s="7">
        <f t="shared" si="14"/>
        <v>3500</v>
      </c>
      <c r="V48" s="7">
        <f t="shared" si="8"/>
        <v>4</v>
      </c>
      <c r="W48" s="7">
        <f t="shared" si="9"/>
        <v>7</v>
      </c>
      <c r="X48" s="7">
        <f t="shared" si="15"/>
        <v>462</v>
      </c>
      <c r="Y48" s="7">
        <f t="shared" si="10"/>
        <v>7.3466364000000004</v>
      </c>
      <c r="AA48" s="7">
        <f>((AB48*PI()*0.23084)/(30*'Specifications (CW1)'!$G$6*'Specifications (CW1)'!$G$9)*1.6)</f>
        <v>21.57473354888802</v>
      </c>
      <c r="AB48" s="7">
        <v>5000</v>
      </c>
      <c r="AC48" s="7">
        <f>((AD48*PI()*0.22254)/(30*'Specifications (CW1)'!$G$7*'Specifications (CW1)'!$G$9)*1.6)</f>
        <v>28.362272987013085</v>
      </c>
      <c r="AD48" s="7">
        <v>5000</v>
      </c>
      <c r="AE48" s="7">
        <f>((AF48*PI()*0.2184)/(30*'Specifications (CW1)'!$G$8*'Specifications (CW1)'!$G$9)*1.6)</f>
        <v>36.454397334406643</v>
      </c>
      <c r="AF48" s="7">
        <v>5000</v>
      </c>
      <c r="AG48" s="7">
        <v>5000</v>
      </c>
      <c r="AH48" s="21">
        <v>15.26</v>
      </c>
      <c r="AI48" s="21">
        <f t="shared" si="16"/>
        <v>21.751604</v>
      </c>
    </row>
    <row r="49" spans="3:35">
      <c r="C49" s="148" t="s">
        <v>156</v>
      </c>
      <c r="D49" s="38">
        <v>3</v>
      </c>
      <c r="E49" s="65">
        <v>1</v>
      </c>
      <c r="F49" s="68">
        <f t="shared" si="11"/>
        <v>43</v>
      </c>
      <c r="G49" s="79">
        <f t="shared" si="18"/>
        <v>8.7638657586014261</v>
      </c>
      <c r="H49" s="72">
        <f t="shared" si="17"/>
        <v>27.76904751697472</v>
      </c>
      <c r="I49" s="10">
        <f t="shared" si="12"/>
        <v>7.7136243102707551</v>
      </c>
      <c r="J49" s="70">
        <v>0.7</v>
      </c>
      <c r="K49" s="7">
        <f t="shared" si="0"/>
        <v>37.962670462499986</v>
      </c>
      <c r="L49" s="7">
        <v>120</v>
      </c>
      <c r="M49" s="7">
        <f t="shared" si="4"/>
        <v>431.2</v>
      </c>
      <c r="N49" s="7">
        <v>0</v>
      </c>
      <c r="O49" s="7">
        <f t="shared" si="5"/>
        <v>589.16267046250005</v>
      </c>
      <c r="P49" s="7">
        <f t="shared" si="6"/>
        <v>4.5445794975835776</v>
      </c>
      <c r="Q49" s="7">
        <f t="shared" si="20"/>
        <v>3800</v>
      </c>
      <c r="R49" s="7">
        <f t="shared" si="2"/>
        <v>10.068</v>
      </c>
      <c r="S49" s="21">
        <f t="shared" si="7"/>
        <v>18.882798947368421</v>
      </c>
      <c r="T49" s="21">
        <f t="shared" si="13"/>
        <v>19</v>
      </c>
      <c r="U49" s="7">
        <f t="shared" si="14"/>
        <v>4000</v>
      </c>
      <c r="V49" s="7">
        <f t="shared" si="8"/>
        <v>4</v>
      </c>
      <c r="W49" s="7">
        <f t="shared" si="9"/>
        <v>8</v>
      </c>
      <c r="X49" s="7">
        <f t="shared" si="15"/>
        <v>466</v>
      </c>
      <c r="Y49" s="7">
        <f t="shared" si="10"/>
        <v>7.5077075999999998</v>
      </c>
      <c r="AA49" s="7">
        <f>((AB49*PI()*0.23084)/(30*'Specifications (CW1)'!$G$6*'Specifications (CW1)'!$G$9)*1.6)</f>
        <v>22.006228219865783</v>
      </c>
      <c r="AB49" s="7">
        <v>5100</v>
      </c>
      <c r="AC49" s="7">
        <f>((AD49*PI()*0.22254)/(30*'Specifications (CW1)'!$G$7*'Specifications (CW1)'!$G$9)*1.6)</f>
        <v>28.929518446753349</v>
      </c>
      <c r="AD49" s="7">
        <v>5100</v>
      </c>
      <c r="AE49" s="7">
        <f>((AF49*PI()*0.2184)/(30*'Specifications (CW1)'!$G$8*'Specifications (CW1)'!$G$9)*1.6)</f>
        <v>37.183485281094782</v>
      </c>
      <c r="AF49" s="7">
        <v>5100</v>
      </c>
      <c r="AG49" s="7">
        <v>5100</v>
      </c>
      <c r="AH49" s="21">
        <v>15.59</v>
      </c>
      <c r="AI49" s="21">
        <f t="shared" si="16"/>
        <v>21.786260784313725</v>
      </c>
    </row>
    <row r="50" spans="3:35">
      <c r="C50" s="148" t="s">
        <v>156</v>
      </c>
      <c r="D50" s="38">
        <v>3</v>
      </c>
      <c r="E50" s="65">
        <v>1</v>
      </c>
      <c r="F50" s="68">
        <f t="shared" si="11"/>
        <v>44</v>
      </c>
      <c r="G50" s="79">
        <f t="shared" si="18"/>
        <v>8.892007716007841</v>
      </c>
      <c r="H50" s="72">
        <f t="shared" si="17"/>
        <v>28.093842741782403</v>
      </c>
      <c r="I50" s="10">
        <f t="shared" si="12"/>
        <v>7.8038452060506671</v>
      </c>
      <c r="J50" s="70">
        <v>0.7</v>
      </c>
      <c r="K50" s="7">
        <f t="shared" si="0"/>
        <v>38.85590976749998</v>
      </c>
      <c r="L50" s="7">
        <v>120</v>
      </c>
      <c r="M50" s="7">
        <f t="shared" si="4"/>
        <v>431.2</v>
      </c>
      <c r="N50" s="7">
        <v>0</v>
      </c>
      <c r="O50" s="7">
        <f t="shared" si="5"/>
        <v>590.0559097675</v>
      </c>
      <c r="P50" s="7">
        <f t="shared" si="6"/>
        <v>4.6047049827409703</v>
      </c>
      <c r="Q50" s="7">
        <f t="shared" si="20"/>
        <v>3800</v>
      </c>
      <c r="R50" s="7">
        <f t="shared" si="2"/>
        <v>10.068</v>
      </c>
      <c r="S50" s="21">
        <f t="shared" si="7"/>
        <v>18.882798947368421</v>
      </c>
      <c r="T50" s="21">
        <f t="shared" si="13"/>
        <v>19</v>
      </c>
      <c r="U50" s="7">
        <f t="shared" si="14"/>
        <v>4000</v>
      </c>
      <c r="V50" s="7">
        <f t="shared" si="8"/>
        <v>4</v>
      </c>
      <c r="W50" s="7">
        <f t="shared" si="9"/>
        <v>8</v>
      </c>
      <c r="X50" s="7">
        <f t="shared" si="15"/>
        <v>466</v>
      </c>
      <c r="Y50" s="7">
        <f t="shared" si="10"/>
        <v>7.5077075999999998</v>
      </c>
      <c r="AA50" s="7">
        <f>((AB50*PI()*0.23084)/(30*'Specifications (CW1)'!$G$6*'Specifications (CW1)'!$G$9)*1.6)</f>
        <v>22.437722890843542</v>
      </c>
      <c r="AB50" s="7">
        <v>5200</v>
      </c>
      <c r="AC50" s="7">
        <f>((AD50*PI()*0.22254)/(30*'Specifications (CW1)'!$G$7*'Specifications (CW1)'!$G$9)*1.6)</f>
        <v>29.496763906493609</v>
      </c>
      <c r="AD50" s="7">
        <v>5200</v>
      </c>
      <c r="AE50" s="7">
        <f>((AF50*PI()*0.2184)/(30*'Specifications (CW1)'!$G$8*'Specifications (CW1)'!$G$9)*1.6)</f>
        <v>37.912573227782914</v>
      </c>
      <c r="AF50" s="7">
        <v>5200</v>
      </c>
      <c r="AG50" s="7">
        <v>5200</v>
      </c>
      <c r="AH50" s="21">
        <v>15.92</v>
      </c>
      <c r="AI50" s="21">
        <f t="shared" si="16"/>
        <v>21.819584615384613</v>
      </c>
    </row>
    <row r="51" spans="3:35">
      <c r="C51" s="148" t="s">
        <v>156</v>
      </c>
      <c r="D51" s="38">
        <v>3</v>
      </c>
      <c r="E51" s="65">
        <v>1</v>
      </c>
      <c r="F51" s="68">
        <f t="shared" si="11"/>
        <v>45</v>
      </c>
      <c r="G51" s="79">
        <f t="shared" si="18"/>
        <v>9.0187016952095824</v>
      </c>
      <c r="H51" s="72">
        <f t="shared" si="17"/>
        <v>28.414925655366403</v>
      </c>
      <c r="I51" s="10">
        <f t="shared" si="12"/>
        <v>7.8930349042684451</v>
      </c>
      <c r="J51" s="70">
        <v>0.7</v>
      </c>
      <c r="K51" s="7">
        <f t="shared" si="0"/>
        <v>39.749149072499982</v>
      </c>
      <c r="L51" s="7">
        <v>120</v>
      </c>
      <c r="M51" s="7">
        <f t="shared" si="4"/>
        <v>431.2</v>
      </c>
      <c r="N51" s="7">
        <v>0</v>
      </c>
      <c r="O51" s="7">
        <f t="shared" si="5"/>
        <v>590.94914907249995</v>
      </c>
      <c r="P51" s="7">
        <f t="shared" si="6"/>
        <v>4.6643822602769784</v>
      </c>
      <c r="Q51" s="7">
        <f t="shared" si="20"/>
        <v>3800</v>
      </c>
      <c r="R51" s="7">
        <f t="shared" si="2"/>
        <v>10.068</v>
      </c>
      <c r="S51" s="21">
        <f t="shared" si="7"/>
        <v>18.882798947368421</v>
      </c>
      <c r="T51" s="21">
        <f t="shared" si="13"/>
        <v>19</v>
      </c>
      <c r="U51" s="7">
        <f t="shared" si="14"/>
        <v>4000</v>
      </c>
      <c r="V51" s="7">
        <f t="shared" si="8"/>
        <v>4</v>
      </c>
      <c r="W51" s="7">
        <f t="shared" si="9"/>
        <v>8</v>
      </c>
      <c r="X51" s="7">
        <f t="shared" si="15"/>
        <v>466</v>
      </c>
      <c r="Y51" s="7">
        <f t="shared" si="10"/>
        <v>7.5077075999999998</v>
      </c>
      <c r="AA51" s="7">
        <f>((AB51*PI()*0.23084)/(30*'Specifications (CW1)'!$G$6*'Specifications (CW1)'!$G$9)*1.6)</f>
        <v>22.869217561821301</v>
      </c>
      <c r="AB51" s="7">
        <v>5300</v>
      </c>
      <c r="AC51" s="7">
        <f>((AD51*PI()*0.22254)/(30*'Specifications (CW1)'!$G$7*'Specifications (CW1)'!$G$9)*1.6)</f>
        <v>30.064009366233876</v>
      </c>
      <c r="AD51" s="7">
        <v>5300</v>
      </c>
      <c r="AE51" s="7">
        <f>((AF51*PI()*0.2184)/(30*'Specifications (CW1)'!$G$8*'Specifications (CW1)'!$G$9)*1.6)</f>
        <v>38.641661174471047</v>
      </c>
      <c r="AF51" s="7">
        <v>5300</v>
      </c>
      <c r="AG51" s="7">
        <v>5300</v>
      </c>
      <c r="AH51" s="21">
        <v>16.25</v>
      </c>
      <c r="AI51" s="21">
        <f t="shared" si="16"/>
        <v>21.851650943396226</v>
      </c>
    </row>
    <row r="52" spans="3:35">
      <c r="C52" s="148" t="s">
        <v>156</v>
      </c>
      <c r="D52" s="38">
        <v>3</v>
      </c>
      <c r="E52" s="65">
        <v>1</v>
      </c>
      <c r="F52" s="68">
        <f t="shared" si="11"/>
        <v>46</v>
      </c>
      <c r="G52" s="79">
        <f t="shared" si="18"/>
        <v>9.1439956979677302</v>
      </c>
      <c r="H52" s="72">
        <f t="shared" si="17"/>
        <v>28.732420712498271</v>
      </c>
      <c r="I52" s="10">
        <f t="shared" si="12"/>
        <v>7.9812279756939644</v>
      </c>
      <c r="J52" s="70">
        <v>0.7</v>
      </c>
      <c r="K52" s="7">
        <f t="shared" si="0"/>
        <v>40.642388377499977</v>
      </c>
      <c r="L52" s="7">
        <v>120</v>
      </c>
      <c r="M52" s="7">
        <f t="shared" si="4"/>
        <v>431.2</v>
      </c>
      <c r="N52" s="7">
        <v>0</v>
      </c>
      <c r="O52" s="7">
        <f t="shared" si="5"/>
        <v>591.8423883774999</v>
      </c>
      <c r="P52" s="7">
        <f t="shared" si="6"/>
        <v>4.723629027320035</v>
      </c>
      <c r="Q52" s="7">
        <f t="shared" si="20"/>
        <v>3900</v>
      </c>
      <c r="R52" s="7">
        <f t="shared" si="2"/>
        <v>10.284000000000001</v>
      </c>
      <c r="S52" s="21">
        <f t="shared" si="7"/>
        <v>18.79335076923077</v>
      </c>
      <c r="T52" s="21">
        <f t="shared" si="13"/>
        <v>19</v>
      </c>
      <c r="U52" s="7">
        <f t="shared" si="14"/>
        <v>4000</v>
      </c>
      <c r="V52" s="7">
        <f t="shared" si="8"/>
        <v>4</v>
      </c>
      <c r="W52" s="7">
        <f t="shared" si="9"/>
        <v>8</v>
      </c>
      <c r="X52" s="7">
        <f t="shared" si="15"/>
        <v>466</v>
      </c>
      <c r="Y52" s="7">
        <f t="shared" si="10"/>
        <v>7.668778800000001</v>
      </c>
      <c r="AA52" s="7">
        <f>((AB52*PI()*0.23084)/(30*'Specifications (CW1)'!$G$6*'Specifications (CW1)'!$G$9)*1.6)</f>
        <v>23.300712232799064</v>
      </c>
      <c r="AB52" s="7">
        <v>5400</v>
      </c>
      <c r="AC52" s="7">
        <f>((AD52*PI()*0.22254)/(30*'Specifications (CW1)'!$G$7*'Specifications (CW1)'!$G$9)*1.6)</f>
        <v>30.631254825974136</v>
      </c>
      <c r="AD52" s="7">
        <v>5400</v>
      </c>
      <c r="AE52" s="7">
        <f>((AF52*PI()*0.2184)/(30*'Specifications (CW1)'!$G$8*'Specifications (CW1)'!$G$9)*1.6)</f>
        <v>39.370749121159179</v>
      </c>
      <c r="AF52" s="7">
        <v>5400</v>
      </c>
      <c r="AG52" s="7">
        <v>5400</v>
      </c>
      <c r="AH52" s="21">
        <v>16.579999999999998</v>
      </c>
      <c r="AI52" s="21">
        <f t="shared" si="16"/>
        <v>21.882529629629627</v>
      </c>
    </row>
    <row r="53" spans="3:35">
      <c r="C53" s="148" t="s">
        <v>156</v>
      </c>
      <c r="D53" s="38">
        <v>3</v>
      </c>
      <c r="E53" s="65">
        <v>1</v>
      </c>
      <c r="F53" s="68">
        <f t="shared" si="11"/>
        <v>47</v>
      </c>
      <c r="G53" s="79">
        <f t="shared" si="18"/>
        <v>9.2679351311716882</v>
      </c>
      <c r="H53" s="72">
        <f t="shared" si="17"/>
        <v>29.046445565679804</v>
      </c>
      <c r="I53" s="10">
        <f t="shared" si="12"/>
        <v>8.0684571015777227</v>
      </c>
      <c r="J53" s="70">
        <v>0.7</v>
      </c>
      <c r="K53" s="7">
        <f t="shared" si="0"/>
        <v>41.535627682499985</v>
      </c>
      <c r="L53" s="7">
        <v>120</v>
      </c>
      <c r="M53" s="7">
        <f t="shared" si="4"/>
        <v>431.2</v>
      </c>
      <c r="N53" s="7">
        <v>0</v>
      </c>
      <c r="O53" s="7">
        <f t="shared" si="5"/>
        <v>592.73562768249997</v>
      </c>
      <c r="P53" s="7">
        <f t="shared" si="6"/>
        <v>4.7824619845329961</v>
      </c>
      <c r="Q53" s="7">
        <f t="shared" si="20"/>
        <v>3900</v>
      </c>
      <c r="R53" s="7">
        <f t="shared" si="2"/>
        <v>10.284000000000001</v>
      </c>
      <c r="S53" s="21">
        <f t="shared" si="7"/>
        <v>18.79335076923077</v>
      </c>
      <c r="T53" s="21">
        <f t="shared" si="13"/>
        <v>19</v>
      </c>
      <c r="U53" s="7">
        <f t="shared" si="14"/>
        <v>4000</v>
      </c>
      <c r="V53" s="7">
        <f t="shared" si="8"/>
        <v>4</v>
      </c>
      <c r="W53" s="7">
        <f t="shared" si="9"/>
        <v>8</v>
      </c>
      <c r="X53" s="7">
        <f t="shared" si="15"/>
        <v>466</v>
      </c>
      <c r="Y53" s="7">
        <f t="shared" si="10"/>
        <v>7.668778800000001</v>
      </c>
      <c r="AA53" s="7">
        <f>((AB53*PI()*0.23084)/(30*'Specifications (CW1)'!$G$6*'Specifications (CW1)'!$G$9)*1.6)</f>
        <v>23.73220690377682</v>
      </c>
      <c r="AB53" s="7">
        <v>5500</v>
      </c>
      <c r="AC53" s="7">
        <f>((AD53*PI()*0.22254)/(30*'Specifications (CW1)'!$G$7*'Specifications (CW1)'!$G$9)*1.6)</f>
        <v>31.198500285714392</v>
      </c>
      <c r="AD53" s="7">
        <v>5500</v>
      </c>
      <c r="AE53" s="7">
        <f>((AF53*PI()*0.2184)/(30*'Specifications (CW1)'!$G$8*'Specifications (CW1)'!$G$9)*1.6)</f>
        <v>40.099837067847311</v>
      </c>
      <c r="AF53" s="7">
        <v>5500</v>
      </c>
      <c r="AG53" s="7">
        <v>5500</v>
      </c>
      <c r="AH53" s="21">
        <v>16.940000000000001</v>
      </c>
      <c r="AI53" s="21">
        <f t="shared" si="16"/>
        <v>21.951160000000002</v>
      </c>
    </row>
    <row r="54" spans="3:35">
      <c r="C54" s="148" t="s">
        <v>156</v>
      </c>
      <c r="D54" s="38">
        <v>3</v>
      </c>
      <c r="E54" s="65">
        <v>1</v>
      </c>
      <c r="F54" s="68">
        <f t="shared" si="11"/>
        <v>48</v>
      </c>
      <c r="G54" s="79">
        <f t="shared" si="18"/>
        <v>9.3905629990686812</v>
      </c>
      <c r="H54" s="72">
        <f t="shared" si="17"/>
        <v>29.357111574540163</v>
      </c>
      <c r="I54" s="10">
        <f t="shared" si="12"/>
        <v>8.1547532151500448</v>
      </c>
      <c r="J54" s="70">
        <v>0.7</v>
      </c>
      <c r="K54" s="7">
        <f t="shared" si="0"/>
        <v>42.428866987499994</v>
      </c>
      <c r="L54" s="7">
        <v>120</v>
      </c>
      <c r="M54" s="7">
        <f t="shared" si="4"/>
        <v>431.2</v>
      </c>
      <c r="N54" s="7">
        <v>0</v>
      </c>
      <c r="O54" s="7">
        <f t="shared" si="5"/>
        <v>593.62886698750003</v>
      </c>
      <c r="P54" s="7">
        <f t="shared" si="6"/>
        <v>4.8408969116721945</v>
      </c>
      <c r="Q54" s="7">
        <f t="shared" si="20"/>
        <v>4000</v>
      </c>
      <c r="R54" s="7">
        <f t="shared" si="2"/>
        <v>10.86</v>
      </c>
      <c r="S54" s="21">
        <f t="shared" si="7"/>
        <v>19.349805</v>
      </c>
      <c r="T54" s="21">
        <f t="shared" si="13"/>
        <v>20</v>
      </c>
      <c r="U54" s="7">
        <f t="shared" si="14"/>
        <v>4000</v>
      </c>
      <c r="V54" s="7">
        <f t="shared" si="8"/>
        <v>3</v>
      </c>
      <c r="W54" s="7">
        <f t="shared" si="9"/>
        <v>8</v>
      </c>
      <c r="X54" s="7">
        <f t="shared" si="15"/>
        <v>466</v>
      </c>
      <c r="Y54" s="7">
        <f t="shared" si="10"/>
        <v>8.0983020000000003</v>
      </c>
      <c r="AA54" s="7">
        <f>((AB54*PI()*0.23084)/(30*'Specifications (CW1)'!$G$6*'Specifications (CW1)'!$G$9)*1.6)</f>
        <v>24.163701574754583</v>
      </c>
      <c r="AB54" s="7">
        <v>5600</v>
      </c>
      <c r="AC54" s="7">
        <f>((AD54*PI()*0.22254)/(30*'Specifications (CW1)'!$G$7*'Specifications (CW1)'!$G$9)*1.6)</f>
        <v>31.765745745454655</v>
      </c>
      <c r="AD54" s="7">
        <v>5600</v>
      </c>
      <c r="AE54" s="7">
        <f>((AF54*PI()*0.2184)/(30*'Specifications (CW1)'!$G$8*'Specifications (CW1)'!$G$9)*1.6)</f>
        <v>40.828925014535443</v>
      </c>
      <c r="AF54" s="7">
        <v>5600</v>
      </c>
      <c r="AG54" s="7">
        <v>5600</v>
      </c>
      <c r="AH54" s="21">
        <v>17.045000000000002</v>
      </c>
      <c r="AI54" s="21">
        <f t="shared" si="16"/>
        <v>21.69280625</v>
      </c>
    </row>
    <row r="55" spans="3:35">
      <c r="C55" s="148" t="s">
        <v>156</v>
      </c>
      <c r="D55" s="38">
        <v>3</v>
      </c>
      <c r="E55" s="65">
        <v>1</v>
      </c>
      <c r="F55" s="68">
        <f t="shared" si="11"/>
        <v>49</v>
      </c>
      <c r="G55" s="79">
        <f t="shared" si="18"/>
        <v>9.5119200775632482</v>
      </c>
      <c r="H55" s="72">
        <f t="shared" si="17"/>
        <v>29.664524267211839</v>
      </c>
      <c r="I55" s="10">
        <f t="shared" si="12"/>
        <v>8.2401456297810665</v>
      </c>
      <c r="J55" s="70">
        <v>0.7</v>
      </c>
      <c r="K55" s="7">
        <f t="shared" si="0"/>
        <v>43.322106292499996</v>
      </c>
      <c r="L55" s="7">
        <v>120</v>
      </c>
      <c r="M55" s="7">
        <f t="shared" si="4"/>
        <v>431.2</v>
      </c>
      <c r="N55" s="7">
        <v>0</v>
      </c>
      <c r="O55" s="7">
        <f t="shared" si="5"/>
        <v>594.52210629249998</v>
      </c>
      <c r="P55" s="7">
        <f t="shared" si="6"/>
        <v>4.8989487359743782</v>
      </c>
      <c r="Q55" s="7">
        <f t="shared" si="20"/>
        <v>4000</v>
      </c>
      <c r="R55" s="7">
        <f t="shared" si="2"/>
        <v>10.86</v>
      </c>
      <c r="S55" s="21">
        <f t="shared" si="7"/>
        <v>19.349805</v>
      </c>
      <c r="T55" s="21">
        <f t="shared" si="13"/>
        <v>20</v>
      </c>
      <c r="U55" s="7">
        <f t="shared" si="14"/>
        <v>4000</v>
      </c>
      <c r="V55" s="7">
        <f t="shared" si="8"/>
        <v>3</v>
      </c>
      <c r="W55" s="7">
        <f t="shared" si="9"/>
        <v>8</v>
      </c>
      <c r="X55" s="7">
        <f t="shared" si="15"/>
        <v>466</v>
      </c>
      <c r="Y55" s="7">
        <f t="shared" si="10"/>
        <v>8.0983020000000003</v>
      </c>
      <c r="AA55" s="7">
        <f>((AB55*PI()*0.23084)/(30*'Specifications (CW1)'!$G$6*'Specifications (CW1)'!$G$9)*1.6)</f>
        <v>24.595196245732343</v>
      </c>
      <c r="AB55" s="7">
        <v>5700</v>
      </c>
      <c r="AC55" s="7">
        <f>((AD55*PI()*0.22254)/(30*'Specifications (CW1)'!$G$7*'Specifications (CW1)'!$G$9)*1.6)</f>
        <v>32.332991205194922</v>
      </c>
      <c r="AD55" s="7">
        <v>5700</v>
      </c>
      <c r="AE55" s="7">
        <f>((AF55*PI()*0.2184)/(30*'Specifications (CW1)'!$G$8*'Specifications (CW1)'!$G$9)*1.6)</f>
        <v>41.558012961223575</v>
      </c>
      <c r="AF55" s="7">
        <v>5700</v>
      </c>
      <c r="AG55" s="7">
        <v>5700</v>
      </c>
      <c r="AH55" s="21">
        <v>17.11</v>
      </c>
      <c r="AI55" s="21">
        <f t="shared" si="16"/>
        <v>21.393503508771929</v>
      </c>
    </row>
    <row r="56" spans="3:35">
      <c r="C56" s="148" t="s">
        <v>156</v>
      </c>
      <c r="D56" s="38">
        <v>3</v>
      </c>
      <c r="E56" s="65">
        <v>1</v>
      </c>
      <c r="F56" s="68">
        <f t="shared" si="11"/>
        <v>50</v>
      </c>
      <c r="G56" s="79">
        <f t="shared" si="18"/>
        <v>9.6320450725893227</v>
      </c>
      <c r="H56" s="72">
        <f t="shared" si="17"/>
        <v>29.968783759105076</v>
      </c>
      <c r="I56" s="10">
        <f t="shared" si="12"/>
        <v>8.3246621553069655</v>
      </c>
      <c r="J56" s="70">
        <v>0.7</v>
      </c>
      <c r="K56" s="7">
        <f t="shared" si="0"/>
        <v>44.215345597500004</v>
      </c>
      <c r="L56" s="7">
        <v>120</v>
      </c>
      <c r="M56" s="7">
        <f t="shared" si="4"/>
        <v>431.2</v>
      </c>
      <c r="N56" s="7">
        <v>0</v>
      </c>
      <c r="O56" s="7">
        <f t="shared" si="5"/>
        <v>595.41534559749994</v>
      </c>
      <c r="P56" s="7">
        <f t="shared" si="6"/>
        <v>4.9566315941845263</v>
      </c>
      <c r="Q56" s="7">
        <f t="shared" si="20"/>
        <v>4100</v>
      </c>
      <c r="R56" s="7">
        <f t="shared" si="2"/>
        <v>11.45</v>
      </c>
      <c r="S56" s="21">
        <f t="shared" si="7"/>
        <v>19.903451219512192</v>
      </c>
      <c r="T56" s="21">
        <f t="shared" si="13"/>
        <v>20</v>
      </c>
      <c r="U56" s="7">
        <f t="shared" si="14"/>
        <v>4000</v>
      </c>
      <c r="V56" s="7">
        <f t="shared" si="8"/>
        <v>3</v>
      </c>
      <c r="W56" s="7">
        <f t="shared" si="9"/>
        <v>8</v>
      </c>
      <c r="X56" s="7">
        <f t="shared" si="15"/>
        <v>466</v>
      </c>
      <c r="Y56" s="7">
        <f t="shared" si="10"/>
        <v>8.5382649999999991</v>
      </c>
      <c r="AA56" s="7">
        <f>((AB56*PI()*0.23084)/(30*'Specifications (CW1)'!$G$6*'Specifications (CW1)'!$G$9)*1.6)</f>
        <v>25.026690916710102</v>
      </c>
      <c r="AB56" s="7">
        <v>5800</v>
      </c>
      <c r="AC56" s="7">
        <f>((AD56*PI()*0.22254)/(30*'Specifications (CW1)'!$G$7*'Specifications (CW1)'!$G$9)*1.6)</f>
        <v>32.900236664935179</v>
      </c>
      <c r="AD56" s="7">
        <v>5800</v>
      </c>
      <c r="AE56" s="7">
        <f>((AF56*PI()*0.2184)/(30*'Specifications (CW1)'!$G$8*'Specifications (CW1)'!$G$9)*1.6)</f>
        <v>42.287100907911707</v>
      </c>
      <c r="AF56" s="7">
        <v>5800</v>
      </c>
      <c r="AG56" s="7">
        <v>5800</v>
      </c>
      <c r="AH56" s="21">
        <v>17.175000000000001</v>
      </c>
      <c r="AI56" s="21">
        <f t="shared" si="16"/>
        <v>21.10452155172414</v>
      </c>
    </row>
    <row r="57" spans="3:35">
      <c r="C57" s="148" t="s">
        <v>156</v>
      </c>
      <c r="D57" s="38">
        <v>3</v>
      </c>
      <c r="E57" s="65">
        <v>1</v>
      </c>
      <c r="F57" s="68">
        <f t="shared" si="11"/>
        <v>51</v>
      </c>
      <c r="G57" s="79">
        <f t="shared" si="18"/>
        <v>9.7509747642983911</v>
      </c>
      <c r="H57" s="72">
        <f t="shared" si="17"/>
        <v>30.26998513379219</v>
      </c>
      <c r="I57" s="10">
        <f t="shared" si="12"/>
        <v>8.4083292038311637</v>
      </c>
      <c r="J57" s="70">
        <v>0.7</v>
      </c>
      <c r="K57" s="7">
        <f t="shared" si="0"/>
        <v>45.108584902500006</v>
      </c>
      <c r="L57" s="7">
        <v>120</v>
      </c>
      <c r="M57" s="7">
        <f t="shared" si="4"/>
        <v>431.2</v>
      </c>
      <c r="N57" s="7">
        <v>0</v>
      </c>
      <c r="O57" s="7">
        <f t="shared" si="5"/>
        <v>596.3085849025</v>
      </c>
      <c r="P57" s="7">
        <f t="shared" si="6"/>
        <v>5.0139588889309259</v>
      </c>
      <c r="Q57" s="7">
        <f t="shared" si="20"/>
        <v>4100</v>
      </c>
      <c r="R57" s="7">
        <f t="shared" si="2"/>
        <v>11.45</v>
      </c>
      <c r="S57" s="21">
        <f t="shared" si="7"/>
        <v>19.903451219512192</v>
      </c>
      <c r="T57" s="21">
        <f t="shared" si="13"/>
        <v>20</v>
      </c>
      <c r="U57" s="7">
        <f t="shared" si="14"/>
        <v>4000</v>
      </c>
      <c r="V57" s="7">
        <f t="shared" si="8"/>
        <v>3</v>
      </c>
      <c r="W57" s="7">
        <f t="shared" si="9"/>
        <v>8</v>
      </c>
      <c r="X57" s="7">
        <f t="shared" si="15"/>
        <v>466</v>
      </c>
      <c r="Y57" s="7">
        <f t="shared" si="10"/>
        <v>8.5382649999999991</v>
      </c>
      <c r="AA57" s="7">
        <f>((AB57*PI()*0.23084)/(30*'Specifications (CW1)'!$G$6*'Specifications (CW1)'!$G$9)*1.6)</f>
        <v>25.458185587687865</v>
      </c>
      <c r="AB57" s="7">
        <v>5900</v>
      </c>
      <c r="AC57" s="7">
        <f>((AD57*PI()*0.22254)/(30*'Specifications (CW1)'!$G$7*'Specifications (CW1)'!$G$9)*1.6)</f>
        <v>33.467482124675449</v>
      </c>
      <c r="AD57" s="7">
        <v>5900</v>
      </c>
      <c r="AE57" s="7">
        <f>((AF57*PI()*0.2184)/(30*'Specifications (CW1)'!$G$8*'Specifications (CW1)'!$G$9)*1.6)</f>
        <v>43.016188854599847</v>
      </c>
      <c r="AF57" s="7">
        <v>5900</v>
      </c>
      <c r="AG57" s="7">
        <v>5900</v>
      </c>
      <c r="AH57" s="21">
        <v>17.239999999999998</v>
      </c>
      <c r="AI57" s="21">
        <f t="shared" si="16"/>
        <v>20.825335593220338</v>
      </c>
    </row>
    <row r="58" spans="3:35">
      <c r="C58" s="148" t="s">
        <v>156</v>
      </c>
      <c r="D58" s="38">
        <v>3</v>
      </c>
      <c r="E58" s="65">
        <v>1</v>
      </c>
      <c r="F58" s="68">
        <f t="shared" si="11"/>
        <v>52</v>
      </c>
      <c r="G58" s="79">
        <f t="shared" si="18"/>
        <v>9.8687441385860684</v>
      </c>
      <c r="H58" s="72">
        <f t="shared" si="17"/>
        <v>30.568218790109448</v>
      </c>
      <c r="I58" s="10">
        <f t="shared" si="12"/>
        <v>8.4911718861415135</v>
      </c>
      <c r="J58" s="70">
        <v>0.7</v>
      </c>
      <c r="K58" s="7">
        <f t="shared" si="0"/>
        <v>46.001824207500007</v>
      </c>
      <c r="L58" s="7">
        <v>120</v>
      </c>
      <c r="M58" s="7">
        <f t="shared" si="4"/>
        <v>431.2</v>
      </c>
      <c r="N58" s="7">
        <v>0</v>
      </c>
      <c r="O58" s="7">
        <f t="shared" si="5"/>
        <v>597.20182420750007</v>
      </c>
      <c r="P58" s="7">
        <f t="shared" si="6"/>
        <v>5.0709433400631507</v>
      </c>
      <c r="Q58" s="7">
        <f t="shared" si="20"/>
        <v>4100</v>
      </c>
      <c r="R58" s="7">
        <f t="shared" si="2"/>
        <v>11.45</v>
      </c>
      <c r="S58" s="21">
        <f t="shared" si="7"/>
        <v>19.903451219512192</v>
      </c>
      <c r="T58" s="21">
        <f t="shared" si="13"/>
        <v>20</v>
      </c>
      <c r="U58" s="7">
        <f t="shared" si="14"/>
        <v>4000</v>
      </c>
      <c r="V58" s="7">
        <f t="shared" si="8"/>
        <v>3</v>
      </c>
      <c r="W58" s="7">
        <f t="shared" si="9"/>
        <v>8</v>
      </c>
      <c r="X58" s="7">
        <f t="shared" si="15"/>
        <v>466</v>
      </c>
      <c r="Y58" s="7">
        <f t="shared" si="10"/>
        <v>8.5382649999999991</v>
      </c>
      <c r="AA58" s="7">
        <f>((AB58*PI()*0.23084)/(30*'Specifications (CW1)'!$G$6*'Specifications (CW1)'!$G$9)*1.6)</f>
        <v>25.889680258665624</v>
      </c>
      <c r="AB58" s="7">
        <v>6000</v>
      </c>
      <c r="AC58" s="7">
        <f>((AD58*PI()*0.22254)/(30*'Specifications (CW1)'!$G$7*'Specifications (CW1)'!$G$9)*1.6)</f>
        <v>34.034727584415712</v>
      </c>
      <c r="AD58" s="7">
        <v>6000</v>
      </c>
      <c r="AE58" s="7">
        <f>((AF58*PI()*0.2184)/(30*'Specifications (CW1)'!$G$8*'Specifications (CW1)'!$G$9)*1.6)</f>
        <v>43.745276801287972</v>
      </c>
      <c r="AF58" s="7">
        <v>6000</v>
      </c>
      <c r="AG58" s="7">
        <v>6000</v>
      </c>
      <c r="AH58" s="21">
        <v>17.32</v>
      </c>
      <c r="AI58" s="21">
        <f t="shared" si="16"/>
        <v>20.573273333333333</v>
      </c>
    </row>
    <row r="59" spans="3:35">
      <c r="C59" s="148" t="s">
        <v>156</v>
      </c>
      <c r="D59" s="38">
        <v>3</v>
      </c>
      <c r="E59" s="65">
        <v>1</v>
      </c>
      <c r="F59" s="68">
        <f t="shared" si="11"/>
        <v>53</v>
      </c>
      <c r="G59" s="79">
        <f t="shared" si="18"/>
        <v>9.9853865072900287</v>
      </c>
      <c r="H59" s="72">
        <f t="shared" si="17"/>
        <v>30.863570759068054</v>
      </c>
      <c r="I59" s="10">
        <f t="shared" si="12"/>
        <v>8.5732140997411257</v>
      </c>
      <c r="J59" s="70">
        <v>0.7</v>
      </c>
      <c r="K59" s="7">
        <f t="shared" si="0"/>
        <v>46.895063512500023</v>
      </c>
      <c r="L59" s="7">
        <v>120</v>
      </c>
      <c r="M59" s="7">
        <f t="shared" si="4"/>
        <v>431.2</v>
      </c>
      <c r="N59" s="7">
        <v>0</v>
      </c>
      <c r="O59" s="7">
        <f t="shared" si="5"/>
        <v>598.09506351250002</v>
      </c>
      <c r="P59" s="7">
        <f t="shared" si="6"/>
        <v>5.1275970314909287</v>
      </c>
      <c r="Q59" s="7">
        <f t="shared" si="20"/>
        <v>4200</v>
      </c>
      <c r="R59" s="7">
        <f t="shared" si="2"/>
        <v>12.04</v>
      </c>
      <c r="S59" s="21">
        <f t="shared" si="7"/>
        <v>20.430733333333329</v>
      </c>
      <c r="T59" s="21">
        <f t="shared" si="13"/>
        <v>21</v>
      </c>
      <c r="U59" s="7">
        <f t="shared" si="14"/>
        <v>4000</v>
      </c>
      <c r="V59" s="7">
        <f t="shared" si="8"/>
        <v>2</v>
      </c>
      <c r="W59" s="7">
        <f t="shared" si="9"/>
        <v>8</v>
      </c>
      <c r="X59" s="7">
        <f t="shared" si="15"/>
        <v>488</v>
      </c>
      <c r="Y59" s="7">
        <f t="shared" si="10"/>
        <v>8.9782279999999997</v>
      </c>
      <c r="AA59" s="7">
        <f>((AB59*PI()*0.23084)/(30*'Specifications (CW1)'!$G$6*'Specifications (CW1)'!$G$9)*1.6)</f>
        <v>26.321174929643391</v>
      </c>
      <c r="AB59" s="7">
        <v>6100</v>
      </c>
      <c r="AC59" s="7">
        <f>((AD59*PI()*0.22254)/(30*'Specifications (CW1)'!$G$7*'Specifications (CW1)'!$G$9)*1.6)</f>
        <v>34.601973044155962</v>
      </c>
      <c r="AD59" s="7">
        <v>6100</v>
      </c>
      <c r="AE59" s="7">
        <f>((AF59*PI()*0.2184)/(30*'Specifications (CW1)'!$G$8*'Specifications (CW1)'!$G$9)*1.6)</f>
        <v>44.474364747976111</v>
      </c>
      <c r="AF59" s="7">
        <v>6100</v>
      </c>
      <c r="AG59" s="7">
        <v>6100</v>
      </c>
      <c r="AH59" s="21">
        <v>17.37</v>
      </c>
      <c r="AI59" s="21">
        <f t="shared" si="16"/>
        <v>20.294424590163935</v>
      </c>
    </row>
    <row r="60" spans="3:35">
      <c r="C60" s="148" t="s">
        <v>156</v>
      </c>
      <c r="D60" s="38">
        <v>3</v>
      </c>
      <c r="E60" s="65">
        <v>1</v>
      </c>
      <c r="F60" s="68">
        <f t="shared" si="11"/>
        <v>54</v>
      </c>
      <c r="G60" s="79">
        <f t="shared" si="18"/>
        <v>10.100933618229515</v>
      </c>
      <c r="H60" s="72">
        <f t="shared" si="17"/>
        <v>31.156122993723088</v>
      </c>
      <c r="I60" s="10">
        <f t="shared" si="12"/>
        <v>8.6544786093675246</v>
      </c>
      <c r="J60" s="70">
        <v>0.7</v>
      </c>
      <c r="K60" s="7">
        <f t="shared" si="0"/>
        <v>47.788302817500025</v>
      </c>
      <c r="L60" s="7">
        <v>120</v>
      </c>
      <c r="M60" s="7">
        <f t="shared" si="4"/>
        <v>431.2</v>
      </c>
      <c r="N60" s="7">
        <v>0</v>
      </c>
      <c r="O60" s="7">
        <f t="shared" si="5"/>
        <v>598.98830281749997</v>
      </c>
      <c r="P60" s="7">
        <f t="shared" si="6"/>
        <v>5.1839314539954113</v>
      </c>
      <c r="Q60" s="7">
        <f t="shared" si="20"/>
        <v>4200</v>
      </c>
      <c r="R60" s="7">
        <f t="shared" si="2"/>
        <v>12.04</v>
      </c>
      <c r="S60" s="21">
        <f t="shared" si="7"/>
        <v>20.430733333333329</v>
      </c>
      <c r="T60" s="21">
        <f t="shared" si="13"/>
        <v>21</v>
      </c>
      <c r="U60" s="7">
        <f t="shared" si="14"/>
        <v>4000</v>
      </c>
      <c r="V60" s="7">
        <f t="shared" si="8"/>
        <v>2</v>
      </c>
      <c r="W60" s="7">
        <f t="shared" si="9"/>
        <v>8</v>
      </c>
      <c r="X60" s="7">
        <f t="shared" si="15"/>
        <v>488</v>
      </c>
      <c r="Y60" s="7">
        <f t="shared" si="10"/>
        <v>8.9782279999999997</v>
      </c>
      <c r="AA60" s="7">
        <f>((AB60*PI()*0.23084)/(30*'Specifications (CW1)'!$G$6*'Specifications (CW1)'!$G$9)*1.6)</f>
        <v>26.752669600621143</v>
      </c>
      <c r="AB60" s="7">
        <v>6200</v>
      </c>
      <c r="AC60" s="7">
        <f>((AD60*PI()*0.22254)/(30*'Specifications (CW1)'!$G$7*'Specifications (CW1)'!$G$9)*1.6)</f>
        <v>35.169218503896225</v>
      </c>
      <c r="AD60" s="7">
        <v>6200</v>
      </c>
      <c r="AE60" s="7">
        <f>((AF60*PI()*0.2184)/(30*'Specifications (CW1)'!$G$8*'Specifications (CW1)'!$G$9)*1.6)</f>
        <v>45.203452694664243</v>
      </c>
      <c r="AF60" s="7">
        <v>6200</v>
      </c>
      <c r="AG60" s="7">
        <v>6200</v>
      </c>
      <c r="AH60" s="21">
        <v>17.434999999999999</v>
      </c>
      <c r="AI60" s="21">
        <f t="shared" si="16"/>
        <v>20.04181370967742</v>
      </c>
    </row>
    <row r="61" spans="3:35">
      <c r="C61" s="148" t="s">
        <v>156</v>
      </c>
      <c r="D61" s="38">
        <v>3</v>
      </c>
      <c r="E61" s="65">
        <v>1</v>
      </c>
      <c r="F61" s="68">
        <f t="shared" si="11"/>
        <v>55</v>
      </c>
      <c r="G61" s="79">
        <f t="shared" si="18"/>
        <v>10.215415756116396</v>
      </c>
      <c r="H61" s="72">
        <f t="shared" si="17"/>
        <v>31.445953634768351</v>
      </c>
      <c r="I61" s="10">
        <f t="shared" si="12"/>
        <v>8.7349871207689862</v>
      </c>
      <c r="J61" s="70">
        <v>0.7</v>
      </c>
      <c r="K61" s="7">
        <f t="shared" si="0"/>
        <v>48.681542122500041</v>
      </c>
      <c r="L61" s="7">
        <v>120</v>
      </c>
      <c r="M61" s="7">
        <f t="shared" si="4"/>
        <v>431.2</v>
      </c>
      <c r="N61" s="7">
        <v>0</v>
      </c>
      <c r="O61" s="7">
        <f t="shared" si="5"/>
        <v>599.88154212250004</v>
      </c>
      <c r="P61" s="7">
        <f t="shared" si="6"/>
        <v>5.2399575444270763</v>
      </c>
      <c r="Q61" s="7">
        <f t="shared" si="20"/>
        <v>4300</v>
      </c>
      <c r="R61" s="7">
        <f t="shared" si="2"/>
        <v>12.63</v>
      </c>
      <c r="S61" s="21">
        <f t="shared" si="7"/>
        <v>20.933490697674422</v>
      </c>
      <c r="T61" s="21">
        <f t="shared" si="13"/>
        <v>21</v>
      </c>
      <c r="U61" s="7">
        <f t="shared" si="14"/>
        <v>4500</v>
      </c>
      <c r="V61" s="7">
        <f t="shared" si="8"/>
        <v>2</v>
      </c>
      <c r="W61" s="7">
        <f t="shared" si="9"/>
        <v>9</v>
      </c>
      <c r="X61" s="7">
        <f t="shared" si="15"/>
        <v>488</v>
      </c>
      <c r="Y61" s="7">
        <f t="shared" si="10"/>
        <v>9.4181910000000002</v>
      </c>
      <c r="AA61" s="7">
        <f>((AB61*PI()*0.23084)/(30*'Specifications (CW1)'!$G$6*'Specifications (CW1)'!$G$9)*1.6)</f>
        <v>27.184164271598906</v>
      </c>
      <c r="AB61" s="7">
        <v>6300</v>
      </c>
      <c r="AC61" s="7">
        <f>((AD61*PI()*0.22254)/(30*'Specifications (CW1)'!$G$7*'Specifications (CW1)'!$G$9)*1.6)</f>
        <v>35.736463963636488</v>
      </c>
      <c r="AD61" s="7">
        <v>6300</v>
      </c>
      <c r="AE61" s="7">
        <f>((AF61*PI()*0.2184)/(30*'Specifications (CW1)'!$G$8*'Specifications (CW1)'!$G$9)*1.6)</f>
        <v>45.932540641352375</v>
      </c>
      <c r="AF61" s="7">
        <v>6300</v>
      </c>
      <c r="AG61" s="7">
        <v>6300</v>
      </c>
      <c r="AH61" s="21">
        <v>17.5</v>
      </c>
      <c r="AI61" s="21">
        <f t="shared" si="16"/>
        <v>19.797222222222221</v>
      </c>
    </row>
    <row r="62" spans="3:35">
      <c r="C62" s="148" t="s">
        <v>156</v>
      </c>
      <c r="D62" s="38">
        <v>3</v>
      </c>
      <c r="E62" s="65">
        <v>1</v>
      </c>
      <c r="F62" s="68">
        <f t="shared" si="11"/>
        <v>56</v>
      </c>
      <c r="G62" s="79">
        <f t="shared" si="18"/>
        <v>10.328861835246585</v>
      </c>
      <c r="H62" s="72">
        <f t="shared" si="17"/>
        <v>31.733137254296192</v>
      </c>
      <c r="I62" s="10">
        <f t="shared" si="12"/>
        <v>8.814760348415609</v>
      </c>
      <c r="J62" s="70">
        <v>0.7</v>
      </c>
      <c r="K62" s="7">
        <f t="shared" si="0"/>
        <v>49.574781427500042</v>
      </c>
      <c r="L62" s="7">
        <v>120</v>
      </c>
      <c r="M62" s="7">
        <f t="shared" si="4"/>
        <v>431.2</v>
      </c>
      <c r="N62" s="7">
        <v>0</v>
      </c>
      <c r="O62" s="7">
        <f t="shared" si="5"/>
        <v>600.7747814275001</v>
      </c>
      <c r="P62" s="7">
        <f t="shared" si="6"/>
        <v>5.2956857216551825</v>
      </c>
      <c r="Q62" s="7">
        <f t="shared" si="20"/>
        <v>4300</v>
      </c>
      <c r="R62" s="7">
        <f t="shared" si="2"/>
        <v>12.63</v>
      </c>
      <c r="S62" s="21">
        <f t="shared" si="7"/>
        <v>20.933490697674422</v>
      </c>
      <c r="T62" s="21">
        <f t="shared" si="13"/>
        <v>21</v>
      </c>
      <c r="U62" s="7">
        <f t="shared" si="14"/>
        <v>4500</v>
      </c>
      <c r="V62" s="7">
        <f t="shared" si="8"/>
        <v>2</v>
      </c>
      <c r="W62" s="7">
        <f t="shared" si="9"/>
        <v>9</v>
      </c>
      <c r="X62" s="7">
        <f t="shared" si="15"/>
        <v>488</v>
      </c>
      <c r="Y62" s="7">
        <f t="shared" si="10"/>
        <v>9.4181910000000002</v>
      </c>
      <c r="AA62" s="7">
        <f>((AB62*PI()*0.23084)/(30*'Specifications (CW1)'!$G$6*'Specifications (CW1)'!$G$9)*1.6)</f>
        <v>27.615658942576665</v>
      </c>
      <c r="AB62" s="7">
        <v>6400</v>
      </c>
      <c r="AC62" s="7">
        <f>((AD62*PI()*0.22254)/(30*'Specifications (CW1)'!$G$7*'Specifications (CW1)'!$G$9)*1.6)</f>
        <v>36.303709423376752</v>
      </c>
      <c r="AD62" s="7">
        <v>6400</v>
      </c>
      <c r="AE62" s="7">
        <f>((AF62*PI()*0.2184)/(30*'Specifications (CW1)'!$G$8*'Specifications (CW1)'!$G$9)*1.6)</f>
        <v>46.661628588040514</v>
      </c>
      <c r="AF62" s="7">
        <v>6400</v>
      </c>
      <c r="AG62" s="7">
        <v>6400</v>
      </c>
      <c r="AH62" s="21">
        <v>17.8</v>
      </c>
      <c r="AI62" s="21">
        <f t="shared" si="16"/>
        <v>19.82196875</v>
      </c>
    </row>
    <row r="63" spans="3:35">
      <c r="C63" s="148" t="s">
        <v>156</v>
      </c>
      <c r="D63" s="38">
        <v>3</v>
      </c>
      <c r="E63" s="65">
        <v>1</v>
      </c>
      <c r="F63" s="68">
        <f t="shared" si="11"/>
        <v>57</v>
      </c>
      <c r="G63" s="79">
        <f t="shared" si="18"/>
        <v>10.441299484775582</v>
      </c>
      <c r="H63" s="72">
        <f t="shared" si="17"/>
        <v>32.017745079877209</v>
      </c>
      <c r="I63" s="10">
        <f t="shared" si="12"/>
        <v>8.8938180777436688</v>
      </c>
      <c r="J63" s="70">
        <v>0.7</v>
      </c>
      <c r="K63" s="7">
        <f t="shared" si="0"/>
        <v>50.468020732500051</v>
      </c>
      <c r="L63" s="7">
        <v>120</v>
      </c>
      <c r="M63" s="7">
        <f t="shared" si="4"/>
        <v>431.2</v>
      </c>
      <c r="N63" s="7">
        <v>0</v>
      </c>
      <c r="O63" s="7">
        <f t="shared" si="5"/>
        <v>601.66802073250005</v>
      </c>
      <c r="P63" s="7">
        <f t="shared" si="6"/>
        <v>5.3511259195909613</v>
      </c>
      <c r="Q63" s="7">
        <f t="shared" si="20"/>
        <v>4300</v>
      </c>
      <c r="R63" s="7">
        <f t="shared" si="2"/>
        <v>12.63</v>
      </c>
      <c r="S63" s="21">
        <f t="shared" si="7"/>
        <v>20.933490697674422</v>
      </c>
      <c r="T63" s="21">
        <f t="shared" si="13"/>
        <v>21</v>
      </c>
      <c r="U63" s="7">
        <f t="shared" si="14"/>
        <v>4500</v>
      </c>
      <c r="V63" s="7">
        <f t="shared" si="8"/>
        <v>2</v>
      </c>
      <c r="W63" s="7">
        <f t="shared" si="9"/>
        <v>9</v>
      </c>
      <c r="X63" s="7">
        <f t="shared" si="15"/>
        <v>488</v>
      </c>
      <c r="Y63" s="7">
        <f t="shared" si="10"/>
        <v>9.4181910000000002</v>
      </c>
      <c r="AA63" s="7">
        <f>((AB63*PI()*0.23084)/(30*'Specifications (CW1)'!$G$6*'Specifications (CW1)'!$G$9)*1.6)</f>
        <v>28.047153613554428</v>
      </c>
      <c r="AB63" s="7">
        <v>6500</v>
      </c>
      <c r="AC63" s="7">
        <f>((AD63*PI()*0.22254)/(30*'Specifications (CW1)'!$G$7*'Specifications (CW1)'!$G$9)*1.6)</f>
        <v>36.870954883117015</v>
      </c>
      <c r="AD63" s="7">
        <v>6500</v>
      </c>
      <c r="AE63" s="7">
        <f>((AF63*PI()*0.2184)/(30*'Specifications (CW1)'!$G$8*'Specifications (CW1)'!$G$9)*1.6)</f>
        <v>47.390716534728654</v>
      </c>
      <c r="AF63" s="7">
        <v>6500</v>
      </c>
      <c r="AG63" s="7">
        <v>6500</v>
      </c>
      <c r="AH63" s="21">
        <v>18</v>
      </c>
      <c r="AI63" s="21">
        <f t="shared" si="16"/>
        <v>19.736307692307694</v>
      </c>
    </row>
    <row r="64" spans="3:35">
      <c r="C64" s="148" t="s">
        <v>156</v>
      </c>
      <c r="D64" s="38">
        <v>3</v>
      </c>
      <c r="E64" s="65">
        <v>1</v>
      </c>
      <c r="F64" s="68">
        <f t="shared" si="11"/>
        <v>58</v>
      </c>
      <c r="G64" s="79">
        <f t="shared" si="18"/>
        <v>10.552755127290652</v>
      </c>
      <c r="H64" s="72">
        <f t="shared" si="17"/>
        <v>32.299845200867473</v>
      </c>
      <c r="I64" s="10">
        <f t="shared" si="12"/>
        <v>8.9721792224631862</v>
      </c>
      <c r="J64" s="70">
        <v>0.7</v>
      </c>
      <c r="K64" s="7">
        <f t="shared" si="0"/>
        <v>51.36126003750006</v>
      </c>
      <c r="L64" s="7">
        <v>120</v>
      </c>
      <c r="M64" s="7">
        <f t="shared" si="4"/>
        <v>431.2</v>
      </c>
      <c r="N64" s="7">
        <v>0</v>
      </c>
      <c r="O64" s="7">
        <f t="shared" si="5"/>
        <v>602.56126003750001</v>
      </c>
      <c r="P64" s="7">
        <f t="shared" si="6"/>
        <v>5.4062876175696948</v>
      </c>
      <c r="Q64" s="7">
        <f t="shared" si="20"/>
        <v>4400</v>
      </c>
      <c r="R64" s="7">
        <f t="shared" si="2"/>
        <v>13.22</v>
      </c>
      <c r="S64" s="21">
        <f t="shared" si="7"/>
        <v>21.413395454545455</v>
      </c>
      <c r="T64" s="21">
        <f t="shared" si="13"/>
        <v>22</v>
      </c>
      <c r="U64" s="7">
        <f t="shared" si="14"/>
        <v>4500</v>
      </c>
      <c r="V64" s="7">
        <f t="shared" si="8"/>
        <v>1</v>
      </c>
      <c r="W64" s="7">
        <f t="shared" si="9"/>
        <v>9</v>
      </c>
      <c r="X64" s="7">
        <f t="shared" si="15"/>
        <v>488</v>
      </c>
      <c r="Y64" s="7">
        <f t="shared" si="10"/>
        <v>9.8581540000000007</v>
      </c>
      <c r="AA64" s="7">
        <f>((AB64*PI()*0.23084)/(30*'Specifications (CW1)'!$G$6*'Specifications (CW1)'!$G$9)*1.6)</f>
        <v>28.478648284532188</v>
      </c>
      <c r="AB64" s="7">
        <v>6600</v>
      </c>
      <c r="AC64" s="7">
        <f>((AD64*PI()*0.22254)/(30*'Specifications (CW1)'!$G$7*'Specifications (CW1)'!$G$9)*1.6)</f>
        <v>37.438200342857279</v>
      </c>
      <c r="AD64" s="7">
        <v>6600</v>
      </c>
      <c r="AE64" s="7">
        <f>((AF64*PI()*0.2184)/(30*'Specifications (CW1)'!$G$8*'Specifications (CW1)'!$G$9)*1.6)</f>
        <v>48.119804481416772</v>
      </c>
      <c r="AF64" s="7">
        <v>6600</v>
      </c>
      <c r="AG64" s="7">
        <v>6600</v>
      </c>
      <c r="AH64" s="21">
        <v>16.8</v>
      </c>
      <c r="AI64" s="21">
        <f t="shared" si="16"/>
        <v>18.141454545454547</v>
      </c>
    </row>
    <row r="65" spans="3:35">
      <c r="C65" s="148" t="s">
        <v>156</v>
      </c>
      <c r="D65" s="38">
        <v>3</v>
      </c>
      <c r="E65" s="65">
        <v>1</v>
      </c>
      <c r="F65" s="68">
        <f t="shared" si="11"/>
        <v>59</v>
      </c>
      <c r="G65" s="79">
        <f t="shared" si="18"/>
        <v>10.663254051312618</v>
      </c>
      <c r="H65" s="72">
        <f t="shared" si="17"/>
        <v>32.579502758636472</v>
      </c>
      <c r="I65" s="10">
        <f t="shared" si="12"/>
        <v>9.0498618773990191</v>
      </c>
      <c r="J65" s="70">
        <v>0.7</v>
      </c>
      <c r="K65" s="7">
        <f t="shared" si="0"/>
        <v>52.254499342500061</v>
      </c>
      <c r="L65" s="7">
        <v>120</v>
      </c>
      <c r="M65" s="7">
        <f t="shared" si="4"/>
        <v>431.2</v>
      </c>
      <c r="N65" s="7">
        <v>0</v>
      </c>
      <c r="O65" s="7">
        <f t="shared" si="5"/>
        <v>603.45449934250007</v>
      </c>
      <c r="P65" s="7">
        <f t="shared" si="6"/>
        <v>5.4611798683446029</v>
      </c>
      <c r="Q65" s="7">
        <f t="shared" si="20"/>
        <v>4400</v>
      </c>
      <c r="R65" s="7">
        <f t="shared" si="2"/>
        <v>13.22</v>
      </c>
      <c r="S65" s="21">
        <f t="shared" si="7"/>
        <v>21.413395454545455</v>
      </c>
      <c r="T65" s="21">
        <f t="shared" si="13"/>
        <v>22</v>
      </c>
      <c r="U65" s="7">
        <f t="shared" si="14"/>
        <v>4500</v>
      </c>
      <c r="V65" s="7">
        <f t="shared" si="8"/>
        <v>1</v>
      </c>
      <c r="W65" s="7">
        <f t="shared" si="9"/>
        <v>9</v>
      </c>
      <c r="X65" s="7">
        <f t="shared" si="15"/>
        <v>488</v>
      </c>
      <c r="Y65" s="7">
        <f t="shared" si="10"/>
        <v>9.8581540000000007</v>
      </c>
      <c r="AA65" s="7">
        <f>((AB65*PI()*0.23084)/(30*'Specifications (CW1)'!$G$6*'Specifications (CW1)'!$G$9)*1.6)</f>
        <v>28.910142955509947</v>
      </c>
      <c r="AB65" s="7">
        <v>6700</v>
      </c>
      <c r="AC65" s="7">
        <f>((AD65*PI()*0.22254)/(30*'Specifications (CW1)'!$G$7*'Specifications (CW1)'!$G$9)*1.6)</f>
        <v>38.005445802597542</v>
      </c>
      <c r="AD65" s="7">
        <v>6700</v>
      </c>
      <c r="AE65" s="7">
        <f>((AF65*PI()*0.2184)/(30*'Specifications (CW1)'!$G$8*'Specifications (CW1)'!$G$9)*1.6)</f>
        <v>48.848892428104904</v>
      </c>
      <c r="AF65" s="7">
        <v>6700</v>
      </c>
      <c r="AG65" s="7">
        <v>6700</v>
      </c>
      <c r="AH65" s="21">
        <v>14</v>
      </c>
      <c r="AI65" s="21">
        <f t="shared" si="16"/>
        <v>14.89223880597015</v>
      </c>
    </row>
    <row r="66" spans="3:35">
      <c r="C66" s="148" t="s">
        <v>156</v>
      </c>
      <c r="D66" s="38">
        <v>3</v>
      </c>
      <c r="E66" s="65">
        <v>1</v>
      </c>
      <c r="F66" s="68">
        <f t="shared" si="11"/>
        <v>60</v>
      </c>
      <c r="G66" s="79">
        <f t="shared" si="18"/>
        <v>10.772820478290814</v>
      </c>
      <c r="H66" s="72">
        <f t="shared" si="17"/>
        <v>32.856780122221373</v>
      </c>
      <c r="I66" s="10">
        <f t="shared" si="12"/>
        <v>9.126883367283714</v>
      </c>
      <c r="J66" s="70">
        <v>0.7</v>
      </c>
      <c r="K66" s="7">
        <f t="shared" si="0"/>
        <v>53.147738647500063</v>
      </c>
      <c r="L66" s="7">
        <v>120</v>
      </c>
      <c r="M66" s="7">
        <f t="shared" si="4"/>
        <v>431.2</v>
      </c>
      <c r="N66" s="7">
        <v>0</v>
      </c>
      <c r="O66" s="7">
        <f t="shared" si="5"/>
        <v>604.34773864750002</v>
      </c>
      <c r="P66" s="7">
        <f t="shared" si="6"/>
        <v>5.5158113239173927</v>
      </c>
      <c r="Q66" s="7">
        <f t="shared" si="20"/>
        <v>4500</v>
      </c>
      <c r="R66" s="7">
        <f t="shared" si="2"/>
        <v>13.81</v>
      </c>
      <c r="S66" s="21">
        <f t="shared" si="7"/>
        <v>21.871971111111112</v>
      </c>
      <c r="T66" s="21">
        <f t="shared" si="13"/>
        <v>22</v>
      </c>
      <c r="U66" s="7">
        <f t="shared" si="14"/>
        <v>4500</v>
      </c>
      <c r="V66" s="7">
        <f t="shared" si="8"/>
        <v>1</v>
      </c>
      <c r="W66" s="7">
        <f t="shared" si="9"/>
        <v>9</v>
      </c>
      <c r="X66" s="7">
        <f t="shared" si="15"/>
        <v>488</v>
      </c>
      <c r="Y66" s="7">
        <f t="shared" si="10"/>
        <v>10.298117000000001</v>
      </c>
      <c r="AA66" s="7">
        <f>((AB66*PI()*0.23084)/(30*'Specifications (CW1)'!$G$6*'Specifications (CW1)'!$G$9)*1.6)</f>
        <v>29.341637626487707</v>
      </c>
      <c r="AB66" s="7">
        <v>6800</v>
      </c>
      <c r="AC66" s="7">
        <f>((AD66*PI()*0.22254)/(30*'Specifications (CW1)'!$G$7*'Specifications (CW1)'!$G$9)*1.6)</f>
        <v>38.572691262337798</v>
      </c>
      <c r="AD66" s="7">
        <v>6800</v>
      </c>
      <c r="AE66" s="7">
        <f>((AF66*PI()*0.2184)/(30*'Specifications (CW1)'!$G$8*'Specifications (CW1)'!$G$9)*1.6)</f>
        <v>49.577980374793036</v>
      </c>
      <c r="AF66" s="7">
        <v>6800</v>
      </c>
      <c r="AG66" s="7">
        <v>6800</v>
      </c>
      <c r="AH66" s="21">
        <v>13.483333333333301</v>
      </c>
      <c r="AI66" s="21">
        <f t="shared" si="16"/>
        <v>14.13172303921565</v>
      </c>
    </row>
    <row r="67" spans="3:35">
      <c r="C67" s="148" t="s">
        <v>156</v>
      </c>
      <c r="D67" s="38">
        <v>3</v>
      </c>
      <c r="E67" s="65">
        <v>1</v>
      </c>
      <c r="F67" s="68">
        <f t="shared" si="11"/>
        <v>61</v>
      </c>
      <c r="G67" s="79">
        <f t="shared" si="18"/>
        <v>10.881477624593941</v>
      </c>
      <c r="H67" s="72">
        <f t="shared" si="17"/>
        <v>33.131737050749415</v>
      </c>
      <c r="I67" s="10">
        <f t="shared" si="12"/>
        <v>9.2032602918748374</v>
      </c>
      <c r="J67" s="70">
        <v>0.7</v>
      </c>
      <c r="K67" s="7">
        <f t="shared" si="0"/>
        <v>54.040977952500064</v>
      </c>
      <c r="L67" s="7">
        <v>120</v>
      </c>
      <c r="M67" s="7">
        <f t="shared" si="4"/>
        <v>431.2</v>
      </c>
      <c r="N67" s="7">
        <v>0</v>
      </c>
      <c r="O67" s="7">
        <f t="shared" si="5"/>
        <v>605.24097795250009</v>
      </c>
      <c r="P67" s="7">
        <f t="shared" si="6"/>
        <v>5.570190259405738</v>
      </c>
      <c r="Q67" s="7">
        <f t="shared" si="20"/>
        <v>4500</v>
      </c>
      <c r="R67" s="7">
        <f t="shared" si="2"/>
        <v>13.81</v>
      </c>
      <c r="S67" s="21">
        <f t="shared" si="7"/>
        <v>21.871971111111112</v>
      </c>
      <c r="T67" s="21">
        <f t="shared" si="13"/>
        <v>22</v>
      </c>
      <c r="U67" s="7">
        <f t="shared" si="14"/>
        <v>4500</v>
      </c>
      <c r="V67" s="7">
        <f t="shared" si="8"/>
        <v>1</v>
      </c>
      <c r="W67" s="7">
        <f t="shared" si="9"/>
        <v>9</v>
      </c>
      <c r="X67" s="7">
        <f t="shared" si="15"/>
        <v>488</v>
      </c>
      <c r="Y67" s="7">
        <f t="shared" si="10"/>
        <v>10.298117000000001</v>
      </c>
      <c r="AA67" s="7">
        <f>((AB67*PI()*0.23084)/(30*'Specifications (CW1)'!$G$6*'Specifications (CW1)'!$G$9)*1.6)</f>
        <v>29.77313229746547</v>
      </c>
      <c r="AB67" s="7">
        <v>6900</v>
      </c>
      <c r="AC67" s="7">
        <f>((AD67*PI()*0.22254)/(30*'Specifications (CW1)'!$G$7*'Specifications (CW1)'!$G$9)*1.6)</f>
        <v>39.139936722078062</v>
      </c>
      <c r="AD67" s="7">
        <v>6900</v>
      </c>
      <c r="AE67" s="7">
        <f>((AF67*PI()*0.2184)/(30*'Specifications (CW1)'!$G$8*'Specifications (CW1)'!$G$9)*1.6)</f>
        <v>50.307068321481168</v>
      </c>
      <c r="AF67" s="7">
        <v>6900</v>
      </c>
      <c r="AG67" s="7">
        <v>6900</v>
      </c>
      <c r="AH67" s="21">
        <v>12.966666666666701</v>
      </c>
      <c r="AI67" s="21">
        <f t="shared" si="16"/>
        <v>13.393251207729504</v>
      </c>
    </row>
    <row r="68" spans="3:35">
      <c r="C68" s="148" t="s">
        <v>156</v>
      </c>
      <c r="D68" s="38">
        <v>3</v>
      </c>
      <c r="E68" s="65">
        <v>1</v>
      </c>
      <c r="F68" s="68">
        <f t="shared" si="11"/>
        <v>62</v>
      </c>
      <c r="G68" s="79">
        <f t="shared" si="18"/>
        <v>10.989247758946203</v>
      </c>
      <c r="H68" s="72">
        <f t="shared" si="17"/>
        <v>33.404430843826717</v>
      </c>
      <c r="I68" s="10">
        <f t="shared" si="12"/>
        <v>9.2790085677296439</v>
      </c>
      <c r="J68" s="70">
        <v>0.7</v>
      </c>
      <c r="K68" s="7">
        <f t="shared" si="0"/>
        <v>54.93421725750008</v>
      </c>
      <c r="L68" s="7">
        <v>120</v>
      </c>
      <c r="M68" s="7">
        <f t="shared" si="4"/>
        <v>431.2</v>
      </c>
      <c r="N68" s="7">
        <v>0</v>
      </c>
      <c r="O68" s="7">
        <f t="shared" si="5"/>
        <v>606.13421725750004</v>
      </c>
      <c r="P68" s="7">
        <f t="shared" si="6"/>
        <v>5.6243245951264447</v>
      </c>
      <c r="Q68" s="7">
        <f t="shared" si="20"/>
        <v>4500</v>
      </c>
      <c r="R68" s="7">
        <f t="shared" si="2"/>
        <v>13.81</v>
      </c>
      <c r="S68" s="21">
        <f t="shared" si="7"/>
        <v>21.871971111111112</v>
      </c>
      <c r="T68" s="21">
        <f t="shared" si="13"/>
        <v>22</v>
      </c>
      <c r="U68" s="7">
        <f t="shared" si="14"/>
        <v>4500</v>
      </c>
      <c r="V68" s="7">
        <f t="shared" si="8"/>
        <v>1</v>
      </c>
      <c r="W68" s="7">
        <f t="shared" si="9"/>
        <v>9</v>
      </c>
      <c r="X68" s="7">
        <f t="shared" si="15"/>
        <v>488</v>
      </c>
      <c r="Y68" s="7">
        <f t="shared" si="10"/>
        <v>10.298117000000001</v>
      </c>
      <c r="AA68" s="7">
        <f>((AB68*PI()*0.23084)/(30*'Specifications (CW1)'!$G$6*'Specifications (CW1)'!$G$9)*1.6)</f>
        <v>30.204626968443229</v>
      </c>
      <c r="AB68" s="7">
        <v>7000</v>
      </c>
      <c r="AC68" s="7">
        <f>((AD68*PI()*0.22254)/(30*'Specifications (CW1)'!$G$7*'Specifications (CW1)'!$G$9)*1.6)</f>
        <v>39.707182181818325</v>
      </c>
      <c r="AD68" s="7">
        <v>7000</v>
      </c>
      <c r="AE68" s="7">
        <f>((AF68*PI()*0.2184)/(30*'Specifications (CW1)'!$G$8*'Specifications (CW1)'!$G$9)*1.6)</f>
        <v>51.0361562681693</v>
      </c>
      <c r="AF68" s="7">
        <v>7000</v>
      </c>
      <c r="AG68" s="7">
        <v>7000</v>
      </c>
      <c r="AH68" s="21">
        <v>12.45</v>
      </c>
      <c r="AI68" s="21">
        <f t="shared" si="16"/>
        <v>12.675878571428571</v>
      </c>
    </row>
    <row r="69" spans="3:35">
      <c r="C69" s="148" t="s">
        <v>156</v>
      </c>
      <c r="D69" s="38">
        <v>3</v>
      </c>
      <c r="E69" s="65">
        <v>1</v>
      </c>
      <c r="F69" s="68">
        <f t="shared" si="11"/>
        <v>63</v>
      </c>
      <c r="G69" s="79">
        <f t="shared" si="18"/>
        <v>11.096152255711171</v>
      </c>
      <c r="H69" s="72">
        <f t="shared" si="17"/>
        <v>33.6749164809655</v>
      </c>
      <c r="I69" s="10">
        <f t="shared" si="12"/>
        <v>9.3541434669348611</v>
      </c>
      <c r="J69" s="70">
        <v>0.7</v>
      </c>
      <c r="K69" s="7">
        <f t="shared" si="0"/>
        <v>55.827456562500082</v>
      </c>
      <c r="L69" s="7">
        <v>120</v>
      </c>
      <c r="M69" s="7">
        <f t="shared" si="4"/>
        <v>431.2</v>
      </c>
      <c r="N69" s="7">
        <v>0</v>
      </c>
      <c r="O69" s="7">
        <f t="shared" si="5"/>
        <v>607.02745656250011</v>
      </c>
      <c r="P69" s="7">
        <f t="shared" si="6"/>
        <v>5.6782219170541959</v>
      </c>
      <c r="Q69" s="7">
        <f t="shared" si="20"/>
        <v>4600</v>
      </c>
      <c r="R69" s="7">
        <f t="shared" si="2"/>
        <v>14.1</v>
      </c>
      <c r="S69" s="21">
        <f t="shared" si="7"/>
        <v>21.845804347826085</v>
      </c>
      <c r="T69" s="21">
        <f t="shared" si="13"/>
        <v>22</v>
      </c>
      <c r="U69" s="7">
        <f t="shared" si="14"/>
        <v>4500</v>
      </c>
      <c r="V69" s="7">
        <f t="shared" si="8"/>
        <v>1</v>
      </c>
      <c r="W69" s="7">
        <f t="shared" si="9"/>
        <v>9</v>
      </c>
      <c r="X69" s="7">
        <f t="shared" si="15"/>
        <v>488</v>
      </c>
      <c r="Y69" s="7">
        <f t="shared" si="10"/>
        <v>10.51437</v>
      </c>
    </row>
    <row r="70" spans="3:35">
      <c r="C70" s="148" t="s">
        <v>156</v>
      </c>
      <c r="D70" s="38">
        <v>3</v>
      </c>
      <c r="E70" s="65">
        <v>1</v>
      </c>
      <c r="F70" s="68">
        <f t="shared" si="11"/>
        <v>64</v>
      </c>
      <c r="G70" s="79">
        <f t="shared" si="18"/>
        <v>11.202211644384496</v>
      </c>
      <c r="H70" s="72">
        <f t="shared" si="17"/>
        <v>33.943246751010747</v>
      </c>
      <c r="I70" s="10">
        <f t="shared" si="12"/>
        <v>9.4286796530585413</v>
      </c>
      <c r="J70" s="70">
        <v>0.7</v>
      </c>
      <c r="K70" s="7">
        <f t="shared" ref="K70:K133" si="21">0.5*1.167*0.95*1.151*I70^2</f>
        <v>56.720695867500076</v>
      </c>
      <c r="L70" s="7">
        <v>120</v>
      </c>
      <c r="M70" s="7">
        <f t="shared" si="4"/>
        <v>431.2</v>
      </c>
      <c r="N70" s="7">
        <v>0</v>
      </c>
      <c r="O70" s="7">
        <f t="shared" si="5"/>
        <v>607.92069586750006</v>
      </c>
      <c r="P70" s="7">
        <f t="shared" si="6"/>
        <v>5.7318894957990878</v>
      </c>
      <c r="Q70" s="7">
        <f t="shared" si="20"/>
        <v>4600</v>
      </c>
      <c r="R70" s="7">
        <f t="shared" ref="R70:R133" si="22">VLOOKUP(Q70,$AG$7:$AH$68,2,FALSE)</f>
        <v>14.1</v>
      </c>
      <c r="S70" s="21">
        <f t="shared" si="7"/>
        <v>21.845804347826085</v>
      </c>
      <c r="T70" s="21">
        <f t="shared" si="13"/>
        <v>22</v>
      </c>
      <c r="U70" s="7">
        <f t="shared" si="14"/>
        <v>4500</v>
      </c>
      <c r="V70" s="7">
        <f t="shared" si="8"/>
        <v>1</v>
      </c>
      <c r="W70" s="7">
        <f t="shared" si="9"/>
        <v>9</v>
      </c>
      <c r="X70" s="7">
        <f t="shared" si="15"/>
        <v>488</v>
      </c>
      <c r="Y70" s="7">
        <f t="shared" si="10"/>
        <v>10.51437</v>
      </c>
    </row>
    <row r="71" spans="3:35">
      <c r="C71" s="148" t="s">
        <v>156</v>
      </c>
      <c r="D71" s="38">
        <v>3</v>
      </c>
      <c r="E71" s="65">
        <v>1</v>
      </c>
      <c r="F71" s="68">
        <f t="shared" si="11"/>
        <v>65</v>
      </c>
      <c r="G71" s="79">
        <f t="shared" si="18"/>
        <v>11.307445655619974</v>
      </c>
      <c r="H71" s="72">
        <f t="shared" si="17"/>
        <v>34.209472372429275</v>
      </c>
      <c r="I71" s="10">
        <f t="shared" si="12"/>
        <v>9.5026312145636869</v>
      </c>
      <c r="J71" s="70">
        <v>0.7</v>
      </c>
      <c r="K71" s="7">
        <f t="shared" si="21"/>
        <v>57.613935172500071</v>
      </c>
      <c r="L71" s="7">
        <v>120</v>
      </c>
      <c r="M71" s="7">
        <f t="shared" ref="M71:M134" si="23">J71*616</f>
        <v>431.2</v>
      </c>
      <c r="N71" s="7">
        <v>0</v>
      </c>
      <c r="O71" s="7">
        <f t="shared" ref="O71:O134" si="24">K71+L71+M71+N71</f>
        <v>608.81393517250012</v>
      </c>
      <c r="P71" s="7">
        <f t="shared" ref="P71:P134" si="25">(O71*I71)/1000</f>
        <v>5.7853343042315526</v>
      </c>
      <c r="Q71" s="7">
        <f t="shared" si="20"/>
        <v>4600</v>
      </c>
      <c r="R71" s="7">
        <f t="shared" si="22"/>
        <v>14.1</v>
      </c>
      <c r="S71" s="21">
        <f t="shared" ref="S71:S134" si="26">VLOOKUP(Q71,$AG$7:$AI$68,3,TRUE)</f>
        <v>21.845804347826085</v>
      </c>
      <c r="T71" s="21">
        <f t="shared" si="13"/>
        <v>22</v>
      </c>
      <c r="U71" s="7">
        <f t="shared" si="14"/>
        <v>4500</v>
      </c>
      <c r="V71" s="7">
        <f t="shared" ref="V71:V134" si="27">MATCH(T71,$AJ$7:$AJ$29,0)</f>
        <v>1</v>
      </c>
      <c r="W71" s="7">
        <f t="shared" ref="W71:W134" si="28">MATCH(U71,$AK$6:$AX$6,0)</f>
        <v>9</v>
      </c>
      <c r="X71" s="7">
        <f t="shared" si="15"/>
        <v>488</v>
      </c>
      <c r="Y71" s="7">
        <f t="shared" ref="Y71:Y134" si="29">R71*0.7457</f>
        <v>10.51437</v>
      </c>
    </row>
    <row r="72" spans="3:35">
      <c r="C72" s="148" t="s">
        <v>156</v>
      </c>
      <c r="D72" s="38">
        <v>3</v>
      </c>
      <c r="E72" s="65">
        <v>1</v>
      </c>
      <c r="F72" s="68">
        <f t="shared" ref="F72:F135" si="30">F71+1</f>
        <v>66</v>
      </c>
      <c r="G72" s="79">
        <f t="shared" si="18"/>
        <v>11.411873264081253</v>
      </c>
      <c r="H72" s="72">
        <f t="shared" si="17"/>
        <v>34.473642105237467</v>
      </c>
      <c r="I72" s="10">
        <f t="shared" ref="I72:I135" si="31">MIN(13.2,(SQRT((I71^2)+2*J71*$F$7)))</f>
        <v>9.5760116958992967</v>
      </c>
      <c r="J72" s="70">
        <v>0.7</v>
      </c>
      <c r="K72" s="7">
        <f t="shared" si="21"/>
        <v>58.507174477500072</v>
      </c>
      <c r="L72" s="7">
        <v>120</v>
      </c>
      <c r="M72" s="7">
        <f t="shared" si="23"/>
        <v>431.2</v>
      </c>
      <c r="N72" s="7">
        <v>0</v>
      </c>
      <c r="O72" s="7">
        <f t="shared" si="24"/>
        <v>609.70717447750008</v>
      </c>
      <c r="P72" s="7">
        <f t="shared" si="25"/>
        <v>5.8385630338702539</v>
      </c>
      <c r="Q72" s="7">
        <f t="shared" si="20"/>
        <v>4700</v>
      </c>
      <c r="R72" s="7">
        <f t="shared" si="22"/>
        <v>14.39</v>
      </c>
      <c r="S72" s="21">
        <f t="shared" si="26"/>
        <v>21.820751063829785</v>
      </c>
      <c r="T72" s="21">
        <f t="shared" ref="T72:T135" si="32">ROUNDUP(S72,0)</f>
        <v>22</v>
      </c>
      <c r="U72" s="7">
        <f t="shared" ref="U72:U135" si="33">MROUND(Q72,500)</f>
        <v>4500</v>
      </c>
      <c r="V72" s="7">
        <f t="shared" si="27"/>
        <v>1</v>
      </c>
      <c r="W72" s="7">
        <f t="shared" si="28"/>
        <v>9</v>
      </c>
      <c r="X72" s="7">
        <f t="shared" ref="X72:X135" si="34">INDEX($AK$7:$AX$29,V72,W72)</f>
        <v>488</v>
      </c>
      <c r="Y72" s="7">
        <f t="shared" si="29"/>
        <v>10.730623000000001</v>
      </c>
    </row>
    <row r="73" spans="3:35">
      <c r="C73" s="148" t="s">
        <v>156</v>
      </c>
      <c r="D73" s="38">
        <v>3</v>
      </c>
      <c r="E73" s="65">
        <v>1</v>
      </c>
      <c r="F73" s="68">
        <f t="shared" si="30"/>
        <v>67</v>
      </c>
      <c r="G73" s="79">
        <f t="shared" si="18"/>
        <v>11.515512728382683</v>
      </c>
      <c r="H73" s="72">
        <f t="shared" ref="H73:H136" si="35">I73*3.6</f>
        <v>34.735802855267387</v>
      </c>
      <c r="I73" s="10">
        <f t="shared" si="31"/>
        <v>9.6488341264631625</v>
      </c>
      <c r="J73" s="70">
        <v>0.7</v>
      </c>
      <c r="K73" s="7">
        <f t="shared" si="21"/>
        <v>59.400413782500081</v>
      </c>
      <c r="L73" s="7">
        <v>120</v>
      </c>
      <c r="M73" s="7">
        <f t="shared" si="23"/>
        <v>431.2</v>
      </c>
      <c r="N73" s="7">
        <v>0</v>
      </c>
      <c r="O73" s="7">
        <f t="shared" si="24"/>
        <v>610.60041378250003</v>
      </c>
      <c r="P73" s="7">
        <f t="shared" si="25"/>
        <v>5.8915821101371142</v>
      </c>
      <c r="Q73" s="7">
        <f t="shared" si="20"/>
        <v>4700</v>
      </c>
      <c r="R73" s="7">
        <f t="shared" si="22"/>
        <v>14.39</v>
      </c>
      <c r="S73" s="21">
        <f t="shared" si="26"/>
        <v>21.820751063829785</v>
      </c>
      <c r="T73" s="21">
        <f t="shared" si="32"/>
        <v>22</v>
      </c>
      <c r="U73" s="7">
        <f t="shared" si="33"/>
        <v>4500</v>
      </c>
      <c r="V73" s="7">
        <f t="shared" si="27"/>
        <v>1</v>
      </c>
      <c r="W73" s="7">
        <f t="shared" si="28"/>
        <v>9</v>
      </c>
      <c r="X73" s="7">
        <f t="shared" si="34"/>
        <v>488</v>
      </c>
      <c r="Y73" s="7">
        <f t="shared" si="29"/>
        <v>10.730623000000001</v>
      </c>
    </row>
    <row r="74" spans="3:35">
      <c r="C74" s="148" t="s">
        <v>156</v>
      </c>
      <c r="D74" s="38">
        <v>3</v>
      </c>
      <c r="E74" s="65">
        <v>1</v>
      </c>
      <c r="F74" s="68">
        <f t="shared" si="30"/>
        <v>68</v>
      </c>
      <c r="G74" s="79">
        <f t="shared" si="18"/>
        <v>11.618381628357412</v>
      </c>
      <c r="H74" s="72">
        <f t="shared" si="35"/>
        <v>34.995999771402474</v>
      </c>
      <c r="I74" s="10">
        <f t="shared" si="31"/>
        <v>9.7211110476117977</v>
      </c>
      <c r="J74" s="70">
        <v>0.7</v>
      </c>
      <c r="K74" s="7">
        <f t="shared" si="21"/>
        <v>60.293653087500083</v>
      </c>
      <c r="L74" s="7">
        <v>120</v>
      </c>
      <c r="M74" s="7">
        <f t="shared" si="23"/>
        <v>431.2</v>
      </c>
      <c r="N74" s="7">
        <v>0</v>
      </c>
      <c r="O74" s="7">
        <f t="shared" si="24"/>
        <v>611.49365308750009</v>
      </c>
      <c r="P74" s="7">
        <f t="shared" si="25"/>
        <v>5.9443977065733931</v>
      </c>
      <c r="Q74" s="7">
        <f t="shared" si="20"/>
        <v>4700</v>
      </c>
      <c r="R74" s="7">
        <f t="shared" si="22"/>
        <v>14.39</v>
      </c>
      <c r="S74" s="21">
        <f t="shared" si="26"/>
        <v>21.820751063829785</v>
      </c>
      <c r="T74" s="21">
        <f t="shared" si="32"/>
        <v>22</v>
      </c>
      <c r="U74" s="7">
        <f t="shared" si="33"/>
        <v>4500</v>
      </c>
      <c r="V74" s="7">
        <f t="shared" si="27"/>
        <v>1</v>
      </c>
      <c r="W74" s="7">
        <f t="shared" si="28"/>
        <v>9</v>
      </c>
      <c r="X74" s="7">
        <f t="shared" si="34"/>
        <v>488</v>
      </c>
      <c r="Y74" s="7">
        <f t="shared" si="29"/>
        <v>10.730623000000001</v>
      </c>
    </row>
    <row r="75" spans="3:35">
      <c r="C75" s="148" t="s">
        <v>156</v>
      </c>
      <c r="D75" s="38">
        <v>3</v>
      </c>
      <c r="E75" s="65">
        <v>1</v>
      </c>
      <c r="F75" s="68">
        <f t="shared" si="30"/>
        <v>69</v>
      </c>
      <c r="G75" s="79">
        <f t="shared" ref="G75:G138" si="36">($F$7/I75)+G74</f>
        <v>11.720496899868111</v>
      </c>
      <c r="H75" s="72">
        <f t="shared" si="35"/>
        <v>35.254276336353897</v>
      </c>
      <c r="I75" s="10">
        <f t="shared" si="31"/>
        <v>9.7928545378760816</v>
      </c>
      <c r="J75" s="70">
        <v>0.7</v>
      </c>
      <c r="K75" s="7">
        <f t="shared" si="21"/>
        <v>61.186892392500098</v>
      </c>
      <c r="L75" s="7">
        <v>120</v>
      </c>
      <c r="M75" s="7">
        <f t="shared" si="23"/>
        <v>431.2</v>
      </c>
      <c r="N75" s="7">
        <v>0</v>
      </c>
      <c r="O75" s="7">
        <f t="shared" si="24"/>
        <v>612.38689239250016</v>
      </c>
      <c r="P75" s="7">
        <f t="shared" si="25"/>
        <v>5.9970157581017265</v>
      </c>
      <c r="Q75" s="7">
        <f t="shared" si="20"/>
        <v>4800</v>
      </c>
      <c r="R75" s="7">
        <f t="shared" si="22"/>
        <v>14.68</v>
      </c>
      <c r="S75" s="21">
        <f t="shared" si="26"/>
        <v>21.796741666666666</v>
      </c>
      <c r="T75" s="21">
        <f t="shared" si="32"/>
        <v>22</v>
      </c>
      <c r="U75" s="7">
        <f t="shared" si="33"/>
        <v>5000</v>
      </c>
      <c r="V75" s="7">
        <f t="shared" si="27"/>
        <v>1</v>
      </c>
      <c r="W75" s="7">
        <f t="shared" si="28"/>
        <v>10</v>
      </c>
      <c r="X75" s="7">
        <f t="shared" si="34"/>
        <v>488</v>
      </c>
      <c r="Y75" s="7">
        <f t="shared" si="29"/>
        <v>10.946876</v>
      </c>
    </row>
    <row r="76" spans="3:35">
      <c r="C76" s="148" t="s">
        <v>156</v>
      </c>
      <c r="D76" s="38">
        <v>3</v>
      </c>
      <c r="E76" s="65">
        <v>1</v>
      </c>
      <c r="F76" s="68">
        <f t="shared" si="30"/>
        <v>70</v>
      </c>
      <c r="G76" s="79">
        <f t="shared" si="36"/>
        <v>11.821874867355533</v>
      </c>
      <c r="H76" s="72">
        <f t="shared" si="35"/>
        <v>35.510674451494189</v>
      </c>
      <c r="I76" s="10">
        <f t="shared" si="31"/>
        <v>9.8640762365261629</v>
      </c>
      <c r="J76" s="70">
        <v>0.7</v>
      </c>
      <c r="K76" s="7">
        <f t="shared" si="21"/>
        <v>62.080131697500093</v>
      </c>
      <c r="L76" s="7">
        <v>120</v>
      </c>
      <c r="M76" s="7">
        <f t="shared" si="23"/>
        <v>431.2</v>
      </c>
      <c r="N76" s="7">
        <v>0</v>
      </c>
      <c r="O76" s="7">
        <f t="shared" si="24"/>
        <v>613.28013169750011</v>
      </c>
      <c r="P76" s="7">
        <f t="shared" si="25"/>
        <v>6.0494419734109464</v>
      </c>
      <c r="Q76" s="7">
        <f t="shared" si="20"/>
        <v>4800</v>
      </c>
      <c r="R76" s="7">
        <f t="shared" si="22"/>
        <v>14.68</v>
      </c>
      <c r="S76" s="21">
        <f t="shared" si="26"/>
        <v>21.796741666666666</v>
      </c>
      <c r="T76" s="21">
        <f t="shared" si="32"/>
        <v>22</v>
      </c>
      <c r="U76" s="7">
        <f t="shared" si="33"/>
        <v>5000</v>
      </c>
      <c r="V76" s="7">
        <f t="shared" si="27"/>
        <v>1</v>
      </c>
      <c r="W76" s="7">
        <f t="shared" si="28"/>
        <v>10</v>
      </c>
      <c r="X76" s="7">
        <f t="shared" si="34"/>
        <v>488</v>
      </c>
      <c r="Y76" s="7">
        <f t="shared" si="29"/>
        <v>10.946876</v>
      </c>
    </row>
    <row r="77" spans="3:35">
      <c r="C77" s="148" t="s">
        <v>156</v>
      </c>
      <c r="D77" s="38">
        <v>3</v>
      </c>
      <c r="E77" s="65">
        <v>1</v>
      </c>
      <c r="F77" s="68">
        <f t="shared" si="30"/>
        <v>71</v>
      </c>
      <c r="G77" s="79">
        <f t="shared" si="36"/>
        <v>11.922531274301996</v>
      </c>
      <c r="H77" s="72">
        <f t="shared" si="35"/>
        <v>35.765234516217028</v>
      </c>
      <c r="I77" s="10">
        <f t="shared" si="31"/>
        <v>9.9347873656158416</v>
      </c>
      <c r="J77" s="70">
        <v>0.7</v>
      </c>
      <c r="K77" s="7">
        <f t="shared" si="21"/>
        <v>62.973371002500095</v>
      </c>
      <c r="L77" s="7">
        <v>120</v>
      </c>
      <c r="M77" s="7">
        <f t="shared" si="23"/>
        <v>431.2</v>
      </c>
      <c r="N77" s="7">
        <v>0</v>
      </c>
      <c r="O77" s="7">
        <f t="shared" si="24"/>
        <v>614.17337100250006</v>
      </c>
      <c r="P77" s="7">
        <f t="shared" si="25"/>
        <v>6.101681846533328</v>
      </c>
      <c r="Q77" s="7">
        <f t="shared" si="20"/>
        <v>4900</v>
      </c>
      <c r="R77" s="7">
        <f t="shared" si="22"/>
        <v>14.97</v>
      </c>
      <c r="S77" s="21">
        <f t="shared" si="26"/>
        <v>21.773712244897961</v>
      </c>
      <c r="T77" s="21">
        <f t="shared" si="32"/>
        <v>22</v>
      </c>
      <c r="U77" s="7">
        <f t="shared" si="33"/>
        <v>5000</v>
      </c>
      <c r="V77" s="7">
        <f t="shared" si="27"/>
        <v>1</v>
      </c>
      <c r="W77" s="7">
        <f t="shared" si="28"/>
        <v>10</v>
      </c>
      <c r="X77" s="7">
        <f t="shared" si="34"/>
        <v>488</v>
      </c>
      <c r="Y77" s="7">
        <f t="shared" si="29"/>
        <v>11.163129000000001</v>
      </c>
    </row>
    <row r="78" spans="3:35">
      <c r="C78" s="148" t="s">
        <v>156</v>
      </c>
      <c r="D78" s="38">
        <v>3</v>
      </c>
      <c r="E78" s="65">
        <v>1</v>
      </c>
      <c r="F78" s="68">
        <f t="shared" si="30"/>
        <v>72</v>
      </c>
      <c r="G78" s="79">
        <f t="shared" si="36"/>
        <v>12.022481311770774</v>
      </c>
      <c r="H78" s="72">
        <f t="shared" si="35"/>
        <v>36.017995502248624</v>
      </c>
      <c r="I78" s="10">
        <f t="shared" si="31"/>
        <v>10.004998750624617</v>
      </c>
      <c r="J78" s="70">
        <v>0.7</v>
      </c>
      <c r="K78" s="7">
        <f t="shared" si="21"/>
        <v>63.866610307500089</v>
      </c>
      <c r="L78" s="7">
        <v>120</v>
      </c>
      <c r="M78" s="7">
        <f t="shared" si="23"/>
        <v>431.2</v>
      </c>
      <c r="N78" s="7">
        <v>0</v>
      </c>
      <c r="O78" s="7">
        <f t="shared" si="24"/>
        <v>615.06661030750001</v>
      </c>
      <c r="P78" s="7">
        <f t="shared" si="25"/>
        <v>6.1537406676774564</v>
      </c>
      <c r="Q78" s="7">
        <f t="shared" si="20"/>
        <v>4900</v>
      </c>
      <c r="R78" s="7">
        <f t="shared" si="22"/>
        <v>14.97</v>
      </c>
      <c r="S78" s="21">
        <f t="shared" si="26"/>
        <v>21.773712244897961</v>
      </c>
      <c r="T78" s="21">
        <f t="shared" si="32"/>
        <v>22</v>
      </c>
      <c r="U78" s="7">
        <f t="shared" si="33"/>
        <v>5000</v>
      </c>
      <c r="V78" s="7">
        <f t="shared" si="27"/>
        <v>1</v>
      </c>
      <c r="W78" s="7">
        <f t="shared" si="28"/>
        <v>10</v>
      </c>
      <c r="X78" s="7">
        <f t="shared" si="34"/>
        <v>488</v>
      </c>
      <c r="Y78" s="7">
        <f t="shared" si="29"/>
        <v>11.163129000000001</v>
      </c>
    </row>
    <row r="79" spans="3:35">
      <c r="C79" s="148" t="s">
        <v>156</v>
      </c>
      <c r="D79" s="38">
        <v>3</v>
      </c>
      <c r="E79" s="65">
        <v>1</v>
      </c>
      <c r="F79" s="68">
        <f t="shared" si="30"/>
        <v>73</v>
      </c>
      <c r="G79" s="79">
        <f t="shared" si="36"/>
        <v>12.121739645167867</v>
      </c>
      <c r="H79" s="72">
        <f t="shared" si="35"/>
        <v>36.268995023297819</v>
      </c>
      <c r="I79" s="10">
        <f t="shared" si="31"/>
        <v>10.07472083980495</v>
      </c>
      <c r="J79" s="70">
        <v>0.7</v>
      </c>
      <c r="K79" s="7">
        <f t="shared" si="21"/>
        <v>64.759849612500091</v>
      </c>
      <c r="L79" s="7">
        <v>120</v>
      </c>
      <c r="M79" s="7">
        <f t="shared" si="23"/>
        <v>431.2</v>
      </c>
      <c r="N79" s="7">
        <v>0</v>
      </c>
      <c r="O79" s="7">
        <f t="shared" si="24"/>
        <v>615.95984961250008</v>
      </c>
      <c r="P79" s="7">
        <f t="shared" si="25"/>
        <v>6.2056235333741778</v>
      </c>
      <c r="Q79" s="7">
        <f t="shared" si="20"/>
        <v>4900</v>
      </c>
      <c r="R79" s="7">
        <f t="shared" si="22"/>
        <v>14.97</v>
      </c>
      <c r="S79" s="21">
        <f t="shared" si="26"/>
        <v>21.773712244897961</v>
      </c>
      <c r="T79" s="21">
        <f t="shared" si="32"/>
        <v>22</v>
      </c>
      <c r="U79" s="7">
        <f t="shared" si="33"/>
        <v>5000</v>
      </c>
      <c r="V79" s="7">
        <f t="shared" si="27"/>
        <v>1</v>
      </c>
      <c r="W79" s="7">
        <f t="shared" si="28"/>
        <v>10</v>
      </c>
      <c r="X79" s="7">
        <f t="shared" si="34"/>
        <v>488</v>
      </c>
      <c r="Y79" s="7">
        <f t="shared" si="29"/>
        <v>11.163129000000001</v>
      </c>
    </row>
    <row r="80" spans="3:35">
      <c r="C80" s="148" t="s">
        <v>156</v>
      </c>
      <c r="D80" s="38">
        <v>3</v>
      </c>
      <c r="E80" s="65">
        <v>1</v>
      </c>
      <c r="F80" s="68">
        <f t="shared" si="30"/>
        <v>74</v>
      </c>
      <c r="G80" s="79">
        <f t="shared" si="36"/>
        <v>12.220320439359632</v>
      </c>
      <c r="H80" s="72">
        <f t="shared" si="35"/>
        <v>36.518269400397415</v>
      </c>
      <c r="I80" s="10">
        <f t="shared" si="31"/>
        <v>10.143963722332614</v>
      </c>
      <c r="J80" s="70">
        <v>0.7</v>
      </c>
      <c r="K80" s="7">
        <f t="shared" si="21"/>
        <v>65.653088917500085</v>
      </c>
      <c r="L80" s="7">
        <v>120</v>
      </c>
      <c r="M80" s="7">
        <f t="shared" si="23"/>
        <v>431.2</v>
      </c>
      <c r="N80" s="7">
        <v>0</v>
      </c>
      <c r="O80" s="7">
        <f t="shared" si="24"/>
        <v>616.85308891750014</v>
      </c>
      <c r="P80" s="7">
        <f t="shared" si="25"/>
        <v>6.2573353559879363</v>
      </c>
      <c r="Q80" s="7">
        <f t="shared" si="20"/>
        <v>5000</v>
      </c>
      <c r="R80" s="7">
        <f t="shared" si="22"/>
        <v>15.26</v>
      </c>
      <c r="S80" s="21">
        <f t="shared" si="26"/>
        <v>21.751604</v>
      </c>
      <c r="T80" s="21">
        <f t="shared" si="32"/>
        <v>22</v>
      </c>
      <c r="U80" s="7">
        <f t="shared" si="33"/>
        <v>5000</v>
      </c>
      <c r="V80" s="7">
        <f t="shared" si="27"/>
        <v>1</v>
      </c>
      <c r="W80" s="7">
        <f t="shared" si="28"/>
        <v>10</v>
      </c>
      <c r="X80" s="7">
        <f t="shared" si="34"/>
        <v>488</v>
      </c>
      <c r="Y80" s="7">
        <f t="shared" si="29"/>
        <v>11.379382</v>
      </c>
    </row>
    <row r="81" spans="3:25">
      <c r="C81" s="148" t="s">
        <v>156</v>
      </c>
      <c r="D81" s="38">
        <v>3</v>
      </c>
      <c r="E81" s="65">
        <v>1</v>
      </c>
      <c r="F81" s="68">
        <f t="shared" si="30"/>
        <v>75</v>
      </c>
      <c r="G81" s="79">
        <f t="shared" si="36"/>
        <v>12.318237382268064</v>
      </c>
      <c r="H81" s="72">
        <f t="shared" si="35"/>
        <v>36.765853723257969</v>
      </c>
      <c r="I81" s="10">
        <f t="shared" si="31"/>
        <v>10.212737145349436</v>
      </c>
      <c r="J81" s="70">
        <v>0.7</v>
      </c>
      <c r="K81" s="7">
        <f t="shared" si="21"/>
        <v>66.546328222500094</v>
      </c>
      <c r="L81" s="7">
        <v>120</v>
      </c>
      <c r="M81" s="7">
        <f t="shared" si="23"/>
        <v>431.2</v>
      </c>
      <c r="N81" s="7">
        <v>0</v>
      </c>
      <c r="O81" s="7">
        <f t="shared" si="24"/>
        <v>617.7463282225001</v>
      </c>
      <c r="P81" s="7">
        <f t="shared" si="25"/>
        <v>6.3088808726411516</v>
      </c>
      <c r="Q81" s="7">
        <f t="shared" si="20"/>
        <v>5000</v>
      </c>
      <c r="R81" s="7">
        <f t="shared" si="22"/>
        <v>15.26</v>
      </c>
      <c r="S81" s="21">
        <f t="shared" si="26"/>
        <v>21.751604</v>
      </c>
      <c r="T81" s="21">
        <f t="shared" si="32"/>
        <v>22</v>
      </c>
      <c r="U81" s="7">
        <f t="shared" si="33"/>
        <v>5000</v>
      </c>
      <c r="V81" s="7">
        <f t="shared" si="27"/>
        <v>1</v>
      </c>
      <c r="W81" s="7">
        <f t="shared" si="28"/>
        <v>10</v>
      </c>
      <c r="X81" s="7">
        <f t="shared" si="34"/>
        <v>488</v>
      </c>
      <c r="Y81" s="7">
        <f t="shared" si="29"/>
        <v>11.379382</v>
      </c>
    </row>
    <row r="82" spans="3:25">
      <c r="C82" s="148" t="s">
        <v>156</v>
      </c>
      <c r="D82" s="38">
        <v>3</v>
      </c>
      <c r="E82" s="65">
        <v>1</v>
      </c>
      <c r="F82" s="68">
        <f t="shared" si="30"/>
        <v>76</v>
      </c>
      <c r="G82" s="79">
        <f t="shared" si="36"/>
        <v>12.415503707055008</v>
      </c>
      <c r="H82" s="72">
        <f t="shared" si="35"/>
        <v>37.011781907927677</v>
      </c>
      <c r="I82" s="10">
        <f t="shared" si="31"/>
        <v>10.281050529979909</v>
      </c>
      <c r="J82" s="70">
        <v>0.7</v>
      </c>
      <c r="K82" s="7">
        <f t="shared" si="21"/>
        <v>67.439567527500103</v>
      </c>
      <c r="L82" s="7">
        <v>120</v>
      </c>
      <c r="M82" s="7">
        <f t="shared" si="23"/>
        <v>431.2</v>
      </c>
      <c r="N82" s="7">
        <v>0</v>
      </c>
      <c r="O82" s="7">
        <f t="shared" si="24"/>
        <v>618.63956752750005</v>
      </c>
      <c r="P82" s="7">
        <f t="shared" si="25"/>
        <v>6.3602646535951459</v>
      </c>
      <c r="Q82" s="7">
        <f t="shared" si="20"/>
        <v>5000</v>
      </c>
      <c r="R82" s="7">
        <f t="shared" si="22"/>
        <v>15.26</v>
      </c>
      <c r="S82" s="21">
        <f t="shared" si="26"/>
        <v>21.751604</v>
      </c>
      <c r="T82" s="21">
        <f t="shared" si="32"/>
        <v>22</v>
      </c>
      <c r="U82" s="7">
        <f t="shared" si="33"/>
        <v>5000</v>
      </c>
      <c r="V82" s="7">
        <f t="shared" si="27"/>
        <v>1</v>
      </c>
      <c r="W82" s="7">
        <f t="shared" si="28"/>
        <v>10</v>
      </c>
      <c r="X82" s="7">
        <f t="shared" si="34"/>
        <v>488</v>
      </c>
      <c r="Y82" s="7">
        <f t="shared" si="29"/>
        <v>11.379382</v>
      </c>
    </row>
    <row r="83" spans="3:25">
      <c r="C83" s="148" t="s">
        <v>156</v>
      </c>
      <c r="D83" s="38">
        <v>3</v>
      </c>
      <c r="E83" s="65">
        <v>1</v>
      </c>
      <c r="F83" s="68">
        <f t="shared" si="30"/>
        <v>77</v>
      </c>
      <c r="G83" s="79">
        <f t="shared" si="36"/>
        <v>12.512132212997082</v>
      </c>
      <c r="H83" s="72">
        <f t="shared" si="35"/>
        <v>37.256086751026366</v>
      </c>
      <c r="I83" s="10">
        <f t="shared" si="31"/>
        <v>10.348912986396213</v>
      </c>
      <c r="J83" s="70">
        <v>0.7</v>
      </c>
      <c r="K83" s="7">
        <f t="shared" si="21"/>
        <v>68.332806832500111</v>
      </c>
      <c r="L83" s="7">
        <v>120</v>
      </c>
      <c r="M83" s="7">
        <f t="shared" si="23"/>
        <v>431.2</v>
      </c>
      <c r="N83" s="7">
        <v>0</v>
      </c>
      <c r="O83" s="7">
        <f t="shared" si="24"/>
        <v>619.53280683250011</v>
      </c>
      <c r="P83" s="7">
        <f t="shared" si="25"/>
        <v>6.4114911101273577</v>
      </c>
      <c r="Q83" s="7">
        <f t="shared" si="20"/>
        <v>5100</v>
      </c>
      <c r="R83" s="7">
        <f t="shared" si="22"/>
        <v>15.59</v>
      </c>
      <c r="S83" s="21">
        <f t="shared" si="26"/>
        <v>21.786260784313725</v>
      </c>
      <c r="T83" s="21">
        <f t="shared" si="32"/>
        <v>22</v>
      </c>
      <c r="U83" s="7">
        <f t="shared" si="33"/>
        <v>5000</v>
      </c>
      <c r="V83" s="7">
        <f t="shared" si="27"/>
        <v>1</v>
      </c>
      <c r="W83" s="7">
        <f t="shared" si="28"/>
        <v>10</v>
      </c>
      <c r="X83" s="7">
        <f t="shared" si="34"/>
        <v>488</v>
      </c>
      <c r="Y83" s="7">
        <f t="shared" si="29"/>
        <v>11.625463</v>
      </c>
    </row>
    <row r="84" spans="3:25">
      <c r="C84" s="148" t="s">
        <v>156</v>
      </c>
      <c r="D84" s="38">
        <v>3</v>
      </c>
      <c r="E84" s="65">
        <v>1</v>
      </c>
      <c r="F84" s="68">
        <f t="shared" si="30"/>
        <v>78</v>
      </c>
      <c r="G84" s="79">
        <f t="shared" si="36"/>
        <v>12.608135285144547</v>
      </c>
      <c r="H84" s="72">
        <f t="shared" si="35"/>
        <v>37.498799980799419</v>
      </c>
      <c r="I84" s="10">
        <f t="shared" si="31"/>
        <v>10.416333327999839</v>
      </c>
      <c r="J84" s="70">
        <v>0.7</v>
      </c>
      <c r="K84" s="7">
        <f t="shared" si="21"/>
        <v>69.22604613750012</v>
      </c>
      <c r="L84" s="7">
        <v>120</v>
      </c>
      <c r="M84" s="7">
        <f t="shared" si="23"/>
        <v>431.2</v>
      </c>
      <c r="N84" s="7">
        <v>0</v>
      </c>
      <c r="O84" s="7">
        <f t="shared" si="24"/>
        <v>620.42604613750018</v>
      </c>
      <c r="P84" s="7">
        <f t="shared" si="25"/>
        <v>6.462564501941209</v>
      </c>
      <c r="Q84" s="7">
        <f t="shared" si="20"/>
        <v>5100</v>
      </c>
      <c r="R84" s="7">
        <f t="shared" si="22"/>
        <v>15.59</v>
      </c>
      <c r="S84" s="21">
        <f t="shared" si="26"/>
        <v>21.786260784313725</v>
      </c>
      <c r="T84" s="21">
        <f t="shared" si="32"/>
        <v>22</v>
      </c>
      <c r="U84" s="7">
        <f t="shared" si="33"/>
        <v>5000</v>
      </c>
      <c r="V84" s="7">
        <f t="shared" si="27"/>
        <v>1</v>
      </c>
      <c r="W84" s="7">
        <f t="shared" si="28"/>
        <v>10</v>
      </c>
      <c r="X84" s="7">
        <f t="shared" si="34"/>
        <v>488</v>
      </c>
      <c r="Y84" s="7">
        <f t="shared" si="29"/>
        <v>11.625463</v>
      </c>
    </row>
    <row r="85" spans="3:25">
      <c r="C85" s="148" t="s">
        <v>156</v>
      </c>
      <c r="D85" s="38">
        <v>3</v>
      </c>
      <c r="E85" s="65">
        <v>1</v>
      </c>
      <c r="F85" s="68">
        <f t="shared" si="30"/>
        <v>79</v>
      </c>
      <c r="G85" s="79">
        <f t="shared" si="36"/>
        <v>12.703524912849572</v>
      </c>
      <c r="H85" s="72">
        <f t="shared" si="35"/>
        <v>37.73995230521632</v>
      </c>
      <c r="I85" s="10">
        <f t="shared" si="31"/>
        <v>10.483320084782312</v>
      </c>
      <c r="J85" s="70">
        <v>0.7</v>
      </c>
      <c r="K85" s="7">
        <f t="shared" si="21"/>
        <v>70.119285442500129</v>
      </c>
      <c r="L85" s="7">
        <v>120</v>
      </c>
      <c r="M85" s="7">
        <f t="shared" si="23"/>
        <v>431.2</v>
      </c>
      <c r="N85" s="7">
        <v>0</v>
      </c>
      <c r="O85" s="7">
        <f t="shared" si="24"/>
        <v>621.31928544250013</v>
      </c>
      <c r="P85" s="7">
        <f t="shared" si="25"/>
        <v>6.5134889441419555</v>
      </c>
      <c r="Q85" s="7">
        <f t="shared" si="20"/>
        <v>5100</v>
      </c>
      <c r="R85" s="7">
        <f t="shared" si="22"/>
        <v>15.59</v>
      </c>
      <c r="S85" s="21">
        <f t="shared" si="26"/>
        <v>21.786260784313725</v>
      </c>
      <c r="T85" s="21">
        <f t="shared" si="32"/>
        <v>22</v>
      </c>
      <c r="U85" s="7">
        <f t="shared" si="33"/>
        <v>5000</v>
      </c>
      <c r="V85" s="7">
        <f t="shared" si="27"/>
        <v>1</v>
      </c>
      <c r="W85" s="7">
        <f t="shared" si="28"/>
        <v>10</v>
      </c>
      <c r="X85" s="7">
        <f t="shared" si="34"/>
        <v>488</v>
      </c>
      <c r="Y85" s="7">
        <f t="shared" si="29"/>
        <v>11.625463</v>
      </c>
    </row>
    <row r="86" spans="3:25">
      <c r="C86" s="148" t="s">
        <v>156</v>
      </c>
      <c r="D86" s="38">
        <v>3</v>
      </c>
      <c r="E86" s="65">
        <v>1</v>
      </c>
      <c r="F86" s="68">
        <f t="shared" si="30"/>
        <v>80</v>
      </c>
      <c r="G86" s="79">
        <f t="shared" si="36"/>
        <v>12.798312707242404</v>
      </c>
      <c r="H86" s="72">
        <f t="shared" si="35"/>
        <v>37.979573457320491</v>
      </c>
      <c r="I86" s="10">
        <f t="shared" si="31"/>
        <v>10.549881515922358</v>
      </c>
      <c r="J86" s="70">
        <v>0.7</v>
      </c>
      <c r="K86" s="7">
        <f t="shared" si="21"/>
        <v>71.012524747500137</v>
      </c>
      <c r="L86" s="7">
        <v>120</v>
      </c>
      <c r="M86" s="7">
        <f t="shared" si="23"/>
        <v>431.2</v>
      </c>
      <c r="N86" s="7">
        <v>0</v>
      </c>
      <c r="O86" s="7">
        <f t="shared" si="24"/>
        <v>622.21252474750008</v>
      </c>
      <c r="P86" s="7">
        <f t="shared" si="25"/>
        <v>6.5642684138090344</v>
      </c>
      <c r="Q86" s="7">
        <f t="shared" si="20"/>
        <v>5200</v>
      </c>
      <c r="R86" s="7">
        <f t="shared" si="22"/>
        <v>15.92</v>
      </c>
      <c r="S86" s="21">
        <f t="shared" si="26"/>
        <v>21.819584615384613</v>
      </c>
      <c r="T86" s="21">
        <f t="shared" si="32"/>
        <v>22</v>
      </c>
      <c r="U86" s="7">
        <f t="shared" si="33"/>
        <v>5000</v>
      </c>
      <c r="V86" s="7">
        <f t="shared" si="27"/>
        <v>1</v>
      </c>
      <c r="W86" s="7">
        <f t="shared" si="28"/>
        <v>10</v>
      </c>
      <c r="X86" s="7">
        <f t="shared" si="34"/>
        <v>488</v>
      </c>
      <c r="Y86" s="7">
        <f t="shared" si="29"/>
        <v>11.871544</v>
      </c>
    </row>
    <row r="87" spans="3:25">
      <c r="C87" s="148" t="s">
        <v>156</v>
      </c>
      <c r="D87" s="38">
        <v>3</v>
      </c>
      <c r="E87" s="65">
        <v>1</v>
      </c>
      <c r="F87" s="68">
        <f t="shared" si="30"/>
        <v>81</v>
      </c>
      <c r="G87" s="79">
        <f t="shared" si="36"/>
        <v>12.892509917727518</v>
      </c>
      <c r="H87" s="72">
        <f t="shared" si="35"/>
        <v>38.217692238019858</v>
      </c>
      <c r="I87" s="10">
        <f t="shared" si="31"/>
        <v>10.616025621672183</v>
      </c>
      <c r="J87" s="70">
        <v>0.7</v>
      </c>
      <c r="K87" s="7">
        <f t="shared" si="21"/>
        <v>71.90576405250016</v>
      </c>
      <c r="L87" s="7">
        <v>120</v>
      </c>
      <c r="M87" s="7">
        <f t="shared" si="23"/>
        <v>431.2</v>
      </c>
      <c r="N87" s="7">
        <v>0</v>
      </c>
      <c r="O87" s="7">
        <f t="shared" si="24"/>
        <v>623.10576405250015</v>
      </c>
      <c r="P87" s="7">
        <f t="shared" si="25"/>
        <v>6.6149067561929629</v>
      </c>
      <c r="Q87" s="7">
        <f t="shared" si="20"/>
        <v>5200</v>
      </c>
      <c r="R87" s="7">
        <f t="shared" si="22"/>
        <v>15.92</v>
      </c>
      <c r="S87" s="21">
        <f t="shared" si="26"/>
        <v>21.819584615384613</v>
      </c>
      <c r="T87" s="21">
        <f t="shared" si="32"/>
        <v>22</v>
      </c>
      <c r="U87" s="7">
        <f t="shared" si="33"/>
        <v>5000</v>
      </c>
      <c r="V87" s="7">
        <f t="shared" si="27"/>
        <v>1</v>
      </c>
      <c r="W87" s="7">
        <f t="shared" si="28"/>
        <v>10</v>
      </c>
      <c r="X87" s="7">
        <f t="shared" si="34"/>
        <v>488</v>
      </c>
      <c r="Y87" s="7">
        <f t="shared" si="29"/>
        <v>11.871544</v>
      </c>
    </row>
    <row r="88" spans="3:25">
      <c r="C88" s="148" t="s">
        <v>156</v>
      </c>
      <c r="D88" s="38">
        <v>3</v>
      </c>
      <c r="E88" s="65">
        <v>1</v>
      </c>
      <c r="F88" s="68">
        <f t="shared" si="30"/>
        <v>82</v>
      </c>
      <c r="G88" s="79">
        <f t="shared" si="36"/>
        <v>12.986127447566091</v>
      </c>
      <c r="H88" s="72">
        <f t="shared" si="35"/>
        <v>38.454336556492599</v>
      </c>
      <c r="I88" s="10">
        <f t="shared" si="31"/>
        <v>10.681760154581278</v>
      </c>
      <c r="J88" s="70">
        <v>0.7</v>
      </c>
      <c r="K88" s="7">
        <f t="shared" si="21"/>
        <v>72.799003357500155</v>
      </c>
      <c r="L88" s="7">
        <v>120</v>
      </c>
      <c r="M88" s="7">
        <f t="shared" si="23"/>
        <v>431.2</v>
      </c>
      <c r="N88" s="7">
        <v>0</v>
      </c>
      <c r="O88" s="7">
        <f t="shared" si="24"/>
        <v>623.99900335750021</v>
      </c>
      <c r="P88" s="7">
        <f t="shared" si="25"/>
        <v>6.6654076905625752</v>
      </c>
      <c r="Q88" s="7">
        <f t="shared" si="20"/>
        <v>5200</v>
      </c>
      <c r="R88" s="7">
        <f t="shared" si="22"/>
        <v>15.92</v>
      </c>
      <c r="S88" s="21">
        <f t="shared" si="26"/>
        <v>21.819584615384613</v>
      </c>
      <c r="T88" s="21">
        <f t="shared" si="32"/>
        <v>22</v>
      </c>
      <c r="U88" s="7">
        <f t="shared" si="33"/>
        <v>5000</v>
      </c>
      <c r="V88" s="7">
        <f t="shared" si="27"/>
        <v>1</v>
      </c>
      <c r="W88" s="7">
        <f t="shared" si="28"/>
        <v>10</v>
      </c>
      <c r="X88" s="7">
        <f t="shared" si="34"/>
        <v>488</v>
      </c>
      <c r="Y88" s="7">
        <f t="shared" si="29"/>
        <v>11.871544</v>
      </c>
    </row>
    <row r="89" spans="3:25">
      <c r="C89" s="148" t="s">
        <v>156</v>
      </c>
      <c r="D89" s="38">
        <v>3</v>
      </c>
      <c r="E89" s="65">
        <v>1</v>
      </c>
      <c r="F89" s="68">
        <f t="shared" si="30"/>
        <v>83</v>
      </c>
      <c r="G89" s="79">
        <f t="shared" si="36"/>
        <v>13.079175868605937</v>
      </c>
      <c r="H89" s="72">
        <f t="shared" si="35"/>
        <v>38.689533468368467</v>
      </c>
      <c r="I89" s="10">
        <f t="shared" si="31"/>
        <v>10.747092630102351</v>
      </c>
      <c r="J89" s="70">
        <v>0.7</v>
      </c>
      <c r="K89" s="7">
        <f t="shared" si="21"/>
        <v>73.692242662500163</v>
      </c>
      <c r="L89" s="7">
        <v>120</v>
      </c>
      <c r="M89" s="7">
        <f t="shared" si="23"/>
        <v>431.2</v>
      </c>
      <c r="N89" s="7">
        <v>0</v>
      </c>
      <c r="O89" s="7">
        <f t="shared" si="24"/>
        <v>624.89224266250017</v>
      </c>
      <c r="P89" s="7">
        <f t="shared" si="25"/>
        <v>6.7157748157262862</v>
      </c>
      <c r="Q89" s="7">
        <f t="shared" si="20"/>
        <v>5300</v>
      </c>
      <c r="R89" s="7">
        <f t="shared" si="22"/>
        <v>16.25</v>
      </c>
      <c r="S89" s="21">
        <f t="shared" si="26"/>
        <v>21.851650943396226</v>
      </c>
      <c r="T89" s="21">
        <f t="shared" si="32"/>
        <v>22</v>
      </c>
      <c r="U89" s="7">
        <f t="shared" si="33"/>
        <v>5500</v>
      </c>
      <c r="V89" s="7">
        <f t="shared" si="27"/>
        <v>1</v>
      </c>
      <c r="W89" s="7">
        <f t="shared" si="28"/>
        <v>11</v>
      </c>
      <c r="X89" s="7">
        <f t="shared" si="34"/>
        <v>488</v>
      </c>
      <c r="Y89" s="7">
        <f t="shared" si="29"/>
        <v>12.117625</v>
      </c>
    </row>
    <row r="90" spans="3:25">
      <c r="C90" s="148" t="s">
        <v>156</v>
      </c>
      <c r="D90" s="38">
        <v>3</v>
      </c>
      <c r="E90" s="65">
        <v>1</v>
      </c>
      <c r="F90" s="68">
        <f t="shared" si="30"/>
        <v>84</v>
      </c>
      <c r="G90" s="79">
        <f t="shared" si="36"/>
        <v>13.171665435215179</v>
      </c>
      <c r="H90" s="72">
        <f t="shared" si="35"/>
        <v>38.923309211833512</v>
      </c>
      <c r="I90" s="10">
        <f t="shared" si="31"/>
        <v>10.81203033662042</v>
      </c>
      <c r="J90" s="70">
        <v>0.7</v>
      </c>
      <c r="K90" s="7">
        <f t="shared" si="21"/>
        <v>74.585481967500172</v>
      </c>
      <c r="L90" s="7">
        <v>120</v>
      </c>
      <c r="M90" s="7">
        <f t="shared" si="23"/>
        <v>431.2</v>
      </c>
      <c r="N90" s="7">
        <v>0</v>
      </c>
      <c r="O90" s="7">
        <f t="shared" si="24"/>
        <v>625.78548196750012</v>
      </c>
      <c r="P90" s="7">
        <f t="shared" si="25"/>
        <v>6.7660116152492416</v>
      </c>
      <c r="Q90" s="7">
        <f t="shared" si="20"/>
        <v>5300</v>
      </c>
      <c r="R90" s="7">
        <f t="shared" si="22"/>
        <v>16.25</v>
      </c>
      <c r="S90" s="21">
        <f t="shared" si="26"/>
        <v>21.851650943396226</v>
      </c>
      <c r="T90" s="21">
        <f t="shared" si="32"/>
        <v>22</v>
      </c>
      <c r="U90" s="7">
        <f t="shared" si="33"/>
        <v>5500</v>
      </c>
      <c r="V90" s="7">
        <f t="shared" si="27"/>
        <v>1</v>
      </c>
      <c r="W90" s="7">
        <f t="shared" si="28"/>
        <v>11</v>
      </c>
      <c r="X90" s="7">
        <f t="shared" si="34"/>
        <v>488</v>
      </c>
      <c r="Y90" s="7">
        <f t="shared" si="29"/>
        <v>12.117625</v>
      </c>
    </row>
    <row r="91" spans="3:25">
      <c r="C91" s="69" t="s">
        <v>130</v>
      </c>
      <c r="D91" s="169">
        <v>3</v>
      </c>
      <c r="E91" s="65">
        <v>1</v>
      </c>
      <c r="F91" s="129">
        <f t="shared" si="30"/>
        <v>85</v>
      </c>
      <c r="G91" s="79">
        <f t="shared" si="36"/>
        <v>13.263606097471671</v>
      </c>
      <c r="H91" s="72">
        <f t="shared" si="35"/>
        <v>39.155689241794782</v>
      </c>
      <c r="I91" s="10">
        <f t="shared" si="31"/>
        <v>10.876580344942996</v>
      </c>
      <c r="J91" s="70">
        <v>-0.7</v>
      </c>
      <c r="K91" s="7">
        <f t="shared" si="21"/>
        <v>75.478721272500181</v>
      </c>
      <c r="L91" s="7">
        <v>120</v>
      </c>
      <c r="M91" s="7">
        <f t="shared" si="23"/>
        <v>-431.2</v>
      </c>
      <c r="N91" s="7">
        <v>0</v>
      </c>
      <c r="O91" s="7">
        <f t="shared" si="24"/>
        <v>-235.72127872749979</v>
      </c>
      <c r="P91" s="7">
        <f t="shared" si="25"/>
        <v>-2.5638414270923535</v>
      </c>
      <c r="Q91" s="7">
        <f t="shared" si="20"/>
        <v>5300</v>
      </c>
      <c r="R91" s="7">
        <f t="shared" si="22"/>
        <v>16.25</v>
      </c>
      <c r="S91" s="21">
        <f t="shared" si="26"/>
        <v>21.851650943396226</v>
      </c>
      <c r="T91" s="21">
        <f t="shared" si="32"/>
        <v>22</v>
      </c>
      <c r="U91" s="7">
        <f t="shared" si="33"/>
        <v>5500</v>
      </c>
      <c r="V91" s="7">
        <f t="shared" si="27"/>
        <v>1</v>
      </c>
      <c r="W91" s="7">
        <f t="shared" si="28"/>
        <v>11</v>
      </c>
      <c r="X91" s="7">
        <v>0</v>
      </c>
      <c r="Y91" s="7">
        <f t="shared" si="29"/>
        <v>12.117625</v>
      </c>
    </row>
    <row r="92" spans="3:25">
      <c r="C92" s="69" t="s">
        <v>130</v>
      </c>
      <c r="D92" s="169">
        <v>3</v>
      </c>
      <c r="E92" s="65">
        <v>1</v>
      </c>
      <c r="F92" s="129">
        <f t="shared" si="30"/>
        <v>86</v>
      </c>
      <c r="G92" s="79">
        <f t="shared" si="36"/>
        <v>13.356095664080913</v>
      </c>
      <c r="H92" s="72">
        <f t="shared" si="35"/>
        <v>38.923309211833512</v>
      </c>
      <c r="I92" s="10">
        <f t="shared" si="31"/>
        <v>10.81203033662042</v>
      </c>
      <c r="J92" s="70">
        <v>-0.7</v>
      </c>
      <c r="K92" s="7">
        <f t="shared" si="21"/>
        <v>74.585481967500172</v>
      </c>
      <c r="L92" s="7">
        <v>120</v>
      </c>
      <c r="M92" s="7">
        <f t="shared" si="23"/>
        <v>-431.2</v>
      </c>
      <c r="N92" s="7">
        <v>0</v>
      </c>
      <c r="O92" s="7">
        <f t="shared" si="24"/>
        <v>-236.6145180324998</v>
      </c>
      <c r="P92" s="7">
        <f t="shared" si="25"/>
        <v>-2.5582833470522073</v>
      </c>
      <c r="Q92" s="7">
        <f t="shared" si="20"/>
        <v>5300</v>
      </c>
      <c r="R92" s="7">
        <f t="shared" si="22"/>
        <v>16.25</v>
      </c>
      <c r="S92" s="21">
        <f t="shared" si="26"/>
        <v>21.851650943396226</v>
      </c>
      <c r="T92" s="21">
        <f t="shared" si="32"/>
        <v>22</v>
      </c>
      <c r="U92" s="7">
        <f t="shared" si="33"/>
        <v>5500</v>
      </c>
      <c r="V92" s="7">
        <f t="shared" si="27"/>
        <v>1</v>
      </c>
      <c r="W92" s="7">
        <f t="shared" si="28"/>
        <v>11</v>
      </c>
      <c r="X92" s="7">
        <v>0</v>
      </c>
      <c r="Y92" s="7">
        <f t="shared" si="29"/>
        <v>12.117625</v>
      </c>
    </row>
    <row r="93" spans="3:25">
      <c r="C93" s="69" t="s">
        <v>130</v>
      </c>
      <c r="D93" s="169">
        <v>3</v>
      </c>
      <c r="E93" s="65">
        <v>1</v>
      </c>
      <c r="F93" s="129">
        <f t="shared" si="30"/>
        <v>87</v>
      </c>
      <c r="G93" s="79">
        <f t="shared" si="36"/>
        <v>13.449144085120759</v>
      </c>
      <c r="H93" s="72">
        <f t="shared" si="35"/>
        <v>38.689533468368467</v>
      </c>
      <c r="I93" s="10">
        <f t="shared" si="31"/>
        <v>10.747092630102351</v>
      </c>
      <c r="J93" s="70">
        <v>-0.7</v>
      </c>
      <c r="K93" s="7">
        <f t="shared" si="21"/>
        <v>73.692242662500163</v>
      </c>
      <c r="L93" s="7">
        <v>120</v>
      </c>
      <c r="M93" s="7">
        <f t="shared" si="23"/>
        <v>-431.2</v>
      </c>
      <c r="N93" s="7">
        <v>0</v>
      </c>
      <c r="O93" s="7">
        <f t="shared" si="24"/>
        <v>-237.50775733749981</v>
      </c>
      <c r="P93" s="7">
        <f t="shared" si="25"/>
        <v>-2.5525178684739815</v>
      </c>
      <c r="Q93" s="7">
        <f t="shared" si="20"/>
        <v>5300</v>
      </c>
      <c r="R93" s="7">
        <f t="shared" si="22"/>
        <v>16.25</v>
      </c>
      <c r="S93" s="21">
        <f t="shared" si="26"/>
        <v>21.851650943396226</v>
      </c>
      <c r="T93" s="21">
        <f t="shared" si="32"/>
        <v>22</v>
      </c>
      <c r="U93" s="7">
        <f t="shared" si="33"/>
        <v>5500</v>
      </c>
      <c r="V93" s="7">
        <f t="shared" si="27"/>
        <v>1</v>
      </c>
      <c r="W93" s="7">
        <f t="shared" si="28"/>
        <v>11</v>
      </c>
      <c r="X93" s="7">
        <v>0</v>
      </c>
      <c r="Y93" s="7">
        <f t="shared" si="29"/>
        <v>12.117625</v>
      </c>
    </row>
    <row r="94" spans="3:25">
      <c r="C94" s="69" t="s">
        <v>130</v>
      </c>
      <c r="D94" s="169">
        <v>3</v>
      </c>
      <c r="E94" s="65">
        <v>1</v>
      </c>
      <c r="F94" s="129">
        <f t="shared" si="30"/>
        <v>88</v>
      </c>
      <c r="G94" s="79">
        <f t="shared" si="36"/>
        <v>13.542761614959332</v>
      </c>
      <c r="H94" s="72">
        <f t="shared" si="35"/>
        <v>38.454336556492599</v>
      </c>
      <c r="I94" s="10">
        <f t="shared" si="31"/>
        <v>10.681760154581278</v>
      </c>
      <c r="J94" s="70">
        <v>-0.7</v>
      </c>
      <c r="K94" s="7">
        <f t="shared" si="21"/>
        <v>72.799003357500155</v>
      </c>
      <c r="L94" s="7">
        <v>120</v>
      </c>
      <c r="M94" s="7">
        <f t="shared" si="23"/>
        <v>-431.2</v>
      </c>
      <c r="N94" s="7">
        <v>0</v>
      </c>
      <c r="O94" s="7">
        <f t="shared" si="24"/>
        <v>-238.40099664249982</v>
      </c>
      <c r="P94" s="7">
        <f t="shared" si="25"/>
        <v>-2.5465422667483195</v>
      </c>
      <c r="Q94" s="7">
        <f t="shared" si="20"/>
        <v>5200</v>
      </c>
      <c r="R94" s="7">
        <f t="shared" si="22"/>
        <v>15.92</v>
      </c>
      <c r="S94" s="21">
        <f t="shared" si="26"/>
        <v>21.819584615384613</v>
      </c>
      <c r="T94" s="21">
        <f t="shared" si="32"/>
        <v>22</v>
      </c>
      <c r="U94" s="7">
        <f t="shared" si="33"/>
        <v>5000</v>
      </c>
      <c r="V94" s="7">
        <f t="shared" si="27"/>
        <v>1</v>
      </c>
      <c r="W94" s="7">
        <f t="shared" si="28"/>
        <v>10</v>
      </c>
      <c r="X94" s="7">
        <v>0</v>
      </c>
      <c r="Y94" s="7">
        <f t="shared" si="29"/>
        <v>11.871544</v>
      </c>
    </row>
    <row r="95" spans="3:25">
      <c r="C95" s="69" t="s">
        <v>130</v>
      </c>
      <c r="D95" s="169">
        <v>3</v>
      </c>
      <c r="E95" s="65">
        <v>1</v>
      </c>
      <c r="F95" s="129">
        <f t="shared" si="30"/>
        <v>89</v>
      </c>
      <c r="G95" s="79">
        <f t="shared" si="36"/>
        <v>13.636958825444445</v>
      </c>
      <c r="H95" s="72">
        <f t="shared" si="35"/>
        <v>38.217692238019858</v>
      </c>
      <c r="I95" s="10">
        <f t="shared" si="31"/>
        <v>10.616025621672183</v>
      </c>
      <c r="J95" s="70">
        <v>-0.7</v>
      </c>
      <c r="K95" s="7">
        <f t="shared" si="21"/>
        <v>71.90576405250016</v>
      </c>
      <c r="L95" s="7">
        <v>120</v>
      </c>
      <c r="M95" s="7">
        <f t="shared" si="23"/>
        <v>-431.2</v>
      </c>
      <c r="N95" s="7">
        <v>0</v>
      </c>
      <c r="O95" s="7">
        <f t="shared" si="24"/>
        <v>-239.29423594749983</v>
      </c>
      <c r="P95" s="7">
        <f t="shared" si="25"/>
        <v>-2.5403537399371268</v>
      </c>
      <c r="Q95" s="7">
        <f t="shared" si="20"/>
        <v>5200</v>
      </c>
      <c r="R95" s="7">
        <f t="shared" si="22"/>
        <v>15.92</v>
      </c>
      <c r="S95" s="21">
        <f t="shared" si="26"/>
        <v>21.819584615384613</v>
      </c>
      <c r="T95" s="21">
        <f t="shared" si="32"/>
        <v>22</v>
      </c>
      <c r="U95" s="7">
        <f t="shared" si="33"/>
        <v>5000</v>
      </c>
      <c r="V95" s="7">
        <f t="shared" si="27"/>
        <v>1</v>
      </c>
      <c r="W95" s="7">
        <f t="shared" si="28"/>
        <v>10</v>
      </c>
      <c r="X95" s="7">
        <v>0</v>
      </c>
      <c r="Y95" s="7">
        <f t="shared" si="29"/>
        <v>11.871544</v>
      </c>
    </row>
    <row r="96" spans="3:25">
      <c r="C96" s="69" t="s">
        <v>130</v>
      </c>
      <c r="D96" s="169">
        <v>3</v>
      </c>
      <c r="E96" s="65">
        <v>1</v>
      </c>
      <c r="F96" s="129">
        <f t="shared" si="30"/>
        <v>90</v>
      </c>
      <c r="G96" s="79">
        <f t="shared" si="36"/>
        <v>13.731746619837278</v>
      </c>
      <c r="H96" s="72">
        <f t="shared" si="35"/>
        <v>37.979573457320491</v>
      </c>
      <c r="I96" s="10">
        <f t="shared" si="31"/>
        <v>10.549881515922358</v>
      </c>
      <c r="J96" s="70">
        <v>-0.7</v>
      </c>
      <c r="K96" s="7">
        <f t="shared" si="21"/>
        <v>71.012524747500137</v>
      </c>
      <c r="L96" s="7">
        <v>120</v>
      </c>
      <c r="M96" s="7">
        <f t="shared" si="23"/>
        <v>-431.2</v>
      </c>
      <c r="N96" s="7">
        <v>0</v>
      </c>
      <c r="O96" s="7">
        <f t="shared" si="24"/>
        <v>-240.18747525249984</v>
      </c>
      <c r="P96" s="7">
        <f t="shared" si="25"/>
        <v>-2.533949405522407</v>
      </c>
      <c r="Q96" s="7">
        <f t="shared" si="20"/>
        <v>5200</v>
      </c>
      <c r="R96" s="7">
        <f t="shared" si="22"/>
        <v>15.92</v>
      </c>
      <c r="S96" s="21">
        <f t="shared" si="26"/>
        <v>21.819584615384613</v>
      </c>
      <c r="T96" s="21">
        <f t="shared" si="32"/>
        <v>22</v>
      </c>
      <c r="U96" s="7">
        <f t="shared" si="33"/>
        <v>5000</v>
      </c>
      <c r="V96" s="7">
        <f t="shared" si="27"/>
        <v>1</v>
      </c>
      <c r="W96" s="7">
        <f t="shared" si="28"/>
        <v>10</v>
      </c>
      <c r="X96" s="7">
        <v>0</v>
      </c>
      <c r="Y96" s="7">
        <f t="shared" si="29"/>
        <v>11.871544</v>
      </c>
    </row>
    <row r="97" spans="3:25">
      <c r="C97" s="69" t="s">
        <v>130</v>
      </c>
      <c r="D97" s="169">
        <v>3</v>
      </c>
      <c r="E97" s="65">
        <v>1</v>
      </c>
      <c r="F97" s="129">
        <f t="shared" si="30"/>
        <v>91</v>
      </c>
      <c r="G97" s="79">
        <f t="shared" si="36"/>
        <v>13.827136247542303</v>
      </c>
      <c r="H97" s="72">
        <f t="shared" si="35"/>
        <v>37.73995230521632</v>
      </c>
      <c r="I97" s="10">
        <f t="shared" si="31"/>
        <v>10.483320084782312</v>
      </c>
      <c r="J97" s="70">
        <v>-0.7</v>
      </c>
      <c r="K97" s="7">
        <f t="shared" si="21"/>
        <v>70.119285442500129</v>
      </c>
      <c r="L97" s="7">
        <v>120</v>
      </c>
      <c r="M97" s="7">
        <f t="shared" si="23"/>
        <v>-431.2</v>
      </c>
      <c r="N97" s="7">
        <v>0</v>
      </c>
      <c r="O97" s="7">
        <f t="shared" si="24"/>
        <v>-241.08071455749985</v>
      </c>
      <c r="P97" s="7">
        <f t="shared" si="25"/>
        <v>-2.5273262969743095</v>
      </c>
      <c r="Q97" s="7">
        <f t="shared" si="20"/>
        <v>5100</v>
      </c>
      <c r="R97" s="7">
        <f t="shared" si="22"/>
        <v>15.59</v>
      </c>
      <c r="S97" s="21">
        <f t="shared" si="26"/>
        <v>21.786260784313725</v>
      </c>
      <c r="T97" s="21">
        <f t="shared" si="32"/>
        <v>22</v>
      </c>
      <c r="U97" s="7">
        <f t="shared" si="33"/>
        <v>5000</v>
      </c>
      <c r="V97" s="7">
        <f t="shared" si="27"/>
        <v>1</v>
      </c>
      <c r="W97" s="7">
        <f t="shared" si="28"/>
        <v>10</v>
      </c>
      <c r="X97" s="7">
        <v>0</v>
      </c>
      <c r="Y97" s="7">
        <f t="shared" si="29"/>
        <v>11.625463</v>
      </c>
    </row>
    <row r="98" spans="3:25">
      <c r="C98" s="69" t="s">
        <v>130</v>
      </c>
      <c r="D98" s="169">
        <v>3</v>
      </c>
      <c r="E98" s="65">
        <v>1</v>
      </c>
      <c r="F98" s="129">
        <f t="shared" si="30"/>
        <v>92</v>
      </c>
      <c r="G98" s="79">
        <f t="shared" si="36"/>
        <v>13.923139319689767</v>
      </c>
      <c r="H98" s="72">
        <f t="shared" si="35"/>
        <v>37.498799980799419</v>
      </c>
      <c r="I98" s="10">
        <f t="shared" si="31"/>
        <v>10.416333327999839</v>
      </c>
      <c r="J98" s="70">
        <v>-0.7</v>
      </c>
      <c r="K98" s="7">
        <f t="shared" si="21"/>
        <v>69.22604613750012</v>
      </c>
      <c r="L98" s="7">
        <v>120</v>
      </c>
      <c r="M98" s="7">
        <f t="shared" si="23"/>
        <v>-431.2</v>
      </c>
      <c r="N98" s="7">
        <v>0</v>
      </c>
      <c r="O98" s="7">
        <f t="shared" si="24"/>
        <v>-241.97395386249985</v>
      </c>
      <c r="P98" s="7">
        <f t="shared" si="25"/>
        <v>-2.5204813601258524</v>
      </c>
      <c r="Q98" s="7">
        <f t="shared" si="20"/>
        <v>5100</v>
      </c>
      <c r="R98" s="7">
        <f t="shared" si="22"/>
        <v>15.59</v>
      </c>
      <c r="S98" s="21">
        <f t="shared" si="26"/>
        <v>21.786260784313725</v>
      </c>
      <c r="T98" s="21">
        <f t="shared" si="32"/>
        <v>22</v>
      </c>
      <c r="U98" s="7">
        <f t="shared" si="33"/>
        <v>5000</v>
      </c>
      <c r="V98" s="7">
        <f t="shared" si="27"/>
        <v>1</v>
      </c>
      <c r="W98" s="7">
        <f t="shared" si="28"/>
        <v>10</v>
      </c>
      <c r="X98" s="7">
        <v>0</v>
      </c>
      <c r="Y98" s="7">
        <f t="shared" si="29"/>
        <v>11.625463</v>
      </c>
    </row>
    <row r="99" spans="3:25">
      <c r="C99" s="69" t="s">
        <v>130</v>
      </c>
      <c r="D99" s="169">
        <v>3</v>
      </c>
      <c r="E99" s="65">
        <v>1</v>
      </c>
      <c r="F99" s="129">
        <f t="shared" si="30"/>
        <v>93</v>
      </c>
      <c r="G99" s="79">
        <f t="shared" si="36"/>
        <v>14.019767825631842</v>
      </c>
      <c r="H99" s="72">
        <f t="shared" si="35"/>
        <v>37.256086751026366</v>
      </c>
      <c r="I99" s="10">
        <f t="shared" si="31"/>
        <v>10.348912986396213</v>
      </c>
      <c r="J99" s="70">
        <v>-0.7</v>
      </c>
      <c r="K99" s="7">
        <f t="shared" si="21"/>
        <v>68.332806832500111</v>
      </c>
      <c r="L99" s="7">
        <v>120</v>
      </c>
      <c r="M99" s="7">
        <f t="shared" si="23"/>
        <v>-431.2</v>
      </c>
      <c r="N99" s="7">
        <v>0</v>
      </c>
      <c r="O99" s="7">
        <f t="shared" si="24"/>
        <v>-242.86719316749986</v>
      </c>
      <c r="P99" s="7">
        <f t="shared" si="25"/>
        <v>-2.5134114493407371</v>
      </c>
      <c r="Q99" s="7">
        <f t="shared" si="20"/>
        <v>5100</v>
      </c>
      <c r="R99" s="7">
        <f t="shared" si="22"/>
        <v>15.59</v>
      </c>
      <c r="S99" s="21">
        <f t="shared" si="26"/>
        <v>21.786260784313725</v>
      </c>
      <c r="T99" s="21">
        <f t="shared" si="32"/>
        <v>22</v>
      </c>
      <c r="U99" s="7">
        <f t="shared" si="33"/>
        <v>5000</v>
      </c>
      <c r="V99" s="7">
        <f t="shared" si="27"/>
        <v>1</v>
      </c>
      <c r="W99" s="7">
        <f t="shared" si="28"/>
        <v>10</v>
      </c>
      <c r="X99" s="7">
        <v>0</v>
      </c>
      <c r="Y99" s="7">
        <f t="shared" si="29"/>
        <v>11.625463</v>
      </c>
    </row>
    <row r="100" spans="3:25">
      <c r="C100" s="69" t="s">
        <v>130</v>
      </c>
      <c r="D100" s="169">
        <v>3</v>
      </c>
      <c r="E100" s="65">
        <v>1</v>
      </c>
      <c r="F100" s="129">
        <f t="shared" si="30"/>
        <v>94</v>
      </c>
      <c r="G100" s="79">
        <f t="shared" si="36"/>
        <v>14.117034150418785</v>
      </c>
      <c r="H100" s="72">
        <f t="shared" si="35"/>
        <v>37.011781907927677</v>
      </c>
      <c r="I100" s="10">
        <f t="shared" si="31"/>
        <v>10.281050529979909</v>
      </c>
      <c r="J100" s="70">
        <v>-0.7</v>
      </c>
      <c r="K100" s="7">
        <f t="shared" si="21"/>
        <v>67.439567527500103</v>
      </c>
      <c r="L100" s="7">
        <v>120</v>
      </c>
      <c r="M100" s="7">
        <f t="shared" si="23"/>
        <v>-431.2</v>
      </c>
      <c r="N100" s="7">
        <v>0</v>
      </c>
      <c r="O100" s="7">
        <f t="shared" si="24"/>
        <v>-243.76043247249987</v>
      </c>
      <c r="P100" s="7">
        <f t="shared" si="25"/>
        <v>-2.5061133234595268</v>
      </c>
      <c r="Q100" s="7">
        <f t="shared" si="20"/>
        <v>5000</v>
      </c>
      <c r="R100" s="7">
        <f t="shared" si="22"/>
        <v>15.26</v>
      </c>
      <c r="S100" s="21">
        <f t="shared" si="26"/>
        <v>21.751604</v>
      </c>
      <c r="T100" s="21">
        <f t="shared" si="32"/>
        <v>22</v>
      </c>
      <c r="U100" s="7">
        <f t="shared" si="33"/>
        <v>5000</v>
      </c>
      <c r="V100" s="7">
        <f t="shared" si="27"/>
        <v>1</v>
      </c>
      <c r="W100" s="7">
        <f t="shared" si="28"/>
        <v>10</v>
      </c>
      <c r="X100" s="7">
        <v>0</v>
      </c>
      <c r="Y100" s="7">
        <f t="shared" si="29"/>
        <v>11.379382</v>
      </c>
    </row>
    <row r="101" spans="3:25">
      <c r="C101" s="69" t="s">
        <v>130</v>
      </c>
      <c r="D101" s="169">
        <v>3</v>
      </c>
      <c r="E101" s="65">
        <v>1</v>
      </c>
      <c r="F101" s="129">
        <f t="shared" si="30"/>
        <v>95</v>
      </c>
      <c r="G101" s="79">
        <f t="shared" si="36"/>
        <v>14.214951093327217</v>
      </c>
      <c r="H101" s="72">
        <f t="shared" si="35"/>
        <v>36.765853723257969</v>
      </c>
      <c r="I101" s="10">
        <f t="shared" si="31"/>
        <v>10.212737145349436</v>
      </c>
      <c r="J101" s="70">
        <v>-0.7</v>
      </c>
      <c r="K101" s="7">
        <f t="shared" si="21"/>
        <v>66.546328222500094</v>
      </c>
      <c r="L101" s="7">
        <v>120</v>
      </c>
      <c r="M101" s="7">
        <f t="shared" si="23"/>
        <v>-431.2</v>
      </c>
      <c r="N101" s="7">
        <v>0</v>
      </c>
      <c r="O101" s="7">
        <f t="shared" si="24"/>
        <v>-244.65367177749988</v>
      </c>
      <c r="P101" s="7">
        <f t="shared" si="25"/>
        <v>-2.4985836415082021</v>
      </c>
      <c r="Q101" s="7">
        <f t="shared" si="20"/>
        <v>5000</v>
      </c>
      <c r="R101" s="7">
        <f t="shared" si="22"/>
        <v>15.26</v>
      </c>
      <c r="S101" s="21">
        <f t="shared" si="26"/>
        <v>21.751604</v>
      </c>
      <c r="T101" s="21">
        <f t="shared" si="32"/>
        <v>22</v>
      </c>
      <c r="U101" s="7">
        <f t="shared" si="33"/>
        <v>5000</v>
      </c>
      <c r="V101" s="7">
        <f t="shared" si="27"/>
        <v>1</v>
      </c>
      <c r="W101" s="7">
        <f t="shared" si="28"/>
        <v>10</v>
      </c>
      <c r="X101" s="7">
        <v>0</v>
      </c>
      <c r="Y101" s="7">
        <f t="shared" si="29"/>
        <v>11.379382</v>
      </c>
    </row>
    <row r="102" spans="3:25">
      <c r="C102" s="69" t="s">
        <v>130</v>
      </c>
      <c r="D102" s="169">
        <v>3</v>
      </c>
      <c r="E102" s="65">
        <v>1</v>
      </c>
      <c r="F102" s="129">
        <f t="shared" si="30"/>
        <v>96</v>
      </c>
      <c r="G102" s="79">
        <f t="shared" si="36"/>
        <v>14.313531887518982</v>
      </c>
      <c r="H102" s="72">
        <f t="shared" si="35"/>
        <v>36.518269400397415</v>
      </c>
      <c r="I102" s="10">
        <f t="shared" si="31"/>
        <v>10.143963722332614</v>
      </c>
      <c r="J102" s="70">
        <v>-0.7</v>
      </c>
      <c r="K102" s="7">
        <f t="shared" si="21"/>
        <v>65.653088917500085</v>
      </c>
      <c r="L102" s="7">
        <v>120</v>
      </c>
      <c r="M102" s="7">
        <f t="shared" si="23"/>
        <v>-431.2</v>
      </c>
      <c r="N102" s="7">
        <v>0</v>
      </c>
      <c r="O102" s="7">
        <f t="shared" si="24"/>
        <v>-245.54691108249989</v>
      </c>
      <c r="P102" s="7">
        <f t="shared" si="25"/>
        <v>-2.4908189581517113</v>
      </c>
      <c r="Q102" s="7">
        <f t="shared" si="20"/>
        <v>5000</v>
      </c>
      <c r="R102" s="7">
        <f t="shared" si="22"/>
        <v>15.26</v>
      </c>
      <c r="S102" s="21">
        <f t="shared" si="26"/>
        <v>21.751604</v>
      </c>
      <c r="T102" s="21">
        <f t="shared" si="32"/>
        <v>22</v>
      </c>
      <c r="U102" s="7">
        <f t="shared" si="33"/>
        <v>5000</v>
      </c>
      <c r="V102" s="7">
        <f t="shared" si="27"/>
        <v>1</v>
      </c>
      <c r="W102" s="7">
        <f t="shared" si="28"/>
        <v>10</v>
      </c>
      <c r="X102" s="7">
        <v>0</v>
      </c>
      <c r="Y102" s="7">
        <f t="shared" si="29"/>
        <v>11.379382</v>
      </c>
    </row>
    <row r="103" spans="3:25">
      <c r="C103" s="69" t="s">
        <v>130</v>
      </c>
      <c r="D103" s="169">
        <v>3</v>
      </c>
      <c r="E103" s="65">
        <v>1</v>
      </c>
      <c r="F103" s="129">
        <f t="shared" si="30"/>
        <v>97</v>
      </c>
      <c r="G103" s="79">
        <f t="shared" si="36"/>
        <v>14.412790220916076</v>
      </c>
      <c r="H103" s="72">
        <f t="shared" si="35"/>
        <v>36.268995023297819</v>
      </c>
      <c r="I103" s="10">
        <f t="shared" si="31"/>
        <v>10.07472083980495</v>
      </c>
      <c r="J103" s="70">
        <v>-0.7</v>
      </c>
      <c r="K103" s="7">
        <f t="shared" si="21"/>
        <v>64.759849612500091</v>
      </c>
      <c r="L103" s="7">
        <v>120</v>
      </c>
      <c r="M103" s="7">
        <f t="shared" si="23"/>
        <v>-431.2</v>
      </c>
      <c r="N103" s="7">
        <v>0</v>
      </c>
      <c r="O103" s="7">
        <f t="shared" si="24"/>
        <v>-246.4401503874999</v>
      </c>
      <c r="P103" s="7">
        <f t="shared" si="25"/>
        <v>-2.4828157188736113</v>
      </c>
      <c r="Q103" s="7">
        <f t="shared" si="20"/>
        <v>4900</v>
      </c>
      <c r="R103" s="7">
        <f t="shared" si="22"/>
        <v>14.97</v>
      </c>
      <c r="S103" s="21">
        <f t="shared" si="26"/>
        <v>21.773712244897961</v>
      </c>
      <c r="T103" s="21">
        <f t="shared" si="32"/>
        <v>22</v>
      </c>
      <c r="U103" s="7">
        <f t="shared" si="33"/>
        <v>5000</v>
      </c>
      <c r="V103" s="7">
        <f t="shared" si="27"/>
        <v>1</v>
      </c>
      <c r="W103" s="7">
        <f t="shared" si="28"/>
        <v>10</v>
      </c>
      <c r="X103" s="7">
        <v>0</v>
      </c>
      <c r="Y103" s="7">
        <f t="shared" si="29"/>
        <v>11.163129000000001</v>
      </c>
    </row>
    <row r="104" spans="3:25">
      <c r="C104" s="69" t="s">
        <v>130</v>
      </c>
      <c r="D104" s="169">
        <v>3</v>
      </c>
      <c r="E104" s="65">
        <v>1</v>
      </c>
      <c r="F104" s="129">
        <f t="shared" si="30"/>
        <v>98</v>
      </c>
      <c r="G104" s="79">
        <f t="shared" si="36"/>
        <v>14.512740258384854</v>
      </c>
      <c r="H104" s="72">
        <f t="shared" si="35"/>
        <v>36.017995502248624</v>
      </c>
      <c r="I104" s="10">
        <f t="shared" si="31"/>
        <v>10.004998750624617</v>
      </c>
      <c r="J104" s="70">
        <v>-0.7</v>
      </c>
      <c r="K104" s="7">
        <f t="shared" si="21"/>
        <v>63.866610307500089</v>
      </c>
      <c r="L104" s="7">
        <v>120</v>
      </c>
      <c r="M104" s="7">
        <f t="shared" si="23"/>
        <v>-431.2</v>
      </c>
      <c r="N104" s="7">
        <v>0</v>
      </c>
      <c r="O104" s="7">
        <f t="shared" si="24"/>
        <v>-247.33338969249991</v>
      </c>
      <c r="P104" s="7">
        <f t="shared" si="25"/>
        <v>-2.474570254861213</v>
      </c>
      <c r="Q104" s="7">
        <f t="shared" si="20"/>
        <v>4900</v>
      </c>
      <c r="R104" s="7">
        <f t="shared" si="22"/>
        <v>14.97</v>
      </c>
      <c r="S104" s="21">
        <f t="shared" si="26"/>
        <v>21.773712244897961</v>
      </c>
      <c r="T104" s="21">
        <f t="shared" si="32"/>
        <v>22</v>
      </c>
      <c r="U104" s="7">
        <f t="shared" si="33"/>
        <v>5000</v>
      </c>
      <c r="V104" s="7">
        <f t="shared" si="27"/>
        <v>1</v>
      </c>
      <c r="W104" s="7">
        <f t="shared" si="28"/>
        <v>10</v>
      </c>
      <c r="X104" s="7">
        <v>0</v>
      </c>
      <c r="Y104" s="7">
        <f t="shared" si="29"/>
        <v>11.163129000000001</v>
      </c>
    </row>
    <row r="105" spans="3:25">
      <c r="C105" s="69" t="s">
        <v>130</v>
      </c>
      <c r="D105" s="169">
        <v>3</v>
      </c>
      <c r="E105" s="65">
        <v>1</v>
      </c>
      <c r="F105" s="129">
        <f t="shared" si="30"/>
        <v>99</v>
      </c>
      <c r="G105" s="79">
        <f t="shared" si="36"/>
        <v>14.613396665331317</v>
      </c>
      <c r="H105" s="72">
        <f t="shared" si="35"/>
        <v>35.765234516217028</v>
      </c>
      <c r="I105" s="10">
        <f t="shared" si="31"/>
        <v>9.9347873656158416</v>
      </c>
      <c r="J105" s="70">
        <v>-0.7</v>
      </c>
      <c r="K105" s="7">
        <f t="shared" si="21"/>
        <v>62.973371002500095</v>
      </c>
      <c r="L105" s="7">
        <v>120</v>
      </c>
      <c r="M105" s="7">
        <f t="shared" si="23"/>
        <v>-431.2</v>
      </c>
      <c r="N105" s="7">
        <v>0</v>
      </c>
      <c r="O105" s="7">
        <f t="shared" si="24"/>
        <v>-248.22662899749989</v>
      </c>
      <c r="P105" s="7">
        <f t="shared" si="25"/>
        <v>-2.4660787775737725</v>
      </c>
      <c r="Q105" s="7">
        <f t="shared" ref="Q105:Q137" si="37">VLOOKUP(H105,$AE$7:$AF$68,2,TRUE)</f>
        <v>4900</v>
      </c>
      <c r="R105" s="7">
        <f t="shared" si="22"/>
        <v>14.97</v>
      </c>
      <c r="S105" s="21">
        <f t="shared" si="26"/>
        <v>21.773712244897961</v>
      </c>
      <c r="T105" s="21">
        <f t="shared" si="32"/>
        <v>22</v>
      </c>
      <c r="U105" s="7">
        <f t="shared" si="33"/>
        <v>5000</v>
      </c>
      <c r="V105" s="7">
        <f t="shared" si="27"/>
        <v>1</v>
      </c>
      <c r="W105" s="7">
        <f t="shared" si="28"/>
        <v>10</v>
      </c>
      <c r="X105" s="7">
        <v>0</v>
      </c>
      <c r="Y105" s="7">
        <f t="shared" si="29"/>
        <v>11.163129000000001</v>
      </c>
    </row>
    <row r="106" spans="3:25">
      <c r="C106" s="69" t="s">
        <v>130</v>
      </c>
      <c r="D106" s="169">
        <v>3</v>
      </c>
      <c r="E106" s="65">
        <v>1</v>
      </c>
      <c r="F106" s="129">
        <f t="shared" si="30"/>
        <v>100</v>
      </c>
      <c r="G106" s="79">
        <f t="shared" si="36"/>
        <v>14.714774632818738</v>
      </c>
      <c r="H106" s="72">
        <f t="shared" si="35"/>
        <v>35.510674451494189</v>
      </c>
      <c r="I106" s="10">
        <f t="shared" si="31"/>
        <v>9.8640762365261629</v>
      </c>
      <c r="J106" s="70">
        <v>-0.7</v>
      </c>
      <c r="K106" s="7">
        <f t="shared" si="21"/>
        <v>62.080131697500093</v>
      </c>
      <c r="L106" s="7">
        <v>120</v>
      </c>
      <c r="M106" s="7">
        <f t="shared" si="23"/>
        <v>-431.2</v>
      </c>
      <c r="N106" s="7">
        <v>0</v>
      </c>
      <c r="O106" s="7">
        <f t="shared" si="24"/>
        <v>-249.1198683024999</v>
      </c>
      <c r="P106" s="7">
        <f t="shared" si="25"/>
        <v>-2.4573373729692167</v>
      </c>
      <c r="Q106" s="7">
        <f t="shared" si="37"/>
        <v>4800</v>
      </c>
      <c r="R106" s="7">
        <f t="shared" si="22"/>
        <v>14.68</v>
      </c>
      <c r="S106" s="21">
        <f t="shared" si="26"/>
        <v>21.796741666666666</v>
      </c>
      <c r="T106" s="21">
        <f t="shared" si="32"/>
        <v>22</v>
      </c>
      <c r="U106" s="7">
        <f t="shared" si="33"/>
        <v>5000</v>
      </c>
      <c r="V106" s="7">
        <f t="shared" si="27"/>
        <v>1</v>
      </c>
      <c r="W106" s="7">
        <f t="shared" si="28"/>
        <v>10</v>
      </c>
      <c r="X106" s="7">
        <v>0</v>
      </c>
      <c r="Y106" s="7">
        <f t="shared" si="29"/>
        <v>10.946876</v>
      </c>
    </row>
    <row r="107" spans="3:25">
      <c r="C107" s="69" t="s">
        <v>130</v>
      </c>
      <c r="D107" s="169">
        <v>3</v>
      </c>
      <c r="E107" s="65">
        <v>1</v>
      </c>
      <c r="F107" s="129">
        <f t="shared" si="30"/>
        <v>101</v>
      </c>
      <c r="G107" s="79">
        <f t="shared" si="36"/>
        <v>14.816889904329438</v>
      </c>
      <c r="H107" s="72">
        <f t="shared" si="35"/>
        <v>35.254276336353897</v>
      </c>
      <c r="I107" s="10">
        <f t="shared" si="31"/>
        <v>9.7928545378760816</v>
      </c>
      <c r="J107" s="70">
        <v>-1</v>
      </c>
      <c r="K107" s="7">
        <f t="shared" si="21"/>
        <v>61.186892392500098</v>
      </c>
      <c r="L107" s="7">
        <v>120</v>
      </c>
      <c r="M107" s="7">
        <f t="shared" si="23"/>
        <v>-616</v>
      </c>
      <c r="N107" s="7">
        <v>0</v>
      </c>
      <c r="O107" s="7">
        <f t="shared" si="24"/>
        <v>-434.81310760749989</v>
      </c>
      <c r="P107" s="7">
        <f t="shared" si="25"/>
        <v>-4.2580615139621063</v>
      </c>
      <c r="Q107" s="7">
        <f t="shared" si="37"/>
        <v>4800</v>
      </c>
      <c r="R107" s="7">
        <f t="shared" si="22"/>
        <v>14.68</v>
      </c>
      <c r="S107" s="21">
        <f t="shared" si="26"/>
        <v>21.796741666666666</v>
      </c>
      <c r="T107" s="21">
        <f t="shared" si="32"/>
        <v>22</v>
      </c>
      <c r="U107" s="7">
        <f t="shared" si="33"/>
        <v>5000</v>
      </c>
      <c r="V107" s="7">
        <f t="shared" si="27"/>
        <v>1</v>
      </c>
      <c r="W107" s="7">
        <f t="shared" si="28"/>
        <v>10</v>
      </c>
      <c r="X107" s="7">
        <v>0</v>
      </c>
      <c r="Y107" s="7">
        <f t="shared" si="29"/>
        <v>10.946876</v>
      </c>
    </row>
    <row r="108" spans="3:25">
      <c r="C108" s="69" t="s">
        <v>130</v>
      </c>
      <c r="D108" s="169">
        <v>3</v>
      </c>
      <c r="E108" s="65">
        <v>1</v>
      </c>
      <c r="F108" s="129">
        <f t="shared" si="30"/>
        <v>102</v>
      </c>
      <c r="G108" s="79">
        <f t="shared" si="36"/>
        <v>14.920086935599944</v>
      </c>
      <c r="H108" s="72">
        <f t="shared" si="35"/>
        <v>34.88472445068188</v>
      </c>
      <c r="I108" s="10">
        <f t="shared" si="31"/>
        <v>9.6902012363005223</v>
      </c>
      <c r="J108" s="70">
        <v>-1</v>
      </c>
      <c r="K108" s="7">
        <f t="shared" si="21"/>
        <v>59.910836242500103</v>
      </c>
      <c r="L108" s="7">
        <v>120</v>
      </c>
      <c r="M108" s="7">
        <f t="shared" si="23"/>
        <v>-616</v>
      </c>
      <c r="N108" s="7">
        <v>0</v>
      </c>
      <c r="O108" s="7">
        <f t="shared" si="24"/>
        <v>-436.08916375749993</v>
      </c>
      <c r="P108" s="7">
        <f t="shared" si="25"/>
        <v>-4.2257917537801868</v>
      </c>
      <c r="Q108" s="7">
        <f t="shared" si="37"/>
        <v>4700</v>
      </c>
      <c r="R108" s="7">
        <f t="shared" si="22"/>
        <v>14.39</v>
      </c>
      <c r="S108" s="21">
        <f t="shared" si="26"/>
        <v>21.820751063829785</v>
      </c>
      <c r="T108" s="21">
        <f t="shared" si="32"/>
        <v>22</v>
      </c>
      <c r="U108" s="7">
        <f t="shared" si="33"/>
        <v>4500</v>
      </c>
      <c r="V108" s="7">
        <f t="shared" si="27"/>
        <v>1</v>
      </c>
      <c r="W108" s="7">
        <f t="shared" si="28"/>
        <v>9</v>
      </c>
      <c r="X108" s="7">
        <v>0</v>
      </c>
      <c r="Y108" s="7">
        <f t="shared" si="29"/>
        <v>10.730623000000001</v>
      </c>
    </row>
    <row r="109" spans="3:25">
      <c r="C109" s="69" t="s">
        <v>130</v>
      </c>
      <c r="D109" s="169">
        <v>3</v>
      </c>
      <c r="E109" s="65">
        <v>1</v>
      </c>
      <c r="F109" s="129">
        <f t="shared" si="30"/>
        <v>103</v>
      </c>
      <c r="G109" s="79">
        <f t="shared" si="36"/>
        <v>15.024400850387382</v>
      </c>
      <c r="H109" s="72">
        <f t="shared" si="35"/>
        <v>34.511215568275809</v>
      </c>
      <c r="I109" s="10">
        <f t="shared" si="31"/>
        <v>9.5864487689655018</v>
      </c>
      <c r="J109" s="70">
        <v>-1</v>
      </c>
      <c r="K109" s="7">
        <f t="shared" si="21"/>
        <v>58.634780092500115</v>
      </c>
      <c r="L109" s="7">
        <v>120</v>
      </c>
      <c r="M109" s="7">
        <f t="shared" si="23"/>
        <v>-616</v>
      </c>
      <c r="N109" s="7">
        <v>0</v>
      </c>
      <c r="O109" s="7">
        <f t="shared" si="24"/>
        <v>-437.36521990749986</v>
      </c>
      <c r="P109" s="7">
        <f t="shared" si="25"/>
        <v>-4.1927792739705785</v>
      </c>
      <c r="Q109" s="7">
        <f t="shared" si="37"/>
        <v>4700</v>
      </c>
      <c r="R109" s="7">
        <f t="shared" si="22"/>
        <v>14.39</v>
      </c>
      <c r="S109" s="21">
        <f t="shared" si="26"/>
        <v>21.820751063829785</v>
      </c>
      <c r="T109" s="21">
        <f t="shared" si="32"/>
        <v>22</v>
      </c>
      <c r="U109" s="7">
        <f t="shared" si="33"/>
        <v>4500</v>
      </c>
      <c r="V109" s="7">
        <f t="shared" si="27"/>
        <v>1</v>
      </c>
      <c r="W109" s="7">
        <f t="shared" si="28"/>
        <v>9</v>
      </c>
      <c r="X109" s="7">
        <v>0</v>
      </c>
      <c r="Y109" s="7">
        <f t="shared" si="29"/>
        <v>10.730623000000001</v>
      </c>
    </row>
    <row r="110" spans="3:25">
      <c r="C110" s="69" t="s">
        <v>130</v>
      </c>
      <c r="D110" s="169">
        <v>3</v>
      </c>
      <c r="E110" s="65">
        <v>1</v>
      </c>
      <c r="F110" s="129">
        <f t="shared" si="30"/>
        <v>104</v>
      </c>
      <c r="G110" s="79">
        <f t="shared" si="36"/>
        <v>15.129868715269549</v>
      </c>
      <c r="H110" s="72">
        <f t="shared" si="35"/>
        <v>34.133619790464685</v>
      </c>
      <c r="I110" s="10">
        <f t="shared" si="31"/>
        <v>9.4815610529068568</v>
      </c>
      <c r="J110" s="70">
        <v>-1</v>
      </c>
      <c r="K110" s="7">
        <f t="shared" si="21"/>
        <v>57.358723942500106</v>
      </c>
      <c r="L110" s="7">
        <v>120</v>
      </c>
      <c r="M110" s="7">
        <f t="shared" si="23"/>
        <v>-616</v>
      </c>
      <c r="N110" s="7">
        <v>0</v>
      </c>
      <c r="O110" s="7">
        <f t="shared" si="24"/>
        <v>-438.64127605749991</v>
      </c>
      <c r="P110" s="7">
        <f t="shared" si="25"/>
        <v>-4.1590040392641558</v>
      </c>
      <c r="Q110" s="7">
        <f t="shared" si="37"/>
        <v>4600</v>
      </c>
      <c r="R110" s="7">
        <f t="shared" si="22"/>
        <v>14.1</v>
      </c>
      <c r="S110" s="21">
        <f t="shared" si="26"/>
        <v>21.845804347826085</v>
      </c>
      <c r="T110" s="21">
        <f t="shared" si="32"/>
        <v>22</v>
      </c>
      <c r="U110" s="7">
        <f t="shared" si="33"/>
        <v>4500</v>
      </c>
      <c r="V110" s="7">
        <f t="shared" si="27"/>
        <v>1</v>
      </c>
      <c r="W110" s="7">
        <f t="shared" si="28"/>
        <v>9</v>
      </c>
      <c r="X110" s="7">
        <v>0</v>
      </c>
      <c r="Y110" s="7">
        <f t="shared" si="29"/>
        <v>10.51437</v>
      </c>
    </row>
    <row r="111" spans="3:25">
      <c r="C111" s="69" t="s">
        <v>130</v>
      </c>
      <c r="D111" s="169">
        <v>3</v>
      </c>
      <c r="E111" s="65">
        <v>1</v>
      </c>
      <c r="F111" s="129">
        <f t="shared" si="30"/>
        <v>105</v>
      </c>
      <c r="G111" s="79">
        <f t="shared" si="36"/>
        <v>15.236529693502398</v>
      </c>
      <c r="H111" s="72">
        <f t="shared" si="35"/>
        <v>33.751799952002592</v>
      </c>
      <c r="I111" s="10">
        <f t="shared" si="31"/>
        <v>9.3754999866673874</v>
      </c>
      <c r="J111" s="70">
        <v>-1</v>
      </c>
      <c r="K111" s="7">
        <f t="shared" si="21"/>
        <v>56.082667792500104</v>
      </c>
      <c r="L111" s="7">
        <v>120</v>
      </c>
      <c r="M111" s="7">
        <f t="shared" si="23"/>
        <v>-616</v>
      </c>
      <c r="N111" s="7">
        <v>0</v>
      </c>
      <c r="O111" s="7">
        <f t="shared" si="24"/>
        <v>-439.9173322074999</v>
      </c>
      <c r="P111" s="7">
        <f t="shared" si="25"/>
        <v>-4.1244449422461678</v>
      </c>
      <c r="Q111" s="7">
        <f t="shared" si="37"/>
        <v>4600</v>
      </c>
      <c r="R111" s="7">
        <f t="shared" si="22"/>
        <v>14.1</v>
      </c>
      <c r="S111" s="21">
        <f t="shared" si="26"/>
        <v>21.845804347826085</v>
      </c>
      <c r="T111" s="21">
        <f t="shared" si="32"/>
        <v>22</v>
      </c>
      <c r="U111" s="7">
        <f t="shared" si="33"/>
        <v>4500</v>
      </c>
      <c r="V111" s="7">
        <f t="shared" si="27"/>
        <v>1</v>
      </c>
      <c r="W111" s="7">
        <f t="shared" si="28"/>
        <v>9</v>
      </c>
      <c r="X111" s="7">
        <v>0</v>
      </c>
      <c r="Y111" s="7">
        <f t="shared" si="29"/>
        <v>10.51437</v>
      </c>
    </row>
    <row r="112" spans="3:25">
      <c r="C112" s="69" t="s">
        <v>130</v>
      </c>
      <c r="D112" s="169">
        <v>3</v>
      </c>
      <c r="E112" s="65">
        <v>1</v>
      </c>
      <c r="F112" s="129">
        <f t="shared" si="30"/>
        <v>106</v>
      </c>
      <c r="G112" s="79">
        <f t="shared" si="36"/>
        <v>15.344425214906202</v>
      </c>
      <c r="H112" s="72">
        <f t="shared" si="35"/>
        <v>33.36561103891254</v>
      </c>
      <c r="I112" s="10">
        <f t="shared" si="31"/>
        <v>9.2682252885868159</v>
      </c>
      <c r="J112" s="70">
        <v>-1</v>
      </c>
      <c r="K112" s="7">
        <f t="shared" si="21"/>
        <v>54.806611642500094</v>
      </c>
      <c r="L112" s="7">
        <v>120</v>
      </c>
      <c r="M112" s="7">
        <f t="shared" si="23"/>
        <v>-616</v>
      </c>
      <c r="N112" s="7">
        <v>0</v>
      </c>
      <c r="O112" s="7">
        <f t="shared" si="24"/>
        <v>-441.19338835749988</v>
      </c>
      <c r="P112" s="7">
        <f t="shared" si="25"/>
        <v>-4.0890797191322843</v>
      </c>
      <c r="Q112" s="7">
        <f t="shared" si="37"/>
        <v>4500</v>
      </c>
      <c r="R112" s="7">
        <f t="shared" si="22"/>
        <v>13.81</v>
      </c>
      <c r="S112" s="21">
        <f t="shared" si="26"/>
        <v>21.871971111111112</v>
      </c>
      <c r="T112" s="21">
        <f t="shared" si="32"/>
        <v>22</v>
      </c>
      <c r="U112" s="7">
        <f t="shared" si="33"/>
        <v>4500</v>
      </c>
      <c r="V112" s="7">
        <f t="shared" si="27"/>
        <v>1</v>
      </c>
      <c r="W112" s="7">
        <f t="shared" si="28"/>
        <v>9</v>
      </c>
      <c r="X112" s="7">
        <v>0</v>
      </c>
      <c r="Y112" s="7">
        <f t="shared" si="29"/>
        <v>10.298117000000001</v>
      </c>
    </row>
    <row r="113" spans="3:25">
      <c r="C113" s="69" t="s">
        <v>130</v>
      </c>
      <c r="D113" s="169">
        <v>3</v>
      </c>
      <c r="E113" s="65">
        <v>1</v>
      </c>
      <c r="F113" s="129">
        <f t="shared" si="30"/>
        <v>107</v>
      </c>
      <c r="G113" s="79">
        <f t="shared" si="36"/>
        <v>15.453599163869773</v>
      </c>
      <c r="H113" s="72">
        <f t="shared" si="35"/>
        <v>32.974899544956948</v>
      </c>
      <c r="I113" s="10">
        <f t="shared" si="31"/>
        <v>9.1596943180435968</v>
      </c>
      <c r="J113" s="70">
        <v>-1</v>
      </c>
      <c r="K113" s="7">
        <f t="shared" si="21"/>
        <v>53.530555492500085</v>
      </c>
      <c r="L113" s="7">
        <v>120</v>
      </c>
      <c r="M113" s="7">
        <f t="shared" si="23"/>
        <v>-616</v>
      </c>
      <c r="N113" s="7">
        <v>0</v>
      </c>
      <c r="O113" s="7">
        <f t="shared" si="24"/>
        <v>-442.46944450749993</v>
      </c>
      <c r="P113" s="7">
        <f t="shared" si="25"/>
        <v>-4.0528848567632538</v>
      </c>
      <c r="Q113" s="7">
        <f t="shared" si="37"/>
        <v>4500</v>
      </c>
      <c r="R113" s="7">
        <f t="shared" si="22"/>
        <v>13.81</v>
      </c>
      <c r="S113" s="21">
        <f t="shared" si="26"/>
        <v>21.871971111111112</v>
      </c>
      <c r="T113" s="21">
        <f t="shared" si="32"/>
        <v>22</v>
      </c>
      <c r="U113" s="7">
        <f t="shared" si="33"/>
        <v>4500</v>
      </c>
      <c r="V113" s="7">
        <f t="shared" si="27"/>
        <v>1</v>
      </c>
      <c r="W113" s="7">
        <f t="shared" si="28"/>
        <v>9</v>
      </c>
      <c r="X113" s="7">
        <v>0</v>
      </c>
      <c r="Y113" s="7">
        <f t="shared" si="29"/>
        <v>10.298117000000001</v>
      </c>
    </row>
    <row r="114" spans="3:25">
      <c r="C114" s="69" t="s">
        <v>130</v>
      </c>
      <c r="D114" s="169">
        <v>3</v>
      </c>
      <c r="E114" s="65">
        <v>1</v>
      </c>
      <c r="F114" s="129">
        <f t="shared" si="30"/>
        <v>108</v>
      </c>
      <c r="G114" s="79">
        <f t="shared" si="36"/>
        <v>15.56409808789174</v>
      </c>
      <c r="H114" s="72">
        <f t="shared" si="35"/>
        <v>32.57950275863648</v>
      </c>
      <c r="I114" s="10">
        <f t="shared" si="31"/>
        <v>9.0498618773990227</v>
      </c>
      <c r="J114" s="70">
        <v>-1</v>
      </c>
      <c r="K114" s="7">
        <f t="shared" si="21"/>
        <v>52.254499342500097</v>
      </c>
      <c r="L114" s="7">
        <v>120</v>
      </c>
      <c r="M114" s="7">
        <f t="shared" si="23"/>
        <v>-616</v>
      </c>
      <c r="N114" s="7">
        <v>0</v>
      </c>
      <c r="O114" s="7">
        <f t="shared" si="24"/>
        <v>-443.74550065749992</v>
      </c>
      <c r="P114" s="7">
        <f t="shared" si="25"/>
        <v>-4.0158354896676514</v>
      </c>
      <c r="Q114" s="7">
        <f t="shared" si="37"/>
        <v>4400</v>
      </c>
      <c r="R114" s="7">
        <f t="shared" si="22"/>
        <v>13.22</v>
      </c>
      <c r="S114" s="21">
        <f t="shared" si="26"/>
        <v>21.413395454545455</v>
      </c>
      <c r="T114" s="21">
        <f t="shared" si="32"/>
        <v>22</v>
      </c>
      <c r="U114" s="7">
        <f t="shared" si="33"/>
        <v>4500</v>
      </c>
      <c r="V114" s="7">
        <f t="shared" si="27"/>
        <v>1</v>
      </c>
      <c r="W114" s="7">
        <f t="shared" si="28"/>
        <v>9</v>
      </c>
      <c r="X114" s="7">
        <v>0</v>
      </c>
      <c r="Y114" s="7">
        <f t="shared" si="29"/>
        <v>9.8581540000000007</v>
      </c>
    </row>
    <row r="115" spans="3:25">
      <c r="C115" s="69" t="s">
        <v>130</v>
      </c>
      <c r="D115" s="169">
        <v>3</v>
      </c>
      <c r="E115" s="65">
        <v>1</v>
      </c>
      <c r="F115" s="129">
        <f t="shared" si="30"/>
        <v>109</v>
      </c>
      <c r="G115" s="79">
        <f t="shared" si="36"/>
        <v>15.675971429469143</v>
      </c>
      <c r="H115" s="72">
        <f t="shared" si="35"/>
        <v>32.179247971324656</v>
      </c>
      <c r="I115" s="10">
        <f t="shared" si="31"/>
        <v>8.9386799920346274</v>
      </c>
      <c r="J115" s="70">
        <v>-1</v>
      </c>
      <c r="K115" s="7">
        <f t="shared" si="21"/>
        <v>50.978443192500094</v>
      </c>
      <c r="L115" s="7">
        <v>120</v>
      </c>
      <c r="M115" s="7">
        <f t="shared" si="23"/>
        <v>-616</v>
      </c>
      <c r="N115" s="7">
        <v>0</v>
      </c>
      <c r="O115" s="7">
        <f t="shared" si="24"/>
        <v>-445.02155680749991</v>
      </c>
      <c r="P115" s="7">
        <f t="shared" si="25"/>
        <v>-3.9779052858593009</v>
      </c>
      <c r="Q115" s="7">
        <f t="shared" si="37"/>
        <v>4400</v>
      </c>
      <c r="R115" s="7">
        <f t="shared" si="22"/>
        <v>13.22</v>
      </c>
      <c r="S115" s="21">
        <f t="shared" si="26"/>
        <v>21.413395454545455</v>
      </c>
      <c r="T115" s="21">
        <f t="shared" si="32"/>
        <v>22</v>
      </c>
      <c r="U115" s="7">
        <f t="shared" si="33"/>
        <v>4500</v>
      </c>
      <c r="V115" s="7">
        <f t="shared" si="27"/>
        <v>1</v>
      </c>
      <c r="W115" s="7">
        <f t="shared" si="28"/>
        <v>9</v>
      </c>
      <c r="X115" s="7">
        <v>0</v>
      </c>
      <c r="Y115" s="7">
        <f t="shared" si="29"/>
        <v>9.8581540000000007</v>
      </c>
    </row>
    <row r="116" spans="3:25">
      <c r="C116" s="69" t="s">
        <v>130</v>
      </c>
      <c r="D116" s="169">
        <v>3</v>
      </c>
      <c r="E116" s="65">
        <v>1</v>
      </c>
      <c r="F116" s="129">
        <f t="shared" si="30"/>
        <v>110</v>
      </c>
      <c r="G116" s="79">
        <f t="shared" si="36"/>
        <v>15.789271784609664</v>
      </c>
      <c r="H116" s="72">
        <f t="shared" si="35"/>
        <v>31.773951595607404</v>
      </c>
      <c r="I116" s="10">
        <f t="shared" si="31"/>
        <v>8.8260976654465004</v>
      </c>
      <c r="J116" s="70">
        <v>-1</v>
      </c>
      <c r="K116" s="7">
        <f t="shared" si="21"/>
        <v>49.702387042500099</v>
      </c>
      <c r="L116" s="7">
        <v>120</v>
      </c>
      <c r="M116" s="7">
        <f t="shared" si="23"/>
        <v>-616</v>
      </c>
      <c r="N116" s="7">
        <v>0</v>
      </c>
      <c r="O116" s="7">
        <f t="shared" si="24"/>
        <v>-446.29761295749989</v>
      </c>
      <c r="P116" s="7">
        <f t="shared" si="25"/>
        <v>-3.9390663198185356</v>
      </c>
      <c r="Q116" s="7">
        <f t="shared" si="37"/>
        <v>4300</v>
      </c>
      <c r="R116" s="7">
        <f t="shared" si="22"/>
        <v>12.63</v>
      </c>
      <c r="S116" s="21">
        <f t="shared" si="26"/>
        <v>20.933490697674422</v>
      </c>
      <c r="T116" s="21">
        <f t="shared" si="32"/>
        <v>21</v>
      </c>
      <c r="U116" s="7">
        <f t="shared" si="33"/>
        <v>4500</v>
      </c>
      <c r="V116" s="7">
        <f t="shared" si="27"/>
        <v>2</v>
      </c>
      <c r="W116" s="7">
        <f t="shared" si="28"/>
        <v>9</v>
      </c>
      <c r="X116" s="7">
        <v>0</v>
      </c>
      <c r="Y116" s="7">
        <f t="shared" si="29"/>
        <v>9.4181910000000002</v>
      </c>
    </row>
    <row r="117" spans="3:25">
      <c r="C117" s="69" t="s">
        <v>130</v>
      </c>
      <c r="D117" s="169">
        <v>3</v>
      </c>
      <c r="E117" s="65">
        <v>1</v>
      </c>
      <c r="F117" s="129">
        <f t="shared" si="30"/>
        <v>111</v>
      </c>
      <c r="G117" s="79">
        <f t="shared" si="36"/>
        <v>15.90405519180136</v>
      </c>
      <c r="H117" s="72">
        <f t="shared" si="35"/>
        <v>31.36341818105932</v>
      </c>
      <c r="I117" s="10">
        <f t="shared" si="31"/>
        <v>8.7120606058498105</v>
      </c>
      <c r="J117" s="70">
        <v>-1</v>
      </c>
      <c r="K117" s="7">
        <f t="shared" si="21"/>
        <v>48.426330892500097</v>
      </c>
      <c r="L117" s="7">
        <v>120</v>
      </c>
      <c r="M117" s="7">
        <f t="shared" si="23"/>
        <v>-616</v>
      </c>
      <c r="N117" s="7">
        <v>0</v>
      </c>
      <c r="O117" s="7">
        <f t="shared" si="24"/>
        <v>-447.57366910749988</v>
      </c>
      <c r="P117" s="7">
        <f t="shared" si="25"/>
        <v>-3.8992889308471081</v>
      </c>
      <c r="Q117" s="7">
        <f t="shared" si="37"/>
        <v>4300</v>
      </c>
      <c r="R117" s="7">
        <f t="shared" si="22"/>
        <v>12.63</v>
      </c>
      <c r="S117" s="21">
        <f t="shared" si="26"/>
        <v>20.933490697674422</v>
      </c>
      <c r="T117" s="21">
        <f t="shared" si="32"/>
        <v>21</v>
      </c>
      <c r="U117" s="7">
        <f t="shared" si="33"/>
        <v>4500</v>
      </c>
      <c r="V117" s="7">
        <f t="shared" si="27"/>
        <v>2</v>
      </c>
      <c r="W117" s="7">
        <f t="shared" si="28"/>
        <v>9</v>
      </c>
      <c r="X117" s="7">
        <v>0</v>
      </c>
      <c r="Y117" s="7">
        <f t="shared" si="29"/>
        <v>9.4181910000000002</v>
      </c>
    </row>
    <row r="118" spans="3:25">
      <c r="C118" s="69" t="s">
        <v>130</v>
      </c>
      <c r="D118" s="169">
        <v>3</v>
      </c>
      <c r="E118" s="65">
        <v>1</v>
      </c>
      <c r="F118" s="129">
        <f t="shared" si="30"/>
        <v>112</v>
      </c>
      <c r="G118" s="79">
        <f t="shared" si="36"/>
        <v>16.020381455943916</v>
      </c>
      <c r="H118" s="72">
        <f t="shared" si="35"/>
        <v>30.947439312485972</v>
      </c>
      <c r="I118" s="10">
        <f t="shared" si="31"/>
        <v>8.5965109201349925</v>
      </c>
      <c r="J118" s="70">
        <v>-1</v>
      </c>
      <c r="K118" s="7">
        <f t="shared" si="21"/>
        <v>47.150274742500109</v>
      </c>
      <c r="L118" s="7">
        <v>120</v>
      </c>
      <c r="M118" s="7">
        <f t="shared" si="23"/>
        <v>-616</v>
      </c>
      <c r="N118" s="7">
        <v>0</v>
      </c>
      <c r="O118" s="7">
        <f t="shared" si="24"/>
        <v>-448.84972525749993</v>
      </c>
      <c r="P118" s="7">
        <f t="shared" si="25"/>
        <v>-3.8585415646756891</v>
      </c>
      <c r="Q118" s="7">
        <f t="shared" si="37"/>
        <v>4200</v>
      </c>
      <c r="R118" s="7">
        <f t="shared" si="22"/>
        <v>12.04</v>
      </c>
      <c r="S118" s="21">
        <f t="shared" si="26"/>
        <v>20.430733333333329</v>
      </c>
      <c r="T118" s="21">
        <f t="shared" si="32"/>
        <v>21</v>
      </c>
      <c r="U118" s="7">
        <f t="shared" si="33"/>
        <v>4000</v>
      </c>
      <c r="V118" s="7">
        <f t="shared" si="27"/>
        <v>2</v>
      </c>
      <c r="W118" s="7">
        <f t="shared" si="28"/>
        <v>8</v>
      </c>
      <c r="X118" s="7">
        <v>0</v>
      </c>
      <c r="Y118" s="7">
        <f t="shared" si="29"/>
        <v>8.9782279999999997</v>
      </c>
    </row>
    <row r="119" spans="3:25">
      <c r="C119" s="69" t="s">
        <v>130</v>
      </c>
      <c r="D119" s="169">
        <v>3</v>
      </c>
      <c r="E119" s="65">
        <v>1</v>
      </c>
      <c r="F119" s="129">
        <f t="shared" si="30"/>
        <v>113</v>
      </c>
      <c r="G119" s="79">
        <f t="shared" si="36"/>
        <v>16.13831451255421</v>
      </c>
      <c r="H119" s="72">
        <f t="shared" si="35"/>
        <v>30.525792373008148</v>
      </c>
      <c r="I119" s="10">
        <f t="shared" si="31"/>
        <v>8.4793867702800405</v>
      </c>
      <c r="J119" s="70">
        <v>-1</v>
      </c>
      <c r="K119" s="7">
        <f t="shared" si="21"/>
        <v>45.874218592500107</v>
      </c>
      <c r="L119" s="7">
        <v>120</v>
      </c>
      <c r="M119" s="7">
        <f t="shared" si="23"/>
        <v>-616</v>
      </c>
      <c r="N119" s="7">
        <v>0</v>
      </c>
      <c r="O119" s="7">
        <f t="shared" si="24"/>
        <v>-450.12578140749986</v>
      </c>
      <c r="P119" s="7">
        <f t="shared" si="25"/>
        <v>-3.8167905958287198</v>
      </c>
      <c r="Q119" s="7">
        <f t="shared" si="37"/>
        <v>4100</v>
      </c>
      <c r="R119" s="7">
        <f t="shared" si="22"/>
        <v>11.45</v>
      </c>
      <c r="S119" s="21">
        <f t="shared" si="26"/>
        <v>19.903451219512192</v>
      </c>
      <c r="T119" s="21">
        <f t="shared" si="32"/>
        <v>20</v>
      </c>
      <c r="U119" s="7">
        <f t="shared" si="33"/>
        <v>4000</v>
      </c>
      <c r="V119" s="7">
        <f t="shared" si="27"/>
        <v>3</v>
      </c>
      <c r="W119" s="7">
        <f t="shared" si="28"/>
        <v>8</v>
      </c>
      <c r="X119" s="7">
        <v>0</v>
      </c>
      <c r="Y119" s="7">
        <f t="shared" si="29"/>
        <v>8.5382649999999991</v>
      </c>
    </row>
    <row r="120" spans="3:25">
      <c r="C120" s="69" t="s">
        <v>130</v>
      </c>
      <c r="D120" s="169">
        <v>3</v>
      </c>
      <c r="E120" s="65">
        <v>1</v>
      </c>
      <c r="F120" s="129">
        <f t="shared" si="30"/>
        <v>114</v>
      </c>
      <c r="G120" s="79">
        <f t="shared" si="36"/>
        <v>16.257922838540352</v>
      </c>
      <c r="H120" s="72">
        <f t="shared" si="35"/>
        <v>30.098239151153049</v>
      </c>
      <c r="I120" s="10">
        <f t="shared" si="31"/>
        <v>8.3606219864314024</v>
      </c>
      <c r="J120" s="70">
        <v>-1</v>
      </c>
      <c r="K120" s="7">
        <f t="shared" si="21"/>
        <v>44.598162442500104</v>
      </c>
      <c r="L120" s="7">
        <v>120</v>
      </c>
      <c r="M120" s="7">
        <f t="shared" si="23"/>
        <v>-616</v>
      </c>
      <c r="N120" s="7">
        <v>0</v>
      </c>
      <c r="O120" s="7">
        <f t="shared" si="24"/>
        <v>-451.4018375574999</v>
      </c>
      <c r="P120" s="7">
        <f t="shared" si="25"/>
        <v>-3.7740001277987698</v>
      </c>
      <c r="Q120" s="7">
        <f t="shared" si="37"/>
        <v>4100</v>
      </c>
      <c r="R120" s="7">
        <f t="shared" si="22"/>
        <v>11.45</v>
      </c>
      <c r="S120" s="21">
        <f t="shared" si="26"/>
        <v>19.903451219512192</v>
      </c>
      <c r="T120" s="21">
        <f t="shared" si="32"/>
        <v>20</v>
      </c>
      <c r="U120" s="7">
        <f t="shared" si="33"/>
        <v>4000</v>
      </c>
      <c r="V120" s="7">
        <f t="shared" si="27"/>
        <v>3</v>
      </c>
      <c r="W120" s="7">
        <f t="shared" si="28"/>
        <v>8</v>
      </c>
      <c r="X120" s="7">
        <v>0</v>
      </c>
      <c r="Y120" s="7">
        <f t="shared" si="29"/>
        <v>8.5382649999999991</v>
      </c>
    </row>
    <row r="121" spans="3:25">
      <c r="C121" s="71" t="s">
        <v>129</v>
      </c>
      <c r="D121" s="169">
        <v>3</v>
      </c>
      <c r="E121" s="65">
        <v>1</v>
      </c>
      <c r="F121" s="130">
        <f t="shared" si="30"/>
        <v>115</v>
      </c>
      <c r="G121" s="79">
        <f t="shared" si="36"/>
        <v>16.379279917034918</v>
      </c>
      <c r="H121" s="72">
        <f t="shared" si="35"/>
        <v>29.664524267211878</v>
      </c>
      <c r="I121" s="10">
        <f t="shared" si="31"/>
        <v>8.2401456297810771</v>
      </c>
      <c r="J121" s="70">
        <v>0.8</v>
      </c>
      <c r="K121" s="7">
        <f t="shared" si="21"/>
        <v>43.322106292500116</v>
      </c>
      <c r="L121" s="7">
        <v>120</v>
      </c>
      <c r="M121" s="7">
        <f t="shared" si="23"/>
        <v>492.8</v>
      </c>
      <c r="N121" s="7">
        <v>0</v>
      </c>
      <c r="O121" s="7">
        <f t="shared" si="24"/>
        <v>656.12210629250012</v>
      </c>
      <c r="P121" s="7">
        <f t="shared" si="25"/>
        <v>5.4065417067689001</v>
      </c>
      <c r="Q121" s="7">
        <f t="shared" si="37"/>
        <v>4000</v>
      </c>
      <c r="R121" s="7">
        <f t="shared" si="22"/>
        <v>10.86</v>
      </c>
      <c r="S121" s="21">
        <f t="shared" si="26"/>
        <v>19.349805</v>
      </c>
      <c r="T121" s="21">
        <f t="shared" si="32"/>
        <v>20</v>
      </c>
      <c r="U121" s="7">
        <f t="shared" si="33"/>
        <v>4000</v>
      </c>
      <c r="V121" s="7">
        <f t="shared" si="27"/>
        <v>3</v>
      </c>
      <c r="W121" s="7">
        <f t="shared" si="28"/>
        <v>8</v>
      </c>
      <c r="X121" s="7">
        <f t="shared" si="34"/>
        <v>466</v>
      </c>
      <c r="Y121" s="7">
        <f t="shared" si="29"/>
        <v>8.0983020000000003</v>
      </c>
    </row>
    <row r="122" spans="3:25">
      <c r="C122" s="71" t="s">
        <v>129</v>
      </c>
      <c r="D122" s="169">
        <v>3</v>
      </c>
      <c r="E122" s="65">
        <v>1</v>
      </c>
      <c r="F122" s="130">
        <f t="shared" si="30"/>
        <v>116</v>
      </c>
      <c r="G122" s="79">
        <f t="shared" si="36"/>
        <v>16.49923194581573</v>
      </c>
      <c r="H122" s="72">
        <f t="shared" si="35"/>
        <v>30.011997600959564</v>
      </c>
      <c r="I122" s="10">
        <f t="shared" si="31"/>
        <v>8.3366660002665451</v>
      </c>
      <c r="J122" s="70">
        <v>0.8</v>
      </c>
      <c r="K122" s="7">
        <f t="shared" si="21"/>
        <v>44.342951212500118</v>
      </c>
      <c r="L122" s="7">
        <v>120</v>
      </c>
      <c r="M122" s="7">
        <f t="shared" si="23"/>
        <v>492.8</v>
      </c>
      <c r="N122" s="7">
        <v>0</v>
      </c>
      <c r="O122" s="7">
        <f t="shared" si="24"/>
        <v>657.14295121250007</v>
      </c>
      <c r="P122" s="7">
        <f t="shared" si="25"/>
        <v>5.4783812986880669</v>
      </c>
      <c r="Q122" s="7">
        <f t="shared" si="37"/>
        <v>4100</v>
      </c>
      <c r="R122" s="7">
        <f t="shared" si="22"/>
        <v>11.45</v>
      </c>
      <c r="S122" s="21">
        <f t="shared" si="26"/>
        <v>19.903451219512192</v>
      </c>
      <c r="T122" s="21">
        <f t="shared" si="32"/>
        <v>20</v>
      </c>
      <c r="U122" s="7">
        <f t="shared" si="33"/>
        <v>4000</v>
      </c>
      <c r="V122" s="7">
        <f t="shared" si="27"/>
        <v>3</v>
      </c>
      <c r="W122" s="7">
        <f t="shared" si="28"/>
        <v>8</v>
      </c>
      <c r="X122" s="7">
        <f t="shared" si="34"/>
        <v>466</v>
      </c>
      <c r="Y122" s="7">
        <f t="shared" si="29"/>
        <v>8.5382649999999991</v>
      </c>
    </row>
    <row r="123" spans="3:25">
      <c r="C123" s="71" t="s">
        <v>129</v>
      </c>
      <c r="D123" s="169">
        <v>3</v>
      </c>
      <c r="E123" s="65">
        <v>1</v>
      </c>
      <c r="F123" s="130">
        <f t="shared" si="30"/>
        <v>117</v>
      </c>
      <c r="G123" s="79">
        <f t="shared" si="36"/>
        <v>16.6178266236432</v>
      </c>
      <c r="H123" s="72">
        <f t="shared" si="35"/>
        <v>30.355493736719264</v>
      </c>
      <c r="I123" s="10">
        <f t="shared" si="31"/>
        <v>8.4320815935331286</v>
      </c>
      <c r="J123" s="70">
        <v>0.8</v>
      </c>
      <c r="K123" s="7">
        <f t="shared" si="21"/>
        <v>45.363796132500106</v>
      </c>
      <c r="L123" s="7">
        <v>120</v>
      </c>
      <c r="M123" s="7">
        <f t="shared" si="23"/>
        <v>492.8</v>
      </c>
      <c r="N123" s="7">
        <v>0</v>
      </c>
      <c r="O123" s="7">
        <f t="shared" si="24"/>
        <v>658.16379613250012</v>
      </c>
      <c r="P123" s="7">
        <f t="shared" si="25"/>
        <v>5.5496908308987454</v>
      </c>
      <c r="Q123" s="7">
        <f t="shared" si="37"/>
        <v>4100</v>
      </c>
      <c r="R123" s="7">
        <f t="shared" si="22"/>
        <v>11.45</v>
      </c>
      <c r="S123" s="21">
        <f t="shared" si="26"/>
        <v>19.903451219512192</v>
      </c>
      <c r="T123" s="21">
        <f t="shared" si="32"/>
        <v>20</v>
      </c>
      <c r="U123" s="7">
        <f t="shared" si="33"/>
        <v>4000</v>
      </c>
      <c r="V123" s="7">
        <f t="shared" si="27"/>
        <v>3</v>
      </c>
      <c r="W123" s="7">
        <f t="shared" si="28"/>
        <v>8</v>
      </c>
      <c r="X123" s="7">
        <f t="shared" si="34"/>
        <v>466</v>
      </c>
      <c r="Y123" s="7">
        <f t="shared" si="29"/>
        <v>8.5382649999999991</v>
      </c>
    </row>
    <row r="124" spans="3:25">
      <c r="C124" s="71" t="s">
        <v>129</v>
      </c>
      <c r="D124" s="169">
        <v>3</v>
      </c>
      <c r="E124" s="65">
        <v>1</v>
      </c>
      <c r="F124" s="130">
        <f t="shared" si="30"/>
        <v>118</v>
      </c>
      <c r="G124" s="79">
        <f t="shared" si="36"/>
        <v>16.735109010148246</v>
      </c>
      <c r="H124" s="72">
        <f t="shared" si="35"/>
        <v>30.695146196100811</v>
      </c>
      <c r="I124" s="10">
        <f t="shared" si="31"/>
        <v>8.5264294989168921</v>
      </c>
      <c r="J124" s="70">
        <v>0.8</v>
      </c>
      <c r="K124" s="7">
        <f t="shared" si="21"/>
        <v>46.384641052500093</v>
      </c>
      <c r="L124" s="7">
        <v>120</v>
      </c>
      <c r="M124" s="7">
        <f t="shared" si="23"/>
        <v>492.8</v>
      </c>
      <c r="N124" s="7">
        <v>0</v>
      </c>
      <c r="O124" s="7">
        <f t="shared" si="24"/>
        <v>659.18464105250007</v>
      </c>
      <c r="P124" s="7">
        <f t="shared" si="25"/>
        <v>5.6204913687029796</v>
      </c>
      <c r="Q124" s="7">
        <f t="shared" si="37"/>
        <v>4200</v>
      </c>
      <c r="R124" s="7">
        <f t="shared" si="22"/>
        <v>12.04</v>
      </c>
      <c r="S124" s="21">
        <f t="shared" si="26"/>
        <v>20.430733333333329</v>
      </c>
      <c r="T124" s="21">
        <f t="shared" si="32"/>
        <v>21</v>
      </c>
      <c r="U124" s="7">
        <f t="shared" si="33"/>
        <v>4000</v>
      </c>
      <c r="V124" s="7">
        <f t="shared" si="27"/>
        <v>2</v>
      </c>
      <c r="W124" s="7">
        <f t="shared" si="28"/>
        <v>8</v>
      </c>
      <c r="X124" s="7">
        <f t="shared" si="34"/>
        <v>488</v>
      </c>
      <c r="Y124" s="7">
        <f t="shared" si="29"/>
        <v>8.9782279999999997</v>
      </c>
    </row>
    <row r="125" spans="3:25">
      <c r="C125" s="71" t="s">
        <v>129</v>
      </c>
      <c r="D125" s="169">
        <v>3</v>
      </c>
      <c r="E125" s="65">
        <v>1</v>
      </c>
      <c r="F125" s="130">
        <f t="shared" si="30"/>
        <v>119</v>
      </c>
      <c r="G125" s="79">
        <f t="shared" si="36"/>
        <v>16.851121725838745</v>
      </c>
      <c r="H125" s="72">
        <f t="shared" si="35"/>
        <v>31.031081192894362</v>
      </c>
      <c r="I125" s="10">
        <f t="shared" si="31"/>
        <v>8.6197447758039889</v>
      </c>
      <c r="J125" s="70">
        <v>0.8</v>
      </c>
      <c r="K125" s="7">
        <f t="shared" si="21"/>
        <v>47.405485972500095</v>
      </c>
      <c r="L125" s="7">
        <v>120</v>
      </c>
      <c r="M125" s="7">
        <f t="shared" si="23"/>
        <v>492.8</v>
      </c>
      <c r="N125" s="7">
        <v>0</v>
      </c>
      <c r="O125" s="7">
        <f t="shared" si="24"/>
        <v>660.20548597250013</v>
      </c>
      <c r="P125" s="7">
        <f t="shared" si="25"/>
        <v>5.6908027886685915</v>
      </c>
      <c r="Q125" s="7">
        <f t="shared" si="37"/>
        <v>4200</v>
      </c>
      <c r="R125" s="7">
        <f t="shared" si="22"/>
        <v>12.04</v>
      </c>
      <c r="S125" s="21">
        <f t="shared" si="26"/>
        <v>20.430733333333329</v>
      </c>
      <c r="T125" s="21">
        <f t="shared" si="32"/>
        <v>21</v>
      </c>
      <c r="U125" s="7">
        <f t="shared" si="33"/>
        <v>4000</v>
      </c>
      <c r="V125" s="7">
        <f t="shared" si="27"/>
        <v>2</v>
      </c>
      <c r="W125" s="7">
        <f t="shared" si="28"/>
        <v>8</v>
      </c>
      <c r="X125" s="7">
        <f t="shared" si="34"/>
        <v>488</v>
      </c>
      <c r="Y125" s="7">
        <f t="shared" si="29"/>
        <v>8.9782279999999997</v>
      </c>
    </row>
    <row r="126" spans="3:25">
      <c r="C126" s="71" t="s">
        <v>129</v>
      </c>
      <c r="D126" s="169">
        <v>3</v>
      </c>
      <c r="E126" s="65">
        <v>1</v>
      </c>
      <c r="F126" s="130">
        <f t="shared" si="30"/>
        <v>120</v>
      </c>
      <c r="G126" s="79">
        <f t="shared" si="36"/>
        <v>16.965905133030443</v>
      </c>
      <c r="H126" s="72">
        <f t="shared" si="35"/>
        <v>31.363418181059313</v>
      </c>
      <c r="I126" s="10">
        <f t="shared" si="31"/>
        <v>8.7120606058498087</v>
      </c>
      <c r="J126" s="70">
        <v>0.8</v>
      </c>
      <c r="K126" s="7">
        <f t="shared" si="21"/>
        <v>48.426330892500076</v>
      </c>
      <c r="L126" s="7">
        <v>120</v>
      </c>
      <c r="M126" s="7">
        <f t="shared" si="23"/>
        <v>492.8</v>
      </c>
      <c r="N126" s="7">
        <v>0</v>
      </c>
      <c r="O126" s="7">
        <f t="shared" si="24"/>
        <v>661.22633089250007</v>
      </c>
      <c r="P126" s="7">
        <f t="shared" si="25"/>
        <v>5.7606438689191597</v>
      </c>
      <c r="Q126" s="7">
        <f t="shared" si="37"/>
        <v>4300</v>
      </c>
      <c r="R126" s="7">
        <f t="shared" si="22"/>
        <v>12.63</v>
      </c>
      <c r="S126" s="21">
        <f t="shared" si="26"/>
        <v>20.933490697674422</v>
      </c>
      <c r="T126" s="21">
        <f t="shared" si="32"/>
        <v>21</v>
      </c>
      <c r="U126" s="7">
        <f t="shared" si="33"/>
        <v>4500</v>
      </c>
      <c r="V126" s="7">
        <f t="shared" si="27"/>
        <v>2</v>
      </c>
      <c r="W126" s="7">
        <f t="shared" si="28"/>
        <v>9</v>
      </c>
      <c r="X126" s="7">
        <f t="shared" si="34"/>
        <v>488</v>
      </c>
      <c r="Y126" s="7">
        <f t="shared" si="29"/>
        <v>9.4181910000000002</v>
      </c>
    </row>
    <row r="127" spans="3:25">
      <c r="C127" s="71" t="s">
        <v>129</v>
      </c>
      <c r="D127" s="169">
        <v>3</v>
      </c>
      <c r="E127" s="65">
        <v>1</v>
      </c>
      <c r="F127" s="130">
        <f t="shared" si="30"/>
        <v>121</v>
      </c>
      <c r="G127" s="79">
        <f t="shared" si="36"/>
        <v>17.079497499879857</v>
      </c>
      <c r="H127" s="72">
        <f t="shared" si="35"/>
        <v>31.692270350986242</v>
      </c>
      <c r="I127" s="10">
        <f t="shared" si="31"/>
        <v>8.8034084308295117</v>
      </c>
      <c r="J127" s="70">
        <v>0.8</v>
      </c>
      <c r="K127" s="7">
        <f t="shared" si="21"/>
        <v>49.447175812500078</v>
      </c>
      <c r="L127" s="7">
        <v>120</v>
      </c>
      <c r="M127" s="7">
        <f t="shared" si="23"/>
        <v>492.8</v>
      </c>
      <c r="N127" s="7">
        <v>0</v>
      </c>
      <c r="O127" s="7">
        <f t="shared" si="24"/>
        <v>662.24717581250002</v>
      </c>
      <c r="P127" s="7">
        <f t="shared" si="25"/>
        <v>5.8300323708407964</v>
      </c>
      <c r="Q127" s="7">
        <f t="shared" si="37"/>
        <v>4300</v>
      </c>
      <c r="R127" s="7">
        <f t="shared" si="22"/>
        <v>12.63</v>
      </c>
      <c r="S127" s="21">
        <f t="shared" si="26"/>
        <v>20.933490697674422</v>
      </c>
      <c r="T127" s="21">
        <f t="shared" si="32"/>
        <v>21</v>
      </c>
      <c r="U127" s="7">
        <f t="shared" si="33"/>
        <v>4500</v>
      </c>
      <c r="V127" s="7">
        <f t="shared" si="27"/>
        <v>2</v>
      </c>
      <c r="W127" s="7">
        <f t="shared" si="28"/>
        <v>9</v>
      </c>
      <c r="X127" s="7">
        <f t="shared" si="34"/>
        <v>488</v>
      </c>
      <c r="Y127" s="7">
        <f t="shared" si="29"/>
        <v>9.4181910000000002</v>
      </c>
    </row>
    <row r="128" spans="3:25">
      <c r="C128" s="71" t="s">
        <v>129</v>
      </c>
      <c r="D128" s="169">
        <v>3</v>
      </c>
      <c r="E128" s="65">
        <v>1</v>
      </c>
      <c r="F128" s="130">
        <f t="shared" si="30"/>
        <v>122</v>
      </c>
      <c r="G128" s="79">
        <f t="shared" si="36"/>
        <v>17.191935149408852</v>
      </c>
      <c r="H128" s="72">
        <f t="shared" si="35"/>
        <v>32.017745079877216</v>
      </c>
      <c r="I128" s="10">
        <f t="shared" si="31"/>
        <v>8.8938180777436706</v>
      </c>
      <c r="J128" s="70">
        <v>0.8</v>
      </c>
      <c r="K128" s="7">
        <f t="shared" si="21"/>
        <v>50.468020732500072</v>
      </c>
      <c r="L128" s="7">
        <v>120</v>
      </c>
      <c r="M128" s="7">
        <f t="shared" si="23"/>
        <v>492.8</v>
      </c>
      <c r="N128" s="7">
        <v>0</v>
      </c>
      <c r="O128" s="7">
        <f t="shared" si="24"/>
        <v>663.26802073250008</v>
      </c>
      <c r="P128" s="7">
        <f t="shared" si="25"/>
        <v>5.8989851131799735</v>
      </c>
      <c r="Q128" s="7">
        <f t="shared" si="37"/>
        <v>4300</v>
      </c>
      <c r="R128" s="7">
        <f t="shared" si="22"/>
        <v>12.63</v>
      </c>
      <c r="S128" s="21">
        <f t="shared" si="26"/>
        <v>20.933490697674422</v>
      </c>
      <c r="T128" s="21">
        <f t="shared" si="32"/>
        <v>21</v>
      </c>
      <c r="U128" s="7">
        <f t="shared" si="33"/>
        <v>4500</v>
      </c>
      <c r="V128" s="7">
        <f t="shared" si="27"/>
        <v>2</v>
      </c>
      <c r="W128" s="7">
        <f t="shared" si="28"/>
        <v>9</v>
      </c>
      <c r="X128" s="7">
        <f t="shared" si="34"/>
        <v>488</v>
      </c>
      <c r="Y128" s="7">
        <f t="shared" si="29"/>
        <v>9.4181910000000002</v>
      </c>
    </row>
    <row r="129" spans="3:25">
      <c r="C129" s="71" t="s">
        <v>129</v>
      </c>
      <c r="D129" s="169">
        <v>3</v>
      </c>
      <c r="E129" s="65">
        <v>1</v>
      </c>
      <c r="F129" s="130">
        <f t="shared" si="30"/>
        <v>123</v>
      </c>
      <c r="G129" s="79">
        <f t="shared" si="36"/>
        <v>17.303252595165858</v>
      </c>
      <c r="H129" s="72">
        <f t="shared" si="35"/>
        <v>32.339944341325044</v>
      </c>
      <c r="I129" s="10">
        <f t="shared" si="31"/>
        <v>8.9833178725902894</v>
      </c>
      <c r="J129" s="70">
        <v>0.8</v>
      </c>
      <c r="K129" s="7">
        <f t="shared" si="21"/>
        <v>51.488865652500067</v>
      </c>
      <c r="L129" s="7">
        <v>120</v>
      </c>
      <c r="M129" s="7">
        <f t="shared" si="23"/>
        <v>492.8</v>
      </c>
      <c r="N129" s="7">
        <v>0</v>
      </c>
      <c r="O129" s="7">
        <f t="shared" si="24"/>
        <v>664.28886565250014</v>
      </c>
      <c r="P129" s="7">
        <f t="shared" si="25"/>
        <v>5.9675180393788345</v>
      </c>
      <c r="Q129" s="7">
        <f t="shared" si="37"/>
        <v>4400</v>
      </c>
      <c r="R129" s="7">
        <f t="shared" si="22"/>
        <v>13.22</v>
      </c>
      <c r="S129" s="21">
        <f t="shared" si="26"/>
        <v>21.413395454545455</v>
      </c>
      <c r="T129" s="21">
        <f t="shared" si="32"/>
        <v>22</v>
      </c>
      <c r="U129" s="7">
        <f t="shared" si="33"/>
        <v>4500</v>
      </c>
      <c r="V129" s="7">
        <f t="shared" si="27"/>
        <v>1</v>
      </c>
      <c r="W129" s="7">
        <f t="shared" si="28"/>
        <v>9</v>
      </c>
      <c r="X129" s="7">
        <f t="shared" si="34"/>
        <v>488</v>
      </c>
      <c r="Y129" s="7">
        <f t="shared" si="29"/>
        <v>9.8581540000000007</v>
      </c>
    </row>
    <row r="130" spans="3:25">
      <c r="C130" s="71" t="s">
        <v>129</v>
      </c>
      <c r="D130" s="169">
        <v>3</v>
      </c>
      <c r="E130" s="65">
        <v>1</v>
      </c>
      <c r="F130" s="130">
        <f t="shared" si="30"/>
        <v>124</v>
      </c>
      <c r="G130" s="79">
        <f t="shared" si="36"/>
        <v>17.413482664959702</v>
      </c>
      <c r="H130" s="72">
        <f t="shared" si="35"/>
        <v>32.65896507852019</v>
      </c>
      <c r="I130" s="10">
        <f t="shared" si="31"/>
        <v>9.0719347440333866</v>
      </c>
      <c r="J130" s="70">
        <v>0.8</v>
      </c>
      <c r="K130" s="7">
        <f t="shared" si="21"/>
        <v>52.509710572500062</v>
      </c>
      <c r="L130" s="7">
        <v>120</v>
      </c>
      <c r="M130" s="7">
        <f t="shared" si="23"/>
        <v>492.8</v>
      </c>
      <c r="N130" s="7">
        <v>0</v>
      </c>
      <c r="O130" s="7">
        <f t="shared" si="24"/>
        <v>665.30971057250008</v>
      </c>
      <c r="P130" s="7">
        <f t="shared" si="25"/>
        <v>6.0356462788854595</v>
      </c>
      <c r="Q130" s="7">
        <f t="shared" si="37"/>
        <v>4400</v>
      </c>
      <c r="R130" s="7">
        <f t="shared" si="22"/>
        <v>13.22</v>
      </c>
      <c r="S130" s="21">
        <f t="shared" si="26"/>
        <v>21.413395454545455</v>
      </c>
      <c r="T130" s="21">
        <f t="shared" si="32"/>
        <v>22</v>
      </c>
      <c r="U130" s="7">
        <f t="shared" si="33"/>
        <v>4500</v>
      </c>
      <c r="V130" s="7">
        <f t="shared" si="27"/>
        <v>1</v>
      </c>
      <c r="W130" s="7">
        <f t="shared" si="28"/>
        <v>9</v>
      </c>
      <c r="X130" s="7">
        <f t="shared" si="34"/>
        <v>488</v>
      </c>
      <c r="Y130" s="7">
        <f t="shared" si="29"/>
        <v>9.8581540000000007</v>
      </c>
    </row>
    <row r="131" spans="3:25">
      <c r="C131" s="71" t="s">
        <v>129</v>
      </c>
      <c r="D131" s="169">
        <v>3</v>
      </c>
      <c r="E131" s="65">
        <v>1</v>
      </c>
      <c r="F131" s="130">
        <f t="shared" si="30"/>
        <v>125</v>
      </c>
      <c r="G131" s="79">
        <f t="shared" si="36"/>
        <v>17.522656613923271</v>
      </c>
      <c r="H131" s="72">
        <f t="shared" si="35"/>
        <v>32.974899544956941</v>
      </c>
      <c r="I131" s="10">
        <f t="shared" si="31"/>
        <v>9.159694318043595</v>
      </c>
      <c r="J131" s="70">
        <v>0.8</v>
      </c>
      <c r="K131" s="7">
        <f t="shared" si="21"/>
        <v>53.530555492500071</v>
      </c>
      <c r="L131" s="7">
        <v>120</v>
      </c>
      <c r="M131" s="7">
        <f t="shared" si="23"/>
        <v>492.8</v>
      </c>
      <c r="N131" s="7">
        <v>0</v>
      </c>
      <c r="O131" s="7">
        <f t="shared" si="24"/>
        <v>666.33055549250003</v>
      </c>
      <c r="P131" s="7">
        <f t="shared" si="25"/>
        <v>6.1033842030834853</v>
      </c>
      <c r="Q131" s="7">
        <f t="shared" si="37"/>
        <v>4500</v>
      </c>
      <c r="R131" s="7">
        <f t="shared" si="22"/>
        <v>13.81</v>
      </c>
      <c r="S131" s="21">
        <f t="shared" si="26"/>
        <v>21.871971111111112</v>
      </c>
      <c r="T131" s="21">
        <f t="shared" si="32"/>
        <v>22</v>
      </c>
      <c r="U131" s="7">
        <f t="shared" si="33"/>
        <v>4500</v>
      </c>
      <c r="V131" s="7">
        <f t="shared" si="27"/>
        <v>1</v>
      </c>
      <c r="W131" s="7">
        <f t="shared" si="28"/>
        <v>9</v>
      </c>
      <c r="X131" s="7">
        <f t="shared" si="34"/>
        <v>488</v>
      </c>
      <c r="Y131" s="7">
        <f t="shared" si="29"/>
        <v>10.298117000000001</v>
      </c>
    </row>
    <row r="132" spans="3:25">
      <c r="C132" s="71" t="s">
        <v>129</v>
      </c>
      <c r="D132" s="169">
        <v>3</v>
      </c>
      <c r="E132" s="65">
        <v>1</v>
      </c>
      <c r="F132" s="130">
        <f t="shared" si="30"/>
        <v>126</v>
      </c>
      <c r="G132" s="79">
        <f t="shared" si="36"/>
        <v>17.630804228010447</v>
      </c>
      <c r="H132" s="72">
        <f t="shared" si="35"/>
        <v>33.287835616032496</v>
      </c>
      <c r="I132" s="10">
        <f t="shared" si="31"/>
        <v>9.2466210044534716</v>
      </c>
      <c r="J132" s="70">
        <v>0.8</v>
      </c>
      <c r="K132" s="7">
        <f t="shared" si="21"/>
        <v>54.551400412500072</v>
      </c>
      <c r="L132" s="7">
        <v>120</v>
      </c>
      <c r="M132" s="7">
        <f t="shared" si="23"/>
        <v>492.8</v>
      </c>
      <c r="N132" s="7">
        <v>0</v>
      </c>
      <c r="O132" s="7">
        <f t="shared" si="24"/>
        <v>667.35140041250008</v>
      </c>
      <c r="P132" s="7">
        <f t="shared" si="25"/>
        <v>6.1707454764056617</v>
      </c>
      <c r="Q132" s="7">
        <f t="shared" si="37"/>
        <v>4500</v>
      </c>
      <c r="R132" s="7">
        <f t="shared" si="22"/>
        <v>13.81</v>
      </c>
      <c r="S132" s="21">
        <f t="shared" si="26"/>
        <v>21.871971111111112</v>
      </c>
      <c r="T132" s="21">
        <f t="shared" si="32"/>
        <v>22</v>
      </c>
      <c r="U132" s="7">
        <f t="shared" si="33"/>
        <v>4500</v>
      </c>
      <c r="V132" s="7">
        <f t="shared" si="27"/>
        <v>1</v>
      </c>
      <c r="W132" s="7">
        <f t="shared" si="28"/>
        <v>9</v>
      </c>
      <c r="X132" s="7">
        <f t="shared" si="34"/>
        <v>488</v>
      </c>
      <c r="Y132" s="7">
        <f t="shared" si="29"/>
        <v>10.298117000000001</v>
      </c>
    </row>
    <row r="133" spans="3:25">
      <c r="C133" s="71" t="s">
        <v>129</v>
      </c>
      <c r="D133" s="169">
        <v>3</v>
      </c>
      <c r="E133" s="65">
        <v>1</v>
      </c>
      <c r="F133" s="130">
        <f t="shared" si="30"/>
        <v>127</v>
      </c>
      <c r="G133" s="79">
        <f t="shared" si="36"/>
        <v>17.737953918897428</v>
      </c>
      <c r="H133" s="72">
        <f t="shared" si="35"/>
        <v>33.597857074521905</v>
      </c>
      <c r="I133" s="10">
        <f t="shared" si="31"/>
        <v>9.332738076256085</v>
      </c>
      <c r="J133" s="70">
        <v>0.8</v>
      </c>
      <c r="K133" s="7">
        <f t="shared" si="21"/>
        <v>55.572245332500081</v>
      </c>
      <c r="L133" s="7">
        <v>120</v>
      </c>
      <c r="M133" s="7">
        <f t="shared" si="23"/>
        <v>492.8</v>
      </c>
      <c r="N133" s="7">
        <v>0</v>
      </c>
      <c r="O133" s="7">
        <f t="shared" si="24"/>
        <v>668.37224533250014</v>
      </c>
      <c r="P133" s="7">
        <f t="shared" si="25"/>
        <v>6.2377431031273973</v>
      </c>
      <c r="Q133" s="7">
        <f t="shared" si="37"/>
        <v>4600</v>
      </c>
      <c r="R133" s="7">
        <f t="shared" si="22"/>
        <v>14.1</v>
      </c>
      <c r="S133" s="21">
        <f t="shared" si="26"/>
        <v>21.845804347826085</v>
      </c>
      <c r="T133" s="21">
        <f t="shared" si="32"/>
        <v>22</v>
      </c>
      <c r="U133" s="7">
        <f t="shared" si="33"/>
        <v>4500</v>
      </c>
      <c r="V133" s="7">
        <f t="shared" si="27"/>
        <v>1</v>
      </c>
      <c r="W133" s="7">
        <f t="shared" si="28"/>
        <v>9</v>
      </c>
      <c r="X133" s="7">
        <f t="shared" si="34"/>
        <v>488</v>
      </c>
      <c r="Y133" s="7">
        <f t="shared" si="29"/>
        <v>10.51437</v>
      </c>
    </row>
    <row r="134" spans="3:25">
      <c r="C134" s="71" t="s">
        <v>129</v>
      </c>
      <c r="D134" s="169">
        <v>3</v>
      </c>
      <c r="E134" s="65">
        <v>1</v>
      </c>
      <c r="F134" s="130">
        <f t="shared" si="30"/>
        <v>128</v>
      </c>
      <c r="G134" s="79">
        <f t="shared" si="36"/>
        <v>17.844132811145194</v>
      </c>
      <c r="H134" s="72">
        <f t="shared" si="35"/>
        <v>33.905043872556803</v>
      </c>
      <c r="I134" s="10">
        <f t="shared" si="31"/>
        <v>9.4180677423768895</v>
      </c>
      <c r="J134" s="70">
        <v>0.8</v>
      </c>
      <c r="K134" s="7">
        <f t="shared" ref="K134:K197" si="38">0.5*1.167*0.95*1.151*I134^2</f>
        <v>56.593090252500069</v>
      </c>
      <c r="L134" s="7">
        <v>120</v>
      </c>
      <c r="M134" s="7">
        <f t="shared" si="23"/>
        <v>492.8</v>
      </c>
      <c r="N134" s="7">
        <v>0</v>
      </c>
      <c r="O134" s="7">
        <f t="shared" si="24"/>
        <v>669.39309025250009</v>
      </c>
      <c r="P134" s="7">
        <f t="shared" si="25"/>
        <v>6.3043894702770533</v>
      </c>
      <c r="Q134" s="7">
        <f t="shared" si="37"/>
        <v>4600</v>
      </c>
      <c r="R134" s="7">
        <f t="shared" ref="R134:R197" si="39">VLOOKUP(Q134,$AG$7:$AH$68,2,FALSE)</f>
        <v>14.1</v>
      </c>
      <c r="S134" s="21">
        <f t="shared" si="26"/>
        <v>21.845804347826085</v>
      </c>
      <c r="T134" s="21">
        <f t="shared" si="32"/>
        <v>22</v>
      </c>
      <c r="U134" s="7">
        <f t="shared" si="33"/>
        <v>4500</v>
      </c>
      <c r="V134" s="7">
        <f t="shared" si="27"/>
        <v>1</v>
      </c>
      <c r="W134" s="7">
        <f t="shared" si="28"/>
        <v>9</v>
      </c>
      <c r="X134" s="7">
        <f t="shared" si="34"/>
        <v>488</v>
      </c>
      <c r="Y134" s="7">
        <f t="shared" si="29"/>
        <v>10.51437</v>
      </c>
    </row>
    <row r="135" spans="3:25">
      <c r="C135" s="71" t="s">
        <v>129</v>
      </c>
      <c r="D135" s="169">
        <v>3</v>
      </c>
      <c r="E135" s="65">
        <v>1</v>
      </c>
      <c r="F135" s="130">
        <f t="shared" si="30"/>
        <v>129</v>
      </c>
      <c r="G135" s="79">
        <f t="shared" si="36"/>
        <v>17.949366822380671</v>
      </c>
      <c r="H135" s="72">
        <f t="shared" si="35"/>
        <v>34.209472372429268</v>
      </c>
      <c r="I135" s="10">
        <f t="shared" si="31"/>
        <v>9.5026312145636851</v>
      </c>
      <c r="J135" s="70">
        <v>0.8</v>
      </c>
      <c r="K135" s="7">
        <f t="shared" si="38"/>
        <v>57.613935172500057</v>
      </c>
      <c r="L135" s="7">
        <v>120</v>
      </c>
      <c r="M135" s="7">
        <f t="shared" ref="M135:M198" si="40">J135*616</f>
        <v>492.8</v>
      </c>
      <c r="N135" s="7">
        <v>0</v>
      </c>
      <c r="O135" s="7">
        <f t="shared" ref="O135:O198" si="41">K135+L135+M135+N135</f>
        <v>670.41393517250003</v>
      </c>
      <c r="P135" s="7">
        <f t="shared" ref="P135:P198" si="42">(O135*I135)/1000</f>
        <v>6.3706963870486737</v>
      </c>
      <c r="Q135" s="7">
        <f t="shared" si="37"/>
        <v>4600</v>
      </c>
      <c r="R135" s="7">
        <f t="shared" si="39"/>
        <v>14.1</v>
      </c>
      <c r="S135" s="21">
        <f t="shared" ref="S135:S198" si="43">VLOOKUP(Q135,$AG$7:$AI$68,3,TRUE)</f>
        <v>21.845804347826085</v>
      </c>
      <c r="T135" s="21">
        <f t="shared" si="32"/>
        <v>22</v>
      </c>
      <c r="U135" s="7">
        <f t="shared" si="33"/>
        <v>4500</v>
      </c>
      <c r="V135" s="7">
        <f t="shared" ref="V135:V198" si="44">MATCH(T135,$AJ$7:$AJ$29,0)</f>
        <v>1</v>
      </c>
      <c r="W135" s="7">
        <f t="shared" ref="W135:W198" si="45">MATCH(U135,$AK$6:$AX$6,0)</f>
        <v>9</v>
      </c>
      <c r="X135" s="7">
        <f t="shared" si="34"/>
        <v>488</v>
      </c>
      <c r="Y135" s="7">
        <f t="shared" ref="Y135:Y198" si="46">R135*0.7457</f>
        <v>10.51437</v>
      </c>
    </row>
    <row r="136" spans="3:25">
      <c r="C136" s="71" t="s">
        <v>129</v>
      </c>
      <c r="D136" s="169">
        <v>3</v>
      </c>
      <c r="E136" s="65">
        <v>1</v>
      </c>
      <c r="F136" s="130">
        <f t="shared" ref="F136:F199" si="47">F135+1</f>
        <v>130</v>
      </c>
      <c r="G136" s="79">
        <f t="shared" si="36"/>
        <v>18.053680737168108</v>
      </c>
      <c r="H136" s="72">
        <f t="shared" si="35"/>
        <v>34.511215568275787</v>
      </c>
      <c r="I136" s="10">
        <f t="shared" ref="I136:I199" si="48">MIN(13.2,(SQRT((I135^2)+2*J135*$F$7)))</f>
        <v>9.5864487689654965</v>
      </c>
      <c r="J136" s="70">
        <v>0.8</v>
      </c>
      <c r="K136" s="7">
        <f t="shared" si="38"/>
        <v>58.634780092500044</v>
      </c>
      <c r="L136" s="7">
        <v>120</v>
      </c>
      <c r="M136" s="7">
        <f t="shared" si="40"/>
        <v>492.8</v>
      </c>
      <c r="N136" s="7">
        <v>0</v>
      </c>
      <c r="O136" s="7">
        <f t="shared" si="41"/>
        <v>671.43478009250009</v>
      </c>
      <c r="P136" s="7">
        <f t="shared" si="42"/>
        <v>6.4366751210583661</v>
      </c>
      <c r="Q136" s="7">
        <f t="shared" si="37"/>
        <v>4700</v>
      </c>
      <c r="R136" s="7">
        <f t="shared" si="39"/>
        <v>14.39</v>
      </c>
      <c r="S136" s="21">
        <f t="shared" si="43"/>
        <v>21.820751063829785</v>
      </c>
      <c r="T136" s="21">
        <f t="shared" ref="T136:T199" si="49">ROUNDUP(S136,0)</f>
        <v>22</v>
      </c>
      <c r="U136" s="7">
        <f t="shared" ref="U136:U199" si="50">MROUND(Q136,500)</f>
        <v>4500</v>
      </c>
      <c r="V136" s="7">
        <f t="shared" si="44"/>
        <v>1</v>
      </c>
      <c r="W136" s="7">
        <f t="shared" si="45"/>
        <v>9</v>
      </c>
      <c r="X136" s="7">
        <f t="shared" ref="X136:X180" si="51">INDEX($AK$7:$AX$29,V136,W136)</f>
        <v>488</v>
      </c>
      <c r="Y136" s="7">
        <f t="shared" si="46"/>
        <v>10.730623000000001</v>
      </c>
    </row>
    <row r="137" spans="3:25">
      <c r="C137" s="71" t="s">
        <v>129</v>
      </c>
      <c r="D137" s="169">
        <v>3</v>
      </c>
      <c r="E137" s="65">
        <v>1</v>
      </c>
      <c r="F137" s="130">
        <f t="shared" si="47"/>
        <v>131</v>
      </c>
      <c r="G137" s="79">
        <f t="shared" si="36"/>
        <v>18.157098275167112</v>
      </c>
      <c r="H137" s="72">
        <f t="shared" ref="H137:H201" si="52">I137*3.6</f>
        <v>34.810343290464701</v>
      </c>
      <c r="I137" s="10">
        <f t="shared" si="48"/>
        <v>9.6695398029068613</v>
      </c>
      <c r="J137" s="70">
        <v>0.8</v>
      </c>
      <c r="K137" s="7">
        <f t="shared" si="38"/>
        <v>59.655625012500032</v>
      </c>
      <c r="L137" s="7">
        <v>120</v>
      </c>
      <c r="M137" s="7">
        <f t="shared" si="40"/>
        <v>492.8</v>
      </c>
      <c r="N137" s="7">
        <v>0</v>
      </c>
      <c r="O137" s="7">
        <f t="shared" si="41"/>
        <v>672.45562501250004</v>
      </c>
      <c r="P137" s="7">
        <f t="shared" si="42"/>
        <v>6.5023364317469792</v>
      </c>
      <c r="Q137" s="7">
        <f t="shared" si="37"/>
        <v>4700</v>
      </c>
      <c r="R137" s="7">
        <f t="shared" si="39"/>
        <v>14.39</v>
      </c>
      <c r="S137" s="21">
        <f t="shared" si="43"/>
        <v>21.820751063829785</v>
      </c>
      <c r="T137" s="21">
        <f t="shared" si="49"/>
        <v>22</v>
      </c>
      <c r="U137" s="7">
        <f t="shared" si="50"/>
        <v>4500</v>
      </c>
      <c r="V137" s="7">
        <f t="shared" si="44"/>
        <v>1</v>
      </c>
      <c r="W137" s="7">
        <f t="shared" si="45"/>
        <v>9</v>
      </c>
      <c r="X137" s="7">
        <f t="shared" si="51"/>
        <v>488</v>
      </c>
      <c r="Y137" s="7">
        <f t="shared" si="46"/>
        <v>10.730623000000001</v>
      </c>
    </row>
    <row r="138" spans="3:25">
      <c r="C138" s="170" t="s">
        <v>156</v>
      </c>
      <c r="D138" s="169">
        <v>3</v>
      </c>
      <c r="E138" s="65">
        <v>1</v>
      </c>
      <c r="F138" s="131">
        <f t="shared" si="47"/>
        <v>132</v>
      </c>
      <c r="G138" s="79">
        <f t="shared" si="36"/>
        <v>18.25964215410831</v>
      </c>
      <c r="H138" s="72">
        <f t="shared" si="52"/>
        <v>35.106922394308512</v>
      </c>
      <c r="I138" s="10">
        <f t="shared" si="48"/>
        <v>9.75192288730792</v>
      </c>
      <c r="J138" s="70">
        <v>0</v>
      </c>
      <c r="K138" s="7">
        <f t="shared" si="38"/>
        <v>60.676469932500012</v>
      </c>
      <c r="L138" s="7">
        <v>120</v>
      </c>
      <c r="M138" s="7">
        <f t="shared" si="40"/>
        <v>0</v>
      </c>
      <c r="N138" s="7">
        <v>0</v>
      </c>
      <c r="O138" s="7">
        <f t="shared" si="41"/>
        <v>180.67646993250003</v>
      </c>
      <c r="P138" s="7">
        <f t="shared" si="42"/>
        <v>1.7619430023327483</v>
      </c>
      <c r="Q138" s="7">
        <f>VLOOKUP(H138,$AE$39:$AF$99,2,TRUE)</f>
        <v>4800</v>
      </c>
      <c r="R138" s="7">
        <f t="shared" si="39"/>
        <v>14.68</v>
      </c>
      <c r="S138" s="21">
        <f t="shared" si="43"/>
        <v>21.796741666666666</v>
      </c>
      <c r="T138" s="21">
        <f t="shared" si="49"/>
        <v>22</v>
      </c>
      <c r="U138" s="7">
        <f t="shared" si="50"/>
        <v>5000</v>
      </c>
      <c r="V138" s="7">
        <f t="shared" si="44"/>
        <v>1</v>
      </c>
      <c r="W138" s="7">
        <f t="shared" si="45"/>
        <v>10</v>
      </c>
      <c r="X138" s="7">
        <f t="shared" si="51"/>
        <v>488</v>
      </c>
      <c r="Y138" s="7">
        <f t="shared" si="46"/>
        <v>10.946876</v>
      </c>
    </row>
    <row r="139" spans="3:25">
      <c r="C139" s="170" t="s">
        <v>156</v>
      </c>
      <c r="D139" s="169">
        <v>3</v>
      </c>
      <c r="E139" s="65">
        <v>1</v>
      </c>
      <c r="F139" s="131">
        <f t="shared" si="47"/>
        <v>133</v>
      </c>
      <c r="G139" s="79">
        <f t="shared" ref="G139:G202" si="53">($F$7/I139)+G138</f>
        <v>18.362186033049507</v>
      </c>
      <c r="H139" s="72">
        <f t="shared" si="52"/>
        <v>35.106922394308512</v>
      </c>
      <c r="I139" s="10">
        <f t="shared" si="48"/>
        <v>9.75192288730792</v>
      </c>
      <c r="J139" s="70">
        <v>0</v>
      </c>
      <c r="K139" s="7">
        <f t="shared" si="38"/>
        <v>60.676469932500012</v>
      </c>
      <c r="L139" s="7">
        <v>120</v>
      </c>
      <c r="M139" s="7">
        <f t="shared" si="40"/>
        <v>0</v>
      </c>
      <c r="N139" s="7">
        <v>0</v>
      </c>
      <c r="O139" s="7">
        <f t="shared" si="41"/>
        <v>180.67646993250003</v>
      </c>
      <c r="P139" s="7">
        <f t="shared" si="42"/>
        <v>1.7619430023327483</v>
      </c>
      <c r="Q139" s="7">
        <f t="shared" ref="Q139:Q202" si="54">VLOOKUP(H139,$AE$39:$AF$99,2,TRUE)</f>
        <v>4800</v>
      </c>
      <c r="R139" s="7">
        <f t="shared" si="39"/>
        <v>14.68</v>
      </c>
      <c r="S139" s="21">
        <f t="shared" si="43"/>
        <v>21.796741666666666</v>
      </c>
      <c r="T139" s="21">
        <f t="shared" si="49"/>
        <v>22</v>
      </c>
      <c r="U139" s="7">
        <f t="shared" si="50"/>
        <v>5000</v>
      </c>
      <c r="V139" s="7">
        <f t="shared" si="44"/>
        <v>1</v>
      </c>
      <c r="W139" s="7">
        <f t="shared" si="45"/>
        <v>10</v>
      </c>
      <c r="X139" s="7">
        <f t="shared" si="51"/>
        <v>488</v>
      </c>
      <c r="Y139" s="7">
        <f t="shared" si="46"/>
        <v>10.946876</v>
      </c>
    </row>
    <row r="140" spans="3:25">
      <c r="C140" s="170" t="s">
        <v>156</v>
      </c>
      <c r="D140" s="169">
        <v>3</v>
      </c>
      <c r="E140" s="65">
        <v>1</v>
      </c>
      <c r="F140" s="131">
        <f t="shared" si="47"/>
        <v>134</v>
      </c>
      <c r="G140" s="79">
        <f t="shared" si="53"/>
        <v>18.464729911990705</v>
      </c>
      <c r="H140" s="72">
        <f t="shared" si="52"/>
        <v>35.106922394308512</v>
      </c>
      <c r="I140" s="10">
        <f t="shared" si="48"/>
        <v>9.75192288730792</v>
      </c>
      <c r="J140" s="70">
        <v>0</v>
      </c>
      <c r="K140" s="7">
        <f t="shared" si="38"/>
        <v>60.676469932500012</v>
      </c>
      <c r="L140" s="7">
        <v>120</v>
      </c>
      <c r="M140" s="7">
        <f t="shared" si="40"/>
        <v>0</v>
      </c>
      <c r="N140" s="7">
        <v>0</v>
      </c>
      <c r="O140" s="7">
        <f t="shared" si="41"/>
        <v>180.67646993250003</v>
      </c>
      <c r="P140" s="7">
        <f t="shared" si="42"/>
        <v>1.7619430023327483</v>
      </c>
      <c r="Q140" s="7">
        <f t="shared" si="54"/>
        <v>4800</v>
      </c>
      <c r="R140" s="7">
        <f t="shared" si="39"/>
        <v>14.68</v>
      </c>
      <c r="S140" s="21">
        <f t="shared" si="43"/>
        <v>21.796741666666666</v>
      </c>
      <c r="T140" s="21">
        <f t="shared" si="49"/>
        <v>22</v>
      </c>
      <c r="U140" s="7">
        <f t="shared" si="50"/>
        <v>5000</v>
      </c>
      <c r="V140" s="7">
        <f t="shared" si="44"/>
        <v>1</v>
      </c>
      <c r="W140" s="7">
        <f t="shared" si="45"/>
        <v>10</v>
      </c>
      <c r="X140" s="7">
        <f t="shared" si="51"/>
        <v>488</v>
      </c>
      <c r="Y140" s="7">
        <f t="shared" si="46"/>
        <v>10.946876</v>
      </c>
    </row>
    <row r="141" spans="3:25">
      <c r="C141" s="170" t="s">
        <v>156</v>
      </c>
      <c r="D141" s="169">
        <v>3</v>
      </c>
      <c r="E141" s="65">
        <v>1</v>
      </c>
      <c r="F141" s="131">
        <f t="shared" si="47"/>
        <v>135</v>
      </c>
      <c r="G141" s="79">
        <f t="shared" si="53"/>
        <v>18.567273790931903</v>
      </c>
      <c r="H141" s="72">
        <f t="shared" si="52"/>
        <v>35.106922394308512</v>
      </c>
      <c r="I141" s="10">
        <f t="shared" si="48"/>
        <v>9.75192288730792</v>
      </c>
      <c r="J141" s="70">
        <v>0</v>
      </c>
      <c r="K141" s="7">
        <f t="shared" si="38"/>
        <v>60.676469932500012</v>
      </c>
      <c r="L141" s="7">
        <v>120</v>
      </c>
      <c r="M141" s="7">
        <f t="shared" si="40"/>
        <v>0</v>
      </c>
      <c r="N141" s="7">
        <v>0</v>
      </c>
      <c r="O141" s="7">
        <f t="shared" si="41"/>
        <v>180.67646993250003</v>
      </c>
      <c r="P141" s="7">
        <f t="shared" si="42"/>
        <v>1.7619430023327483</v>
      </c>
      <c r="Q141" s="7">
        <f t="shared" si="54"/>
        <v>4800</v>
      </c>
      <c r="R141" s="7">
        <f t="shared" si="39"/>
        <v>14.68</v>
      </c>
      <c r="S141" s="21">
        <f t="shared" si="43"/>
        <v>21.796741666666666</v>
      </c>
      <c r="T141" s="21">
        <f t="shared" si="49"/>
        <v>22</v>
      </c>
      <c r="U141" s="7">
        <f t="shared" si="50"/>
        <v>5000</v>
      </c>
      <c r="V141" s="7">
        <f t="shared" si="44"/>
        <v>1</v>
      </c>
      <c r="W141" s="7">
        <f t="shared" si="45"/>
        <v>10</v>
      </c>
      <c r="X141" s="7">
        <f t="shared" si="51"/>
        <v>488</v>
      </c>
      <c r="Y141" s="7">
        <f t="shared" si="46"/>
        <v>10.946876</v>
      </c>
    </row>
    <row r="142" spans="3:25">
      <c r="C142" s="170" t="s">
        <v>156</v>
      </c>
      <c r="D142" s="169">
        <v>3</v>
      </c>
      <c r="E142" s="65">
        <v>1</v>
      </c>
      <c r="F142" s="131">
        <f t="shared" si="47"/>
        <v>136</v>
      </c>
      <c r="G142" s="79">
        <f t="shared" si="53"/>
        <v>18.669817669873101</v>
      </c>
      <c r="H142" s="72">
        <f t="shared" si="52"/>
        <v>35.106922394308512</v>
      </c>
      <c r="I142" s="10">
        <f t="shared" si="48"/>
        <v>9.75192288730792</v>
      </c>
      <c r="J142" s="70">
        <v>0</v>
      </c>
      <c r="K142" s="7">
        <f t="shared" si="38"/>
        <v>60.676469932500012</v>
      </c>
      <c r="L142" s="7">
        <v>120</v>
      </c>
      <c r="M142" s="7">
        <f t="shared" si="40"/>
        <v>0</v>
      </c>
      <c r="N142" s="7">
        <v>0</v>
      </c>
      <c r="O142" s="7">
        <f t="shared" si="41"/>
        <v>180.67646993250003</v>
      </c>
      <c r="P142" s="7">
        <f t="shared" si="42"/>
        <v>1.7619430023327483</v>
      </c>
      <c r="Q142" s="7">
        <f t="shared" si="54"/>
        <v>4800</v>
      </c>
      <c r="R142" s="7">
        <f t="shared" si="39"/>
        <v>14.68</v>
      </c>
      <c r="S142" s="21">
        <f t="shared" si="43"/>
        <v>21.796741666666666</v>
      </c>
      <c r="T142" s="21">
        <f t="shared" si="49"/>
        <v>22</v>
      </c>
      <c r="U142" s="7">
        <f t="shared" si="50"/>
        <v>5000</v>
      </c>
      <c r="V142" s="7">
        <f t="shared" si="44"/>
        <v>1</v>
      </c>
      <c r="W142" s="7">
        <f t="shared" si="45"/>
        <v>10</v>
      </c>
      <c r="X142" s="7">
        <f t="shared" si="51"/>
        <v>488</v>
      </c>
      <c r="Y142" s="7">
        <f t="shared" si="46"/>
        <v>10.946876</v>
      </c>
    </row>
    <row r="143" spans="3:25">
      <c r="C143" s="170" t="s">
        <v>156</v>
      </c>
      <c r="D143" s="169">
        <v>3</v>
      </c>
      <c r="E143" s="65">
        <v>1</v>
      </c>
      <c r="F143" s="131">
        <f t="shared" si="47"/>
        <v>137</v>
      </c>
      <c r="G143" s="79">
        <f t="shared" si="53"/>
        <v>18.772361548814299</v>
      </c>
      <c r="H143" s="72">
        <f t="shared" si="52"/>
        <v>35.106922394308512</v>
      </c>
      <c r="I143" s="10">
        <f t="shared" si="48"/>
        <v>9.75192288730792</v>
      </c>
      <c r="J143" s="70">
        <v>0</v>
      </c>
      <c r="K143" s="7">
        <f t="shared" si="38"/>
        <v>60.676469932500012</v>
      </c>
      <c r="L143" s="7">
        <v>120</v>
      </c>
      <c r="M143" s="7">
        <f t="shared" si="40"/>
        <v>0</v>
      </c>
      <c r="N143" s="7">
        <v>0</v>
      </c>
      <c r="O143" s="7">
        <f t="shared" si="41"/>
        <v>180.67646993250003</v>
      </c>
      <c r="P143" s="7">
        <f t="shared" si="42"/>
        <v>1.7619430023327483</v>
      </c>
      <c r="Q143" s="7">
        <f t="shared" si="54"/>
        <v>4800</v>
      </c>
      <c r="R143" s="7">
        <f t="shared" si="39"/>
        <v>14.68</v>
      </c>
      <c r="S143" s="21">
        <f t="shared" si="43"/>
        <v>21.796741666666666</v>
      </c>
      <c r="T143" s="21">
        <f t="shared" si="49"/>
        <v>22</v>
      </c>
      <c r="U143" s="7">
        <f t="shared" si="50"/>
        <v>5000</v>
      </c>
      <c r="V143" s="7">
        <f t="shared" si="44"/>
        <v>1</v>
      </c>
      <c r="W143" s="7">
        <f t="shared" si="45"/>
        <v>10</v>
      </c>
      <c r="X143" s="7">
        <f t="shared" si="51"/>
        <v>488</v>
      </c>
      <c r="Y143" s="7">
        <f t="shared" si="46"/>
        <v>10.946876</v>
      </c>
    </row>
    <row r="144" spans="3:25">
      <c r="C144" s="170" t="s">
        <v>156</v>
      </c>
      <c r="D144" s="169">
        <v>3</v>
      </c>
      <c r="E144" s="65">
        <v>1</v>
      </c>
      <c r="F144" s="131">
        <f t="shared" si="47"/>
        <v>138</v>
      </c>
      <c r="G144" s="79">
        <f t="shared" si="53"/>
        <v>18.874905427755497</v>
      </c>
      <c r="H144" s="72">
        <f t="shared" si="52"/>
        <v>35.106922394308512</v>
      </c>
      <c r="I144" s="10">
        <f t="shared" si="48"/>
        <v>9.75192288730792</v>
      </c>
      <c r="J144" s="70">
        <v>0</v>
      </c>
      <c r="K144" s="7">
        <f t="shared" si="38"/>
        <v>60.676469932500012</v>
      </c>
      <c r="L144" s="7">
        <v>120</v>
      </c>
      <c r="M144" s="7">
        <f t="shared" si="40"/>
        <v>0</v>
      </c>
      <c r="N144" s="7">
        <v>0</v>
      </c>
      <c r="O144" s="7">
        <f t="shared" si="41"/>
        <v>180.67646993250003</v>
      </c>
      <c r="P144" s="7">
        <f t="shared" si="42"/>
        <v>1.7619430023327483</v>
      </c>
      <c r="Q144" s="7">
        <f t="shared" si="54"/>
        <v>4800</v>
      </c>
      <c r="R144" s="7">
        <f t="shared" si="39"/>
        <v>14.68</v>
      </c>
      <c r="S144" s="21">
        <f t="shared" si="43"/>
        <v>21.796741666666666</v>
      </c>
      <c r="T144" s="21">
        <f t="shared" si="49"/>
        <v>22</v>
      </c>
      <c r="U144" s="7">
        <f t="shared" si="50"/>
        <v>5000</v>
      </c>
      <c r="V144" s="7">
        <f t="shared" si="44"/>
        <v>1</v>
      </c>
      <c r="W144" s="7">
        <f t="shared" si="45"/>
        <v>10</v>
      </c>
      <c r="X144" s="7">
        <f t="shared" si="51"/>
        <v>488</v>
      </c>
      <c r="Y144" s="7">
        <f t="shared" si="46"/>
        <v>10.946876</v>
      </c>
    </row>
    <row r="145" spans="3:25">
      <c r="C145" s="170" t="s">
        <v>156</v>
      </c>
      <c r="D145" s="169">
        <v>3</v>
      </c>
      <c r="E145" s="65">
        <v>1</v>
      </c>
      <c r="F145" s="131">
        <f t="shared" si="47"/>
        <v>139</v>
      </c>
      <c r="G145" s="79">
        <f t="shared" si="53"/>
        <v>18.977449306696695</v>
      </c>
      <c r="H145" s="72">
        <f t="shared" si="52"/>
        <v>35.106922394308512</v>
      </c>
      <c r="I145" s="10">
        <f t="shared" si="48"/>
        <v>9.75192288730792</v>
      </c>
      <c r="J145" s="70">
        <v>0</v>
      </c>
      <c r="K145" s="7">
        <f t="shared" si="38"/>
        <v>60.676469932500012</v>
      </c>
      <c r="L145" s="7">
        <v>120</v>
      </c>
      <c r="M145" s="7">
        <f t="shared" si="40"/>
        <v>0</v>
      </c>
      <c r="N145" s="7">
        <v>0</v>
      </c>
      <c r="O145" s="7">
        <f t="shared" si="41"/>
        <v>180.67646993250003</v>
      </c>
      <c r="P145" s="7">
        <f t="shared" si="42"/>
        <v>1.7619430023327483</v>
      </c>
      <c r="Q145" s="7">
        <f t="shared" si="54"/>
        <v>4800</v>
      </c>
      <c r="R145" s="7">
        <f t="shared" si="39"/>
        <v>14.68</v>
      </c>
      <c r="S145" s="21">
        <f t="shared" si="43"/>
        <v>21.796741666666666</v>
      </c>
      <c r="T145" s="21">
        <f t="shared" si="49"/>
        <v>22</v>
      </c>
      <c r="U145" s="7">
        <f t="shared" si="50"/>
        <v>5000</v>
      </c>
      <c r="V145" s="7">
        <f t="shared" si="44"/>
        <v>1</v>
      </c>
      <c r="W145" s="7">
        <f t="shared" si="45"/>
        <v>10</v>
      </c>
      <c r="X145" s="7">
        <f t="shared" si="51"/>
        <v>488</v>
      </c>
      <c r="Y145" s="7">
        <f t="shared" si="46"/>
        <v>10.946876</v>
      </c>
    </row>
    <row r="146" spans="3:25">
      <c r="C146" s="170" t="s">
        <v>156</v>
      </c>
      <c r="D146" s="169">
        <v>3</v>
      </c>
      <c r="E146" s="65">
        <v>1</v>
      </c>
      <c r="F146" s="131">
        <f t="shared" si="47"/>
        <v>140</v>
      </c>
      <c r="G146" s="79">
        <f t="shared" si="53"/>
        <v>19.079993185637893</v>
      </c>
      <c r="H146" s="72">
        <f t="shared" si="52"/>
        <v>35.106922394308512</v>
      </c>
      <c r="I146" s="10">
        <f t="shared" si="48"/>
        <v>9.75192288730792</v>
      </c>
      <c r="J146" s="70">
        <v>0</v>
      </c>
      <c r="K146" s="7">
        <f t="shared" si="38"/>
        <v>60.676469932500012</v>
      </c>
      <c r="L146" s="7">
        <v>120</v>
      </c>
      <c r="M146" s="7">
        <f t="shared" si="40"/>
        <v>0</v>
      </c>
      <c r="N146" s="7">
        <v>0</v>
      </c>
      <c r="O146" s="7">
        <f t="shared" si="41"/>
        <v>180.67646993250003</v>
      </c>
      <c r="P146" s="7">
        <f t="shared" si="42"/>
        <v>1.7619430023327483</v>
      </c>
      <c r="Q146" s="7">
        <f t="shared" si="54"/>
        <v>4800</v>
      </c>
      <c r="R146" s="7">
        <f t="shared" si="39"/>
        <v>14.68</v>
      </c>
      <c r="S146" s="21">
        <f t="shared" si="43"/>
        <v>21.796741666666666</v>
      </c>
      <c r="T146" s="21">
        <f t="shared" si="49"/>
        <v>22</v>
      </c>
      <c r="U146" s="7">
        <f t="shared" si="50"/>
        <v>5000</v>
      </c>
      <c r="V146" s="7">
        <f t="shared" si="44"/>
        <v>1</v>
      </c>
      <c r="W146" s="7">
        <f t="shared" si="45"/>
        <v>10</v>
      </c>
      <c r="X146" s="7">
        <f t="shared" si="51"/>
        <v>488</v>
      </c>
      <c r="Y146" s="7">
        <f t="shared" si="46"/>
        <v>10.946876</v>
      </c>
    </row>
    <row r="147" spans="3:25">
      <c r="C147" s="170" t="s">
        <v>156</v>
      </c>
      <c r="D147" s="169">
        <v>3</v>
      </c>
      <c r="E147" s="65">
        <v>1</v>
      </c>
      <c r="F147" s="131">
        <f t="shared" si="47"/>
        <v>141</v>
      </c>
      <c r="G147" s="79">
        <f t="shared" si="53"/>
        <v>19.18253706457909</v>
      </c>
      <c r="H147" s="72">
        <f t="shared" si="52"/>
        <v>35.106922394308512</v>
      </c>
      <c r="I147" s="10">
        <f t="shared" si="48"/>
        <v>9.75192288730792</v>
      </c>
      <c r="J147" s="70">
        <v>0</v>
      </c>
      <c r="K147" s="7">
        <f t="shared" si="38"/>
        <v>60.676469932500012</v>
      </c>
      <c r="L147" s="7">
        <v>120</v>
      </c>
      <c r="M147" s="7">
        <f t="shared" si="40"/>
        <v>0</v>
      </c>
      <c r="N147" s="7">
        <v>0</v>
      </c>
      <c r="O147" s="7">
        <f t="shared" si="41"/>
        <v>180.67646993250003</v>
      </c>
      <c r="P147" s="7">
        <f t="shared" si="42"/>
        <v>1.7619430023327483</v>
      </c>
      <c r="Q147" s="7">
        <f t="shared" si="54"/>
        <v>4800</v>
      </c>
      <c r="R147" s="7">
        <f t="shared" si="39"/>
        <v>14.68</v>
      </c>
      <c r="S147" s="21">
        <f t="shared" si="43"/>
        <v>21.796741666666666</v>
      </c>
      <c r="T147" s="21">
        <f t="shared" si="49"/>
        <v>22</v>
      </c>
      <c r="U147" s="7">
        <f t="shared" si="50"/>
        <v>5000</v>
      </c>
      <c r="V147" s="7">
        <f t="shared" si="44"/>
        <v>1</v>
      </c>
      <c r="W147" s="7">
        <f t="shared" si="45"/>
        <v>10</v>
      </c>
      <c r="X147" s="7">
        <f t="shared" si="51"/>
        <v>488</v>
      </c>
      <c r="Y147" s="7">
        <f t="shared" si="46"/>
        <v>10.946876</v>
      </c>
    </row>
    <row r="148" spans="3:25">
      <c r="C148" s="170" t="s">
        <v>156</v>
      </c>
      <c r="D148" s="169">
        <v>3</v>
      </c>
      <c r="E148" s="65">
        <v>1</v>
      </c>
      <c r="F148" s="131">
        <f t="shared" si="47"/>
        <v>142</v>
      </c>
      <c r="G148" s="79">
        <f t="shared" si="53"/>
        <v>19.285080943520288</v>
      </c>
      <c r="H148" s="72">
        <f t="shared" si="52"/>
        <v>35.106922394308512</v>
      </c>
      <c r="I148" s="10">
        <f t="shared" si="48"/>
        <v>9.75192288730792</v>
      </c>
      <c r="J148" s="70">
        <v>0</v>
      </c>
      <c r="K148" s="7">
        <f t="shared" si="38"/>
        <v>60.676469932500012</v>
      </c>
      <c r="L148" s="7">
        <v>120</v>
      </c>
      <c r="M148" s="7">
        <f t="shared" si="40"/>
        <v>0</v>
      </c>
      <c r="N148" s="7">
        <v>0</v>
      </c>
      <c r="O148" s="7">
        <f t="shared" si="41"/>
        <v>180.67646993250003</v>
      </c>
      <c r="P148" s="7">
        <f t="shared" si="42"/>
        <v>1.7619430023327483</v>
      </c>
      <c r="Q148" s="7">
        <f t="shared" si="54"/>
        <v>4800</v>
      </c>
      <c r="R148" s="7">
        <f t="shared" si="39"/>
        <v>14.68</v>
      </c>
      <c r="S148" s="21">
        <f t="shared" si="43"/>
        <v>21.796741666666666</v>
      </c>
      <c r="T148" s="21">
        <f t="shared" si="49"/>
        <v>22</v>
      </c>
      <c r="U148" s="7">
        <f t="shared" si="50"/>
        <v>5000</v>
      </c>
      <c r="V148" s="7">
        <f t="shared" si="44"/>
        <v>1</v>
      </c>
      <c r="W148" s="7">
        <f t="shared" si="45"/>
        <v>10</v>
      </c>
      <c r="X148" s="7">
        <f t="shared" si="51"/>
        <v>488</v>
      </c>
      <c r="Y148" s="7">
        <f t="shared" si="46"/>
        <v>10.946876</v>
      </c>
    </row>
    <row r="149" spans="3:25">
      <c r="C149" s="170" t="s">
        <v>156</v>
      </c>
      <c r="D149" s="169">
        <v>3</v>
      </c>
      <c r="E149" s="65">
        <v>1</v>
      </c>
      <c r="F149" s="131">
        <f t="shared" si="47"/>
        <v>143</v>
      </c>
      <c r="G149" s="79">
        <f t="shared" si="53"/>
        <v>19.387624822461486</v>
      </c>
      <c r="H149" s="72">
        <f t="shared" si="52"/>
        <v>35.106922394308512</v>
      </c>
      <c r="I149" s="10">
        <f t="shared" si="48"/>
        <v>9.75192288730792</v>
      </c>
      <c r="J149" s="70">
        <v>0</v>
      </c>
      <c r="K149" s="7">
        <f t="shared" si="38"/>
        <v>60.676469932500012</v>
      </c>
      <c r="L149" s="7">
        <v>120</v>
      </c>
      <c r="M149" s="7">
        <f t="shared" si="40"/>
        <v>0</v>
      </c>
      <c r="N149" s="7">
        <v>0</v>
      </c>
      <c r="O149" s="7">
        <f t="shared" si="41"/>
        <v>180.67646993250003</v>
      </c>
      <c r="P149" s="7">
        <f t="shared" si="42"/>
        <v>1.7619430023327483</v>
      </c>
      <c r="Q149" s="7">
        <f t="shared" si="54"/>
        <v>4800</v>
      </c>
      <c r="R149" s="7">
        <f t="shared" si="39"/>
        <v>14.68</v>
      </c>
      <c r="S149" s="21">
        <f t="shared" si="43"/>
        <v>21.796741666666666</v>
      </c>
      <c r="T149" s="21">
        <f t="shared" si="49"/>
        <v>22</v>
      </c>
      <c r="U149" s="7">
        <f t="shared" si="50"/>
        <v>5000</v>
      </c>
      <c r="V149" s="7">
        <f t="shared" si="44"/>
        <v>1</v>
      </c>
      <c r="W149" s="7">
        <f t="shared" si="45"/>
        <v>10</v>
      </c>
      <c r="X149" s="7">
        <f t="shared" si="51"/>
        <v>488</v>
      </c>
      <c r="Y149" s="7">
        <f t="shared" si="46"/>
        <v>10.946876</v>
      </c>
    </row>
    <row r="150" spans="3:25">
      <c r="C150" s="170" t="s">
        <v>156</v>
      </c>
      <c r="D150" s="169">
        <v>3</v>
      </c>
      <c r="E150" s="65">
        <v>1</v>
      </c>
      <c r="F150" s="131">
        <f t="shared" si="47"/>
        <v>144</v>
      </c>
      <c r="G150" s="79">
        <f t="shared" si="53"/>
        <v>19.490168701402684</v>
      </c>
      <c r="H150" s="72">
        <f t="shared" si="52"/>
        <v>35.106922394308512</v>
      </c>
      <c r="I150" s="10">
        <f t="shared" si="48"/>
        <v>9.75192288730792</v>
      </c>
      <c r="J150" s="70">
        <v>0</v>
      </c>
      <c r="K150" s="7">
        <f t="shared" si="38"/>
        <v>60.676469932500012</v>
      </c>
      <c r="L150" s="7">
        <v>120</v>
      </c>
      <c r="M150" s="7">
        <f t="shared" si="40"/>
        <v>0</v>
      </c>
      <c r="N150" s="7">
        <v>0</v>
      </c>
      <c r="O150" s="7">
        <f t="shared" si="41"/>
        <v>180.67646993250003</v>
      </c>
      <c r="P150" s="7">
        <f t="shared" si="42"/>
        <v>1.7619430023327483</v>
      </c>
      <c r="Q150" s="7">
        <f t="shared" si="54"/>
        <v>4800</v>
      </c>
      <c r="R150" s="7">
        <f t="shared" si="39"/>
        <v>14.68</v>
      </c>
      <c r="S150" s="21">
        <f t="shared" si="43"/>
        <v>21.796741666666666</v>
      </c>
      <c r="T150" s="21">
        <f t="shared" si="49"/>
        <v>22</v>
      </c>
      <c r="U150" s="7">
        <f t="shared" si="50"/>
        <v>5000</v>
      </c>
      <c r="V150" s="7">
        <f t="shared" si="44"/>
        <v>1</v>
      </c>
      <c r="W150" s="7">
        <f t="shared" si="45"/>
        <v>10</v>
      </c>
      <c r="X150" s="7">
        <f t="shared" si="51"/>
        <v>488</v>
      </c>
      <c r="Y150" s="7">
        <f t="shared" si="46"/>
        <v>10.946876</v>
      </c>
    </row>
    <row r="151" spans="3:25">
      <c r="C151" s="170" t="s">
        <v>156</v>
      </c>
      <c r="D151" s="169">
        <v>3</v>
      </c>
      <c r="E151" s="65">
        <v>1</v>
      </c>
      <c r="F151" s="131">
        <f t="shared" si="47"/>
        <v>145</v>
      </c>
      <c r="G151" s="79">
        <f t="shared" si="53"/>
        <v>19.592712580343882</v>
      </c>
      <c r="H151" s="72">
        <f t="shared" si="52"/>
        <v>35.106922394308512</v>
      </c>
      <c r="I151" s="10">
        <f t="shared" si="48"/>
        <v>9.75192288730792</v>
      </c>
      <c r="J151" s="70">
        <v>1</v>
      </c>
      <c r="K151" s="7">
        <f t="shared" si="38"/>
        <v>60.676469932500012</v>
      </c>
      <c r="L151" s="7">
        <v>120</v>
      </c>
      <c r="M151" s="7">
        <f t="shared" si="40"/>
        <v>616</v>
      </c>
      <c r="N151" s="7">
        <v>0</v>
      </c>
      <c r="O151" s="7">
        <f t="shared" si="41"/>
        <v>796.67646993250003</v>
      </c>
      <c r="P151" s="7">
        <f t="shared" si="42"/>
        <v>7.7691275009144274</v>
      </c>
      <c r="Q151" s="7">
        <f t="shared" si="54"/>
        <v>4800</v>
      </c>
      <c r="R151" s="7">
        <f t="shared" si="39"/>
        <v>14.68</v>
      </c>
      <c r="S151" s="21">
        <f t="shared" si="43"/>
        <v>21.796741666666666</v>
      </c>
      <c r="T151" s="21">
        <f t="shared" si="49"/>
        <v>22</v>
      </c>
      <c r="U151" s="7">
        <f t="shared" si="50"/>
        <v>5000</v>
      </c>
      <c r="V151" s="7">
        <f t="shared" si="44"/>
        <v>1</v>
      </c>
      <c r="W151" s="7">
        <f t="shared" si="45"/>
        <v>10</v>
      </c>
      <c r="X151" s="7">
        <f t="shared" si="51"/>
        <v>488</v>
      </c>
      <c r="Y151" s="7">
        <f t="shared" si="46"/>
        <v>10.946876</v>
      </c>
    </row>
    <row r="152" spans="3:25">
      <c r="C152" s="170" t="s">
        <v>156</v>
      </c>
      <c r="D152" s="169">
        <v>3</v>
      </c>
      <c r="E152" s="65">
        <v>1</v>
      </c>
      <c r="F152" s="131">
        <f t="shared" si="47"/>
        <v>146</v>
      </c>
      <c r="G152" s="79">
        <f t="shared" si="53"/>
        <v>19.694194899858402</v>
      </c>
      <c r="H152" s="72">
        <f t="shared" si="52"/>
        <v>35.474159609496049</v>
      </c>
      <c r="I152" s="10">
        <f t="shared" si="48"/>
        <v>9.8539332248600129</v>
      </c>
      <c r="J152" s="70">
        <v>1</v>
      </c>
      <c r="K152" s="7">
        <f t="shared" si="38"/>
        <v>61.952526082500022</v>
      </c>
      <c r="L152" s="7">
        <v>120</v>
      </c>
      <c r="M152" s="7">
        <f t="shared" si="40"/>
        <v>616</v>
      </c>
      <c r="N152" s="7">
        <v>0</v>
      </c>
      <c r="O152" s="7">
        <f t="shared" si="41"/>
        <v>797.95252608250007</v>
      </c>
      <c r="P152" s="7">
        <f t="shared" si="42"/>
        <v>7.8629709086253232</v>
      </c>
      <c r="Q152" s="7">
        <f t="shared" si="54"/>
        <v>4800</v>
      </c>
      <c r="R152" s="7">
        <f t="shared" si="39"/>
        <v>14.68</v>
      </c>
      <c r="S152" s="21">
        <f t="shared" si="43"/>
        <v>21.796741666666666</v>
      </c>
      <c r="T152" s="21">
        <f t="shared" si="49"/>
        <v>22</v>
      </c>
      <c r="U152" s="7">
        <f t="shared" si="50"/>
        <v>5000</v>
      </c>
      <c r="V152" s="7">
        <f t="shared" si="44"/>
        <v>1</v>
      </c>
      <c r="W152" s="7">
        <f t="shared" si="45"/>
        <v>10</v>
      </c>
      <c r="X152" s="7">
        <f t="shared" si="51"/>
        <v>488</v>
      </c>
      <c r="Y152" s="7">
        <f t="shared" si="46"/>
        <v>10.946876</v>
      </c>
    </row>
    <row r="153" spans="3:25">
      <c r="C153" s="170" t="s">
        <v>156</v>
      </c>
      <c r="D153" s="169">
        <v>3</v>
      </c>
      <c r="E153" s="65">
        <v>1</v>
      </c>
      <c r="F153" s="131">
        <f t="shared" si="47"/>
        <v>147</v>
      </c>
      <c r="G153" s="79">
        <f t="shared" si="53"/>
        <v>19.794647960320521</v>
      </c>
      <c r="H153" s="72">
        <f t="shared" si="52"/>
        <v>35.837633850465089</v>
      </c>
      <c r="I153" s="10">
        <f t="shared" si="48"/>
        <v>9.9548982917958568</v>
      </c>
      <c r="J153" s="70">
        <v>1</v>
      </c>
      <c r="K153" s="7">
        <f t="shared" si="38"/>
        <v>63.228582232500031</v>
      </c>
      <c r="L153" s="7">
        <v>120</v>
      </c>
      <c r="M153" s="7">
        <f t="shared" si="40"/>
        <v>616</v>
      </c>
      <c r="N153" s="7">
        <v>0</v>
      </c>
      <c r="O153" s="7">
        <f t="shared" si="41"/>
        <v>799.2285822325</v>
      </c>
      <c r="P153" s="7">
        <f t="shared" si="42"/>
        <v>7.9562392480207391</v>
      </c>
      <c r="Q153" s="7">
        <f t="shared" si="54"/>
        <v>4900</v>
      </c>
      <c r="R153" s="7">
        <f t="shared" si="39"/>
        <v>14.97</v>
      </c>
      <c r="S153" s="21">
        <f t="shared" si="43"/>
        <v>21.773712244897961</v>
      </c>
      <c r="T153" s="21">
        <f t="shared" si="49"/>
        <v>22</v>
      </c>
      <c r="U153" s="7">
        <f t="shared" si="50"/>
        <v>5000</v>
      </c>
      <c r="V153" s="7">
        <f t="shared" si="44"/>
        <v>1</v>
      </c>
      <c r="W153" s="7">
        <f t="shared" si="45"/>
        <v>10</v>
      </c>
      <c r="X153" s="7">
        <f t="shared" si="51"/>
        <v>488</v>
      </c>
      <c r="Y153" s="7">
        <f t="shared" si="46"/>
        <v>11.163129000000001</v>
      </c>
    </row>
    <row r="154" spans="3:25">
      <c r="C154" s="170" t="s">
        <v>156</v>
      </c>
      <c r="D154" s="169">
        <v>3</v>
      </c>
      <c r="E154" s="65">
        <v>1</v>
      </c>
      <c r="F154" s="131">
        <f t="shared" si="47"/>
        <v>148</v>
      </c>
      <c r="G154" s="79">
        <f t="shared" si="53"/>
        <v>19.894102456623187</v>
      </c>
      <c r="H154" s="72">
        <f t="shared" si="52"/>
        <v>36.197458474318346</v>
      </c>
      <c r="I154" s="10">
        <f t="shared" si="48"/>
        <v>10.05484957619954</v>
      </c>
      <c r="J154" s="70">
        <v>1</v>
      </c>
      <c r="K154" s="7">
        <f t="shared" si="38"/>
        <v>64.504638382500048</v>
      </c>
      <c r="L154" s="7">
        <v>120</v>
      </c>
      <c r="M154" s="7">
        <f t="shared" si="40"/>
        <v>616</v>
      </c>
      <c r="N154" s="7">
        <v>0</v>
      </c>
      <c r="O154" s="7">
        <f t="shared" si="41"/>
        <v>800.50463838250005</v>
      </c>
      <c r="P154" s="7">
        <f t="shared" si="42"/>
        <v>8.0489537239860471</v>
      </c>
      <c r="Q154" s="7">
        <f t="shared" si="54"/>
        <v>4900</v>
      </c>
      <c r="R154" s="7">
        <f t="shared" si="39"/>
        <v>14.97</v>
      </c>
      <c r="S154" s="21">
        <f t="shared" si="43"/>
        <v>21.773712244897961</v>
      </c>
      <c r="T154" s="21">
        <f t="shared" si="49"/>
        <v>22</v>
      </c>
      <c r="U154" s="7">
        <f t="shared" si="50"/>
        <v>5000</v>
      </c>
      <c r="V154" s="7">
        <f t="shared" si="44"/>
        <v>1</v>
      </c>
      <c r="W154" s="7">
        <f t="shared" si="45"/>
        <v>10</v>
      </c>
      <c r="X154" s="7">
        <f t="shared" si="51"/>
        <v>488</v>
      </c>
      <c r="Y154" s="7">
        <f t="shared" si="46"/>
        <v>11.163129000000001</v>
      </c>
    </row>
    <row r="155" spans="3:25">
      <c r="C155" s="170" t="s">
        <v>156</v>
      </c>
      <c r="D155" s="169">
        <v>3</v>
      </c>
      <c r="E155" s="65">
        <v>1</v>
      </c>
      <c r="F155" s="131">
        <f t="shared" si="47"/>
        <v>149</v>
      </c>
      <c r="G155" s="79">
        <f t="shared" si="53"/>
        <v>19.992587587721879</v>
      </c>
      <c r="H155" s="72">
        <f t="shared" si="52"/>
        <v>36.553741258590769</v>
      </c>
      <c r="I155" s="10">
        <f t="shared" si="48"/>
        <v>10.153817016275214</v>
      </c>
      <c r="J155" s="70">
        <v>1</v>
      </c>
      <c r="K155" s="7">
        <f t="shared" si="38"/>
        <v>65.78069453250005</v>
      </c>
      <c r="L155" s="7">
        <v>120</v>
      </c>
      <c r="M155" s="7">
        <f t="shared" si="40"/>
        <v>616</v>
      </c>
      <c r="N155" s="7">
        <v>0</v>
      </c>
      <c r="O155" s="7">
        <f t="shared" si="41"/>
        <v>801.78069453250009</v>
      </c>
      <c r="P155" s="7">
        <f t="shared" si="42"/>
        <v>8.141134459465059</v>
      </c>
      <c r="Q155" s="7">
        <f t="shared" si="54"/>
        <v>5000</v>
      </c>
      <c r="R155" s="7">
        <f t="shared" si="39"/>
        <v>15.26</v>
      </c>
      <c r="S155" s="21">
        <f t="shared" si="43"/>
        <v>21.751604</v>
      </c>
      <c r="T155" s="21">
        <f t="shared" si="49"/>
        <v>22</v>
      </c>
      <c r="U155" s="7">
        <f t="shared" si="50"/>
        <v>5000</v>
      </c>
      <c r="V155" s="7">
        <f t="shared" si="44"/>
        <v>1</v>
      </c>
      <c r="W155" s="7">
        <f t="shared" si="45"/>
        <v>10</v>
      </c>
      <c r="X155" s="7">
        <f t="shared" si="51"/>
        <v>488</v>
      </c>
      <c r="Y155" s="7">
        <f t="shared" si="46"/>
        <v>11.379382</v>
      </c>
    </row>
    <row r="156" spans="3:25">
      <c r="C156" s="170" t="s">
        <v>156</v>
      </c>
      <c r="D156" s="169">
        <v>3</v>
      </c>
      <c r="E156" s="65">
        <v>1</v>
      </c>
      <c r="F156" s="131">
        <f t="shared" si="47"/>
        <v>150</v>
      </c>
      <c r="G156" s="79">
        <f t="shared" si="53"/>
        <v>20.090131156752243</v>
      </c>
      <c r="H156" s="72">
        <f t="shared" si="52"/>
        <v>36.906584778329211</v>
      </c>
      <c r="I156" s="10">
        <f t="shared" si="48"/>
        <v>10.251829105091447</v>
      </c>
      <c r="J156" s="70">
        <v>1</v>
      </c>
      <c r="K156" s="7">
        <f t="shared" si="38"/>
        <v>67.056750682500066</v>
      </c>
      <c r="L156" s="7">
        <v>120</v>
      </c>
      <c r="M156" s="7">
        <f t="shared" si="40"/>
        <v>616</v>
      </c>
      <c r="N156" s="7">
        <v>0</v>
      </c>
      <c r="O156" s="7">
        <f t="shared" si="41"/>
        <v>803.05675068250002</v>
      </c>
      <c r="P156" s="7">
        <f t="shared" si="42"/>
        <v>8.2328005696870203</v>
      </c>
      <c r="Q156" s="7">
        <f t="shared" si="54"/>
        <v>5000</v>
      </c>
      <c r="R156" s="7">
        <f t="shared" si="39"/>
        <v>15.26</v>
      </c>
      <c r="S156" s="21">
        <f t="shared" si="43"/>
        <v>21.751604</v>
      </c>
      <c r="T156" s="21">
        <f t="shared" si="49"/>
        <v>22</v>
      </c>
      <c r="U156" s="7">
        <f t="shared" si="50"/>
        <v>5000</v>
      </c>
      <c r="V156" s="7">
        <f t="shared" si="44"/>
        <v>1</v>
      </c>
      <c r="W156" s="7">
        <f t="shared" si="45"/>
        <v>10</v>
      </c>
      <c r="X156" s="7">
        <f t="shared" si="51"/>
        <v>488</v>
      </c>
      <c r="Y156" s="7">
        <f t="shared" si="46"/>
        <v>11.379382</v>
      </c>
    </row>
    <row r="157" spans="3:25">
      <c r="C157" s="170" t="s">
        <v>156</v>
      </c>
      <c r="D157" s="169">
        <v>3</v>
      </c>
      <c r="E157" s="65">
        <v>1</v>
      </c>
      <c r="F157" s="131">
        <f t="shared" si="47"/>
        <v>151</v>
      </c>
      <c r="G157" s="79">
        <f t="shared" si="53"/>
        <v>20.186759662694318</v>
      </c>
      <c r="H157" s="72">
        <f t="shared" si="52"/>
        <v>37.256086751026352</v>
      </c>
      <c r="I157" s="10">
        <f t="shared" si="48"/>
        <v>10.348912986396209</v>
      </c>
      <c r="J157" s="70">
        <v>1</v>
      </c>
      <c r="K157" s="7">
        <f t="shared" si="38"/>
        <v>68.332806832500054</v>
      </c>
      <c r="L157" s="7">
        <v>120</v>
      </c>
      <c r="M157" s="7">
        <f t="shared" si="40"/>
        <v>616</v>
      </c>
      <c r="N157" s="7">
        <v>0</v>
      </c>
      <c r="O157" s="7">
        <f t="shared" si="41"/>
        <v>804.33280683250007</v>
      </c>
      <c r="P157" s="7">
        <f t="shared" si="42"/>
        <v>8.3239702300133747</v>
      </c>
      <c r="Q157" s="7">
        <f t="shared" si="54"/>
        <v>5100</v>
      </c>
      <c r="R157" s="7">
        <f t="shared" si="39"/>
        <v>15.59</v>
      </c>
      <c r="S157" s="21">
        <f t="shared" si="43"/>
        <v>21.786260784313725</v>
      </c>
      <c r="T157" s="21">
        <f t="shared" si="49"/>
        <v>22</v>
      </c>
      <c r="U157" s="7">
        <f t="shared" si="50"/>
        <v>5000</v>
      </c>
      <c r="V157" s="7">
        <f t="shared" si="44"/>
        <v>1</v>
      </c>
      <c r="W157" s="7">
        <f t="shared" si="45"/>
        <v>10</v>
      </c>
      <c r="X157" s="7">
        <f t="shared" si="51"/>
        <v>488</v>
      </c>
      <c r="Y157" s="7">
        <f t="shared" si="46"/>
        <v>11.625463</v>
      </c>
    </row>
    <row r="158" spans="3:25">
      <c r="C158" s="170" t="s">
        <v>156</v>
      </c>
      <c r="D158" s="169">
        <v>3</v>
      </c>
      <c r="E158" s="65">
        <v>1</v>
      </c>
      <c r="F158" s="131">
        <f t="shared" si="47"/>
        <v>152</v>
      </c>
      <c r="G158" s="79">
        <f t="shared" si="53"/>
        <v>20.282498384439648</v>
      </c>
      <c r="H158" s="72">
        <f t="shared" si="52"/>
        <v>37.602340352696153</v>
      </c>
      <c r="I158" s="10">
        <f t="shared" si="48"/>
        <v>10.445094542415598</v>
      </c>
      <c r="J158" s="70">
        <v>1</v>
      </c>
      <c r="K158" s="7">
        <f t="shared" si="38"/>
        <v>69.608862982500057</v>
      </c>
      <c r="L158" s="7">
        <v>120</v>
      </c>
      <c r="M158" s="7">
        <f t="shared" si="40"/>
        <v>616</v>
      </c>
      <c r="N158" s="7">
        <v>0</v>
      </c>
      <c r="O158" s="7">
        <f t="shared" si="41"/>
        <v>805.60886298250011</v>
      </c>
      <c r="P158" s="7">
        <f t="shared" si="42"/>
        <v>8.4146607380601477</v>
      </c>
      <c r="Q158" s="7">
        <f t="shared" si="54"/>
        <v>5100</v>
      </c>
      <c r="R158" s="7">
        <f t="shared" si="39"/>
        <v>15.59</v>
      </c>
      <c r="S158" s="21">
        <f t="shared" si="43"/>
        <v>21.786260784313725</v>
      </c>
      <c r="T158" s="21">
        <f t="shared" si="49"/>
        <v>22</v>
      </c>
      <c r="U158" s="7">
        <f t="shared" si="50"/>
        <v>5000</v>
      </c>
      <c r="V158" s="7">
        <f t="shared" si="44"/>
        <v>1</v>
      </c>
      <c r="W158" s="7">
        <f t="shared" si="45"/>
        <v>10</v>
      </c>
      <c r="X158" s="7">
        <f t="shared" si="51"/>
        <v>488</v>
      </c>
      <c r="Y158" s="7">
        <f t="shared" si="46"/>
        <v>11.625463</v>
      </c>
    </row>
    <row r="159" spans="3:25">
      <c r="C159" s="170" t="s">
        <v>156</v>
      </c>
      <c r="D159" s="169">
        <v>3</v>
      </c>
      <c r="E159" s="65">
        <v>1</v>
      </c>
      <c r="F159" s="131">
        <f t="shared" si="47"/>
        <v>153</v>
      </c>
      <c r="G159" s="79">
        <f t="shared" si="53"/>
        <v>20.377371458016977</v>
      </c>
      <c r="H159" s="72">
        <f t="shared" si="52"/>
        <v>37.945434507987933</v>
      </c>
      <c r="I159" s="10">
        <f t="shared" si="48"/>
        <v>10.540398474441092</v>
      </c>
      <c r="J159" s="70">
        <v>1</v>
      </c>
      <c r="K159" s="7">
        <f t="shared" si="38"/>
        <v>70.884919132500059</v>
      </c>
      <c r="L159" s="7">
        <v>120</v>
      </c>
      <c r="M159" s="7">
        <f t="shared" si="40"/>
        <v>616</v>
      </c>
      <c r="N159" s="7">
        <v>0</v>
      </c>
      <c r="O159" s="7">
        <f t="shared" si="41"/>
        <v>806.88491913250004</v>
      </c>
      <c r="P159" s="7">
        <f t="shared" si="42"/>
        <v>8.5048885706737281</v>
      </c>
      <c r="Q159" s="7">
        <f t="shared" si="54"/>
        <v>5200</v>
      </c>
      <c r="R159" s="7">
        <f t="shared" si="39"/>
        <v>15.92</v>
      </c>
      <c r="S159" s="21">
        <f t="shared" si="43"/>
        <v>21.819584615384613</v>
      </c>
      <c r="T159" s="21">
        <f t="shared" si="49"/>
        <v>22</v>
      </c>
      <c r="U159" s="7">
        <f t="shared" si="50"/>
        <v>5000</v>
      </c>
      <c r="V159" s="7">
        <f t="shared" si="44"/>
        <v>1</v>
      </c>
      <c r="W159" s="7">
        <f t="shared" si="45"/>
        <v>10</v>
      </c>
      <c r="X159" s="7">
        <f t="shared" si="51"/>
        <v>488</v>
      </c>
      <c r="Y159" s="7">
        <f t="shared" si="46"/>
        <v>11.871544</v>
      </c>
    </row>
    <row r="160" spans="3:25">
      <c r="C160" s="170" t="s">
        <v>156</v>
      </c>
      <c r="D160" s="169">
        <v>3</v>
      </c>
      <c r="E160" s="65">
        <v>1</v>
      </c>
      <c r="F160" s="131">
        <f t="shared" si="47"/>
        <v>154</v>
      </c>
      <c r="G160" s="79">
        <f t="shared" si="53"/>
        <v>20.471401947644885</v>
      </c>
      <c r="H160" s="72">
        <f t="shared" si="52"/>
        <v>38.285454156898822</v>
      </c>
      <c r="I160" s="10">
        <f t="shared" si="48"/>
        <v>10.63484837691634</v>
      </c>
      <c r="J160" s="70">
        <v>1</v>
      </c>
      <c r="K160" s="7">
        <f t="shared" si="38"/>
        <v>72.160975282500061</v>
      </c>
      <c r="L160" s="7">
        <v>120</v>
      </c>
      <c r="M160" s="7">
        <f t="shared" si="40"/>
        <v>616</v>
      </c>
      <c r="N160" s="7">
        <v>0</v>
      </c>
      <c r="O160" s="7">
        <f t="shared" si="41"/>
        <v>808.16097528250009</v>
      </c>
      <c r="P160" s="7">
        <f t="shared" si="42"/>
        <v>8.5946694362702214</v>
      </c>
      <c r="Q160" s="7">
        <f t="shared" si="54"/>
        <v>5200</v>
      </c>
      <c r="R160" s="7">
        <f t="shared" si="39"/>
        <v>15.92</v>
      </c>
      <c r="S160" s="21">
        <f t="shared" si="43"/>
        <v>21.819584615384613</v>
      </c>
      <c r="T160" s="21">
        <f t="shared" si="49"/>
        <v>22</v>
      </c>
      <c r="U160" s="7">
        <f t="shared" si="50"/>
        <v>5000</v>
      </c>
      <c r="V160" s="7">
        <f t="shared" si="44"/>
        <v>1</v>
      </c>
      <c r="W160" s="7">
        <f t="shared" si="45"/>
        <v>10</v>
      </c>
      <c r="X160" s="7">
        <f t="shared" si="51"/>
        <v>488</v>
      </c>
      <c r="Y160" s="7">
        <f t="shared" si="46"/>
        <v>11.871544</v>
      </c>
    </row>
    <row r="161" spans="3:25">
      <c r="C161" s="170" t="s">
        <v>156</v>
      </c>
      <c r="D161" s="169">
        <v>3</v>
      </c>
      <c r="E161" s="65">
        <v>1</v>
      </c>
      <c r="F161" s="131">
        <f t="shared" si="47"/>
        <v>155</v>
      </c>
      <c r="G161" s="79">
        <f t="shared" si="53"/>
        <v>20.56461191120399</v>
      </c>
      <c r="H161" s="72">
        <f t="shared" si="52"/>
        <v>38.622480500351109</v>
      </c>
      <c r="I161" s="10">
        <f t="shared" si="48"/>
        <v>10.728466805653085</v>
      </c>
      <c r="J161" s="70">
        <v>0</v>
      </c>
      <c r="K161" s="7">
        <f t="shared" si="38"/>
        <v>73.437031432500063</v>
      </c>
      <c r="L161" s="7">
        <v>120</v>
      </c>
      <c r="M161" s="7">
        <f t="shared" si="40"/>
        <v>0</v>
      </c>
      <c r="N161" s="7">
        <v>0</v>
      </c>
      <c r="O161" s="7">
        <f t="shared" si="41"/>
        <v>193.43703143250008</v>
      </c>
      <c r="P161" s="7">
        <f t="shared" si="42"/>
        <v>2.0752827707076493</v>
      </c>
      <c r="Q161" s="7">
        <f t="shared" si="54"/>
        <v>5200</v>
      </c>
      <c r="R161" s="7">
        <f t="shared" si="39"/>
        <v>15.92</v>
      </c>
      <c r="S161" s="21">
        <f t="shared" si="43"/>
        <v>21.819584615384613</v>
      </c>
      <c r="T161" s="21">
        <f t="shared" si="49"/>
        <v>22</v>
      </c>
      <c r="U161" s="7">
        <f t="shared" si="50"/>
        <v>5000</v>
      </c>
      <c r="V161" s="7">
        <f t="shared" si="44"/>
        <v>1</v>
      </c>
      <c r="W161" s="7">
        <f t="shared" si="45"/>
        <v>10</v>
      </c>
      <c r="X161" s="7">
        <f t="shared" si="51"/>
        <v>488</v>
      </c>
      <c r="Y161" s="7">
        <f t="shared" si="46"/>
        <v>11.871544</v>
      </c>
    </row>
    <row r="162" spans="3:25">
      <c r="C162" s="170" t="s">
        <v>156</v>
      </c>
      <c r="D162" s="169">
        <v>3</v>
      </c>
      <c r="E162" s="65">
        <v>1</v>
      </c>
      <c r="F162" s="131">
        <f t="shared" si="47"/>
        <v>156</v>
      </c>
      <c r="G162" s="79">
        <f t="shared" si="53"/>
        <v>20.657821874763094</v>
      </c>
      <c r="H162" s="72">
        <f t="shared" si="52"/>
        <v>38.622480500351109</v>
      </c>
      <c r="I162" s="10">
        <f t="shared" si="48"/>
        <v>10.728466805653085</v>
      </c>
      <c r="J162" s="70">
        <v>0</v>
      </c>
      <c r="K162" s="7">
        <f t="shared" si="38"/>
        <v>73.437031432500063</v>
      </c>
      <c r="L162" s="7">
        <v>120</v>
      </c>
      <c r="M162" s="7">
        <f t="shared" si="40"/>
        <v>0</v>
      </c>
      <c r="N162" s="7">
        <v>0</v>
      </c>
      <c r="O162" s="7">
        <f t="shared" si="41"/>
        <v>193.43703143250008</v>
      </c>
      <c r="P162" s="7">
        <f t="shared" si="42"/>
        <v>2.0752827707076493</v>
      </c>
      <c r="Q162" s="7">
        <f t="shared" si="54"/>
        <v>5200</v>
      </c>
      <c r="R162" s="7">
        <f t="shared" si="39"/>
        <v>15.92</v>
      </c>
      <c r="S162" s="21">
        <f t="shared" si="43"/>
        <v>21.819584615384613</v>
      </c>
      <c r="T162" s="21">
        <f t="shared" si="49"/>
        <v>22</v>
      </c>
      <c r="U162" s="7">
        <f t="shared" si="50"/>
        <v>5000</v>
      </c>
      <c r="V162" s="7">
        <f t="shared" si="44"/>
        <v>1</v>
      </c>
      <c r="W162" s="7">
        <f t="shared" si="45"/>
        <v>10</v>
      </c>
      <c r="X162" s="7">
        <f t="shared" si="51"/>
        <v>488</v>
      </c>
      <c r="Y162" s="7">
        <f t="shared" si="46"/>
        <v>11.871544</v>
      </c>
    </row>
    <row r="163" spans="3:25">
      <c r="C163" s="170" t="s">
        <v>156</v>
      </c>
      <c r="D163" s="169">
        <v>3</v>
      </c>
      <c r="E163" s="65">
        <v>1</v>
      </c>
      <c r="F163" s="131">
        <f t="shared" si="47"/>
        <v>157</v>
      </c>
      <c r="G163" s="79">
        <f t="shared" si="53"/>
        <v>20.751031838322199</v>
      </c>
      <c r="H163" s="72">
        <f t="shared" si="52"/>
        <v>38.622480500351109</v>
      </c>
      <c r="I163" s="10">
        <f t="shared" si="48"/>
        <v>10.728466805653085</v>
      </c>
      <c r="J163" s="70">
        <v>0</v>
      </c>
      <c r="K163" s="7">
        <f t="shared" si="38"/>
        <v>73.437031432500063</v>
      </c>
      <c r="L163" s="7">
        <v>120</v>
      </c>
      <c r="M163" s="7">
        <f t="shared" si="40"/>
        <v>0</v>
      </c>
      <c r="N163" s="7">
        <v>0</v>
      </c>
      <c r="O163" s="7">
        <f t="shared" si="41"/>
        <v>193.43703143250008</v>
      </c>
      <c r="P163" s="7">
        <f t="shared" si="42"/>
        <v>2.0752827707076493</v>
      </c>
      <c r="Q163" s="7">
        <f t="shared" si="54"/>
        <v>5200</v>
      </c>
      <c r="R163" s="7">
        <f t="shared" si="39"/>
        <v>15.92</v>
      </c>
      <c r="S163" s="21">
        <f t="shared" si="43"/>
        <v>21.819584615384613</v>
      </c>
      <c r="T163" s="21">
        <f t="shared" si="49"/>
        <v>22</v>
      </c>
      <c r="U163" s="7">
        <f t="shared" si="50"/>
        <v>5000</v>
      </c>
      <c r="V163" s="7">
        <f t="shared" si="44"/>
        <v>1</v>
      </c>
      <c r="W163" s="7">
        <f t="shared" si="45"/>
        <v>10</v>
      </c>
      <c r="X163" s="7">
        <f t="shared" si="51"/>
        <v>488</v>
      </c>
      <c r="Y163" s="7">
        <f t="shared" si="46"/>
        <v>11.871544</v>
      </c>
    </row>
    <row r="164" spans="3:25">
      <c r="C164" s="170" t="s">
        <v>156</v>
      </c>
      <c r="D164" s="169">
        <v>3</v>
      </c>
      <c r="E164" s="65">
        <v>1</v>
      </c>
      <c r="F164" s="131">
        <f t="shared" si="47"/>
        <v>158</v>
      </c>
      <c r="G164" s="79">
        <f t="shared" si="53"/>
        <v>20.844241801881303</v>
      </c>
      <c r="H164" s="72">
        <f t="shared" si="52"/>
        <v>38.622480500351109</v>
      </c>
      <c r="I164" s="10">
        <f t="shared" si="48"/>
        <v>10.728466805653085</v>
      </c>
      <c r="J164" s="70">
        <v>0</v>
      </c>
      <c r="K164" s="7">
        <f t="shared" si="38"/>
        <v>73.437031432500063</v>
      </c>
      <c r="L164" s="7">
        <v>120</v>
      </c>
      <c r="M164" s="7">
        <f t="shared" si="40"/>
        <v>0</v>
      </c>
      <c r="N164" s="7">
        <v>0</v>
      </c>
      <c r="O164" s="7">
        <f t="shared" si="41"/>
        <v>193.43703143250008</v>
      </c>
      <c r="P164" s="7">
        <f t="shared" si="42"/>
        <v>2.0752827707076493</v>
      </c>
      <c r="Q164" s="7">
        <f t="shared" si="54"/>
        <v>5200</v>
      </c>
      <c r="R164" s="7">
        <f t="shared" si="39"/>
        <v>15.92</v>
      </c>
      <c r="S164" s="21">
        <f t="shared" si="43"/>
        <v>21.819584615384613</v>
      </c>
      <c r="T164" s="21">
        <f t="shared" si="49"/>
        <v>22</v>
      </c>
      <c r="U164" s="7">
        <f t="shared" si="50"/>
        <v>5000</v>
      </c>
      <c r="V164" s="7">
        <f t="shared" si="44"/>
        <v>1</v>
      </c>
      <c r="W164" s="7">
        <f t="shared" si="45"/>
        <v>10</v>
      </c>
      <c r="X164" s="7">
        <f t="shared" si="51"/>
        <v>488</v>
      </c>
      <c r="Y164" s="7">
        <f t="shared" si="46"/>
        <v>11.871544</v>
      </c>
    </row>
    <row r="165" spans="3:25">
      <c r="C165" s="170" t="s">
        <v>156</v>
      </c>
      <c r="D165" s="169">
        <v>3</v>
      </c>
      <c r="E165" s="65">
        <v>1</v>
      </c>
      <c r="F165" s="131">
        <f t="shared" si="47"/>
        <v>159</v>
      </c>
      <c r="G165" s="79">
        <f t="shared" si="53"/>
        <v>20.937451765440407</v>
      </c>
      <c r="H165" s="72">
        <f t="shared" si="52"/>
        <v>38.622480500351109</v>
      </c>
      <c r="I165" s="10">
        <f t="shared" si="48"/>
        <v>10.728466805653085</v>
      </c>
      <c r="J165" s="70">
        <v>0</v>
      </c>
      <c r="K165" s="7">
        <f t="shared" si="38"/>
        <v>73.437031432500063</v>
      </c>
      <c r="L165" s="7">
        <v>120</v>
      </c>
      <c r="M165" s="7">
        <f t="shared" si="40"/>
        <v>0</v>
      </c>
      <c r="N165" s="7">
        <v>0</v>
      </c>
      <c r="O165" s="7">
        <f t="shared" si="41"/>
        <v>193.43703143250008</v>
      </c>
      <c r="P165" s="7">
        <f t="shared" si="42"/>
        <v>2.0752827707076493</v>
      </c>
      <c r="Q165" s="7">
        <f t="shared" si="54"/>
        <v>5200</v>
      </c>
      <c r="R165" s="7">
        <f t="shared" si="39"/>
        <v>15.92</v>
      </c>
      <c r="S165" s="21">
        <f t="shared" si="43"/>
        <v>21.819584615384613</v>
      </c>
      <c r="T165" s="21">
        <f t="shared" si="49"/>
        <v>22</v>
      </c>
      <c r="U165" s="7">
        <f t="shared" si="50"/>
        <v>5000</v>
      </c>
      <c r="V165" s="7">
        <f t="shared" si="44"/>
        <v>1</v>
      </c>
      <c r="W165" s="7">
        <f t="shared" si="45"/>
        <v>10</v>
      </c>
      <c r="X165" s="7">
        <f t="shared" si="51"/>
        <v>488</v>
      </c>
      <c r="Y165" s="7">
        <f t="shared" si="46"/>
        <v>11.871544</v>
      </c>
    </row>
    <row r="166" spans="3:25">
      <c r="C166" s="170" t="s">
        <v>156</v>
      </c>
      <c r="D166" s="169">
        <v>3</v>
      </c>
      <c r="E166" s="65">
        <v>1</v>
      </c>
      <c r="F166" s="131">
        <f t="shared" si="47"/>
        <v>160</v>
      </c>
      <c r="G166" s="79">
        <f t="shared" si="53"/>
        <v>21.030661728999512</v>
      </c>
      <c r="H166" s="72">
        <f t="shared" si="52"/>
        <v>38.622480500351109</v>
      </c>
      <c r="I166" s="10">
        <f t="shared" si="48"/>
        <v>10.728466805653085</v>
      </c>
      <c r="J166" s="70">
        <v>0</v>
      </c>
      <c r="K166" s="7">
        <f t="shared" si="38"/>
        <v>73.437031432500063</v>
      </c>
      <c r="L166" s="7">
        <v>120</v>
      </c>
      <c r="M166" s="7">
        <f t="shared" si="40"/>
        <v>0</v>
      </c>
      <c r="N166" s="7">
        <v>0</v>
      </c>
      <c r="O166" s="7">
        <f t="shared" si="41"/>
        <v>193.43703143250008</v>
      </c>
      <c r="P166" s="7">
        <f t="shared" si="42"/>
        <v>2.0752827707076493</v>
      </c>
      <c r="Q166" s="7">
        <f t="shared" si="54"/>
        <v>5200</v>
      </c>
      <c r="R166" s="7">
        <f t="shared" si="39"/>
        <v>15.92</v>
      </c>
      <c r="S166" s="21">
        <f t="shared" si="43"/>
        <v>21.819584615384613</v>
      </c>
      <c r="T166" s="21">
        <f t="shared" si="49"/>
        <v>22</v>
      </c>
      <c r="U166" s="7">
        <f t="shared" si="50"/>
        <v>5000</v>
      </c>
      <c r="V166" s="7">
        <f t="shared" si="44"/>
        <v>1</v>
      </c>
      <c r="W166" s="7">
        <f t="shared" si="45"/>
        <v>10</v>
      </c>
      <c r="X166" s="7">
        <f t="shared" si="51"/>
        <v>488</v>
      </c>
      <c r="Y166" s="7">
        <f t="shared" si="46"/>
        <v>11.871544</v>
      </c>
    </row>
    <row r="167" spans="3:25">
      <c r="C167" s="170" t="s">
        <v>156</v>
      </c>
      <c r="D167" s="169">
        <v>3</v>
      </c>
      <c r="E167" s="65">
        <v>1</v>
      </c>
      <c r="F167" s="131">
        <f t="shared" si="47"/>
        <v>161</v>
      </c>
      <c r="G167" s="79">
        <f t="shared" si="53"/>
        <v>21.123871692558616</v>
      </c>
      <c r="H167" s="72">
        <f t="shared" si="52"/>
        <v>38.622480500351109</v>
      </c>
      <c r="I167" s="10">
        <f t="shared" si="48"/>
        <v>10.728466805653085</v>
      </c>
      <c r="J167" s="70">
        <v>0</v>
      </c>
      <c r="K167" s="7">
        <f t="shared" si="38"/>
        <v>73.437031432500063</v>
      </c>
      <c r="L167" s="7">
        <v>120</v>
      </c>
      <c r="M167" s="7">
        <f t="shared" si="40"/>
        <v>0</v>
      </c>
      <c r="N167" s="7">
        <v>0</v>
      </c>
      <c r="O167" s="7">
        <f t="shared" si="41"/>
        <v>193.43703143250008</v>
      </c>
      <c r="P167" s="7">
        <f t="shared" si="42"/>
        <v>2.0752827707076493</v>
      </c>
      <c r="Q167" s="7">
        <f t="shared" si="54"/>
        <v>5200</v>
      </c>
      <c r="R167" s="7">
        <f t="shared" si="39"/>
        <v>15.92</v>
      </c>
      <c r="S167" s="21">
        <f t="shared" si="43"/>
        <v>21.819584615384613</v>
      </c>
      <c r="T167" s="21">
        <f t="shared" si="49"/>
        <v>22</v>
      </c>
      <c r="U167" s="7">
        <f t="shared" si="50"/>
        <v>5000</v>
      </c>
      <c r="V167" s="7">
        <f t="shared" si="44"/>
        <v>1</v>
      </c>
      <c r="W167" s="7">
        <f t="shared" si="45"/>
        <v>10</v>
      </c>
      <c r="X167" s="7">
        <f t="shared" si="51"/>
        <v>488</v>
      </c>
      <c r="Y167" s="7">
        <f t="shared" si="46"/>
        <v>11.871544</v>
      </c>
    </row>
    <row r="168" spans="3:25">
      <c r="C168" s="170" t="s">
        <v>156</v>
      </c>
      <c r="D168" s="169">
        <v>3</v>
      </c>
      <c r="E168" s="65">
        <v>1</v>
      </c>
      <c r="F168" s="131">
        <f t="shared" si="47"/>
        <v>162</v>
      </c>
      <c r="G168" s="79">
        <f t="shared" si="53"/>
        <v>21.21708165611772</v>
      </c>
      <c r="H168" s="72">
        <f t="shared" si="52"/>
        <v>38.622480500351109</v>
      </c>
      <c r="I168" s="10">
        <f t="shared" si="48"/>
        <v>10.728466805653085</v>
      </c>
      <c r="J168" s="70">
        <v>0</v>
      </c>
      <c r="K168" s="7">
        <f t="shared" si="38"/>
        <v>73.437031432500063</v>
      </c>
      <c r="L168" s="7">
        <v>120</v>
      </c>
      <c r="M168" s="7">
        <f t="shared" si="40"/>
        <v>0</v>
      </c>
      <c r="N168" s="7">
        <v>0</v>
      </c>
      <c r="O168" s="7">
        <f t="shared" si="41"/>
        <v>193.43703143250008</v>
      </c>
      <c r="P168" s="7">
        <f t="shared" si="42"/>
        <v>2.0752827707076493</v>
      </c>
      <c r="Q168" s="7">
        <f t="shared" si="54"/>
        <v>5200</v>
      </c>
      <c r="R168" s="7">
        <f t="shared" si="39"/>
        <v>15.92</v>
      </c>
      <c r="S168" s="21">
        <f t="shared" si="43"/>
        <v>21.819584615384613</v>
      </c>
      <c r="T168" s="21">
        <f t="shared" si="49"/>
        <v>22</v>
      </c>
      <c r="U168" s="7">
        <f t="shared" si="50"/>
        <v>5000</v>
      </c>
      <c r="V168" s="7">
        <f t="shared" si="44"/>
        <v>1</v>
      </c>
      <c r="W168" s="7">
        <f t="shared" si="45"/>
        <v>10</v>
      </c>
      <c r="X168" s="7">
        <f t="shared" si="51"/>
        <v>488</v>
      </c>
      <c r="Y168" s="7">
        <f t="shared" si="46"/>
        <v>11.871544</v>
      </c>
    </row>
    <row r="169" spans="3:25">
      <c r="C169" s="170" t="s">
        <v>156</v>
      </c>
      <c r="D169" s="169">
        <v>3</v>
      </c>
      <c r="E169" s="65">
        <v>1</v>
      </c>
      <c r="F169" s="131">
        <f t="shared" si="47"/>
        <v>163</v>
      </c>
      <c r="G169" s="79">
        <f t="shared" si="53"/>
        <v>21.310291619676825</v>
      </c>
      <c r="H169" s="72">
        <f t="shared" si="52"/>
        <v>38.622480500351109</v>
      </c>
      <c r="I169" s="10">
        <f t="shared" si="48"/>
        <v>10.728466805653085</v>
      </c>
      <c r="J169" s="70">
        <v>0</v>
      </c>
      <c r="K169" s="7">
        <f t="shared" si="38"/>
        <v>73.437031432500063</v>
      </c>
      <c r="L169" s="7">
        <v>120</v>
      </c>
      <c r="M169" s="7">
        <f t="shared" si="40"/>
        <v>0</v>
      </c>
      <c r="N169" s="7">
        <v>0</v>
      </c>
      <c r="O169" s="7">
        <f t="shared" si="41"/>
        <v>193.43703143250008</v>
      </c>
      <c r="P169" s="7">
        <f t="shared" si="42"/>
        <v>2.0752827707076493</v>
      </c>
      <c r="Q169" s="7">
        <f t="shared" si="54"/>
        <v>5200</v>
      </c>
      <c r="R169" s="7">
        <f t="shared" si="39"/>
        <v>15.92</v>
      </c>
      <c r="S169" s="21">
        <f t="shared" si="43"/>
        <v>21.819584615384613</v>
      </c>
      <c r="T169" s="21">
        <f t="shared" si="49"/>
        <v>22</v>
      </c>
      <c r="U169" s="7">
        <f t="shared" si="50"/>
        <v>5000</v>
      </c>
      <c r="V169" s="7">
        <f t="shared" si="44"/>
        <v>1</v>
      </c>
      <c r="W169" s="7">
        <f t="shared" si="45"/>
        <v>10</v>
      </c>
      <c r="X169" s="7">
        <f t="shared" si="51"/>
        <v>488</v>
      </c>
      <c r="Y169" s="7">
        <f t="shared" si="46"/>
        <v>11.871544</v>
      </c>
    </row>
    <row r="170" spans="3:25">
      <c r="C170" s="170" t="s">
        <v>156</v>
      </c>
      <c r="D170" s="169">
        <v>3</v>
      </c>
      <c r="E170" s="65">
        <v>1</v>
      </c>
      <c r="F170" s="131">
        <f t="shared" si="47"/>
        <v>164</v>
      </c>
      <c r="G170" s="79">
        <f t="shared" si="53"/>
        <v>21.403501583235929</v>
      </c>
      <c r="H170" s="72">
        <f t="shared" si="52"/>
        <v>38.622480500351109</v>
      </c>
      <c r="I170" s="10">
        <f t="shared" si="48"/>
        <v>10.728466805653085</v>
      </c>
      <c r="J170" s="70">
        <v>0</v>
      </c>
      <c r="K170" s="7">
        <f t="shared" si="38"/>
        <v>73.437031432500063</v>
      </c>
      <c r="L170" s="7">
        <v>120</v>
      </c>
      <c r="M170" s="7">
        <f t="shared" si="40"/>
        <v>0</v>
      </c>
      <c r="N170" s="7">
        <v>0</v>
      </c>
      <c r="O170" s="7">
        <f t="shared" si="41"/>
        <v>193.43703143250008</v>
      </c>
      <c r="P170" s="7">
        <f t="shared" si="42"/>
        <v>2.0752827707076493</v>
      </c>
      <c r="Q170" s="7">
        <f t="shared" si="54"/>
        <v>5200</v>
      </c>
      <c r="R170" s="7">
        <f t="shared" si="39"/>
        <v>15.92</v>
      </c>
      <c r="S170" s="21">
        <f t="shared" si="43"/>
        <v>21.819584615384613</v>
      </c>
      <c r="T170" s="21">
        <f t="shared" si="49"/>
        <v>22</v>
      </c>
      <c r="U170" s="7">
        <f t="shared" si="50"/>
        <v>5000</v>
      </c>
      <c r="V170" s="7">
        <f t="shared" si="44"/>
        <v>1</v>
      </c>
      <c r="W170" s="7">
        <f t="shared" si="45"/>
        <v>10</v>
      </c>
      <c r="X170" s="7">
        <f t="shared" si="51"/>
        <v>488</v>
      </c>
      <c r="Y170" s="7">
        <f t="shared" si="46"/>
        <v>11.871544</v>
      </c>
    </row>
    <row r="171" spans="3:25">
      <c r="C171" s="170" t="s">
        <v>156</v>
      </c>
      <c r="D171" s="169">
        <v>3</v>
      </c>
      <c r="E171" s="65">
        <v>1</v>
      </c>
      <c r="F171" s="131">
        <f t="shared" si="47"/>
        <v>165</v>
      </c>
      <c r="G171" s="79">
        <f t="shared" si="53"/>
        <v>21.496711546795034</v>
      </c>
      <c r="H171" s="72">
        <f t="shared" si="52"/>
        <v>38.622480500351109</v>
      </c>
      <c r="I171" s="10">
        <f t="shared" si="48"/>
        <v>10.728466805653085</v>
      </c>
      <c r="J171" s="70">
        <v>0</v>
      </c>
      <c r="K171" s="7">
        <f t="shared" si="38"/>
        <v>73.437031432500063</v>
      </c>
      <c r="L171" s="7">
        <v>120</v>
      </c>
      <c r="M171" s="7">
        <f t="shared" si="40"/>
        <v>0</v>
      </c>
      <c r="N171" s="7">
        <v>0</v>
      </c>
      <c r="O171" s="7">
        <f t="shared" si="41"/>
        <v>193.43703143250008</v>
      </c>
      <c r="P171" s="7">
        <f t="shared" si="42"/>
        <v>2.0752827707076493</v>
      </c>
      <c r="Q171" s="7">
        <f t="shared" si="54"/>
        <v>5200</v>
      </c>
      <c r="R171" s="7">
        <f t="shared" si="39"/>
        <v>15.92</v>
      </c>
      <c r="S171" s="21">
        <f t="shared" si="43"/>
        <v>21.819584615384613</v>
      </c>
      <c r="T171" s="21">
        <f t="shared" si="49"/>
        <v>22</v>
      </c>
      <c r="U171" s="7">
        <f t="shared" si="50"/>
        <v>5000</v>
      </c>
      <c r="V171" s="7">
        <f t="shared" si="44"/>
        <v>1</v>
      </c>
      <c r="W171" s="7">
        <f t="shared" si="45"/>
        <v>10</v>
      </c>
      <c r="X171" s="7">
        <f t="shared" si="51"/>
        <v>488</v>
      </c>
      <c r="Y171" s="7">
        <f t="shared" si="46"/>
        <v>11.871544</v>
      </c>
    </row>
    <row r="172" spans="3:25">
      <c r="C172" s="170" t="s">
        <v>156</v>
      </c>
      <c r="D172" s="169">
        <v>3</v>
      </c>
      <c r="E172" s="65">
        <v>1</v>
      </c>
      <c r="F172" s="131">
        <f t="shared" si="47"/>
        <v>166</v>
      </c>
      <c r="G172" s="79">
        <f t="shared" si="53"/>
        <v>21.589921510354138</v>
      </c>
      <c r="H172" s="72">
        <f t="shared" si="52"/>
        <v>38.622480500351109</v>
      </c>
      <c r="I172" s="10">
        <f t="shared" si="48"/>
        <v>10.728466805653085</v>
      </c>
      <c r="J172" s="70">
        <v>0</v>
      </c>
      <c r="K172" s="7">
        <f t="shared" si="38"/>
        <v>73.437031432500063</v>
      </c>
      <c r="L172" s="7">
        <v>120</v>
      </c>
      <c r="M172" s="7">
        <f t="shared" si="40"/>
        <v>0</v>
      </c>
      <c r="N172" s="7">
        <v>0</v>
      </c>
      <c r="O172" s="7">
        <f t="shared" si="41"/>
        <v>193.43703143250008</v>
      </c>
      <c r="P172" s="7">
        <f t="shared" si="42"/>
        <v>2.0752827707076493</v>
      </c>
      <c r="Q172" s="7">
        <f t="shared" si="54"/>
        <v>5200</v>
      </c>
      <c r="R172" s="7">
        <f t="shared" si="39"/>
        <v>15.92</v>
      </c>
      <c r="S172" s="21">
        <f t="shared" si="43"/>
        <v>21.819584615384613</v>
      </c>
      <c r="T172" s="21">
        <f t="shared" si="49"/>
        <v>22</v>
      </c>
      <c r="U172" s="7">
        <f t="shared" si="50"/>
        <v>5000</v>
      </c>
      <c r="V172" s="7">
        <f t="shared" si="44"/>
        <v>1</v>
      </c>
      <c r="W172" s="7">
        <f t="shared" si="45"/>
        <v>10</v>
      </c>
      <c r="X172" s="7">
        <f t="shared" si="51"/>
        <v>488</v>
      </c>
      <c r="Y172" s="7">
        <f t="shared" si="46"/>
        <v>11.871544</v>
      </c>
    </row>
    <row r="173" spans="3:25">
      <c r="C173" s="170" t="s">
        <v>156</v>
      </c>
      <c r="D173" s="169">
        <v>3</v>
      </c>
      <c r="E173" s="65">
        <v>1</v>
      </c>
      <c r="F173" s="131">
        <f t="shared" si="47"/>
        <v>167</v>
      </c>
      <c r="G173" s="79">
        <f t="shared" si="53"/>
        <v>21.683131473913242</v>
      </c>
      <c r="H173" s="72">
        <f t="shared" si="52"/>
        <v>38.622480500351109</v>
      </c>
      <c r="I173" s="10">
        <f t="shared" si="48"/>
        <v>10.728466805653085</v>
      </c>
      <c r="J173" s="70">
        <v>0</v>
      </c>
      <c r="K173" s="7">
        <f t="shared" si="38"/>
        <v>73.437031432500063</v>
      </c>
      <c r="L173" s="7">
        <v>120</v>
      </c>
      <c r="M173" s="7">
        <f t="shared" si="40"/>
        <v>0</v>
      </c>
      <c r="N173" s="7">
        <v>0</v>
      </c>
      <c r="O173" s="7">
        <f t="shared" si="41"/>
        <v>193.43703143250008</v>
      </c>
      <c r="P173" s="7">
        <f t="shared" si="42"/>
        <v>2.0752827707076493</v>
      </c>
      <c r="Q173" s="7">
        <f t="shared" si="54"/>
        <v>5200</v>
      </c>
      <c r="R173" s="7">
        <f t="shared" si="39"/>
        <v>15.92</v>
      </c>
      <c r="S173" s="21">
        <f t="shared" si="43"/>
        <v>21.819584615384613</v>
      </c>
      <c r="T173" s="21">
        <f t="shared" si="49"/>
        <v>22</v>
      </c>
      <c r="U173" s="7">
        <f t="shared" si="50"/>
        <v>5000</v>
      </c>
      <c r="V173" s="7">
        <f t="shared" si="44"/>
        <v>1</v>
      </c>
      <c r="W173" s="7">
        <f t="shared" si="45"/>
        <v>10</v>
      </c>
      <c r="X173" s="7">
        <f t="shared" si="51"/>
        <v>488</v>
      </c>
      <c r="Y173" s="7">
        <f t="shared" si="46"/>
        <v>11.871544</v>
      </c>
    </row>
    <row r="174" spans="3:25">
      <c r="C174" s="170" t="s">
        <v>156</v>
      </c>
      <c r="D174" s="169">
        <v>3</v>
      </c>
      <c r="E174" s="65">
        <v>1</v>
      </c>
      <c r="F174" s="131">
        <f t="shared" si="47"/>
        <v>168</v>
      </c>
      <c r="G174" s="79">
        <f t="shared" si="53"/>
        <v>21.776341437472347</v>
      </c>
      <c r="H174" s="72">
        <f t="shared" si="52"/>
        <v>38.622480500351109</v>
      </c>
      <c r="I174" s="10">
        <f t="shared" si="48"/>
        <v>10.728466805653085</v>
      </c>
      <c r="J174" s="70">
        <v>0</v>
      </c>
      <c r="K174" s="7">
        <f t="shared" si="38"/>
        <v>73.437031432500063</v>
      </c>
      <c r="L174" s="7">
        <v>120</v>
      </c>
      <c r="M174" s="7">
        <f t="shared" si="40"/>
        <v>0</v>
      </c>
      <c r="N174" s="7">
        <v>0</v>
      </c>
      <c r="O174" s="7">
        <f t="shared" si="41"/>
        <v>193.43703143250008</v>
      </c>
      <c r="P174" s="7">
        <f t="shared" si="42"/>
        <v>2.0752827707076493</v>
      </c>
      <c r="Q174" s="7">
        <f t="shared" si="54"/>
        <v>5200</v>
      </c>
      <c r="R174" s="7">
        <f t="shared" si="39"/>
        <v>15.92</v>
      </c>
      <c r="S174" s="21">
        <f t="shared" si="43"/>
        <v>21.819584615384613</v>
      </c>
      <c r="T174" s="21">
        <f t="shared" si="49"/>
        <v>22</v>
      </c>
      <c r="U174" s="7">
        <f t="shared" si="50"/>
        <v>5000</v>
      </c>
      <c r="V174" s="7">
        <f t="shared" si="44"/>
        <v>1</v>
      </c>
      <c r="W174" s="7">
        <f t="shared" si="45"/>
        <v>10</v>
      </c>
      <c r="X174" s="7">
        <f t="shared" si="51"/>
        <v>488</v>
      </c>
      <c r="Y174" s="7">
        <f t="shared" si="46"/>
        <v>11.871544</v>
      </c>
    </row>
    <row r="175" spans="3:25">
      <c r="C175" s="170" t="s">
        <v>156</v>
      </c>
      <c r="D175" s="169">
        <v>3</v>
      </c>
      <c r="E175" s="65">
        <v>1</v>
      </c>
      <c r="F175" s="131">
        <f t="shared" si="47"/>
        <v>169</v>
      </c>
      <c r="G175" s="79">
        <f t="shared" si="53"/>
        <v>21.869551401031451</v>
      </c>
      <c r="H175" s="72">
        <f t="shared" si="52"/>
        <v>38.622480500351109</v>
      </c>
      <c r="I175" s="10">
        <f t="shared" si="48"/>
        <v>10.728466805653085</v>
      </c>
      <c r="J175" s="70">
        <v>0</v>
      </c>
      <c r="K175" s="7">
        <f t="shared" si="38"/>
        <v>73.437031432500063</v>
      </c>
      <c r="L175" s="7">
        <v>120</v>
      </c>
      <c r="M175" s="7">
        <f t="shared" si="40"/>
        <v>0</v>
      </c>
      <c r="N175" s="7">
        <v>0</v>
      </c>
      <c r="O175" s="7">
        <f t="shared" si="41"/>
        <v>193.43703143250008</v>
      </c>
      <c r="P175" s="7">
        <f t="shared" si="42"/>
        <v>2.0752827707076493</v>
      </c>
      <c r="Q175" s="7">
        <f t="shared" si="54"/>
        <v>5200</v>
      </c>
      <c r="R175" s="7">
        <f t="shared" si="39"/>
        <v>15.92</v>
      </c>
      <c r="S175" s="21">
        <f t="shared" si="43"/>
        <v>21.819584615384613</v>
      </c>
      <c r="T175" s="21">
        <f t="shared" si="49"/>
        <v>22</v>
      </c>
      <c r="U175" s="7">
        <f t="shared" si="50"/>
        <v>5000</v>
      </c>
      <c r="V175" s="7">
        <f t="shared" si="44"/>
        <v>1</v>
      </c>
      <c r="W175" s="7">
        <f t="shared" si="45"/>
        <v>10</v>
      </c>
      <c r="X175" s="7">
        <f t="shared" si="51"/>
        <v>488</v>
      </c>
      <c r="Y175" s="7">
        <f t="shared" si="46"/>
        <v>11.871544</v>
      </c>
    </row>
    <row r="176" spans="3:25">
      <c r="C176" s="170" t="s">
        <v>156</v>
      </c>
      <c r="D176" s="169">
        <v>3</v>
      </c>
      <c r="E176" s="65">
        <v>1</v>
      </c>
      <c r="F176" s="131">
        <f t="shared" si="47"/>
        <v>170</v>
      </c>
      <c r="G176" s="79">
        <f t="shared" si="53"/>
        <v>21.962761364590556</v>
      </c>
      <c r="H176" s="72">
        <f t="shared" si="52"/>
        <v>38.622480500351109</v>
      </c>
      <c r="I176" s="10">
        <f t="shared" si="48"/>
        <v>10.728466805653085</v>
      </c>
      <c r="J176" s="70">
        <v>0</v>
      </c>
      <c r="K176" s="7">
        <f t="shared" si="38"/>
        <v>73.437031432500063</v>
      </c>
      <c r="L176" s="7">
        <v>120</v>
      </c>
      <c r="M176" s="7">
        <f t="shared" si="40"/>
        <v>0</v>
      </c>
      <c r="N176" s="7">
        <v>0</v>
      </c>
      <c r="O176" s="7">
        <f t="shared" si="41"/>
        <v>193.43703143250008</v>
      </c>
      <c r="P176" s="7">
        <f t="shared" si="42"/>
        <v>2.0752827707076493</v>
      </c>
      <c r="Q176" s="7">
        <f t="shared" si="54"/>
        <v>5200</v>
      </c>
      <c r="R176" s="7">
        <f t="shared" si="39"/>
        <v>15.92</v>
      </c>
      <c r="S176" s="21">
        <f t="shared" si="43"/>
        <v>21.819584615384613</v>
      </c>
      <c r="T176" s="21">
        <f t="shared" si="49"/>
        <v>22</v>
      </c>
      <c r="U176" s="7">
        <f t="shared" si="50"/>
        <v>5000</v>
      </c>
      <c r="V176" s="7">
        <f t="shared" si="44"/>
        <v>1</v>
      </c>
      <c r="W176" s="7">
        <f t="shared" si="45"/>
        <v>10</v>
      </c>
      <c r="X176" s="7">
        <f t="shared" si="51"/>
        <v>488</v>
      </c>
      <c r="Y176" s="7">
        <f t="shared" si="46"/>
        <v>11.871544</v>
      </c>
    </row>
    <row r="177" spans="3:25">
      <c r="C177" s="170" t="s">
        <v>156</v>
      </c>
      <c r="D177" s="169">
        <v>3</v>
      </c>
      <c r="E177" s="65">
        <v>1</v>
      </c>
      <c r="F177" s="131">
        <f t="shared" si="47"/>
        <v>171</v>
      </c>
      <c r="G177" s="79">
        <f t="shared" si="53"/>
        <v>22.05597132814966</v>
      </c>
      <c r="H177" s="72">
        <f t="shared" si="52"/>
        <v>38.622480500351109</v>
      </c>
      <c r="I177" s="10">
        <f t="shared" si="48"/>
        <v>10.728466805653085</v>
      </c>
      <c r="J177" s="70">
        <v>0</v>
      </c>
      <c r="K177" s="7">
        <f t="shared" si="38"/>
        <v>73.437031432500063</v>
      </c>
      <c r="L177" s="7">
        <v>120</v>
      </c>
      <c r="M177" s="7">
        <f t="shared" si="40"/>
        <v>0</v>
      </c>
      <c r="N177" s="7">
        <v>0</v>
      </c>
      <c r="O177" s="7">
        <f t="shared" si="41"/>
        <v>193.43703143250008</v>
      </c>
      <c r="P177" s="7">
        <f t="shared" si="42"/>
        <v>2.0752827707076493</v>
      </c>
      <c r="Q177" s="7">
        <f t="shared" si="54"/>
        <v>5200</v>
      </c>
      <c r="R177" s="7">
        <f t="shared" si="39"/>
        <v>15.92</v>
      </c>
      <c r="S177" s="21">
        <f t="shared" si="43"/>
        <v>21.819584615384613</v>
      </c>
      <c r="T177" s="21">
        <f t="shared" si="49"/>
        <v>22</v>
      </c>
      <c r="U177" s="7">
        <f t="shared" si="50"/>
        <v>5000</v>
      </c>
      <c r="V177" s="7">
        <f t="shared" si="44"/>
        <v>1</v>
      </c>
      <c r="W177" s="7">
        <f t="shared" si="45"/>
        <v>10</v>
      </c>
      <c r="X177" s="7">
        <f t="shared" si="51"/>
        <v>488</v>
      </c>
      <c r="Y177" s="7">
        <f t="shared" si="46"/>
        <v>11.871544</v>
      </c>
    </row>
    <row r="178" spans="3:25">
      <c r="C178" s="170" t="s">
        <v>156</v>
      </c>
      <c r="D178" s="169">
        <v>3</v>
      </c>
      <c r="E178" s="65">
        <v>1</v>
      </c>
      <c r="F178" s="131">
        <f t="shared" si="47"/>
        <v>172</v>
      </c>
      <c r="G178" s="79">
        <f t="shared" si="53"/>
        <v>22.149181291708764</v>
      </c>
      <c r="H178" s="72">
        <f t="shared" si="52"/>
        <v>38.622480500351109</v>
      </c>
      <c r="I178" s="10">
        <f t="shared" si="48"/>
        <v>10.728466805653085</v>
      </c>
      <c r="J178" s="70">
        <v>0</v>
      </c>
      <c r="K178" s="7">
        <f t="shared" si="38"/>
        <v>73.437031432500063</v>
      </c>
      <c r="L178" s="7">
        <v>120</v>
      </c>
      <c r="M178" s="7">
        <f t="shared" si="40"/>
        <v>0</v>
      </c>
      <c r="N178" s="7">
        <v>0</v>
      </c>
      <c r="O178" s="7">
        <f t="shared" si="41"/>
        <v>193.43703143250008</v>
      </c>
      <c r="P178" s="7">
        <f t="shared" si="42"/>
        <v>2.0752827707076493</v>
      </c>
      <c r="Q178" s="7">
        <f t="shared" si="54"/>
        <v>5200</v>
      </c>
      <c r="R178" s="7">
        <f t="shared" si="39"/>
        <v>15.92</v>
      </c>
      <c r="S178" s="21">
        <f t="shared" si="43"/>
        <v>21.819584615384613</v>
      </c>
      <c r="T178" s="21">
        <f t="shared" si="49"/>
        <v>22</v>
      </c>
      <c r="U178" s="7">
        <f t="shared" si="50"/>
        <v>5000</v>
      </c>
      <c r="V178" s="7">
        <f t="shared" si="44"/>
        <v>1</v>
      </c>
      <c r="W178" s="7">
        <f t="shared" si="45"/>
        <v>10</v>
      </c>
      <c r="X178" s="7">
        <f t="shared" si="51"/>
        <v>488</v>
      </c>
      <c r="Y178" s="7">
        <f t="shared" si="46"/>
        <v>11.871544</v>
      </c>
    </row>
    <row r="179" spans="3:25">
      <c r="C179" s="170" t="s">
        <v>156</v>
      </c>
      <c r="D179" s="169">
        <v>3</v>
      </c>
      <c r="E179" s="65">
        <v>1</v>
      </c>
      <c r="F179" s="131">
        <f t="shared" si="47"/>
        <v>173</v>
      </c>
      <c r="G179" s="79">
        <f t="shared" si="53"/>
        <v>22.242391255267869</v>
      </c>
      <c r="H179" s="72">
        <f t="shared" si="52"/>
        <v>38.622480500351109</v>
      </c>
      <c r="I179" s="10">
        <f t="shared" si="48"/>
        <v>10.728466805653085</v>
      </c>
      <c r="J179" s="70">
        <v>0</v>
      </c>
      <c r="K179" s="7">
        <f t="shared" si="38"/>
        <v>73.437031432500063</v>
      </c>
      <c r="L179" s="7">
        <v>120</v>
      </c>
      <c r="M179" s="7">
        <f t="shared" si="40"/>
        <v>0</v>
      </c>
      <c r="N179" s="7">
        <v>0</v>
      </c>
      <c r="O179" s="7">
        <f t="shared" si="41"/>
        <v>193.43703143250008</v>
      </c>
      <c r="P179" s="7">
        <f t="shared" si="42"/>
        <v>2.0752827707076493</v>
      </c>
      <c r="Q179" s="7">
        <f t="shared" si="54"/>
        <v>5200</v>
      </c>
      <c r="R179" s="7">
        <f t="shared" si="39"/>
        <v>15.92</v>
      </c>
      <c r="S179" s="21">
        <f t="shared" si="43"/>
        <v>21.819584615384613</v>
      </c>
      <c r="T179" s="21">
        <f t="shared" si="49"/>
        <v>22</v>
      </c>
      <c r="U179" s="7">
        <f t="shared" si="50"/>
        <v>5000</v>
      </c>
      <c r="V179" s="7">
        <f t="shared" si="44"/>
        <v>1</v>
      </c>
      <c r="W179" s="7">
        <f t="shared" si="45"/>
        <v>10</v>
      </c>
      <c r="X179" s="7">
        <f t="shared" si="51"/>
        <v>488</v>
      </c>
      <c r="Y179" s="7">
        <f t="shared" si="46"/>
        <v>11.871544</v>
      </c>
    </row>
    <row r="180" spans="3:25">
      <c r="C180" s="170" t="s">
        <v>156</v>
      </c>
      <c r="D180" s="169">
        <v>3</v>
      </c>
      <c r="E180" s="65">
        <v>1</v>
      </c>
      <c r="F180" s="131">
        <f t="shared" si="47"/>
        <v>174</v>
      </c>
      <c r="G180" s="79">
        <f t="shared" si="53"/>
        <v>22.335601218826973</v>
      </c>
      <c r="H180" s="72">
        <f t="shared" si="52"/>
        <v>38.622480500351109</v>
      </c>
      <c r="I180" s="10">
        <f t="shared" si="48"/>
        <v>10.728466805653085</v>
      </c>
      <c r="J180" s="70">
        <v>0</v>
      </c>
      <c r="K180" s="7">
        <f t="shared" si="38"/>
        <v>73.437031432500063</v>
      </c>
      <c r="L180" s="7">
        <v>120</v>
      </c>
      <c r="M180" s="7">
        <f t="shared" si="40"/>
        <v>0</v>
      </c>
      <c r="N180" s="7">
        <v>0</v>
      </c>
      <c r="O180" s="7">
        <f t="shared" si="41"/>
        <v>193.43703143250008</v>
      </c>
      <c r="P180" s="7">
        <f t="shared" si="42"/>
        <v>2.0752827707076493</v>
      </c>
      <c r="Q180" s="7">
        <f t="shared" si="54"/>
        <v>5200</v>
      </c>
      <c r="R180" s="7">
        <f t="shared" si="39"/>
        <v>15.92</v>
      </c>
      <c r="S180" s="21">
        <f t="shared" si="43"/>
        <v>21.819584615384613</v>
      </c>
      <c r="T180" s="21">
        <f t="shared" si="49"/>
        <v>22</v>
      </c>
      <c r="U180" s="7">
        <f t="shared" si="50"/>
        <v>5000</v>
      </c>
      <c r="V180" s="7">
        <f t="shared" si="44"/>
        <v>1</v>
      </c>
      <c r="W180" s="7">
        <f t="shared" si="45"/>
        <v>10</v>
      </c>
      <c r="X180" s="7">
        <f t="shared" si="51"/>
        <v>488</v>
      </c>
      <c r="Y180" s="7">
        <f t="shared" si="46"/>
        <v>11.871544</v>
      </c>
    </row>
    <row r="181" spans="3:25">
      <c r="C181" s="69" t="s">
        <v>130</v>
      </c>
      <c r="D181" s="169">
        <v>3</v>
      </c>
      <c r="E181" s="65">
        <v>1</v>
      </c>
      <c r="F181" s="131">
        <f t="shared" si="47"/>
        <v>175</v>
      </c>
      <c r="G181" s="79">
        <f t="shared" si="53"/>
        <v>22.428811182386077</v>
      </c>
      <c r="H181" s="72">
        <f t="shared" si="52"/>
        <v>38.622480500351109</v>
      </c>
      <c r="I181" s="10">
        <f t="shared" si="48"/>
        <v>10.728466805653085</v>
      </c>
      <c r="J181" s="70">
        <v>-1.1000000000000001</v>
      </c>
      <c r="K181" s="7">
        <f t="shared" si="38"/>
        <v>73.437031432500063</v>
      </c>
      <c r="L181" s="7">
        <v>120</v>
      </c>
      <c r="M181" s="7">
        <f t="shared" si="40"/>
        <v>-677.6</v>
      </c>
      <c r="N181" s="7">
        <v>0</v>
      </c>
      <c r="O181" s="7">
        <f t="shared" si="41"/>
        <v>-484.16296856749995</v>
      </c>
      <c r="P181" s="7">
        <f t="shared" si="42"/>
        <v>-5.1943263368028809</v>
      </c>
      <c r="Q181" s="7">
        <f t="shared" si="54"/>
        <v>5200</v>
      </c>
      <c r="R181" s="7">
        <f t="shared" si="39"/>
        <v>15.92</v>
      </c>
      <c r="S181" s="21">
        <f t="shared" si="43"/>
        <v>21.819584615384613</v>
      </c>
      <c r="T181" s="21">
        <f t="shared" si="49"/>
        <v>22</v>
      </c>
      <c r="U181" s="7">
        <f t="shared" si="50"/>
        <v>5000</v>
      </c>
      <c r="V181" s="7">
        <f t="shared" si="44"/>
        <v>1</v>
      </c>
      <c r="W181" s="7">
        <f t="shared" si="45"/>
        <v>10</v>
      </c>
      <c r="X181" s="7">
        <v>0</v>
      </c>
      <c r="Y181" s="7">
        <f t="shared" si="46"/>
        <v>11.871544</v>
      </c>
    </row>
    <row r="182" spans="3:25">
      <c r="C182" s="69" t="s">
        <v>130</v>
      </c>
      <c r="D182" s="169">
        <v>3</v>
      </c>
      <c r="E182" s="65">
        <v>1</v>
      </c>
      <c r="F182" s="131">
        <f t="shared" si="47"/>
        <v>176</v>
      </c>
      <c r="G182" s="79">
        <f t="shared" si="53"/>
        <v>22.522924921689103</v>
      </c>
      <c r="H182" s="72">
        <f t="shared" si="52"/>
        <v>38.251588202321763</v>
      </c>
      <c r="I182" s="10">
        <f t="shared" si="48"/>
        <v>10.6254411673116</v>
      </c>
      <c r="J182" s="70">
        <v>-1.1000000000000001</v>
      </c>
      <c r="K182" s="7">
        <f t="shared" si="38"/>
        <v>72.033369667500054</v>
      </c>
      <c r="L182" s="7">
        <v>120</v>
      </c>
      <c r="M182" s="7">
        <f t="shared" si="40"/>
        <v>-677.6</v>
      </c>
      <c r="N182" s="7">
        <v>0</v>
      </c>
      <c r="O182" s="7">
        <f t="shared" si="41"/>
        <v>-485.56663033249998</v>
      </c>
      <c r="P182" s="7">
        <f t="shared" si="42"/>
        <v>-5.1593596634077183</v>
      </c>
      <c r="Q182" s="7">
        <f t="shared" si="54"/>
        <v>5200</v>
      </c>
      <c r="R182" s="7">
        <f t="shared" si="39"/>
        <v>15.92</v>
      </c>
      <c r="S182" s="21">
        <f t="shared" si="43"/>
        <v>21.819584615384613</v>
      </c>
      <c r="T182" s="21">
        <f t="shared" si="49"/>
        <v>22</v>
      </c>
      <c r="U182" s="7">
        <f t="shared" si="50"/>
        <v>5000</v>
      </c>
      <c r="V182" s="7">
        <f t="shared" si="44"/>
        <v>1</v>
      </c>
      <c r="W182" s="7">
        <f t="shared" si="45"/>
        <v>10</v>
      </c>
      <c r="X182" s="7">
        <v>0</v>
      </c>
      <c r="Y182" s="7">
        <f t="shared" si="46"/>
        <v>11.871544</v>
      </c>
    </row>
    <row r="183" spans="3:25">
      <c r="C183" s="69" t="s">
        <v>130</v>
      </c>
      <c r="D183" s="169">
        <v>3</v>
      </c>
      <c r="E183" s="65">
        <v>1</v>
      </c>
      <c r="F183" s="131">
        <f t="shared" si="47"/>
        <v>177</v>
      </c>
      <c r="G183" s="79">
        <f t="shared" si="53"/>
        <v>22.617969246441138</v>
      </c>
      <c r="H183" s="72">
        <f t="shared" si="52"/>
        <v>37.877064300180407</v>
      </c>
      <c r="I183" s="10">
        <f t="shared" si="48"/>
        <v>10.521406750050113</v>
      </c>
      <c r="J183" s="70">
        <v>-1.1000000000000001</v>
      </c>
      <c r="K183" s="7">
        <f t="shared" si="38"/>
        <v>70.629707902500044</v>
      </c>
      <c r="L183" s="7">
        <v>120</v>
      </c>
      <c r="M183" s="7">
        <f t="shared" si="40"/>
        <v>-677.6</v>
      </c>
      <c r="N183" s="7">
        <v>0</v>
      </c>
      <c r="O183" s="7">
        <f t="shared" si="41"/>
        <v>-486.97029209749996</v>
      </c>
      <c r="P183" s="7">
        <f t="shared" si="42"/>
        <v>-5.1236125183485122</v>
      </c>
      <c r="Q183" s="7">
        <f t="shared" si="54"/>
        <v>5100</v>
      </c>
      <c r="R183" s="7">
        <f t="shared" si="39"/>
        <v>15.59</v>
      </c>
      <c r="S183" s="21">
        <f t="shared" si="43"/>
        <v>21.786260784313725</v>
      </c>
      <c r="T183" s="21">
        <f t="shared" si="49"/>
        <v>22</v>
      </c>
      <c r="U183" s="7">
        <f t="shared" si="50"/>
        <v>5000</v>
      </c>
      <c r="V183" s="7">
        <f t="shared" si="44"/>
        <v>1</v>
      </c>
      <c r="W183" s="7">
        <f t="shared" si="45"/>
        <v>10</v>
      </c>
      <c r="X183" s="7">
        <v>0</v>
      </c>
      <c r="Y183" s="7">
        <f t="shared" si="46"/>
        <v>11.625463</v>
      </c>
    </row>
    <row r="184" spans="3:25">
      <c r="C184" s="69" t="s">
        <v>130</v>
      </c>
      <c r="D184" s="169">
        <v>3</v>
      </c>
      <c r="E184" s="65">
        <v>1</v>
      </c>
      <c r="F184" s="131">
        <f t="shared" si="47"/>
        <v>178</v>
      </c>
      <c r="G184" s="79">
        <f t="shared" si="53"/>
        <v>22.713972318588603</v>
      </c>
      <c r="H184" s="72">
        <f t="shared" si="52"/>
        <v>37.498799980799404</v>
      </c>
      <c r="I184" s="10">
        <f t="shared" si="48"/>
        <v>10.416333327999833</v>
      </c>
      <c r="J184" s="70">
        <v>-1.1000000000000001</v>
      </c>
      <c r="K184" s="7">
        <f t="shared" si="38"/>
        <v>69.226046137500049</v>
      </c>
      <c r="L184" s="7">
        <v>120</v>
      </c>
      <c r="M184" s="7">
        <f t="shared" si="40"/>
        <v>-677.6</v>
      </c>
      <c r="N184" s="7">
        <v>0</v>
      </c>
      <c r="O184" s="7">
        <f t="shared" si="41"/>
        <v>-488.3739538625</v>
      </c>
      <c r="P184" s="7">
        <f t="shared" si="42"/>
        <v>-5.0870658921450111</v>
      </c>
      <c r="Q184" s="7">
        <f t="shared" si="54"/>
        <v>5100</v>
      </c>
      <c r="R184" s="7">
        <f t="shared" si="39"/>
        <v>15.59</v>
      </c>
      <c r="S184" s="21">
        <f t="shared" si="43"/>
        <v>21.786260784313725</v>
      </c>
      <c r="T184" s="21">
        <f t="shared" si="49"/>
        <v>22</v>
      </c>
      <c r="U184" s="7">
        <f t="shared" si="50"/>
        <v>5000</v>
      </c>
      <c r="V184" s="7">
        <f t="shared" si="44"/>
        <v>1</v>
      </c>
      <c r="W184" s="7">
        <f t="shared" si="45"/>
        <v>10</v>
      </c>
      <c r="X184" s="7">
        <v>0</v>
      </c>
      <c r="Y184" s="7">
        <f t="shared" si="46"/>
        <v>11.625463</v>
      </c>
    </row>
    <row r="185" spans="3:25">
      <c r="C185" s="69" t="s">
        <v>130</v>
      </c>
      <c r="D185" s="169">
        <v>3</v>
      </c>
      <c r="E185" s="65">
        <v>1</v>
      </c>
      <c r="F185" s="131">
        <f t="shared" si="47"/>
        <v>179</v>
      </c>
      <c r="G185" s="79">
        <f t="shared" si="53"/>
        <v>22.810963749774167</v>
      </c>
      <c r="H185" s="72">
        <f t="shared" si="52"/>
        <v>37.11668088609219</v>
      </c>
      <c r="I185" s="10">
        <f t="shared" si="48"/>
        <v>10.310189135025608</v>
      </c>
      <c r="J185" s="70">
        <v>-1.1000000000000001</v>
      </c>
      <c r="K185" s="7">
        <f t="shared" si="38"/>
        <v>67.822384372500053</v>
      </c>
      <c r="L185" s="7">
        <v>120</v>
      </c>
      <c r="M185" s="7">
        <f t="shared" si="40"/>
        <v>-677.6</v>
      </c>
      <c r="N185" s="7">
        <v>0</v>
      </c>
      <c r="O185" s="7">
        <f t="shared" si="41"/>
        <v>-489.77761562749998</v>
      </c>
      <c r="P185" s="7">
        <f t="shared" si="42"/>
        <v>-5.0496998512213986</v>
      </c>
      <c r="Q185" s="7">
        <f t="shared" si="54"/>
        <v>5000</v>
      </c>
      <c r="R185" s="7">
        <f t="shared" si="39"/>
        <v>15.26</v>
      </c>
      <c r="S185" s="21">
        <f t="shared" si="43"/>
        <v>21.751604</v>
      </c>
      <c r="T185" s="21">
        <f t="shared" si="49"/>
        <v>22</v>
      </c>
      <c r="U185" s="7">
        <f t="shared" si="50"/>
        <v>5000</v>
      </c>
      <c r="V185" s="7">
        <f t="shared" si="44"/>
        <v>1</v>
      </c>
      <c r="W185" s="7">
        <f t="shared" si="45"/>
        <v>10</v>
      </c>
      <c r="X185" s="7">
        <v>0</v>
      </c>
      <c r="Y185" s="7">
        <f t="shared" si="46"/>
        <v>11.379382</v>
      </c>
    </row>
    <row r="186" spans="3:25">
      <c r="C186" s="69" t="s">
        <v>130</v>
      </c>
      <c r="D186" s="169">
        <v>3</v>
      </c>
      <c r="E186" s="65">
        <v>1</v>
      </c>
      <c r="F186" s="131">
        <f t="shared" si="47"/>
        <v>180</v>
      </c>
      <c r="G186" s="79">
        <f t="shared" si="53"/>
        <v>22.908974708011897</v>
      </c>
      <c r="H186" s="72">
        <f t="shared" si="52"/>
        <v>36.73058670917198</v>
      </c>
      <c r="I186" s="10">
        <f t="shared" si="48"/>
        <v>10.202940752547772</v>
      </c>
      <c r="J186" s="70">
        <v>-1.1000000000000001</v>
      </c>
      <c r="K186" s="7">
        <f t="shared" si="38"/>
        <v>66.418722607500058</v>
      </c>
      <c r="L186" s="7">
        <v>120</v>
      </c>
      <c r="M186" s="7">
        <f t="shared" si="40"/>
        <v>-677.6</v>
      </c>
      <c r="N186" s="7">
        <v>0</v>
      </c>
      <c r="O186" s="7">
        <f t="shared" si="41"/>
        <v>-491.18127739249996</v>
      </c>
      <c r="P186" s="7">
        <f t="shared" si="42"/>
        <v>-5.0114934719964097</v>
      </c>
      <c r="Q186" s="7">
        <f t="shared" si="54"/>
        <v>5000</v>
      </c>
      <c r="R186" s="7">
        <f t="shared" si="39"/>
        <v>15.26</v>
      </c>
      <c r="S186" s="21">
        <f t="shared" si="43"/>
        <v>21.751604</v>
      </c>
      <c r="T186" s="21">
        <f t="shared" si="49"/>
        <v>22</v>
      </c>
      <c r="U186" s="7">
        <f t="shared" si="50"/>
        <v>5000</v>
      </c>
      <c r="V186" s="7">
        <f t="shared" si="44"/>
        <v>1</v>
      </c>
      <c r="W186" s="7">
        <f t="shared" si="45"/>
        <v>10</v>
      </c>
      <c r="X186" s="7">
        <v>0</v>
      </c>
      <c r="Y186" s="7">
        <f t="shared" si="46"/>
        <v>11.379382</v>
      </c>
    </row>
    <row r="187" spans="3:25">
      <c r="C187" s="69" t="s">
        <v>130</v>
      </c>
      <c r="D187" s="169">
        <v>3</v>
      </c>
      <c r="E187" s="65">
        <v>1</v>
      </c>
      <c r="F187" s="131">
        <f t="shared" si="47"/>
        <v>181</v>
      </c>
      <c r="G187" s="79">
        <f t="shared" si="53"/>
        <v>23.008038034671721</v>
      </c>
      <c r="H187" s="72">
        <f t="shared" si="52"/>
        <v>36.340390751889302</v>
      </c>
      <c r="I187" s="10">
        <f t="shared" si="48"/>
        <v>10.094552986635916</v>
      </c>
      <c r="J187" s="70">
        <v>-1.1000000000000001</v>
      </c>
      <c r="K187" s="7">
        <f t="shared" si="38"/>
        <v>65.015060842500048</v>
      </c>
      <c r="L187" s="7">
        <v>120</v>
      </c>
      <c r="M187" s="7">
        <f t="shared" si="40"/>
        <v>-677.6</v>
      </c>
      <c r="N187" s="7">
        <v>0</v>
      </c>
      <c r="O187" s="7">
        <f t="shared" si="41"/>
        <v>-492.5849391575</v>
      </c>
      <c r="P187" s="7">
        <f t="shared" si="42"/>
        <v>-4.9724247687442134</v>
      </c>
      <c r="Q187" s="7">
        <f t="shared" si="54"/>
        <v>4900</v>
      </c>
      <c r="R187" s="7">
        <f t="shared" si="39"/>
        <v>14.97</v>
      </c>
      <c r="S187" s="21">
        <f t="shared" si="43"/>
        <v>21.773712244897961</v>
      </c>
      <c r="T187" s="21">
        <f t="shared" si="49"/>
        <v>22</v>
      </c>
      <c r="U187" s="7">
        <f t="shared" si="50"/>
        <v>5000</v>
      </c>
      <c r="V187" s="7">
        <f t="shared" si="44"/>
        <v>1</v>
      </c>
      <c r="W187" s="7">
        <f t="shared" si="45"/>
        <v>10</v>
      </c>
      <c r="X187" s="7">
        <v>0</v>
      </c>
      <c r="Y187" s="7">
        <f t="shared" si="46"/>
        <v>11.163129000000001</v>
      </c>
    </row>
    <row r="188" spans="3:25">
      <c r="C188" s="69" t="s">
        <v>130</v>
      </c>
      <c r="D188" s="169">
        <v>3</v>
      </c>
      <c r="E188" s="65">
        <v>1</v>
      </c>
      <c r="F188" s="131">
        <f t="shared" si="47"/>
        <v>182</v>
      </c>
      <c r="G188" s="79">
        <f t="shared" si="53"/>
        <v>23.10818837301769</v>
      </c>
      <c r="H188" s="72">
        <f t="shared" si="52"/>
        <v>35.945959439135869</v>
      </c>
      <c r="I188" s="10">
        <f t="shared" si="48"/>
        <v>9.9849887330932976</v>
      </c>
      <c r="J188" s="70">
        <v>-1.1000000000000001</v>
      </c>
      <c r="K188" s="7">
        <f t="shared" si="38"/>
        <v>63.61139907750006</v>
      </c>
      <c r="L188" s="7">
        <v>120</v>
      </c>
      <c r="M188" s="7">
        <f t="shared" si="40"/>
        <v>-677.6</v>
      </c>
      <c r="N188" s="7">
        <v>0</v>
      </c>
      <c r="O188" s="7">
        <f t="shared" si="41"/>
        <v>-493.98860092249993</v>
      </c>
      <c r="P188" s="7">
        <f t="shared" si="42"/>
        <v>-4.9324706144876824</v>
      </c>
      <c r="Q188" s="7">
        <f t="shared" si="54"/>
        <v>4900</v>
      </c>
      <c r="R188" s="7">
        <f t="shared" si="39"/>
        <v>14.97</v>
      </c>
      <c r="S188" s="21">
        <f t="shared" si="43"/>
        <v>21.773712244897961</v>
      </c>
      <c r="T188" s="21">
        <f t="shared" si="49"/>
        <v>22</v>
      </c>
      <c r="U188" s="7">
        <f t="shared" si="50"/>
        <v>5000</v>
      </c>
      <c r="V188" s="7">
        <f t="shared" si="44"/>
        <v>1</v>
      </c>
      <c r="W188" s="7">
        <f t="shared" si="45"/>
        <v>10</v>
      </c>
      <c r="X188" s="7">
        <v>0</v>
      </c>
      <c r="Y188" s="7">
        <f t="shared" si="46"/>
        <v>11.163129000000001</v>
      </c>
    </row>
    <row r="189" spans="3:25">
      <c r="C189" s="69" t="s">
        <v>130</v>
      </c>
      <c r="D189" s="169">
        <v>3</v>
      </c>
      <c r="E189" s="65">
        <v>1</v>
      </c>
      <c r="F189" s="131">
        <f t="shared" si="47"/>
        <v>183</v>
      </c>
      <c r="G189" s="79">
        <f t="shared" si="53"/>
        <v>23.209462309726057</v>
      </c>
      <c r="H189" s="72">
        <f t="shared" si="52"/>
        <v>35.547151784636718</v>
      </c>
      <c r="I189" s="10">
        <f t="shared" si="48"/>
        <v>9.8742088290657541</v>
      </c>
      <c r="J189" s="70">
        <v>-1.1000000000000001</v>
      </c>
      <c r="K189" s="7">
        <f t="shared" si="38"/>
        <v>62.207737312500043</v>
      </c>
      <c r="L189" s="7">
        <v>120</v>
      </c>
      <c r="M189" s="7">
        <f t="shared" si="40"/>
        <v>-677.6</v>
      </c>
      <c r="N189" s="7">
        <v>0</v>
      </c>
      <c r="O189" s="7">
        <f t="shared" si="41"/>
        <v>-495.39226268749997</v>
      </c>
      <c r="P189" s="7">
        <f t="shared" si="42"/>
        <v>-4.8916066540797738</v>
      </c>
      <c r="Q189" s="7">
        <f t="shared" si="54"/>
        <v>4800</v>
      </c>
      <c r="R189" s="7">
        <f t="shared" si="39"/>
        <v>14.68</v>
      </c>
      <c r="S189" s="21">
        <f t="shared" si="43"/>
        <v>21.796741666666666</v>
      </c>
      <c r="T189" s="21">
        <f t="shared" si="49"/>
        <v>22</v>
      </c>
      <c r="U189" s="7">
        <f t="shared" si="50"/>
        <v>5000</v>
      </c>
      <c r="V189" s="7">
        <f t="shared" si="44"/>
        <v>1</v>
      </c>
      <c r="W189" s="7">
        <f t="shared" si="45"/>
        <v>10</v>
      </c>
      <c r="X189" s="7">
        <v>0</v>
      </c>
      <c r="Y189" s="7">
        <f t="shared" si="46"/>
        <v>10.946876</v>
      </c>
    </row>
    <row r="190" spans="3:25">
      <c r="C190" s="69" t="s">
        <v>130</v>
      </c>
      <c r="D190" s="169">
        <v>3</v>
      </c>
      <c r="E190" s="65">
        <v>1</v>
      </c>
      <c r="F190" s="131">
        <f t="shared" si="47"/>
        <v>184</v>
      </c>
      <c r="G190" s="79">
        <f t="shared" si="53"/>
        <v>23.311898531021885</v>
      </c>
      <c r="H190" s="72">
        <f t="shared" si="52"/>
        <v>35.143818802173463</v>
      </c>
      <c r="I190" s="10">
        <f t="shared" si="48"/>
        <v>9.7621718894926293</v>
      </c>
      <c r="J190" s="70">
        <v>-1.1000000000000001</v>
      </c>
      <c r="K190" s="7">
        <f t="shared" si="38"/>
        <v>60.804075547500055</v>
      </c>
      <c r="L190" s="7">
        <v>120</v>
      </c>
      <c r="M190" s="7">
        <f t="shared" si="40"/>
        <v>-677.6</v>
      </c>
      <c r="N190" s="7">
        <v>0</v>
      </c>
      <c r="O190" s="7">
        <f t="shared" si="41"/>
        <v>-496.7959244525</v>
      </c>
      <c r="P190" s="7">
        <f t="shared" si="42"/>
        <v>-4.8498072085046999</v>
      </c>
      <c r="Q190" s="7">
        <f t="shared" si="54"/>
        <v>4800</v>
      </c>
      <c r="R190" s="7">
        <f t="shared" si="39"/>
        <v>14.68</v>
      </c>
      <c r="S190" s="21">
        <f t="shared" si="43"/>
        <v>21.796741666666666</v>
      </c>
      <c r="T190" s="21">
        <f t="shared" si="49"/>
        <v>22</v>
      </c>
      <c r="U190" s="7">
        <f t="shared" si="50"/>
        <v>5000</v>
      </c>
      <c r="V190" s="7">
        <f t="shared" si="44"/>
        <v>1</v>
      </c>
      <c r="W190" s="7">
        <f t="shared" si="45"/>
        <v>10</v>
      </c>
      <c r="X190" s="7">
        <v>0</v>
      </c>
      <c r="Y190" s="7">
        <f t="shared" si="46"/>
        <v>10.946876</v>
      </c>
    </row>
    <row r="191" spans="3:25">
      <c r="C191" s="69" t="s">
        <v>130</v>
      </c>
      <c r="D191" s="169">
        <v>3</v>
      </c>
      <c r="E191" s="65">
        <v>1</v>
      </c>
      <c r="F191" s="131">
        <f t="shared" si="47"/>
        <v>185</v>
      </c>
      <c r="G191" s="79">
        <f t="shared" si="53"/>
        <v>23.415537995323316</v>
      </c>
      <c r="H191" s="72">
        <f t="shared" si="52"/>
        <v>34.73580285526738</v>
      </c>
      <c r="I191" s="10">
        <f t="shared" si="48"/>
        <v>9.6488341264631607</v>
      </c>
      <c r="J191" s="70">
        <v>-1.1000000000000001</v>
      </c>
      <c r="K191" s="7">
        <f t="shared" si="38"/>
        <v>59.40041378250006</v>
      </c>
      <c r="L191" s="7">
        <v>120</v>
      </c>
      <c r="M191" s="7">
        <f t="shared" si="40"/>
        <v>-677.6</v>
      </c>
      <c r="N191" s="7">
        <v>0</v>
      </c>
      <c r="O191" s="7">
        <f t="shared" si="41"/>
        <v>-498.19958621749993</v>
      </c>
      <c r="P191" s="7">
        <f t="shared" si="42"/>
        <v>-4.8070451692852396</v>
      </c>
      <c r="Q191" s="7">
        <f t="shared" si="54"/>
        <v>4700</v>
      </c>
      <c r="R191" s="7">
        <f t="shared" si="39"/>
        <v>14.39</v>
      </c>
      <c r="S191" s="21">
        <f t="shared" si="43"/>
        <v>21.820751063829785</v>
      </c>
      <c r="T191" s="21">
        <f t="shared" si="49"/>
        <v>22</v>
      </c>
      <c r="U191" s="7">
        <f t="shared" si="50"/>
        <v>4500</v>
      </c>
      <c r="V191" s="7">
        <f t="shared" si="44"/>
        <v>1</v>
      </c>
      <c r="W191" s="7">
        <f t="shared" si="45"/>
        <v>9</v>
      </c>
      <c r="X191" s="7">
        <v>0</v>
      </c>
      <c r="Y191" s="7">
        <f t="shared" si="46"/>
        <v>10.730623000000001</v>
      </c>
    </row>
    <row r="192" spans="3:25">
      <c r="C192" s="69" t="s">
        <v>130</v>
      </c>
      <c r="D192" s="169">
        <v>3</v>
      </c>
      <c r="E192" s="65">
        <v>1</v>
      </c>
      <c r="F192" s="131">
        <f t="shared" si="47"/>
        <v>186</v>
      </c>
      <c r="G192" s="79">
        <f t="shared" si="53"/>
        <v>23.520424124577907</v>
      </c>
      <c r="H192" s="72">
        <f t="shared" si="52"/>
        <v>34.322936937272743</v>
      </c>
      <c r="I192" s="10">
        <f t="shared" si="48"/>
        <v>9.5341491492424275</v>
      </c>
      <c r="J192" s="70">
        <v>-1.1000000000000001</v>
      </c>
      <c r="K192" s="7">
        <f t="shared" si="38"/>
        <v>57.996752017500057</v>
      </c>
      <c r="L192" s="7">
        <v>120</v>
      </c>
      <c r="M192" s="7">
        <f t="shared" si="40"/>
        <v>-677.6</v>
      </c>
      <c r="N192" s="7">
        <v>0</v>
      </c>
      <c r="O192" s="7">
        <f t="shared" si="41"/>
        <v>-499.60324798249997</v>
      </c>
      <c r="P192" s="7">
        <f t="shared" si="42"/>
        <v>-4.7632918817111056</v>
      </c>
      <c r="Q192" s="7">
        <f t="shared" si="54"/>
        <v>4700</v>
      </c>
      <c r="R192" s="7">
        <f t="shared" si="39"/>
        <v>14.39</v>
      </c>
      <c r="S192" s="21">
        <f t="shared" si="43"/>
        <v>21.820751063829785</v>
      </c>
      <c r="T192" s="21">
        <f t="shared" si="49"/>
        <v>22</v>
      </c>
      <c r="U192" s="7">
        <f t="shared" si="50"/>
        <v>4500</v>
      </c>
      <c r="V192" s="7">
        <f t="shared" si="44"/>
        <v>1</v>
      </c>
      <c r="W192" s="7">
        <f t="shared" si="45"/>
        <v>9</v>
      </c>
      <c r="X192" s="7">
        <v>0</v>
      </c>
      <c r="Y192" s="7">
        <f t="shared" si="46"/>
        <v>10.730623000000001</v>
      </c>
    </row>
    <row r="193" spans="3:25">
      <c r="C193" s="69" t="s">
        <v>130</v>
      </c>
      <c r="D193" s="169">
        <v>3</v>
      </c>
      <c r="E193" s="65">
        <v>1</v>
      </c>
      <c r="F193" s="131">
        <f t="shared" si="47"/>
        <v>187</v>
      </c>
      <c r="G193" s="79">
        <f t="shared" si="53"/>
        <v>23.626603016825673</v>
      </c>
      <c r="H193" s="72">
        <f t="shared" si="52"/>
        <v>33.905043872556796</v>
      </c>
      <c r="I193" s="10">
        <f t="shared" si="48"/>
        <v>9.4180677423768877</v>
      </c>
      <c r="J193" s="70">
        <v>-1.1000000000000001</v>
      </c>
      <c r="K193" s="7">
        <f t="shared" si="38"/>
        <v>56.593090252500048</v>
      </c>
      <c r="L193" s="7">
        <v>120</v>
      </c>
      <c r="M193" s="7">
        <f t="shared" si="40"/>
        <v>-677.6</v>
      </c>
      <c r="N193" s="7">
        <v>0</v>
      </c>
      <c r="O193" s="7">
        <f t="shared" si="41"/>
        <v>-501.0069097475</v>
      </c>
      <c r="P193" s="7">
        <f t="shared" si="42"/>
        <v>-4.7185170154008587</v>
      </c>
      <c r="Q193" s="7">
        <f t="shared" si="54"/>
        <v>4600</v>
      </c>
      <c r="R193" s="7">
        <f t="shared" si="39"/>
        <v>14.1</v>
      </c>
      <c r="S193" s="21">
        <f t="shared" si="43"/>
        <v>21.845804347826085</v>
      </c>
      <c r="T193" s="21">
        <f t="shared" si="49"/>
        <v>22</v>
      </c>
      <c r="U193" s="7">
        <f t="shared" si="50"/>
        <v>4500</v>
      </c>
      <c r="V193" s="7">
        <f t="shared" si="44"/>
        <v>1</v>
      </c>
      <c r="W193" s="7">
        <f t="shared" si="45"/>
        <v>9</v>
      </c>
      <c r="X193" s="7">
        <v>0</v>
      </c>
      <c r="Y193" s="7">
        <f t="shared" si="46"/>
        <v>10.51437</v>
      </c>
    </row>
    <row r="194" spans="3:25">
      <c r="C194" s="69" t="s">
        <v>130</v>
      </c>
      <c r="D194" s="169">
        <v>3</v>
      </c>
      <c r="E194" s="65">
        <v>1</v>
      </c>
      <c r="F194" s="131">
        <f t="shared" si="47"/>
        <v>188</v>
      </c>
      <c r="G194" s="79">
        <f t="shared" si="53"/>
        <v>23.734123682939767</v>
      </c>
      <c r="H194" s="72">
        <f t="shared" si="52"/>
        <v>33.48193542792891</v>
      </c>
      <c r="I194" s="10">
        <f t="shared" si="48"/>
        <v>9.3005376188691411</v>
      </c>
      <c r="J194" s="70">
        <v>-1.1000000000000001</v>
      </c>
      <c r="K194" s="7">
        <f t="shared" si="38"/>
        <v>55.189428487500038</v>
      </c>
      <c r="L194" s="7">
        <v>120</v>
      </c>
      <c r="M194" s="7">
        <f t="shared" si="40"/>
        <v>-677.6</v>
      </c>
      <c r="N194" s="7">
        <v>0</v>
      </c>
      <c r="O194" s="7">
        <f t="shared" si="41"/>
        <v>-502.41057151249998</v>
      </c>
      <c r="P194" s="7">
        <f t="shared" si="42"/>
        <v>-4.6726884204695507</v>
      </c>
      <c r="Q194" s="7">
        <f t="shared" si="54"/>
        <v>4500</v>
      </c>
      <c r="R194" s="7">
        <f t="shared" si="39"/>
        <v>13.81</v>
      </c>
      <c r="S194" s="21">
        <f t="shared" si="43"/>
        <v>21.871971111111112</v>
      </c>
      <c r="T194" s="21">
        <f t="shared" si="49"/>
        <v>22</v>
      </c>
      <c r="U194" s="7">
        <f t="shared" si="50"/>
        <v>4500</v>
      </c>
      <c r="V194" s="7">
        <f t="shared" si="44"/>
        <v>1</v>
      </c>
      <c r="W194" s="7">
        <f t="shared" si="45"/>
        <v>9</v>
      </c>
      <c r="X194" s="7">
        <v>0</v>
      </c>
      <c r="Y194" s="7">
        <f t="shared" si="46"/>
        <v>10.298117000000001</v>
      </c>
    </row>
    <row r="195" spans="3:25">
      <c r="C195" s="69" t="s">
        <v>130</v>
      </c>
      <c r="D195" s="169">
        <v>3</v>
      </c>
      <c r="E195" s="65">
        <v>1</v>
      </c>
      <c r="F195" s="131">
        <f t="shared" si="47"/>
        <v>189</v>
      </c>
      <c r="G195" s="79">
        <f t="shared" si="53"/>
        <v>23.843038310993272</v>
      </c>
      <c r="H195" s="72">
        <f t="shared" si="52"/>
        <v>33.053411321677544</v>
      </c>
      <c r="I195" s="10">
        <f t="shared" si="48"/>
        <v>9.1815031449104278</v>
      </c>
      <c r="J195" s="70">
        <v>-1.1000000000000001</v>
      </c>
      <c r="K195" s="7">
        <f t="shared" si="38"/>
        <v>53.785766722500043</v>
      </c>
      <c r="L195" s="7">
        <v>120</v>
      </c>
      <c r="M195" s="7">
        <f t="shared" si="40"/>
        <v>-677.6</v>
      </c>
      <c r="N195" s="7">
        <v>0</v>
      </c>
      <c r="O195" s="7">
        <f t="shared" si="41"/>
        <v>-503.81423327749997</v>
      </c>
      <c r="P195" s="7">
        <f t="shared" si="42"/>
        <v>-4.625771967288002</v>
      </c>
      <c r="Q195" s="7">
        <f t="shared" si="54"/>
        <v>4500</v>
      </c>
      <c r="R195" s="7">
        <f t="shared" si="39"/>
        <v>13.81</v>
      </c>
      <c r="S195" s="21">
        <f t="shared" si="43"/>
        <v>21.871971111111112</v>
      </c>
      <c r="T195" s="21">
        <f t="shared" si="49"/>
        <v>22</v>
      </c>
      <c r="U195" s="7">
        <f t="shared" si="50"/>
        <v>4500</v>
      </c>
      <c r="V195" s="7">
        <f t="shared" si="44"/>
        <v>1</v>
      </c>
      <c r="W195" s="7">
        <f t="shared" si="45"/>
        <v>9</v>
      </c>
      <c r="X195" s="7">
        <v>0</v>
      </c>
      <c r="Y195" s="7">
        <f t="shared" si="46"/>
        <v>10.298117000000001</v>
      </c>
    </row>
    <row r="196" spans="3:25">
      <c r="C196" s="69" t="s">
        <v>130</v>
      </c>
      <c r="D196" s="169">
        <v>3</v>
      </c>
      <c r="E196" s="65">
        <v>1</v>
      </c>
      <c r="F196" s="131">
        <f t="shared" si="47"/>
        <v>190</v>
      </c>
      <c r="G196" s="79">
        <f t="shared" si="53"/>
        <v>23.953402562297285</v>
      </c>
      <c r="H196" s="72">
        <f t="shared" si="52"/>
        <v>32.619258115413984</v>
      </c>
      <c r="I196" s="10">
        <f t="shared" si="48"/>
        <v>9.0609050320594395</v>
      </c>
      <c r="J196" s="70">
        <v>-1.1000000000000001</v>
      </c>
      <c r="K196" s="7">
        <f t="shared" si="38"/>
        <v>52.382104957500047</v>
      </c>
      <c r="L196" s="7">
        <v>120</v>
      </c>
      <c r="M196" s="7">
        <f t="shared" si="40"/>
        <v>-677.6</v>
      </c>
      <c r="N196" s="7">
        <v>0</v>
      </c>
      <c r="O196" s="7">
        <f t="shared" si="41"/>
        <v>-505.2178950425</v>
      </c>
      <c r="P196" s="7">
        <f t="shared" si="42"/>
        <v>-4.5777313674770657</v>
      </c>
      <c r="Q196" s="7">
        <f t="shared" si="54"/>
        <v>4400</v>
      </c>
      <c r="R196" s="7">
        <f t="shared" si="39"/>
        <v>13.22</v>
      </c>
      <c r="S196" s="21">
        <f t="shared" si="43"/>
        <v>21.413395454545455</v>
      </c>
      <c r="T196" s="21">
        <f t="shared" si="49"/>
        <v>22</v>
      </c>
      <c r="U196" s="7">
        <f t="shared" si="50"/>
        <v>4500</v>
      </c>
      <c r="V196" s="7">
        <f t="shared" si="44"/>
        <v>1</v>
      </c>
      <c r="W196" s="7">
        <f t="shared" si="45"/>
        <v>9</v>
      </c>
      <c r="X196" s="7">
        <v>0</v>
      </c>
      <c r="Y196" s="7">
        <f t="shared" si="46"/>
        <v>9.8581540000000007</v>
      </c>
    </row>
    <row r="197" spans="3:25">
      <c r="C197" s="69" t="s">
        <v>130</v>
      </c>
      <c r="D197" s="169">
        <v>3</v>
      </c>
      <c r="E197" s="65">
        <v>1</v>
      </c>
      <c r="F197" s="131">
        <f t="shared" si="47"/>
        <v>191</v>
      </c>
      <c r="G197" s="79">
        <f t="shared" si="53"/>
        <v>24.065275903874689</v>
      </c>
      <c r="H197" s="72">
        <f t="shared" si="52"/>
        <v>32.179247971324642</v>
      </c>
      <c r="I197" s="10">
        <f t="shared" si="48"/>
        <v>8.938679992034622</v>
      </c>
      <c r="J197" s="70">
        <v>-1.1000000000000001</v>
      </c>
      <c r="K197" s="7">
        <f t="shared" si="38"/>
        <v>50.978443192500045</v>
      </c>
      <c r="L197" s="7">
        <v>120</v>
      </c>
      <c r="M197" s="7">
        <f t="shared" si="40"/>
        <v>-677.6</v>
      </c>
      <c r="N197" s="7">
        <v>0</v>
      </c>
      <c r="O197" s="7">
        <f t="shared" si="41"/>
        <v>-506.62155680749999</v>
      </c>
      <c r="P197" s="7">
        <f t="shared" si="42"/>
        <v>-4.5285279733686323</v>
      </c>
      <c r="Q197" s="7">
        <f t="shared" si="54"/>
        <v>4400</v>
      </c>
      <c r="R197" s="7">
        <f t="shared" si="39"/>
        <v>13.22</v>
      </c>
      <c r="S197" s="21">
        <f t="shared" si="43"/>
        <v>21.413395454545455</v>
      </c>
      <c r="T197" s="21">
        <f t="shared" si="49"/>
        <v>22</v>
      </c>
      <c r="U197" s="7">
        <f t="shared" si="50"/>
        <v>4500</v>
      </c>
      <c r="V197" s="7">
        <f t="shared" si="44"/>
        <v>1</v>
      </c>
      <c r="W197" s="7">
        <f t="shared" si="45"/>
        <v>9</v>
      </c>
      <c r="X197" s="7">
        <v>0</v>
      </c>
      <c r="Y197" s="7">
        <f t="shared" si="46"/>
        <v>9.8581540000000007</v>
      </c>
    </row>
    <row r="198" spans="3:25">
      <c r="C198" s="69" t="s">
        <v>130</v>
      </c>
      <c r="D198" s="169">
        <v>3</v>
      </c>
      <c r="E198" s="65">
        <v>1</v>
      </c>
      <c r="F198" s="131">
        <f t="shared" si="47"/>
        <v>192</v>
      </c>
      <c r="G198" s="79">
        <f t="shared" si="53"/>
        <v>24.178721983004877</v>
      </c>
      <c r="H198" s="72">
        <f t="shared" si="52"/>
        <v>31.733137254296192</v>
      </c>
      <c r="I198" s="10">
        <f t="shared" si="48"/>
        <v>8.814760348415609</v>
      </c>
      <c r="J198" s="70">
        <v>-1.1000000000000001</v>
      </c>
      <c r="K198" s="7">
        <f t="shared" ref="K198:K261" si="55">0.5*1.167*0.95*1.151*I198^2</f>
        <v>49.574781427500042</v>
      </c>
      <c r="L198" s="7">
        <v>120</v>
      </c>
      <c r="M198" s="7">
        <f t="shared" si="40"/>
        <v>-677.6</v>
      </c>
      <c r="N198" s="7">
        <v>0</v>
      </c>
      <c r="O198" s="7">
        <f t="shared" si="41"/>
        <v>-508.02521857249997</v>
      </c>
      <c r="P198" s="7">
        <f t="shared" si="42"/>
        <v>-4.4781205526680461</v>
      </c>
      <c r="Q198" s="7">
        <f t="shared" si="54"/>
        <v>4300</v>
      </c>
      <c r="R198" s="7">
        <f t="shared" ref="R198:R261" si="56">VLOOKUP(Q198,$AG$7:$AH$68,2,FALSE)</f>
        <v>12.63</v>
      </c>
      <c r="S198" s="21">
        <f t="shared" si="43"/>
        <v>20.933490697674422</v>
      </c>
      <c r="T198" s="21">
        <f t="shared" si="49"/>
        <v>21</v>
      </c>
      <c r="U198" s="7">
        <f t="shared" si="50"/>
        <v>4500</v>
      </c>
      <c r="V198" s="7">
        <f t="shared" si="44"/>
        <v>2</v>
      </c>
      <c r="W198" s="7">
        <f t="shared" si="45"/>
        <v>9</v>
      </c>
      <c r="X198" s="7">
        <v>0</v>
      </c>
      <c r="Y198" s="7">
        <f t="shared" si="46"/>
        <v>9.4181910000000002</v>
      </c>
    </row>
    <row r="199" spans="3:25">
      <c r="C199" s="69" t="s">
        <v>130</v>
      </c>
      <c r="D199" s="169">
        <v>3</v>
      </c>
      <c r="E199" s="65">
        <v>1</v>
      </c>
      <c r="F199" s="131">
        <f t="shared" si="47"/>
        <v>193</v>
      </c>
      <c r="G199" s="79">
        <f t="shared" si="53"/>
        <v>24.293809050534563</v>
      </c>
      <c r="H199" s="72">
        <f t="shared" si="52"/>
        <v>31.280664954568994</v>
      </c>
      <c r="I199" s="10">
        <f t="shared" si="48"/>
        <v>8.6890735984913867</v>
      </c>
      <c r="J199" s="70">
        <v>-1.1000000000000001</v>
      </c>
      <c r="K199" s="7">
        <f t="shared" si="55"/>
        <v>48.171119662500033</v>
      </c>
      <c r="L199" s="7">
        <v>120</v>
      </c>
      <c r="M199" s="7">
        <f t="shared" ref="M199:M262" si="57">J199*616</f>
        <v>-677.6</v>
      </c>
      <c r="N199" s="7">
        <v>0</v>
      </c>
      <c r="O199" s="7">
        <f t="shared" ref="O199:O262" si="58">K199+L199+M199+N199</f>
        <v>-509.4288803375</v>
      </c>
      <c r="P199" s="7">
        <f t="shared" ref="P199:P262" si="59">(O199*I199)/1000</f>
        <v>-4.426465034449599</v>
      </c>
      <c r="Q199" s="7">
        <f t="shared" si="54"/>
        <v>4200</v>
      </c>
      <c r="R199" s="7">
        <f t="shared" si="56"/>
        <v>12.04</v>
      </c>
      <c r="S199" s="21">
        <f t="shared" ref="S199:S262" si="60">VLOOKUP(Q199,$AG$7:$AI$68,3,TRUE)</f>
        <v>20.430733333333329</v>
      </c>
      <c r="T199" s="21">
        <f t="shared" si="49"/>
        <v>21</v>
      </c>
      <c r="U199" s="7">
        <f t="shared" si="50"/>
        <v>4000</v>
      </c>
      <c r="V199" s="7">
        <f t="shared" ref="V199:V262" si="61">MATCH(T199,$AJ$7:$AJ$29,0)</f>
        <v>2</v>
      </c>
      <c r="W199" s="7">
        <f t="shared" ref="W199:W262" si="62">MATCH(U199,$AK$6:$AX$6,0)</f>
        <v>8</v>
      </c>
      <c r="X199" s="7">
        <v>0</v>
      </c>
      <c r="Y199" s="7">
        <f t="shared" ref="Y199:Y262" si="63">R199*0.7457</f>
        <v>8.9782279999999997</v>
      </c>
    </row>
    <row r="200" spans="3:25">
      <c r="C200" s="69" t="s">
        <v>130</v>
      </c>
      <c r="D200" s="169">
        <v>3</v>
      </c>
      <c r="E200" s="65">
        <v>1</v>
      </c>
      <c r="F200" s="131">
        <f t="shared" ref="F200:F263" si="64">F199+1</f>
        <v>194</v>
      </c>
      <c r="G200" s="79">
        <f t="shared" si="53"/>
        <v>24.410610440946591</v>
      </c>
      <c r="H200" s="72">
        <f t="shared" si="52"/>
        <v>30.821550901925761</v>
      </c>
      <c r="I200" s="10">
        <f t="shared" ref="I200:I263" si="65">MIN(13.2,(SQRT((I199^2)+2*J199*$F$7)))</f>
        <v>8.5615419172016001</v>
      </c>
      <c r="J200" s="70">
        <v>-1.1000000000000001</v>
      </c>
      <c r="K200" s="7">
        <f t="shared" si="55"/>
        <v>46.76745789750003</v>
      </c>
      <c r="L200" s="7">
        <v>120</v>
      </c>
      <c r="M200" s="7">
        <f t="shared" si="57"/>
        <v>-677.6</v>
      </c>
      <c r="N200" s="7">
        <v>0</v>
      </c>
      <c r="O200" s="7">
        <f t="shared" si="58"/>
        <v>-510.83254210249999</v>
      </c>
      <c r="P200" s="7">
        <f t="shared" si="59"/>
        <v>-4.3735142218812051</v>
      </c>
      <c r="Q200" s="7">
        <f t="shared" si="54"/>
        <v>4200</v>
      </c>
      <c r="R200" s="7">
        <f t="shared" si="56"/>
        <v>12.04</v>
      </c>
      <c r="S200" s="21">
        <f t="shared" si="60"/>
        <v>20.430733333333329</v>
      </c>
      <c r="T200" s="21">
        <f t="shared" ref="T200:T263" si="66">ROUNDUP(S200,0)</f>
        <v>21</v>
      </c>
      <c r="U200" s="7">
        <f t="shared" ref="U200:U263" si="67">MROUND(Q200,500)</f>
        <v>4000</v>
      </c>
      <c r="V200" s="7">
        <f t="shared" si="61"/>
        <v>2</v>
      </c>
      <c r="W200" s="7">
        <f t="shared" si="62"/>
        <v>8</v>
      </c>
      <c r="X200" s="7">
        <v>0</v>
      </c>
      <c r="Y200" s="7">
        <f t="shared" si="63"/>
        <v>8.9782279999999997</v>
      </c>
    </row>
    <row r="201" spans="3:25">
      <c r="C201" s="69" t="s">
        <v>130</v>
      </c>
      <c r="D201" s="169">
        <v>3</v>
      </c>
      <c r="E201" s="65">
        <v>1</v>
      </c>
      <c r="F201" s="131">
        <f t="shared" si="64"/>
        <v>195</v>
      </c>
      <c r="G201" s="79">
        <f t="shared" si="53"/>
        <v>24.529205118774062</v>
      </c>
      <c r="H201" s="72">
        <f t="shared" si="52"/>
        <v>30.355493736719239</v>
      </c>
      <c r="I201" s="10">
        <f t="shared" si="65"/>
        <v>8.4320815935331215</v>
      </c>
      <c r="J201" s="70">
        <v>-1</v>
      </c>
      <c r="K201" s="7">
        <f t="shared" si="55"/>
        <v>45.363796132500035</v>
      </c>
      <c r="L201" s="7">
        <v>120</v>
      </c>
      <c r="M201" s="7">
        <f t="shared" si="57"/>
        <v>-616</v>
      </c>
      <c r="N201" s="7">
        <v>0</v>
      </c>
      <c r="O201" s="7">
        <f t="shared" si="58"/>
        <v>-450.63620386749994</v>
      </c>
      <c r="P201" s="7">
        <f t="shared" si="59"/>
        <v>-3.7998012400107855</v>
      </c>
      <c r="Q201" s="7">
        <f t="shared" si="54"/>
        <v>4100</v>
      </c>
      <c r="R201" s="7">
        <f t="shared" si="56"/>
        <v>11.45</v>
      </c>
      <c r="S201" s="21">
        <f t="shared" si="60"/>
        <v>19.903451219512192</v>
      </c>
      <c r="T201" s="21">
        <f t="shared" si="66"/>
        <v>20</v>
      </c>
      <c r="U201" s="7">
        <f t="shared" si="67"/>
        <v>4000</v>
      </c>
      <c r="V201" s="7">
        <f t="shared" si="61"/>
        <v>3</v>
      </c>
      <c r="W201" s="7">
        <f t="shared" si="62"/>
        <v>8</v>
      </c>
      <c r="X201" s="7">
        <v>0</v>
      </c>
      <c r="Y201" s="7">
        <f t="shared" si="63"/>
        <v>8.5382649999999991</v>
      </c>
    </row>
    <row r="202" spans="3:25">
      <c r="C202" s="69" t="s">
        <v>130</v>
      </c>
      <c r="D202" s="169">
        <v>3</v>
      </c>
      <c r="E202" s="65">
        <v>1</v>
      </c>
      <c r="F202" s="131">
        <f t="shared" si="64"/>
        <v>196</v>
      </c>
      <c r="G202" s="79">
        <f t="shared" si="53"/>
        <v>24.649503830441908</v>
      </c>
      <c r="H202" s="72">
        <f t="shared" ref="H202:H265" si="68">I202*3.6</f>
        <v>29.9255075144934</v>
      </c>
      <c r="I202" s="10">
        <f t="shared" si="65"/>
        <v>8.3126409762481668</v>
      </c>
      <c r="J202" s="70">
        <v>-1</v>
      </c>
      <c r="K202" s="7">
        <f t="shared" si="55"/>
        <v>44.087739982500047</v>
      </c>
      <c r="L202" s="7">
        <v>120</v>
      </c>
      <c r="M202" s="7">
        <f t="shared" si="57"/>
        <v>-616</v>
      </c>
      <c r="N202" s="7">
        <v>0</v>
      </c>
      <c r="O202" s="7">
        <f t="shared" si="58"/>
        <v>-451.91226001749999</v>
      </c>
      <c r="P202" s="7">
        <f t="shared" si="59"/>
        <v>-3.7565843702903865</v>
      </c>
      <c r="Q202" s="7">
        <f t="shared" si="54"/>
        <v>4100</v>
      </c>
      <c r="R202" s="7">
        <f t="shared" si="56"/>
        <v>11.45</v>
      </c>
      <c r="S202" s="21">
        <f t="shared" si="60"/>
        <v>19.903451219512192</v>
      </c>
      <c r="T202" s="21">
        <f t="shared" si="66"/>
        <v>20</v>
      </c>
      <c r="U202" s="7">
        <f t="shared" si="67"/>
        <v>4000</v>
      </c>
      <c r="V202" s="7">
        <f t="shared" si="61"/>
        <v>3</v>
      </c>
      <c r="W202" s="7">
        <f t="shared" si="62"/>
        <v>8</v>
      </c>
      <c r="X202" s="7">
        <v>0</v>
      </c>
      <c r="Y202" s="7">
        <f t="shared" si="63"/>
        <v>8.5382649999999991</v>
      </c>
    </row>
    <row r="203" spans="3:25">
      <c r="C203" s="69" t="s">
        <v>130</v>
      </c>
      <c r="D203" s="169">
        <v>2</v>
      </c>
      <c r="E203" s="65">
        <v>1</v>
      </c>
      <c r="F203" s="131">
        <f t="shared" si="64"/>
        <v>197</v>
      </c>
      <c r="G203" s="79">
        <f t="shared" ref="G203:G266" si="69">($F$7/I203)+G202</f>
        <v>24.771582205501655</v>
      </c>
      <c r="H203" s="72">
        <f t="shared" si="68"/>
        <v>29.489252279432264</v>
      </c>
      <c r="I203" s="10">
        <f t="shared" si="65"/>
        <v>8.1914589665089625</v>
      </c>
      <c r="J203" s="70">
        <v>-1</v>
      </c>
      <c r="K203" s="7">
        <f t="shared" si="55"/>
        <v>42.811683832500044</v>
      </c>
      <c r="L203" s="7">
        <v>120</v>
      </c>
      <c r="M203" s="7">
        <f t="shared" si="57"/>
        <v>-616</v>
      </c>
      <c r="N203" s="7">
        <v>0</v>
      </c>
      <c r="O203" s="7">
        <f t="shared" si="58"/>
        <v>-453.18831616749992</v>
      </c>
      <c r="P203" s="7">
        <f t="shared" si="59"/>
        <v>-3.712273495987366</v>
      </c>
      <c r="Q203" s="7">
        <f t="shared" ref="Q203:Q219" si="70">VLOOKUP(H203,$AC$7:$AD$68,2,TRUE)</f>
        <v>5100</v>
      </c>
      <c r="R203" s="7">
        <f t="shared" si="56"/>
        <v>15.59</v>
      </c>
      <c r="S203" s="21">
        <f t="shared" si="60"/>
        <v>21.786260784313725</v>
      </c>
      <c r="T203" s="21">
        <f t="shared" si="66"/>
        <v>22</v>
      </c>
      <c r="U203" s="7">
        <f t="shared" si="67"/>
        <v>5000</v>
      </c>
      <c r="V203" s="7">
        <f t="shared" si="61"/>
        <v>1</v>
      </c>
      <c r="W203" s="7">
        <f t="shared" si="62"/>
        <v>10</v>
      </c>
      <c r="X203" s="7">
        <v>0</v>
      </c>
      <c r="Y203" s="7">
        <f t="shared" si="63"/>
        <v>11.625463</v>
      </c>
    </row>
    <row r="204" spans="3:25">
      <c r="C204" s="69" t="s">
        <v>130</v>
      </c>
      <c r="D204" s="169">
        <v>2</v>
      </c>
      <c r="E204" s="65">
        <v>1</v>
      </c>
      <c r="F204" s="131">
        <f t="shared" si="64"/>
        <v>198</v>
      </c>
      <c r="G204" s="79">
        <f t="shared" si="69"/>
        <v>24.895521638705613</v>
      </c>
      <c r="H204" s="72">
        <f t="shared" si="68"/>
        <v>29.046445565679821</v>
      </c>
      <c r="I204" s="10">
        <f t="shared" si="65"/>
        <v>8.068457101577728</v>
      </c>
      <c r="J204" s="70">
        <v>-1</v>
      </c>
      <c r="K204" s="7">
        <f t="shared" si="55"/>
        <v>41.535627682500035</v>
      </c>
      <c r="L204" s="7">
        <v>120</v>
      </c>
      <c r="M204" s="7">
        <f t="shared" si="57"/>
        <v>-616</v>
      </c>
      <c r="N204" s="7">
        <v>0</v>
      </c>
      <c r="O204" s="7">
        <f t="shared" si="58"/>
        <v>-454.46437231749996</v>
      </c>
      <c r="P204" s="7">
        <f t="shared" si="59"/>
        <v>-3.6668262922391972</v>
      </c>
      <c r="Q204" s="7">
        <f t="shared" si="70"/>
        <v>5100</v>
      </c>
      <c r="R204" s="7">
        <f t="shared" si="56"/>
        <v>15.59</v>
      </c>
      <c r="S204" s="21">
        <f t="shared" si="60"/>
        <v>21.786260784313725</v>
      </c>
      <c r="T204" s="21">
        <f t="shared" si="66"/>
        <v>22</v>
      </c>
      <c r="U204" s="7">
        <f t="shared" si="67"/>
        <v>5000</v>
      </c>
      <c r="V204" s="7">
        <f t="shared" si="61"/>
        <v>1</v>
      </c>
      <c r="W204" s="7">
        <f t="shared" si="62"/>
        <v>10</v>
      </c>
      <c r="X204" s="7">
        <v>0</v>
      </c>
      <c r="Y204" s="7">
        <f t="shared" si="63"/>
        <v>11.625463</v>
      </c>
    </row>
    <row r="205" spans="3:25">
      <c r="C205" s="69" t="s">
        <v>130</v>
      </c>
      <c r="D205" s="169">
        <v>2</v>
      </c>
      <c r="E205" s="65">
        <v>1</v>
      </c>
      <c r="F205" s="131">
        <f t="shared" si="64"/>
        <v>199</v>
      </c>
      <c r="G205" s="79">
        <f t="shared" si="69"/>
        <v>25.021409924653224</v>
      </c>
      <c r="H205" s="72">
        <f t="shared" si="68"/>
        <v>28.596783035859136</v>
      </c>
      <c r="I205" s="10">
        <f t="shared" si="65"/>
        <v>7.9435508432942044</v>
      </c>
      <c r="J205" s="70">
        <v>-1</v>
      </c>
      <c r="K205" s="7">
        <f t="shared" si="55"/>
        <v>40.25957153250004</v>
      </c>
      <c r="L205" s="7">
        <v>120</v>
      </c>
      <c r="M205" s="7">
        <f t="shared" si="57"/>
        <v>-616</v>
      </c>
      <c r="N205" s="7">
        <v>0</v>
      </c>
      <c r="O205" s="7">
        <f t="shared" si="58"/>
        <v>-455.74042846749995</v>
      </c>
      <c r="P205" s="7">
        <f t="shared" si="59"/>
        <v>-3.6201972648762712</v>
      </c>
      <c r="Q205" s="7">
        <f t="shared" si="70"/>
        <v>5000</v>
      </c>
      <c r="R205" s="7">
        <f t="shared" si="56"/>
        <v>15.26</v>
      </c>
      <c r="S205" s="21">
        <f t="shared" si="60"/>
        <v>21.751604</v>
      </c>
      <c r="T205" s="21">
        <f t="shared" si="66"/>
        <v>22</v>
      </c>
      <c r="U205" s="7">
        <f t="shared" si="67"/>
        <v>5000</v>
      </c>
      <c r="V205" s="7">
        <f t="shared" si="61"/>
        <v>1</v>
      </c>
      <c r="W205" s="7">
        <f t="shared" si="62"/>
        <v>10</v>
      </c>
      <c r="X205" s="7">
        <v>0</v>
      </c>
      <c r="Y205" s="7">
        <f t="shared" si="63"/>
        <v>11.379382</v>
      </c>
    </row>
    <row r="206" spans="3:25">
      <c r="C206" s="69" t="s">
        <v>130</v>
      </c>
      <c r="D206" s="169">
        <v>2</v>
      </c>
      <c r="E206" s="65">
        <v>1</v>
      </c>
      <c r="F206" s="131">
        <f t="shared" si="64"/>
        <v>200</v>
      </c>
      <c r="G206" s="79">
        <f t="shared" si="69"/>
        <v>25.149341985182602</v>
      </c>
      <c r="H206" s="72">
        <f t="shared" si="68"/>
        <v>28.139936034042453</v>
      </c>
      <c r="I206" s="10">
        <f t="shared" si="65"/>
        <v>7.8166488983451252</v>
      </c>
      <c r="J206" s="70">
        <v>-1</v>
      </c>
      <c r="K206" s="7">
        <f t="shared" si="55"/>
        <v>38.98351538250003</v>
      </c>
      <c r="L206" s="7">
        <v>120</v>
      </c>
      <c r="M206" s="7">
        <f t="shared" si="57"/>
        <v>-616</v>
      </c>
      <c r="N206" s="7">
        <v>0</v>
      </c>
      <c r="O206" s="7">
        <f t="shared" si="58"/>
        <v>-457.01648461749994</v>
      </c>
      <c r="P206" s="7">
        <f t="shared" si="59"/>
        <v>-3.5723374010109428</v>
      </c>
      <c r="Q206" s="7">
        <f t="shared" si="70"/>
        <v>4900</v>
      </c>
      <c r="R206" s="7">
        <f t="shared" si="56"/>
        <v>14.97</v>
      </c>
      <c r="S206" s="21">
        <f t="shared" si="60"/>
        <v>21.773712244897961</v>
      </c>
      <c r="T206" s="21">
        <f t="shared" si="66"/>
        <v>22</v>
      </c>
      <c r="U206" s="7">
        <f t="shared" si="67"/>
        <v>5000</v>
      </c>
      <c r="V206" s="7">
        <f t="shared" si="61"/>
        <v>1</v>
      </c>
      <c r="W206" s="7">
        <f t="shared" si="62"/>
        <v>10</v>
      </c>
      <c r="X206" s="7">
        <v>0</v>
      </c>
      <c r="Y206" s="7">
        <f t="shared" si="63"/>
        <v>11.163129000000001</v>
      </c>
    </row>
    <row r="207" spans="3:25">
      <c r="C207" s="69" t="s">
        <v>130</v>
      </c>
      <c r="D207" s="169">
        <v>2</v>
      </c>
      <c r="E207" s="65">
        <v>1</v>
      </c>
      <c r="F207" s="131">
        <f t="shared" si="64"/>
        <v>201</v>
      </c>
      <c r="G207" s="79">
        <f t="shared" si="69"/>
        <v>25.279420706629523</v>
      </c>
      <c r="H207" s="72">
        <f t="shared" si="68"/>
        <v>27.675548775046916</v>
      </c>
      <c r="I207" s="10">
        <f t="shared" si="65"/>
        <v>7.687652437513032</v>
      </c>
      <c r="J207" s="70">
        <v>-1</v>
      </c>
      <c r="K207" s="7">
        <f t="shared" si="55"/>
        <v>37.707459232500035</v>
      </c>
      <c r="L207" s="7">
        <v>120</v>
      </c>
      <c r="M207" s="7">
        <f t="shared" si="57"/>
        <v>-616</v>
      </c>
      <c r="N207" s="7">
        <v>0</v>
      </c>
      <c r="O207" s="7">
        <f t="shared" si="58"/>
        <v>-458.29254076749999</v>
      </c>
      <c r="P207" s="7">
        <f t="shared" si="59"/>
        <v>-3.5231937681253118</v>
      </c>
      <c r="Q207" s="7">
        <f t="shared" si="70"/>
        <v>4800</v>
      </c>
      <c r="R207" s="7">
        <f t="shared" si="56"/>
        <v>14.68</v>
      </c>
      <c r="S207" s="21">
        <f t="shared" si="60"/>
        <v>21.796741666666666</v>
      </c>
      <c r="T207" s="21">
        <f t="shared" si="66"/>
        <v>22</v>
      </c>
      <c r="U207" s="7">
        <f t="shared" si="67"/>
        <v>5000</v>
      </c>
      <c r="V207" s="7">
        <f t="shared" si="61"/>
        <v>1</v>
      </c>
      <c r="W207" s="7">
        <f t="shared" si="62"/>
        <v>10</v>
      </c>
      <c r="X207" s="7">
        <v>0</v>
      </c>
      <c r="Y207" s="7">
        <f t="shared" si="63"/>
        <v>10.946876</v>
      </c>
    </row>
    <row r="208" spans="3:25">
      <c r="C208" s="69" t="s">
        <v>130</v>
      </c>
      <c r="D208" s="169">
        <v>2</v>
      </c>
      <c r="E208" s="65">
        <v>1</v>
      </c>
      <c r="F208" s="131">
        <f t="shared" si="64"/>
        <v>202</v>
      </c>
      <c r="G208" s="79">
        <f t="shared" si="69"/>
        <v>25.411757907941695</v>
      </c>
      <c r="H208" s="72">
        <f t="shared" si="68"/>
        <v>27.203235101730105</v>
      </c>
      <c r="I208" s="10">
        <f t="shared" si="65"/>
        <v>7.5564541949250286</v>
      </c>
      <c r="J208" s="70">
        <v>-1</v>
      </c>
      <c r="K208" s="7">
        <f t="shared" si="55"/>
        <v>36.431403082500033</v>
      </c>
      <c r="L208" s="7">
        <v>120</v>
      </c>
      <c r="M208" s="7">
        <f t="shared" si="57"/>
        <v>-616</v>
      </c>
      <c r="N208" s="7">
        <v>0</v>
      </c>
      <c r="O208" s="7">
        <f t="shared" si="58"/>
        <v>-459.56859691749997</v>
      </c>
      <c r="P208" s="7">
        <f t="shared" si="59"/>
        <v>-3.4727090520330521</v>
      </c>
      <c r="Q208" s="7">
        <f t="shared" si="70"/>
        <v>4700</v>
      </c>
      <c r="R208" s="7">
        <f t="shared" si="56"/>
        <v>14.39</v>
      </c>
      <c r="S208" s="21">
        <f t="shared" si="60"/>
        <v>21.820751063829785</v>
      </c>
      <c r="T208" s="21">
        <f t="shared" si="66"/>
        <v>22</v>
      </c>
      <c r="U208" s="7">
        <f t="shared" si="67"/>
        <v>4500</v>
      </c>
      <c r="V208" s="7">
        <f t="shared" si="61"/>
        <v>1</v>
      </c>
      <c r="W208" s="7">
        <f t="shared" si="62"/>
        <v>9</v>
      </c>
      <c r="X208" s="7">
        <v>0</v>
      </c>
      <c r="Y208" s="7">
        <f t="shared" si="63"/>
        <v>10.730623000000001</v>
      </c>
    </row>
    <row r="209" spans="3:25">
      <c r="C209" s="69" t="s">
        <v>130</v>
      </c>
      <c r="D209" s="169">
        <v>2</v>
      </c>
      <c r="E209" s="65">
        <v>1</v>
      </c>
      <c r="F209" s="131">
        <f t="shared" si="64"/>
        <v>203</v>
      </c>
      <c r="G209" s="79">
        <f t="shared" si="69"/>
        <v>25.546475465545292</v>
      </c>
      <c r="H209" s="72">
        <f t="shared" si="68"/>
        <v>26.722574726249729</v>
      </c>
      <c r="I209" s="10">
        <f t="shared" si="65"/>
        <v>7.422937423958258</v>
      </c>
      <c r="J209" s="70">
        <v>-1</v>
      </c>
      <c r="K209" s="7">
        <f t="shared" si="55"/>
        <v>35.155346932500031</v>
      </c>
      <c r="L209" s="7">
        <v>120</v>
      </c>
      <c r="M209" s="7">
        <f t="shared" si="57"/>
        <v>-616</v>
      </c>
      <c r="N209" s="7">
        <v>0</v>
      </c>
      <c r="O209" s="7">
        <f t="shared" si="58"/>
        <v>-460.84465306749996</v>
      </c>
      <c r="P209" s="7">
        <f t="shared" si="59"/>
        <v>-3.4208210218858053</v>
      </c>
      <c r="Q209" s="7">
        <f t="shared" si="70"/>
        <v>4700</v>
      </c>
      <c r="R209" s="7">
        <f t="shared" si="56"/>
        <v>14.39</v>
      </c>
      <c r="S209" s="21">
        <f t="shared" si="60"/>
        <v>21.820751063829785</v>
      </c>
      <c r="T209" s="21">
        <f t="shared" si="66"/>
        <v>22</v>
      </c>
      <c r="U209" s="7">
        <f t="shared" si="67"/>
        <v>4500</v>
      </c>
      <c r="V209" s="7">
        <f t="shared" si="61"/>
        <v>1</v>
      </c>
      <c r="W209" s="7">
        <f t="shared" si="62"/>
        <v>9</v>
      </c>
      <c r="X209" s="7">
        <v>0</v>
      </c>
      <c r="Y209" s="7">
        <f t="shared" si="63"/>
        <v>10.730623000000001</v>
      </c>
    </row>
    <row r="210" spans="3:25">
      <c r="C210" s="69" t="s">
        <v>130</v>
      </c>
      <c r="D210" s="169">
        <v>2</v>
      </c>
      <c r="E210" s="65">
        <v>1</v>
      </c>
      <c r="F210" s="131">
        <f t="shared" si="64"/>
        <v>204</v>
      </c>
      <c r="G210" s="79">
        <f t="shared" si="69"/>
        <v>25.683706627144062</v>
      </c>
      <c r="H210" s="72">
        <f t="shared" si="68"/>
        <v>26.233108851220834</v>
      </c>
      <c r="I210" s="10">
        <f t="shared" si="65"/>
        <v>7.2869746808946756</v>
      </c>
      <c r="J210" s="70">
        <v>-1</v>
      </c>
      <c r="K210" s="7">
        <f t="shared" si="55"/>
        <v>33.879290782500036</v>
      </c>
      <c r="L210" s="7">
        <v>120</v>
      </c>
      <c r="M210" s="7">
        <f t="shared" si="57"/>
        <v>-616</v>
      </c>
      <c r="N210" s="7">
        <v>0</v>
      </c>
      <c r="O210" s="7">
        <f t="shared" si="58"/>
        <v>-462.12070921749995</v>
      </c>
      <c r="P210" s="7">
        <f t="shared" si="59"/>
        <v>-3.367461907585013</v>
      </c>
      <c r="Q210" s="7">
        <f t="shared" si="70"/>
        <v>4600</v>
      </c>
      <c r="R210" s="7">
        <f t="shared" si="56"/>
        <v>14.1</v>
      </c>
      <c r="S210" s="21">
        <f t="shared" si="60"/>
        <v>21.845804347826085</v>
      </c>
      <c r="T210" s="21">
        <f t="shared" si="66"/>
        <v>22</v>
      </c>
      <c r="U210" s="7">
        <f t="shared" si="67"/>
        <v>4500</v>
      </c>
      <c r="V210" s="7">
        <f t="shared" si="61"/>
        <v>1</v>
      </c>
      <c r="W210" s="7">
        <f t="shared" si="62"/>
        <v>9</v>
      </c>
      <c r="X210" s="7">
        <v>0</v>
      </c>
      <c r="Y210" s="7">
        <f t="shared" si="63"/>
        <v>10.51437</v>
      </c>
    </row>
    <row r="211" spans="3:25">
      <c r="C211" s="71" t="s">
        <v>129</v>
      </c>
      <c r="D211" s="169">
        <v>2</v>
      </c>
      <c r="E211" s="65">
        <v>1</v>
      </c>
      <c r="F211" s="131">
        <f t="shared" si="64"/>
        <v>205</v>
      </c>
      <c r="G211" s="79">
        <f t="shared" si="69"/>
        <v>25.823597554742197</v>
      </c>
      <c r="H211" s="72">
        <f t="shared" si="68"/>
        <v>25.734335040952597</v>
      </c>
      <c r="I211" s="10">
        <f t="shared" si="65"/>
        <v>7.1484264002646105</v>
      </c>
      <c r="J211" s="70">
        <v>0.5</v>
      </c>
      <c r="K211" s="7">
        <f t="shared" si="55"/>
        <v>32.603234632500033</v>
      </c>
      <c r="L211" s="7">
        <v>120</v>
      </c>
      <c r="M211" s="7">
        <f t="shared" si="57"/>
        <v>308</v>
      </c>
      <c r="N211" s="7">
        <v>0</v>
      </c>
      <c r="O211" s="7">
        <f t="shared" si="58"/>
        <v>460.60323463250006</v>
      </c>
      <c r="P211" s="7">
        <f t="shared" si="59"/>
        <v>3.2925883224942383</v>
      </c>
      <c r="Q211" s="7">
        <f t="shared" si="70"/>
        <v>4500</v>
      </c>
      <c r="R211" s="7">
        <f t="shared" si="56"/>
        <v>13.81</v>
      </c>
      <c r="S211" s="21">
        <f t="shared" si="60"/>
        <v>21.871971111111112</v>
      </c>
      <c r="T211" s="21">
        <f t="shared" si="66"/>
        <v>22</v>
      </c>
      <c r="U211" s="7">
        <f t="shared" si="67"/>
        <v>4500</v>
      </c>
      <c r="V211" s="7">
        <f t="shared" si="61"/>
        <v>1</v>
      </c>
      <c r="W211" s="7">
        <f t="shared" si="62"/>
        <v>9</v>
      </c>
      <c r="X211" s="7">
        <f t="shared" ref="X211:X274" si="71">INDEX($AK$7:$AX$29,V211,W211)</f>
        <v>488</v>
      </c>
      <c r="Y211" s="7">
        <f t="shared" si="63"/>
        <v>10.298117000000001</v>
      </c>
    </row>
    <row r="212" spans="3:25">
      <c r="C212" s="71" t="s">
        <v>129</v>
      </c>
      <c r="D212" s="169">
        <v>2</v>
      </c>
      <c r="E212" s="65">
        <v>1</v>
      </c>
      <c r="F212" s="131">
        <f t="shared" si="64"/>
        <v>206</v>
      </c>
      <c r="G212" s="79">
        <f t="shared" si="69"/>
        <v>25.96213945441681</v>
      </c>
      <c r="H212" s="72">
        <f t="shared" si="68"/>
        <v>25.984918702970781</v>
      </c>
      <c r="I212" s="10">
        <f t="shared" si="65"/>
        <v>7.2180329730474391</v>
      </c>
      <c r="J212" s="70">
        <v>0.5</v>
      </c>
      <c r="K212" s="7">
        <f t="shared" si="55"/>
        <v>33.241262707500027</v>
      </c>
      <c r="L212" s="7">
        <v>120</v>
      </c>
      <c r="M212" s="7">
        <f t="shared" si="57"/>
        <v>308</v>
      </c>
      <c r="N212" s="7">
        <v>0</v>
      </c>
      <c r="O212" s="7">
        <f t="shared" si="58"/>
        <v>461.24126270750003</v>
      </c>
      <c r="P212" s="7">
        <f t="shared" si="59"/>
        <v>3.3292546427527712</v>
      </c>
      <c r="Q212" s="7">
        <f t="shared" si="70"/>
        <v>4500</v>
      </c>
      <c r="R212" s="7">
        <f t="shared" si="56"/>
        <v>13.81</v>
      </c>
      <c r="S212" s="21">
        <f t="shared" si="60"/>
        <v>21.871971111111112</v>
      </c>
      <c r="T212" s="21">
        <f t="shared" si="66"/>
        <v>22</v>
      </c>
      <c r="U212" s="7">
        <f t="shared" si="67"/>
        <v>4500</v>
      </c>
      <c r="V212" s="7">
        <f t="shared" si="61"/>
        <v>1</v>
      </c>
      <c r="W212" s="7">
        <f t="shared" si="62"/>
        <v>9</v>
      </c>
      <c r="X212" s="7">
        <f t="shared" si="71"/>
        <v>488</v>
      </c>
      <c r="Y212" s="7">
        <f t="shared" si="63"/>
        <v>10.298117000000001</v>
      </c>
    </row>
    <row r="213" spans="3:25">
      <c r="C213" s="71" t="s">
        <v>129</v>
      </c>
      <c r="D213" s="169">
        <v>2</v>
      </c>
      <c r="E213" s="65">
        <v>1</v>
      </c>
      <c r="F213" s="131">
        <f t="shared" si="64"/>
        <v>207</v>
      </c>
      <c r="G213" s="79">
        <f t="shared" si="69"/>
        <v>26.09937061601558</v>
      </c>
      <c r="H213" s="72">
        <f t="shared" si="68"/>
        <v>26.23310885122083</v>
      </c>
      <c r="I213" s="10">
        <f t="shared" si="65"/>
        <v>7.2869746808946747</v>
      </c>
      <c r="J213" s="70">
        <v>0.5</v>
      </c>
      <c r="K213" s="7">
        <f t="shared" si="55"/>
        <v>33.879290782500021</v>
      </c>
      <c r="L213" s="7">
        <v>120</v>
      </c>
      <c r="M213" s="7">
        <f t="shared" si="57"/>
        <v>308</v>
      </c>
      <c r="N213" s="7">
        <v>0</v>
      </c>
      <c r="O213" s="7">
        <f t="shared" si="58"/>
        <v>461.87929078249999</v>
      </c>
      <c r="P213" s="7">
        <f t="shared" si="59"/>
        <v>3.3657026975616664</v>
      </c>
      <c r="Q213" s="7">
        <f t="shared" si="70"/>
        <v>4600</v>
      </c>
      <c r="R213" s="7">
        <f t="shared" si="56"/>
        <v>14.1</v>
      </c>
      <c r="S213" s="21">
        <f t="shared" si="60"/>
        <v>21.845804347826085</v>
      </c>
      <c r="T213" s="21">
        <f t="shared" si="66"/>
        <v>22</v>
      </c>
      <c r="U213" s="7">
        <f t="shared" si="67"/>
        <v>4500</v>
      </c>
      <c r="V213" s="7">
        <f t="shared" si="61"/>
        <v>1</v>
      </c>
      <c r="W213" s="7">
        <f t="shared" si="62"/>
        <v>9</v>
      </c>
      <c r="X213" s="7">
        <f t="shared" si="71"/>
        <v>488</v>
      </c>
      <c r="Y213" s="7">
        <f t="shared" si="63"/>
        <v>10.51437</v>
      </c>
    </row>
    <row r="214" spans="3:25">
      <c r="C214" s="71" t="s">
        <v>129</v>
      </c>
      <c r="D214" s="169">
        <v>2</v>
      </c>
      <c r="E214" s="65">
        <v>1</v>
      </c>
      <c r="F214" s="131">
        <f t="shared" si="64"/>
        <v>208</v>
      </c>
      <c r="G214" s="79">
        <f t="shared" si="69"/>
        <v>26.235327551678672</v>
      </c>
      <c r="H214" s="72">
        <f t="shared" si="68"/>
        <v>26.478972789743949</v>
      </c>
      <c r="I214" s="10">
        <f t="shared" si="65"/>
        <v>7.3552702193733195</v>
      </c>
      <c r="J214" s="70">
        <v>0.5</v>
      </c>
      <c r="K214" s="7">
        <f t="shared" si="55"/>
        <v>34.517318857500022</v>
      </c>
      <c r="L214" s="7">
        <v>120</v>
      </c>
      <c r="M214" s="7">
        <f t="shared" si="57"/>
        <v>308</v>
      </c>
      <c r="N214" s="7">
        <v>0</v>
      </c>
      <c r="O214" s="7">
        <f t="shared" si="58"/>
        <v>462.51731885750002</v>
      </c>
      <c r="P214" s="7">
        <f t="shared" si="59"/>
        <v>3.4019398613369636</v>
      </c>
      <c r="Q214" s="7">
        <f t="shared" si="70"/>
        <v>4600</v>
      </c>
      <c r="R214" s="7">
        <f t="shared" si="56"/>
        <v>14.1</v>
      </c>
      <c r="S214" s="21">
        <f t="shared" si="60"/>
        <v>21.845804347826085</v>
      </c>
      <c r="T214" s="21">
        <f t="shared" si="66"/>
        <v>22</v>
      </c>
      <c r="U214" s="7">
        <f t="shared" si="67"/>
        <v>4500</v>
      </c>
      <c r="V214" s="7">
        <f t="shared" si="61"/>
        <v>1</v>
      </c>
      <c r="W214" s="7">
        <f t="shared" si="62"/>
        <v>9</v>
      </c>
      <c r="X214" s="7">
        <f t="shared" si="71"/>
        <v>488</v>
      </c>
      <c r="Y214" s="7">
        <f t="shared" si="63"/>
        <v>10.51437</v>
      </c>
    </row>
    <row r="215" spans="3:25">
      <c r="C215" s="71" t="s">
        <v>129</v>
      </c>
      <c r="D215" s="169">
        <v>2</v>
      </c>
      <c r="E215" s="65">
        <v>1</v>
      </c>
      <c r="F215" s="131">
        <f t="shared" si="64"/>
        <v>209</v>
      </c>
      <c r="G215" s="79">
        <f t="shared" si="69"/>
        <v>26.37004510928227</v>
      </c>
      <c r="H215" s="72">
        <f t="shared" si="68"/>
        <v>26.722574726249722</v>
      </c>
      <c r="I215" s="10">
        <f t="shared" si="65"/>
        <v>7.4229374239582562</v>
      </c>
      <c r="J215" s="70">
        <v>0.5</v>
      </c>
      <c r="K215" s="7">
        <f t="shared" si="55"/>
        <v>35.155346932500017</v>
      </c>
      <c r="L215" s="7">
        <v>120</v>
      </c>
      <c r="M215" s="7">
        <f t="shared" si="57"/>
        <v>308</v>
      </c>
      <c r="N215" s="7">
        <v>0</v>
      </c>
      <c r="O215" s="7">
        <f t="shared" si="58"/>
        <v>463.15534693250004</v>
      </c>
      <c r="P215" s="7">
        <f t="shared" si="59"/>
        <v>3.4379731578516242</v>
      </c>
      <c r="Q215" s="7">
        <f t="shared" si="70"/>
        <v>4700</v>
      </c>
      <c r="R215" s="7">
        <f t="shared" si="56"/>
        <v>14.39</v>
      </c>
      <c r="S215" s="21">
        <f t="shared" si="60"/>
        <v>21.820751063829785</v>
      </c>
      <c r="T215" s="21">
        <f t="shared" si="66"/>
        <v>22</v>
      </c>
      <c r="U215" s="7">
        <f t="shared" si="67"/>
        <v>4500</v>
      </c>
      <c r="V215" s="7">
        <f t="shared" si="61"/>
        <v>1</v>
      </c>
      <c r="W215" s="7">
        <f t="shared" si="62"/>
        <v>9</v>
      </c>
      <c r="X215" s="7">
        <f t="shared" si="71"/>
        <v>488</v>
      </c>
      <c r="Y215" s="7">
        <f t="shared" si="63"/>
        <v>10.730623000000001</v>
      </c>
    </row>
    <row r="216" spans="3:25">
      <c r="C216" s="71" t="s">
        <v>129</v>
      </c>
      <c r="D216" s="169">
        <v>2</v>
      </c>
      <c r="E216" s="65">
        <v>1</v>
      </c>
      <c r="F216" s="131">
        <f t="shared" si="64"/>
        <v>210</v>
      </c>
      <c r="G216" s="79">
        <f t="shared" si="69"/>
        <v>26.503556576740909</v>
      </c>
      <c r="H216" s="72">
        <f t="shared" si="68"/>
        <v>26.963975967946574</v>
      </c>
      <c r="I216" s="10">
        <f t="shared" si="65"/>
        <v>7.4899933244296042</v>
      </c>
      <c r="J216" s="70">
        <v>0.5</v>
      </c>
      <c r="K216" s="7">
        <f t="shared" si="55"/>
        <v>35.793375007500018</v>
      </c>
      <c r="L216" s="7">
        <v>120</v>
      </c>
      <c r="M216" s="7">
        <f t="shared" si="57"/>
        <v>308</v>
      </c>
      <c r="N216" s="7">
        <v>0</v>
      </c>
      <c r="O216" s="7">
        <f t="shared" si="58"/>
        <v>463.7933750075</v>
      </c>
      <c r="P216" s="7">
        <f t="shared" si="59"/>
        <v>3.4738092827208513</v>
      </c>
      <c r="Q216" s="7">
        <f t="shared" si="70"/>
        <v>4700</v>
      </c>
      <c r="R216" s="7">
        <f t="shared" si="56"/>
        <v>14.39</v>
      </c>
      <c r="S216" s="21">
        <f t="shared" si="60"/>
        <v>21.820751063829785</v>
      </c>
      <c r="T216" s="21">
        <f t="shared" si="66"/>
        <v>22</v>
      </c>
      <c r="U216" s="7">
        <f t="shared" si="67"/>
        <v>4500</v>
      </c>
      <c r="V216" s="7">
        <f t="shared" si="61"/>
        <v>1</v>
      </c>
      <c r="W216" s="7">
        <f t="shared" si="62"/>
        <v>9</v>
      </c>
      <c r="X216" s="7">
        <f t="shared" si="71"/>
        <v>488</v>
      </c>
      <c r="Y216" s="7">
        <f t="shared" si="63"/>
        <v>10.730623000000001</v>
      </c>
    </row>
    <row r="217" spans="3:25">
      <c r="C217" s="71" t="s">
        <v>129</v>
      </c>
      <c r="D217" s="169">
        <v>2</v>
      </c>
      <c r="E217" s="65">
        <v>1</v>
      </c>
      <c r="F217" s="131">
        <f t="shared" si="64"/>
        <v>211</v>
      </c>
      <c r="G217" s="79">
        <f t="shared" si="69"/>
        <v>26.635893778053081</v>
      </c>
      <c r="H217" s="72">
        <f t="shared" si="68"/>
        <v>27.203235101730098</v>
      </c>
      <c r="I217" s="10">
        <f t="shared" si="65"/>
        <v>7.5564541949250268</v>
      </c>
      <c r="J217" s="70">
        <v>0.5</v>
      </c>
      <c r="K217" s="7">
        <f t="shared" si="55"/>
        <v>36.431403082500019</v>
      </c>
      <c r="L217" s="7">
        <v>120</v>
      </c>
      <c r="M217" s="7">
        <f t="shared" si="57"/>
        <v>308</v>
      </c>
      <c r="N217" s="7">
        <v>0</v>
      </c>
      <c r="O217" s="7">
        <f t="shared" si="58"/>
        <v>464.43140308250003</v>
      </c>
      <c r="P217" s="7">
        <f t="shared" si="59"/>
        <v>3.5094546240776734</v>
      </c>
      <c r="Q217" s="7">
        <f t="shared" si="70"/>
        <v>4700</v>
      </c>
      <c r="R217" s="7">
        <f t="shared" si="56"/>
        <v>14.39</v>
      </c>
      <c r="S217" s="21">
        <f t="shared" si="60"/>
        <v>21.820751063829785</v>
      </c>
      <c r="T217" s="21">
        <f t="shared" si="66"/>
        <v>22</v>
      </c>
      <c r="U217" s="7">
        <f t="shared" si="67"/>
        <v>4500</v>
      </c>
      <c r="V217" s="7">
        <f t="shared" si="61"/>
        <v>1</v>
      </c>
      <c r="W217" s="7">
        <f t="shared" si="62"/>
        <v>9</v>
      </c>
      <c r="X217" s="7">
        <f t="shared" si="71"/>
        <v>488</v>
      </c>
      <c r="Y217" s="7">
        <f t="shared" si="63"/>
        <v>10.730623000000001</v>
      </c>
    </row>
    <row r="218" spans="3:25">
      <c r="C218" s="71" t="s">
        <v>129</v>
      </c>
      <c r="D218" s="169">
        <v>2</v>
      </c>
      <c r="E218" s="65">
        <v>1</v>
      </c>
      <c r="F218" s="131">
        <f t="shared" si="64"/>
        <v>212</v>
      </c>
      <c r="G218" s="79">
        <f t="shared" si="69"/>
        <v>26.767087161875178</v>
      </c>
      <c r="H218" s="72">
        <f t="shared" si="68"/>
        <v>27.440408160229698</v>
      </c>
      <c r="I218" s="10">
        <f t="shared" si="65"/>
        <v>7.6223356000638045</v>
      </c>
      <c r="J218" s="70">
        <v>0.5</v>
      </c>
      <c r="K218" s="7">
        <f t="shared" si="55"/>
        <v>37.06943115750002</v>
      </c>
      <c r="L218" s="7">
        <v>120</v>
      </c>
      <c r="M218" s="7">
        <f t="shared" si="57"/>
        <v>308</v>
      </c>
      <c r="N218" s="7">
        <v>0</v>
      </c>
      <c r="O218" s="7">
        <f t="shared" si="58"/>
        <v>465.06943115750005</v>
      </c>
      <c r="P218" s="7">
        <f t="shared" si="59"/>
        <v>3.5449152816132354</v>
      </c>
      <c r="Q218" s="7">
        <f t="shared" si="70"/>
        <v>4800</v>
      </c>
      <c r="R218" s="7">
        <f t="shared" si="56"/>
        <v>14.68</v>
      </c>
      <c r="S218" s="21">
        <f t="shared" si="60"/>
        <v>21.796741666666666</v>
      </c>
      <c r="T218" s="21">
        <f t="shared" si="66"/>
        <v>22</v>
      </c>
      <c r="U218" s="7">
        <f t="shared" si="67"/>
        <v>5000</v>
      </c>
      <c r="V218" s="7">
        <f t="shared" si="61"/>
        <v>1</v>
      </c>
      <c r="W218" s="7">
        <f t="shared" si="62"/>
        <v>10</v>
      </c>
      <c r="X218" s="7">
        <f t="shared" si="71"/>
        <v>488</v>
      </c>
      <c r="Y218" s="7">
        <f t="shared" si="63"/>
        <v>10.946876</v>
      </c>
    </row>
    <row r="219" spans="3:25">
      <c r="C219" s="71" t="s">
        <v>129</v>
      </c>
      <c r="D219" s="169">
        <v>2</v>
      </c>
      <c r="E219" s="65">
        <v>1</v>
      </c>
      <c r="F219" s="131">
        <f t="shared" si="64"/>
        <v>213</v>
      </c>
      <c r="G219" s="79">
        <f t="shared" si="69"/>
        <v>26.897165883322099</v>
      </c>
      <c r="H219" s="72">
        <f t="shared" si="68"/>
        <v>27.675548775046909</v>
      </c>
      <c r="I219" s="10">
        <f t="shared" si="65"/>
        <v>7.6876524375130302</v>
      </c>
      <c r="J219" s="70">
        <v>0.5</v>
      </c>
      <c r="K219" s="7">
        <f t="shared" si="55"/>
        <v>37.707459232500021</v>
      </c>
      <c r="L219" s="7">
        <v>120</v>
      </c>
      <c r="M219" s="7">
        <f t="shared" si="57"/>
        <v>308</v>
      </c>
      <c r="N219" s="7">
        <v>0</v>
      </c>
      <c r="O219" s="7">
        <f t="shared" si="58"/>
        <v>465.70745923250001</v>
      </c>
      <c r="P219" s="7">
        <f t="shared" si="59"/>
        <v>3.5801970841367288</v>
      </c>
      <c r="Q219" s="7">
        <f t="shared" si="70"/>
        <v>4800</v>
      </c>
      <c r="R219" s="7">
        <f t="shared" si="56"/>
        <v>14.68</v>
      </c>
      <c r="S219" s="21">
        <f t="shared" si="60"/>
        <v>21.796741666666666</v>
      </c>
      <c r="T219" s="21">
        <f t="shared" si="66"/>
        <v>22</v>
      </c>
      <c r="U219" s="7">
        <f t="shared" si="67"/>
        <v>5000</v>
      </c>
      <c r="V219" s="7">
        <f t="shared" si="61"/>
        <v>1</v>
      </c>
      <c r="W219" s="7">
        <f t="shared" si="62"/>
        <v>10</v>
      </c>
      <c r="X219" s="7">
        <f t="shared" si="71"/>
        <v>488</v>
      </c>
      <c r="Y219" s="7">
        <f t="shared" si="63"/>
        <v>10.946876</v>
      </c>
    </row>
    <row r="220" spans="3:25">
      <c r="C220" s="71" t="s">
        <v>129</v>
      </c>
      <c r="D220" s="169">
        <v>3</v>
      </c>
      <c r="E220" s="65">
        <v>1</v>
      </c>
      <c r="F220" s="131">
        <f t="shared" si="64"/>
        <v>214</v>
      </c>
      <c r="G220" s="79">
        <f t="shared" si="69"/>
        <v>27.026157879617035</v>
      </c>
      <c r="H220" s="72">
        <f t="shared" si="68"/>
        <v>27.908708318372611</v>
      </c>
      <c r="I220" s="10">
        <f t="shared" si="65"/>
        <v>7.7524189773257248</v>
      </c>
      <c r="J220" s="70">
        <v>0.5</v>
      </c>
      <c r="K220" s="7">
        <f t="shared" si="55"/>
        <v>38.345487307500015</v>
      </c>
      <c r="L220" s="7">
        <v>120</v>
      </c>
      <c r="M220" s="7">
        <f t="shared" si="57"/>
        <v>308</v>
      </c>
      <c r="N220" s="7">
        <v>0</v>
      </c>
      <c r="O220" s="7">
        <f t="shared" si="58"/>
        <v>466.34548730749998</v>
      </c>
      <c r="P220" s="7">
        <f t="shared" si="59"/>
        <v>3.6153056057928756</v>
      </c>
      <c r="Q220" s="7">
        <f>VLOOKUP(H220,$AE$7:$AF$68,2,TRUE)</f>
        <v>3800</v>
      </c>
      <c r="R220" s="7">
        <f t="shared" si="56"/>
        <v>10.068</v>
      </c>
      <c r="S220" s="21">
        <f t="shared" si="60"/>
        <v>18.882798947368421</v>
      </c>
      <c r="T220" s="21">
        <f t="shared" si="66"/>
        <v>19</v>
      </c>
      <c r="U220" s="7">
        <f t="shared" si="67"/>
        <v>4000</v>
      </c>
      <c r="V220" s="7">
        <f t="shared" si="61"/>
        <v>4</v>
      </c>
      <c r="W220" s="7">
        <f t="shared" si="62"/>
        <v>8</v>
      </c>
      <c r="X220" s="7">
        <f t="shared" si="71"/>
        <v>466</v>
      </c>
      <c r="Y220" s="7">
        <f t="shared" si="63"/>
        <v>7.5077075999999998</v>
      </c>
    </row>
    <row r="221" spans="3:25">
      <c r="C221" s="170" t="s">
        <v>156</v>
      </c>
      <c r="D221" s="169">
        <v>3</v>
      </c>
      <c r="E221" s="65">
        <v>1</v>
      </c>
      <c r="F221" s="131">
        <f t="shared" si="64"/>
        <v>215</v>
      </c>
      <c r="G221" s="79">
        <f t="shared" si="69"/>
        <v>27.154089940146413</v>
      </c>
      <c r="H221" s="72">
        <f t="shared" si="68"/>
        <v>28.139936034042446</v>
      </c>
      <c r="I221" s="10">
        <f t="shared" si="65"/>
        <v>7.8166488983451234</v>
      </c>
      <c r="J221" s="70">
        <v>1</v>
      </c>
      <c r="K221" s="7">
        <f t="shared" si="55"/>
        <v>38.983515382500016</v>
      </c>
      <c r="L221" s="7">
        <v>120</v>
      </c>
      <c r="M221" s="7">
        <f t="shared" si="57"/>
        <v>616</v>
      </c>
      <c r="N221" s="7">
        <f>616*9.81*SIN(0.2)</f>
        <v>1200.5508192213231</v>
      </c>
      <c r="O221" s="7">
        <f t="shared" si="58"/>
        <v>1975.534334603823</v>
      </c>
      <c r="P221" s="7">
        <f t="shared" si="59"/>
        <v>15.442058280223941</v>
      </c>
      <c r="Q221" s="7">
        <f t="shared" ref="Q221:Q240" si="72">VLOOKUP(H221,$AE$7:$AF$68,2,TRUE)</f>
        <v>3800</v>
      </c>
      <c r="R221" s="7">
        <f t="shared" si="56"/>
        <v>10.068</v>
      </c>
      <c r="S221" s="21">
        <f t="shared" si="60"/>
        <v>18.882798947368421</v>
      </c>
      <c r="T221" s="21">
        <f t="shared" si="66"/>
        <v>19</v>
      </c>
      <c r="U221" s="7">
        <f t="shared" si="67"/>
        <v>4000</v>
      </c>
      <c r="V221" s="7">
        <f t="shared" si="61"/>
        <v>4</v>
      </c>
      <c r="W221" s="7">
        <f t="shared" si="62"/>
        <v>8</v>
      </c>
      <c r="X221" s="7">
        <f t="shared" si="71"/>
        <v>466</v>
      </c>
      <c r="Y221" s="7">
        <f t="shared" si="63"/>
        <v>7.5077075999999998</v>
      </c>
    </row>
    <row r="222" spans="3:25">
      <c r="C222" s="170" t="s">
        <v>156</v>
      </c>
      <c r="D222" s="169">
        <v>3</v>
      </c>
      <c r="E222" s="65">
        <v>1</v>
      </c>
      <c r="F222" s="131">
        <f t="shared" si="64"/>
        <v>216</v>
      </c>
      <c r="G222" s="79">
        <f t="shared" si="69"/>
        <v>27.279978226094023</v>
      </c>
      <c r="H222" s="72">
        <f t="shared" si="68"/>
        <v>28.596783035859126</v>
      </c>
      <c r="I222" s="10">
        <f t="shared" si="65"/>
        <v>7.9435508432942017</v>
      </c>
      <c r="J222" s="70">
        <v>1</v>
      </c>
      <c r="K222" s="7">
        <f t="shared" si="55"/>
        <v>40.259571532500011</v>
      </c>
      <c r="L222" s="7">
        <v>120</v>
      </c>
      <c r="M222" s="7">
        <f t="shared" si="57"/>
        <v>616</v>
      </c>
      <c r="N222" s="7">
        <f t="shared" ref="N222:N230" si="73">616*9.81*SIN(0.2)</f>
        <v>1200.5508192213231</v>
      </c>
      <c r="O222" s="7">
        <f t="shared" si="58"/>
        <v>1976.810390753823</v>
      </c>
      <c r="P222" s="7">
        <f t="shared" si="59"/>
        <v>15.702893846505271</v>
      </c>
      <c r="Q222" s="7">
        <f t="shared" si="72"/>
        <v>3900</v>
      </c>
      <c r="R222" s="7">
        <f t="shared" si="56"/>
        <v>10.284000000000001</v>
      </c>
      <c r="S222" s="21">
        <f t="shared" si="60"/>
        <v>18.79335076923077</v>
      </c>
      <c r="T222" s="21">
        <f t="shared" si="66"/>
        <v>19</v>
      </c>
      <c r="U222" s="7">
        <f t="shared" si="67"/>
        <v>4000</v>
      </c>
      <c r="V222" s="7">
        <f t="shared" si="61"/>
        <v>4</v>
      </c>
      <c r="W222" s="7">
        <f t="shared" si="62"/>
        <v>8</v>
      </c>
      <c r="X222" s="7">
        <f t="shared" si="71"/>
        <v>466</v>
      </c>
      <c r="Y222" s="7">
        <f t="shared" si="63"/>
        <v>7.668778800000001</v>
      </c>
    </row>
    <row r="223" spans="3:25">
      <c r="C223" s="170" t="s">
        <v>156</v>
      </c>
      <c r="D223" s="169">
        <v>3</v>
      </c>
      <c r="E223" s="65">
        <v>1</v>
      </c>
      <c r="F223" s="131">
        <f t="shared" si="64"/>
        <v>217</v>
      </c>
      <c r="G223" s="79">
        <f t="shared" si="69"/>
        <v>27.403917659297981</v>
      </c>
      <c r="H223" s="72">
        <f t="shared" si="68"/>
        <v>29.046445565679807</v>
      </c>
      <c r="I223" s="10">
        <f t="shared" si="65"/>
        <v>8.0684571015777244</v>
      </c>
      <c r="J223" s="70">
        <v>1</v>
      </c>
      <c r="K223" s="7">
        <f t="shared" si="55"/>
        <v>41.535627682499999</v>
      </c>
      <c r="L223" s="7">
        <v>120</v>
      </c>
      <c r="M223" s="7">
        <f t="shared" si="57"/>
        <v>616</v>
      </c>
      <c r="N223" s="7">
        <f t="shared" si="73"/>
        <v>1200.5508192213231</v>
      </c>
      <c r="O223" s="7">
        <f t="shared" si="58"/>
        <v>1978.0864469038231</v>
      </c>
      <c r="P223" s="7">
        <f t="shared" si="59"/>
        <v>15.960105640055799</v>
      </c>
      <c r="Q223" s="7">
        <f t="shared" si="72"/>
        <v>3900</v>
      </c>
      <c r="R223" s="7">
        <f t="shared" si="56"/>
        <v>10.284000000000001</v>
      </c>
      <c r="S223" s="21">
        <f t="shared" si="60"/>
        <v>18.79335076923077</v>
      </c>
      <c r="T223" s="21">
        <f t="shared" si="66"/>
        <v>19</v>
      </c>
      <c r="U223" s="7">
        <f t="shared" si="67"/>
        <v>4000</v>
      </c>
      <c r="V223" s="7">
        <f t="shared" si="61"/>
        <v>4</v>
      </c>
      <c r="W223" s="7">
        <f t="shared" si="62"/>
        <v>8</v>
      </c>
      <c r="X223" s="7">
        <f t="shared" si="71"/>
        <v>466</v>
      </c>
      <c r="Y223" s="7">
        <f t="shared" si="63"/>
        <v>7.668778800000001</v>
      </c>
    </row>
    <row r="224" spans="3:25">
      <c r="C224" s="170" t="s">
        <v>156</v>
      </c>
      <c r="D224" s="169">
        <v>3</v>
      </c>
      <c r="E224" s="65">
        <v>1</v>
      </c>
      <c r="F224" s="131">
        <f t="shared" si="64"/>
        <v>218</v>
      </c>
      <c r="G224" s="79">
        <f t="shared" si="69"/>
        <v>27.525996034357728</v>
      </c>
      <c r="H224" s="72">
        <f t="shared" si="68"/>
        <v>29.489252279432254</v>
      </c>
      <c r="I224" s="10">
        <f t="shared" si="65"/>
        <v>8.191458966508959</v>
      </c>
      <c r="J224" s="70">
        <v>1</v>
      </c>
      <c r="K224" s="7">
        <f t="shared" si="55"/>
        <v>42.811683832500009</v>
      </c>
      <c r="L224" s="7">
        <v>120</v>
      </c>
      <c r="M224" s="7">
        <f t="shared" si="57"/>
        <v>616</v>
      </c>
      <c r="N224" s="7">
        <f t="shared" si="73"/>
        <v>1200.5508192213231</v>
      </c>
      <c r="O224" s="7">
        <f t="shared" si="58"/>
        <v>1979.362503053823</v>
      </c>
      <c r="P224" s="7">
        <f t="shared" si="59"/>
        <v>16.213866723611858</v>
      </c>
      <c r="Q224" s="7">
        <f t="shared" si="72"/>
        <v>4000</v>
      </c>
      <c r="R224" s="7">
        <f t="shared" si="56"/>
        <v>10.86</v>
      </c>
      <c r="S224" s="21">
        <f t="shared" si="60"/>
        <v>19.349805</v>
      </c>
      <c r="T224" s="21">
        <f t="shared" si="66"/>
        <v>20</v>
      </c>
      <c r="U224" s="7">
        <f t="shared" si="67"/>
        <v>4000</v>
      </c>
      <c r="V224" s="7">
        <f t="shared" si="61"/>
        <v>3</v>
      </c>
      <c r="W224" s="7">
        <f t="shared" si="62"/>
        <v>8</v>
      </c>
      <c r="X224" s="7">
        <f t="shared" si="71"/>
        <v>466</v>
      </c>
      <c r="Y224" s="7">
        <f t="shared" si="63"/>
        <v>8.0983020000000003</v>
      </c>
    </row>
    <row r="225" spans="3:25">
      <c r="C225" s="170" t="s">
        <v>156</v>
      </c>
      <c r="D225" s="169">
        <v>3</v>
      </c>
      <c r="E225" s="65">
        <v>1</v>
      </c>
      <c r="F225" s="131">
        <f t="shared" si="64"/>
        <v>219</v>
      </c>
      <c r="G225" s="79">
        <f t="shared" si="69"/>
        <v>27.646294746025575</v>
      </c>
      <c r="H225" s="72">
        <f t="shared" si="68"/>
        <v>29.92550751449339</v>
      </c>
      <c r="I225" s="10">
        <f t="shared" si="65"/>
        <v>8.3126409762481632</v>
      </c>
      <c r="J225" s="70">
        <v>1</v>
      </c>
      <c r="K225" s="7">
        <f t="shared" si="55"/>
        <v>44.087739982500011</v>
      </c>
      <c r="L225" s="7">
        <v>120</v>
      </c>
      <c r="M225" s="7">
        <f t="shared" si="57"/>
        <v>616</v>
      </c>
      <c r="N225" s="7">
        <f t="shared" si="73"/>
        <v>1200.5508192213231</v>
      </c>
      <c r="O225" s="7">
        <f t="shared" si="58"/>
        <v>1980.6385592038232</v>
      </c>
      <c r="P225" s="7">
        <f t="shared" si="59"/>
        <v>16.464337246374825</v>
      </c>
      <c r="Q225" s="7">
        <f t="shared" si="72"/>
        <v>4100</v>
      </c>
      <c r="R225" s="7">
        <f t="shared" si="56"/>
        <v>11.45</v>
      </c>
      <c r="S225" s="21">
        <f t="shared" si="60"/>
        <v>19.903451219512192</v>
      </c>
      <c r="T225" s="21">
        <f t="shared" si="66"/>
        <v>20</v>
      </c>
      <c r="U225" s="7">
        <f t="shared" si="67"/>
        <v>4000</v>
      </c>
      <c r="V225" s="7">
        <f t="shared" si="61"/>
        <v>3</v>
      </c>
      <c r="W225" s="7">
        <f t="shared" si="62"/>
        <v>8</v>
      </c>
      <c r="X225" s="7">
        <f t="shared" si="71"/>
        <v>466</v>
      </c>
      <c r="Y225" s="7">
        <f t="shared" si="63"/>
        <v>8.5382649999999991</v>
      </c>
    </row>
    <row r="226" spans="3:25">
      <c r="C226" s="170" t="s">
        <v>156</v>
      </c>
      <c r="D226" s="169">
        <v>3</v>
      </c>
      <c r="E226" s="65">
        <v>1</v>
      </c>
      <c r="F226" s="131">
        <f t="shared" si="64"/>
        <v>220</v>
      </c>
      <c r="G226" s="79">
        <f t="shared" si="69"/>
        <v>27.764889423853045</v>
      </c>
      <c r="H226" s="72">
        <f t="shared" si="68"/>
        <v>30.355493736719232</v>
      </c>
      <c r="I226" s="10">
        <f t="shared" si="65"/>
        <v>8.4320815935331197</v>
      </c>
      <c r="J226" s="70">
        <v>1</v>
      </c>
      <c r="K226" s="7">
        <f t="shared" si="55"/>
        <v>45.363796132500021</v>
      </c>
      <c r="L226" s="7">
        <v>120</v>
      </c>
      <c r="M226" s="7">
        <f t="shared" si="57"/>
        <v>616</v>
      </c>
      <c r="N226" s="7">
        <f t="shared" si="73"/>
        <v>1200.5508192213231</v>
      </c>
      <c r="O226" s="7">
        <f t="shared" si="58"/>
        <v>1981.9146153538231</v>
      </c>
      <c r="P226" s="7">
        <f t="shared" si="59"/>
        <v>16.711665748079245</v>
      </c>
      <c r="Q226" s="7">
        <f t="shared" si="72"/>
        <v>4100</v>
      </c>
      <c r="R226" s="7">
        <f t="shared" si="56"/>
        <v>11.45</v>
      </c>
      <c r="S226" s="21">
        <f t="shared" si="60"/>
        <v>19.903451219512192</v>
      </c>
      <c r="T226" s="21">
        <f t="shared" si="66"/>
        <v>20</v>
      </c>
      <c r="U226" s="7">
        <f t="shared" si="67"/>
        <v>4000</v>
      </c>
      <c r="V226" s="7">
        <f t="shared" si="61"/>
        <v>3</v>
      </c>
      <c r="W226" s="7">
        <f t="shared" si="62"/>
        <v>8</v>
      </c>
      <c r="X226" s="7">
        <f t="shared" si="71"/>
        <v>466</v>
      </c>
      <c r="Y226" s="7">
        <f t="shared" si="63"/>
        <v>8.5382649999999991</v>
      </c>
    </row>
    <row r="227" spans="3:25">
      <c r="C227" s="170" t="s">
        <v>156</v>
      </c>
      <c r="D227" s="169">
        <v>3</v>
      </c>
      <c r="E227" s="65">
        <v>1</v>
      </c>
      <c r="F227" s="131">
        <f t="shared" si="64"/>
        <v>221</v>
      </c>
      <c r="G227" s="79">
        <f t="shared" si="69"/>
        <v>27.881850488147432</v>
      </c>
      <c r="H227" s="72">
        <f t="shared" si="68"/>
        <v>30.779473679710648</v>
      </c>
      <c r="I227" s="10">
        <f t="shared" si="65"/>
        <v>8.5498537999196245</v>
      </c>
      <c r="J227" s="70">
        <v>1</v>
      </c>
      <c r="K227" s="7">
        <f t="shared" si="55"/>
        <v>46.639852282500016</v>
      </c>
      <c r="L227" s="7">
        <v>120</v>
      </c>
      <c r="M227" s="7">
        <f t="shared" si="57"/>
        <v>616</v>
      </c>
      <c r="N227" s="7">
        <f t="shared" si="73"/>
        <v>1200.5508192213231</v>
      </c>
      <c r="O227" s="7">
        <f t="shared" si="58"/>
        <v>1983.1906715038231</v>
      </c>
      <c r="P227" s="7">
        <f t="shared" si="59"/>
        <v>16.955990298722114</v>
      </c>
      <c r="Q227" s="7">
        <f t="shared" si="72"/>
        <v>4200</v>
      </c>
      <c r="R227" s="7">
        <f t="shared" si="56"/>
        <v>12.04</v>
      </c>
      <c r="S227" s="21">
        <f t="shared" si="60"/>
        <v>20.430733333333329</v>
      </c>
      <c r="T227" s="21">
        <f t="shared" si="66"/>
        <v>21</v>
      </c>
      <c r="U227" s="7">
        <f t="shared" si="67"/>
        <v>4000</v>
      </c>
      <c r="V227" s="7">
        <f t="shared" si="61"/>
        <v>2</v>
      </c>
      <c r="W227" s="7">
        <f t="shared" si="62"/>
        <v>8</v>
      </c>
      <c r="X227" s="7">
        <f t="shared" si="71"/>
        <v>488</v>
      </c>
      <c r="Y227" s="7">
        <f t="shared" si="63"/>
        <v>8.9782279999999997</v>
      </c>
    </row>
    <row r="228" spans="3:25">
      <c r="C228" s="170" t="s">
        <v>156</v>
      </c>
      <c r="D228" s="169">
        <v>3</v>
      </c>
      <c r="E228" s="65">
        <v>1</v>
      </c>
      <c r="F228" s="131">
        <f t="shared" si="64"/>
        <v>222</v>
      </c>
      <c r="G228" s="79">
        <f t="shared" si="69"/>
        <v>27.997243638844068</v>
      </c>
      <c r="H228" s="72">
        <f t="shared" si="68"/>
        <v>31.197692222342354</v>
      </c>
      <c r="I228" s="10">
        <f t="shared" si="65"/>
        <v>8.6660256173173202</v>
      </c>
      <c r="J228" s="70">
        <v>1</v>
      </c>
      <c r="K228" s="7">
        <f t="shared" si="55"/>
        <v>47.915908432500018</v>
      </c>
      <c r="L228" s="7">
        <v>120</v>
      </c>
      <c r="M228" s="7">
        <f t="shared" si="57"/>
        <v>616</v>
      </c>
      <c r="N228" s="7">
        <f t="shared" si="73"/>
        <v>1200.5508192213231</v>
      </c>
      <c r="O228" s="7">
        <f t="shared" si="58"/>
        <v>1984.466727653823</v>
      </c>
      <c r="P228" s="7">
        <f t="shared" si="59"/>
        <v>17.197439498561902</v>
      </c>
      <c r="Q228" s="7">
        <f t="shared" si="72"/>
        <v>4200</v>
      </c>
      <c r="R228" s="7">
        <f t="shared" si="56"/>
        <v>12.04</v>
      </c>
      <c r="S228" s="21">
        <f t="shared" si="60"/>
        <v>20.430733333333329</v>
      </c>
      <c r="T228" s="21">
        <f t="shared" si="66"/>
        <v>21</v>
      </c>
      <c r="U228" s="7">
        <f t="shared" si="67"/>
        <v>4000</v>
      </c>
      <c r="V228" s="7">
        <f t="shared" si="61"/>
        <v>2</v>
      </c>
      <c r="W228" s="7">
        <f t="shared" si="62"/>
        <v>8</v>
      </c>
      <c r="X228" s="7">
        <f t="shared" si="71"/>
        <v>488</v>
      </c>
      <c r="Y228" s="7">
        <f t="shared" si="63"/>
        <v>8.9782279999999997</v>
      </c>
    </row>
    <row r="229" spans="3:25">
      <c r="C229" s="170" t="s">
        <v>156</v>
      </c>
      <c r="D229" s="169">
        <v>3</v>
      </c>
      <c r="E229" s="65">
        <v>1</v>
      </c>
      <c r="F229" s="131">
        <f t="shared" si="64"/>
        <v>223</v>
      </c>
      <c r="G229" s="79">
        <f t="shared" si="69"/>
        <v>28.11113028692975</v>
      </c>
      <c r="H229" s="72">
        <f t="shared" si="68"/>
        <v>31.610378042661885</v>
      </c>
      <c r="I229" s="10">
        <f t="shared" si="65"/>
        <v>8.7806605674060787</v>
      </c>
      <c r="J229" s="70">
        <v>1</v>
      </c>
      <c r="K229" s="7">
        <f t="shared" si="55"/>
        <v>49.19196458250002</v>
      </c>
      <c r="L229" s="7">
        <v>120</v>
      </c>
      <c r="M229" s="7">
        <f t="shared" si="57"/>
        <v>616</v>
      </c>
      <c r="N229" s="7">
        <f t="shared" si="73"/>
        <v>1200.5508192213231</v>
      </c>
      <c r="O229" s="7">
        <f t="shared" si="58"/>
        <v>1985.7427838038232</v>
      </c>
      <c r="P229" s="7">
        <f t="shared" si="59"/>
        <v>17.436133358757406</v>
      </c>
      <c r="Q229" s="7">
        <f t="shared" si="72"/>
        <v>4300</v>
      </c>
      <c r="R229" s="7">
        <f t="shared" si="56"/>
        <v>12.63</v>
      </c>
      <c r="S229" s="21">
        <f t="shared" si="60"/>
        <v>20.933490697674422</v>
      </c>
      <c r="T229" s="21">
        <f t="shared" si="66"/>
        <v>21</v>
      </c>
      <c r="U229" s="7">
        <f t="shared" si="67"/>
        <v>4500</v>
      </c>
      <c r="V229" s="7">
        <f t="shared" si="61"/>
        <v>2</v>
      </c>
      <c r="W229" s="7">
        <f t="shared" si="62"/>
        <v>9</v>
      </c>
      <c r="X229" s="7">
        <f t="shared" si="71"/>
        <v>488</v>
      </c>
      <c r="Y229" s="7">
        <f t="shared" si="63"/>
        <v>9.4181910000000002</v>
      </c>
    </row>
    <row r="230" spans="3:25">
      <c r="C230" s="170" t="s">
        <v>156</v>
      </c>
      <c r="D230" s="169">
        <v>3</v>
      </c>
      <c r="E230" s="65">
        <v>1</v>
      </c>
      <c r="F230" s="131">
        <f t="shared" si="64"/>
        <v>224</v>
      </c>
      <c r="G230" s="79">
        <f t="shared" si="69"/>
        <v>28.223567936458746</v>
      </c>
      <c r="H230" s="72">
        <f t="shared" si="68"/>
        <v>32.017745079877194</v>
      </c>
      <c r="I230" s="10">
        <f t="shared" si="65"/>
        <v>8.8938180777436653</v>
      </c>
      <c r="J230" s="70">
        <v>1</v>
      </c>
      <c r="K230" s="7">
        <f t="shared" si="55"/>
        <v>50.468020732500008</v>
      </c>
      <c r="L230" s="7">
        <v>120</v>
      </c>
      <c r="M230" s="7">
        <f t="shared" si="57"/>
        <v>616</v>
      </c>
      <c r="N230" s="7">
        <f t="shared" si="73"/>
        <v>1200.5508192213231</v>
      </c>
      <c r="O230" s="7">
        <f t="shared" si="58"/>
        <v>1987.0188399538231</v>
      </c>
      <c r="P230" s="7">
        <f t="shared" si="59"/>
        <v>17.672184079598559</v>
      </c>
      <c r="Q230" s="7">
        <f t="shared" si="72"/>
        <v>4300</v>
      </c>
      <c r="R230" s="7">
        <f t="shared" si="56"/>
        <v>12.63</v>
      </c>
      <c r="S230" s="21">
        <f t="shared" si="60"/>
        <v>20.933490697674422</v>
      </c>
      <c r="T230" s="21">
        <f t="shared" si="66"/>
        <v>21</v>
      </c>
      <c r="U230" s="7">
        <f t="shared" si="67"/>
        <v>4500</v>
      </c>
      <c r="V230" s="7">
        <f t="shared" si="61"/>
        <v>2</v>
      </c>
      <c r="W230" s="7">
        <f t="shared" si="62"/>
        <v>9</v>
      </c>
      <c r="X230" s="7">
        <f t="shared" si="71"/>
        <v>488</v>
      </c>
      <c r="Y230" s="7">
        <f t="shared" si="63"/>
        <v>9.4181910000000002</v>
      </c>
    </row>
    <row r="231" spans="3:25">
      <c r="C231" s="69" t="s">
        <v>130</v>
      </c>
      <c r="D231" s="169">
        <v>3</v>
      </c>
      <c r="E231" s="65">
        <v>1</v>
      </c>
      <c r="F231" s="131">
        <f t="shared" si="64"/>
        <v>225</v>
      </c>
      <c r="G231" s="79">
        <f t="shared" si="69"/>
        <v>28.334610523905546</v>
      </c>
      <c r="H231" s="72">
        <f t="shared" si="68"/>
        <v>32.419993830967954</v>
      </c>
      <c r="I231" s="10">
        <f t="shared" si="65"/>
        <v>9.0055538419355425</v>
      </c>
      <c r="J231" s="70">
        <v>0</v>
      </c>
      <c r="K231" s="7">
        <f t="shared" si="55"/>
        <v>51.744076882499996</v>
      </c>
      <c r="L231" s="7">
        <v>120</v>
      </c>
      <c r="M231" s="7">
        <f t="shared" si="57"/>
        <v>0</v>
      </c>
      <c r="N231" s="7">
        <v>0</v>
      </c>
      <c r="O231" s="7">
        <f t="shared" si="58"/>
        <v>171.7440768825</v>
      </c>
      <c r="P231" s="7">
        <f t="shared" si="59"/>
        <v>1.546650531398871</v>
      </c>
      <c r="Q231" s="7">
        <f t="shared" si="72"/>
        <v>4400</v>
      </c>
      <c r="R231" s="7">
        <f t="shared" si="56"/>
        <v>13.22</v>
      </c>
      <c r="S231" s="21">
        <f t="shared" si="60"/>
        <v>21.413395454545455</v>
      </c>
      <c r="T231" s="21">
        <f t="shared" si="66"/>
        <v>22</v>
      </c>
      <c r="U231" s="7">
        <f t="shared" si="67"/>
        <v>4500</v>
      </c>
      <c r="V231" s="7">
        <f t="shared" si="61"/>
        <v>1</v>
      </c>
      <c r="W231" s="7">
        <f t="shared" si="62"/>
        <v>9</v>
      </c>
      <c r="X231" s="7">
        <f t="shared" si="71"/>
        <v>488</v>
      </c>
      <c r="Y231" s="7">
        <f t="shared" si="63"/>
        <v>9.8581540000000007</v>
      </c>
    </row>
    <row r="232" spans="3:25">
      <c r="C232" s="69" t="s">
        <v>130</v>
      </c>
      <c r="D232" s="169">
        <v>3</v>
      </c>
      <c r="E232" s="65">
        <v>1</v>
      </c>
      <c r="F232" s="131">
        <f t="shared" si="64"/>
        <v>226</v>
      </c>
      <c r="G232" s="79">
        <f t="shared" si="69"/>
        <v>28.445653111352346</v>
      </c>
      <c r="H232" s="72">
        <f t="shared" si="68"/>
        <v>32.419993830967954</v>
      </c>
      <c r="I232" s="10">
        <f t="shared" si="65"/>
        <v>9.0055538419355425</v>
      </c>
      <c r="J232" s="70">
        <v>-1.2</v>
      </c>
      <c r="K232" s="7">
        <f t="shared" si="55"/>
        <v>51.744076882499996</v>
      </c>
      <c r="L232" s="7">
        <v>120</v>
      </c>
      <c r="M232" s="7">
        <f t="shared" si="57"/>
        <v>-739.19999999999993</v>
      </c>
      <c r="N232" s="7">
        <v>0</v>
      </c>
      <c r="O232" s="7">
        <f t="shared" si="58"/>
        <v>-567.45592311749988</v>
      </c>
      <c r="P232" s="7">
        <f t="shared" si="59"/>
        <v>-5.1102548685598812</v>
      </c>
      <c r="Q232" s="7">
        <f t="shared" si="72"/>
        <v>4400</v>
      </c>
      <c r="R232" s="7">
        <f t="shared" si="56"/>
        <v>13.22</v>
      </c>
      <c r="S232" s="21">
        <f t="shared" si="60"/>
        <v>21.413395454545455</v>
      </c>
      <c r="T232" s="21">
        <f t="shared" si="66"/>
        <v>22</v>
      </c>
      <c r="U232" s="7">
        <f t="shared" si="67"/>
        <v>4500</v>
      </c>
      <c r="V232" s="7">
        <f t="shared" si="61"/>
        <v>1</v>
      </c>
      <c r="W232" s="7">
        <f t="shared" si="62"/>
        <v>9</v>
      </c>
      <c r="X232" s="7">
        <v>0</v>
      </c>
      <c r="Y232" s="7">
        <f t="shared" si="63"/>
        <v>9.8581540000000007</v>
      </c>
    </row>
    <row r="233" spans="3:25">
      <c r="C233" s="69" t="s">
        <v>130</v>
      </c>
      <c r="D233" s="169">
        <v>3</v>
      </c>
      <c r="E233" s="65">
        <v>1</v>
      </c>
      <c r="F233" s="131">
        <f t="shared" si="64"/>
        <v>227</v>
      </c>
      <c r="G233" s="79">
        <f t="shared" si="69"/>
        <v>28.558376136085343</v>
      </c>
      <c r="H233" s="72">
        <f t="shared" si="68"/>
        <v>31.936687367352302</v>
      </c>
      <c r="I233" s="10">
        <f t="shared" si="65"/>
        <v>8.8713020464867505</v>
      </c>
      <c r="J233" s="70">
        <v>-1.2</v>
      </c>
      <c r="K233" s="7">
        <f t="shared" si="55"/>
        <v>50.212809502499994</v>
      </c>
      <c r="L233" s="7">
        <v>120</v>
      </c>
      <c r="M233" s="7">
        <f t="shared" si="57"/>
        <v>-739.19999999999993</v>
      </c>
      <c r="N233" s="7">
        <v>0</v>
      </c>
      <c r="O233" s="7">
        <f t="shared" si="58"/>
        <v>-568.98719049749991</v>
      </c>
      <c r="P233" s="7">
        <f t="shared" si="59"/>
        <v>-5.0476572274852183</v>
      </c>
      <c r="Q233" s="7">
        <f t="shared" si="72"/>
        <v>4300</v>
      </c>
      <c r="R233" s="7">
        <f t="shared" si="56"/>
        <v>12.63</v>
      </c>
      <c r="S233" s="21">
        <f t="shared" si="60"/>
        <v>20.933490697674422</v>
      </c>
      <c r="T233" s="21">
        <f t="shared" si="66"/>
        <v>21</v>
      </c>
      <c r="U233" s="7">
        <f t="shared" si="67"/>
        <v>4500</v>
      </c>
      <c r="V233" s="7">
        <f t="shared" si="61"/>
        <v>2</v>
      </c>
      <c r="W233" s="7">
        <f t="shared" si="62"/>
        <v>9</v>
      </c>
      <c r="X233" s="7">
        <v>0</v>
      </c>
      <c r="Y233" s="7">
        <f t="shared" si="63"/>
        <v>9.4181910000000002</v>
      </c>
    </row>
    <row r="234" spans="3:25">
      <c r="C234" s="69" t="s">
        <v>130</v>
      </c>
      <c r="D234" s="169">
        <v>3</v>
      </c>
      <c r="E234" s="65">
        <v>1</v>
      </c>
      <c r="F234" s="131">
        <f t="shared" si="64"/>
        <v>228</v>
      </c>
      <c r="G234" s="79">
        <f t="shared" si="69"/>
        <v>28.672858273972224</v>
      </c>
      <c r="H234" s="72">
        <f t="shared" si="68"/>
        <v>31.445953634768337</v>
      </c>
      <c r="I234" s="10">
        <f t="shared" si="65"/>
        <v>8.7349871207689826</v>
      </c>
      <c r="J234" s="70">
        <v>-1.2</v>
      </c>
      <c r="K234" s="7">
        <f t="shared" si="55"/>
        <v>48.681542122499991</v>
      </c>
      <c r="L234" s="7">
        <v>120</v>
      </c>
      <c r="M234" s="7">
        <f t="shared" si="57"/>
        <v>-739.19999999999993</v>
      </c>
      <c r="N234" s="7">
        <v>0</v>
      </c>
      <c r="O234" s="7">
        <f t="shared" si="58"/>
        <v>-570.51845787749994</v>
      </c>
      <c r="P234" s="7">
        <f t="shared" si="59"/>
        <v>-4.9834713817209435</v>
      </c>
      <c r="Q234" s="7">
        <f t="shared" si="72"/>
        <v>4300</v>
      </c>
      <c r="R234" s="7">
        <f t="shared" si="56"/>
        <v>12.63</v>
      </c>
      <c r="S234" s="21">
        <f t="shared" si="60"/>
        <v>20.933490697674422</v>
      </c>
      <c r="T234" s="21">
        <f t="shared" si="66"/>
        <v>21</v>
      </c>
      <c r="U234" s="7">
        <f t="shared" si="67"/>
        <v>4500</v>
      </c>
      <c r="V234" s="7">
        <f t="shared" si="61"/>
        <v>2</v>
      </c>
      <c r="W234" s="7">
        <f t="shared" si="62"/>
        <v>9</v>
      </c>
      <c r="X234" s="7">
        <v>0</v>
      </c>
      <c r="Y234" s="7">
        <f t="shared" si="63"/>
        <v>9.4181910000000002</v>
      </c>
    </row>
    <row r="235" spans="3:25">
      <c r="C235" s="69" t="s">
        <v>130</v>
      </c>
      <c r="D235" s="169">
        <v>3</v>
      </c>
      <c r="E235" s="65">
        <v>1</v>
      </c>
      <c r="F235" s="131">
        <f t="shared" si="64"/>
        <v>229</v>
      </c>
      <c r="G235" s="79">
        <f t="shared" si="69"/>
        <v>28.789184538114782</v>
      </c>
      <c r="H235" s="72">
        <f t="shared" si="68"/>
        <v>30.947439312485937</v>
      </c>
      <c r="I235" s="10">
        <f t="shared" si="65"/>
        <v>8.5965109201349819</v>
      </c>
      <c r="J235" s="70">
        <v>-1.2</v>
      </c>
      <c r="K235" s="7">
        <f t="shared" si="55"/>
        <v>47.150274742499988</v>
      </c>
      <c r="L235" s="7">
        <v>120</v>
      </c>
      <c r="M235" s="7">
        <f t="shared" si="57"/>
        <v>-739.19999999999993</v>
      </c>
      <c r="N235" s="7">
        <v>0</v>
      </c>
      <c r="O235" s="7">
        <f t="shared" si="58"/>
        <v>-572.04972525749997</v>
      </c>
      <c r="P235" s="7">
        <f t="shared" si="59"/>
        <v>-4.9176317100363152</v>
      </c>
      <c r="Q235" s="7">
        <f t="shared" si="72"/>
        <v>4200</v>
      </c>
      <c r="R235" s="7">
        <f t="shared" si="56"/>
        <v>12.04</v>
      </c>
      <c r="S235" s="21">
        <f t="shared" si="60"/>
        <v>20.430733333333329</v>
      </c>
      <c r="T235" s="21">
        <f t="shared" si="66"/>
        <v>21</v>
      </c>
      <c r="U235" s="7">
        <f t="shared" si="67"/>
        <v>4000</v>
      </c>
      <c r="V235" s="7">
        <f t="shared" si="61"/>
        <v>2</v>
      </c>
      <c r="W235" s="7">
        <f t="shared" si="62"/>
        <v>8</v>
      </c>
      <c r="X235" s="7">
        <v>0</v>
      </c>
      <c r="Y235" s="7">
        <f t="shared" si="63"/>
        <v>8.9782279999999997</v>
      </c>
    </row>
    <row r="236" spans="3:25">
      <c r="C236" s="69" t="s">
        <v>130</v>
      </c>
      <c r="D236" s="169">
        <v>3</v>
      </c>
      <c r="E236" s="65">
        <v>1</v>
      </c>
      <c r="F236" s="131">
        <f t="shared" si="64"/>
        <v>230</v>
      </c>
      <c r="G236" s="79">
        <f t="shared" si="69"/>
        <v>28.907447017312599</v>
      </c>
      <c r="H236" s="72">
        <f t="shared" si="68"/>
        <v>30.440762145517969</v>
      </c>
      <c r="I236" s="10">
        <f t="shared" si="65"/>
        <v>8.4557672626438798</v>
      </c>
      <c r="J236" s="70">
        <v>-1.2</v>
      </c>
      <c r="K236" s="7">
        <f t="shared" si="55"/>
        <v>45.619007362499978</v>
      </c>
      <c r="L236" s="7">
        <v>120</v>
      </c>
      <c r="M236" s="7">
        <f t="shared" si="57"/>
        <v>-739.19999999999993</v>
      </c>
      <c r="N236" s="7">
        <v>0</v>
      </c>
      <c r="O236" s="7">
        <f t="shared" si="58"/>
        <v>-573.5809926375</v>
      </c>
      <c r="P236" s="7">
        <f t="shared" si="59"/>
        <v>-4.8500673800189524</v>
      </c>
      <c r="Q236" s="7">
        <f t="shared" si="72"/>
        <v>4100</v>
      </c>
      <c r="R236" s="7">
        <f t="shared" si="56"/>
        <v>11.45</v>
      </c>
      <c r="S236" s="21">
        <f t="shared" si="60"/>
        <v>19.903451219512192</v>
      </c>
      <c r="T236" s="21">
        <f t="shared" si="66"/>
        <v>20</v>
      </c>
      <c r="U236" s="7">
        <f t="shared" si="67"/>
        <v>4000</v>
      </c>
      <c r="V236" s="7">
        <f t="shared" si="61"/>
        <v>3</v>
      </c>
      <c r="W236" s="7">
        <f t="shared" si="62"/>
        <v>8</v>
      </c>
      <c r="X236" s="7">
        <v>0</v>
      </c>
      <c r="Y236" s="7">
        <f t="shared" si="63"/>
        <v>8.5382649999999991</v>
      </c>
    </row>
    <row r="237" spans="3:25">
      <c r="C237" s="69" t="s">
        <v>130</v>
      </c>
      <c r="D237" s="169">
        <v>3</v>
      </c>
      <c r="E237" s="65">
        <v>1</v>
      </c>
      <c r="F237" s="131">
        <f t="shared" si="64"/>
        <v>231</v>
      </c>
      <c r="G237" s="79">
        <f t="shared" si="69"/>
        <v>29.027745728980445</v>
      </c>
      <c r="H237" s="72">
        <f t="shared" si="68"/>
        <v>29.925507514493376</v>
      </c>
      <c r="I237" s="10">
        <f t="shared" si="65"/>
        <v>8.3126409762481597</v>
      </c>
      <c r="J237" s="70">
        <v>-1.2</v>
      </c>
      <c r="K237" s="7">
        <f t="shared" si="55"/>
        <v>44.087739982499961</v>
      </c>
      <c r="L237" s="7">
        <v>120</v>
      </c>
      <c r="M237" s="7">
        <f t="shared" si="57"/>
        <v>-739.19999999999993</v>
      </c>
      <c r="N237" s="7">
        <v>0</v>
      </c>
      <c r="O237" s="7">
        <f t="shared" si="58"/>
        <v>-575.11226001749992</v>
      </c>
      <c r="P237" s="7">
        <f t="shared" si="59"/>
        <v>-4.7807017385641553</v>
      </c>
      <c r="Q237" s="7">
        <f t="shared" si="72"/>
        <v>4100</v>
      </c>
      <c r="R237" s="7">
        <f t="shared" si="56"/>
        <v>11.45</v>
      </c>
      <c r="S237" s="21">
        <f t="shared" si="60"/>
        <v>19.903451219512192</v>
      </c>
      <c r="T237" s="21">
        <f t="shared" si="66"/>
        <v>20</v>
      </c>
      <c r="U237" s="7">
        <f t="shared" si="67"/>
        <v>4000</v>
      </c>
      <c r="V237" s="7">
        <f t="shared" si="61"/>
        <v>3</v>
      </c>
      <c r="W237" s="7">
        <f t="shared" si="62"/>
        <v>8</v>
      </c>
      <c r="X237" s="7">
        <v>0</v>
      </c>
      <c r="Y237" s="7">
        <f t="shared" si="63"/>
        <v>8.5382649999999991</v>
      </c>
    </row>
    <row r="238" spans="3:25">
      <c r="C238" s="69" t="s">
        <v>130</v>
      </c>
      <c r="D238" s="169">
        <v>3</v>
      </c>
      <c r="E238" s="65">
        <v>1</v>
      </c>
      <c r="F238" s="131">
        <f t="shared" si="64"/>
        <v>232</v>
      </c>
      <c r="G238" s="79">
        <f t="shared" si="69"/>
        <v>29.150189608975019</v>
      </c>
      <c r="H238" s="72">
        <f t="shared" si="68"/>
        <v>29.401224464297393</v>
      </c>
      <c r="I238" s="10">
        <f t="shared" si="65"/>
        <v>8.167006795638164</v>
      </c>
      <c r="J238" s="70">
        <v>-1.2</v>
      </c>
      <c r="K238" s="7">
        <f t="shared" si="55"/>
        <v>42.556472602499959</v>
      </c>
      <c r="L238" s="7">
        <v>120</v>
      </c>
      <c r="M238" s="7">
        <f t="shared" si="57"/>
        <v>-739.19999999999993</v>
      </c>
      <c r="N238" s="7">
        <v>0</v>
      </c>
      <c r="O238" s="7">
        <f t="shared" si="58"/>
        <v>-576.64352739749995</v>
      </c>
      <c r="P238" s="7">
        <f t="shared" si="59"/>
        <v>-4.7094516069161436</v>
      </c>
      <c r="Q238" s="7">
        <f t="shared" si="72"/>
        <v>4000</v>
      </c>
      <c r="R238" s="7">
        <f t="shared" si="56"/>
        <v>10.86</v>
      </c>
      <c r="S238" s="21">
        <f t="shared" si="60"/>
        <v>19.349805</v>
      </c>
      <c r="T238" s="21">
        <f t="shared" si="66"/>
        <v>20</v>
      </c>
      <c r="U238" s="7">
        <f t="shared" si="67"/>
        <v>4000</v>
      </c>
      <c r="V238" s="7">
        <f t="shared" si="61"/>
        <v>3</v>
      </c>
      <c r="W238" s="7">
        <f t="shared" si="62"/>
        <v>8</v>
      </c>
      <c r="X238" s="7">
        <v>0</v>
      </c>
      <c r="Y238" s="7">
        <f t="shared" si="63"/>
        <v>8.0983020000000003</v>
      </c>
    </row>
    <row r="239" spans="3:25">
      <c r="C239" s="69" t="s">
        <v>130</v>
      </c>
      <c r="D239" s="169">
        <v>3</v>
      </c>
      <c r="E239" s="65">
        <v>1</v>
      </c>
      <c r="F239" s="131">
        <f t="shared" si="64"/>
        <v>233</v>
      </c>
      <c r="G239" s="79">
        <f t="shared" si="69"/>
        <v>29.274897666186401</v>
      </c>
      <c r="H239" s="72">
        <f t="shared" si="68"/>
        <v>28.867421083290402</v>
      </c>
      <c r="I239" s="10">
        <f t="shared" si="65"/>
        <v>8.0187280786917778</v>
      </c>
      <c r="J239" s="70">
        <v>-1.2</v>
      </c>
      <c r="K239" s="7">
        <f t="shared" si="55"/>
        <v>41.025205222499949</v>
      </c>
      <c r="L239" s="7">
        <v>120</v>
      </c>
      <c r="M239" s="7">
        <f t="shared" si="57"/>
        <v>-739.19999999999993</v>
      </c>
      <c r="N239" s="7">
        <v>0</v>
      </c>
      <c r="O239" s="7">
        <f t="shared" si="58"/>
        <v>-578.17479477749998</v>
      </c>
      <c r="P239" s="7">
        <f t="shared" si="59"/>
        <v>-4.6362264612741955</v>
      </c>
      <c r="Q239" s="7">
        <f t="shared" si="72"/>
        <v>3900</v>
      </c>
      <c r="R239" s="7">
        <f t="shared" si="56"/>
        <v>10.284000000000001</v>
      </c>
      <c r="S239" s="21">
        <f t="shared" si="60"/>
        <v>18.79335076923077</v>
      </c>
      <c r="T239" s="21">
        <f t="shared" si="66"/>
        <v>19</v>
      </c>
      <c r="U239" s="7">
        <f t="shared" si="67"/>
        <v>4000</v>
      </c>
      <c r="V239" s="7">
        <f t="shared" si="61"/>
        <v>4</v>
      </c>
      <c r="W239" s="7">
        <f t="shared" si="62"/>
        <v>8</v>
      </c>
      <c r="X239" s="7">
        <v>0</v>
      </c>
      <c r="Y239" s="7">
        <f t="shared" si="63"/>
        <v>7.668778800000001</v>
      </c>
    </row>
    <row r="240" spans="3:25">
      <c r="C240" s="69" t="s">
        <v>130</v>
      </c>
      <c r="D240" s="169">
        <v>3</v>
      </c>
      <c r="E240" s="65">
        <v>1</v>
      </c>
      <c r="F240" s="131">
        <f t="shared" si="64"/>
        <v>234</v>
      </c>
      <c r="G240" s="79">
        <f t="shared" si="69"/>
        <v>29.402000336705115</v>
      </c>
      <c r="H240" s="72">
        <f t="shared" si="68"/>
        <v>28.323559098390145</v>
      </c>
      <c r="I240" s="10">
        <f t="shared" si="65"/>
        <v>7.8676553051083733</v>
      </c>
      <c r="J240" s="70">
        <v>-1.2</v>
      </c>
      <c r="K240" s="7">
        <f t="shared" si="55"/>
        <v>39.493937842499946</v>
      </c>
      <c r="L240" s="7">
        <v>120</v>
      </c>
      <c r="M240" s="7">
        <f t="shared" si="57"/>
        <v>-739.19999999999993</v>
      </c>
      <c r="N240" s="7">
        <v>0</v>
      </c>
      <c r="O240" s="7">
        <f t="shared" si="58"/>
        <v>-579.70606215750001</v>
      </c>
      <c r="P240" s="7">
        <f t="shared" si="59"/>
        <v>-4.5609274753369391</v>
      </c>
      <c r="Q240" s="7">
        <f t="shared" si="72"/>
        <v>3800</v>
      </c>
      <c r="R240" s="7">
        <f t="shared" si="56"/>
        <v>10.068</v>
      </c>
      <c r="S240" s="21">
        <f t="shared" si="60"/>
        <v>18.882798947368421</v>
      </c>
      <c r="T240" s="21">
        <f t="shared" si="66"/>
        <v>19</v>
      </c>
      <c r="U240" s="7">
        <f t="shared" si="67"/>
        <v>4000</v>
      </c>
      <c r="V240" s="7">
        <f t="shared" si="61"/>
        <v>4</v>
      </c>
      <c r="W240" s="7">
        <f t="shared" si="62"/>
        <v>8</v>
      </c>
      <c r="X240" s="7">
        <v>0</v>
      </c>
      <c r="Y240" s="7">
        <f t="shared" si="63"/>
        <v>7.5077075999999998</v>
      </c>
    </row>
    <row r="241" spans="3:25">
      <c r="C241" s="71" t="s">
        <v>129</v>
      </c>
      <c r="D241" s="169">
        <v>2</v>
      </c>
      <c r="E241" s="65">
        <v>1</v>
      </c>
      <c r="F241" s="131">
        <f t="shared" si="64"/>
        <v>235</v>
      </c>
      <c r="G241" s="79">
        <f t="shared" si="69"/>
        <v>29.531641081415547</v>
      </c>
      <c r="H241" s="72">
        <f t="shared" si="68"/>
        <v>27.769047516974705</v>
      </c>
      <c r="I241" s="10">
        <f t="shared" si="65"/>
        <v>7.7136243102707516</v>
      </c>
      <c r="J241" s="70">
        <v>1</v>
      </c>
      <c r="K241" s="7">
        <f t="shared" si="55"/>
        <v>37.96267046249995</v>
      </c>
      <c r="L241" s="7">
        <v>120</v>
      </c>
      <c r="M241" s="7">
        <f t="shared" si="57"/>
        <v>616</v>
      </c>
      <c r="N241" s="7">
        <v>0</v>
      </c>
      <c r="O241" s="7">
        <f t="shared" si="58"/>
        <v>773.9626704625</v>
      </c>
      <c r="P241" s="7">
        <f t="shared" si="59"/>
        <v>5.970057270121611</v>
      </c>
      <c r="Q241" s="7">
        <f>VLOOKUP(H241,$AC$7:$AD$68,2,TRUE)</f>
        <v>4800</v>
      </c>
      <c r="R241" s="7">
        <f t="shared" si="56"/>
        <v>14.68</v>
      </c>
      <c r="S241" s="21">
        <f t="shared" si="60"/>
        <v>21.796741666666666</v>
      </c>
      <c r="T241" s="21">
        <f t="shared" si="66"/>
        <v>22</v>
      </c>
      <c r="U241" s="7">
        <f t="shared" si="67"/>
        <v>5000</v>
      </c>
      <c r="V241" s="7">
        <f t="shared" si="61"/>
        <v>1</v>
      </c>
      <c r="W241" s="7">
        <f t="shared" si="62"/>
        <v>10</v>
      </c>
      <c r="X241" s="7">
        <f t="shared" si="71"/>
        <v>488</v>
      </c>
      <c r="Y241" s="7">
        <f t="shared" si="63"/>
        <v>10.946876</v>
      </c>
    </row>
    <row r="242" spans="3:25">
      <c r="C242" s="71" t="s">
        <v>129</v>
      </c>
      <c r="D242" s="169">
        <v>2</v>
      </c>
      <c r="E242" s="65">
        <v>1</v>
      </c>
      <c r="F242" s="131">
        <f t="shared" si="64"/>
        <v>236</v>
      </c>
      <c r="G242" s="79">
        <f t="shared" si="69"/>
        <v>29.659156424028215</v>
      </c>
      <c r="H242" s="72">
        <f t="shared" si="68"/>
        <v>28.231896854444607</v>
      </c>
      <c r="I242" s="10">
        <f t="shared" si="65"/>
        <v>7.8421935706790569</v>
      </c>
      <c r="J242" s="70">
        <v>1</v>
      </c>
      <c r="K242" s="7">
        <f t="shared" si="55"/>
        <v>39.238726612499953</v>
      </c>
      <c r="L242" s="7">
        <v>120</v>
      </c>
      <c r="M242" s="7">
        <f t="shared" si="57"/>
        <v>616</v>
      </c>
      <c r="N242" s="7">
        <v>0</v>
      </c>
      <c r="O242" s="7">
        <f t="shared" si="58"/>
        <v>775.23872661249993</v>
      </c>
      <c r="P242" s="7">
        <f t="shared" si="59"/>
        <v>6.0795721575819659</v>
      </c>
      <c r="Q242" s="7">
        <f t="shared" ref="Q242:Q244" si="74">VLOOKUP(H242,$AC$7:$AD$68,2,TRUE)</f>
        <v>4900</v>
      </c>
      <c r="R242" s="7">
        <f t="shared" si="56"/>
        <v>14.97</v>
      </c>
      <c r="S242" s="21">
        <f t="shared" si="60"/>
        <v>21.773712244897961</v>
      </c>
      <c r="T242" s="21">
        <f t="shared" si="66"/>
        <v>22</v>
      </c>
      <c r="U242" s="7">
        <f t="shared" si="67"/>
        <v>5000</v>
      </c>
      <c r="V242" s="7">
        <f t="shared" si="61"/>
        <v>1</v>
      </c>
      <c r="W242" s="7">
        <f t="shared" si="62"/>
        <v>10</v>
      </c>
      <c r="X242" s="7">
        <f t="shared" si="71"/>
        <v>488</v>
      </c>
      <c r="Y242" s="7">
        <f t="shared" si="63"/>
        <v>11.163129000000001</v>
      </c>
    </row>
    <row r="243" spans="3:25">
      <c r="C243" s="71" t="s">
        <v>129</v>
      </c>
      <c r="D243" s="169">
        <v>2</v>
      </c>
      <c r="E243" s="65">
        <v>1</v>
      </c>
      <c r="F243" s="131">
        <f t="shared" si="64"/>
        <v>237</v>
      </c>
      <c r="G243" s="79">
        <f t="shared" si="69"/>
        <v>29.784647585055847</v>
      </c>
      <c r="H243" s="72">
        <f t="shared" si="68"/>
        <v>28.687279410916595</v>
      </c>
      <c r="I243" s="10">
        <f t="shared" si="65"/>
        <v>7.9686887252546095</v>
      </c>
      <c r="J243" s="70">
        <v>1</v>
      </c>
      <c r="K243" s="7">
        <f t="shared" si="55"/>
        <v>40.514782762499955</v>
      </c>
      <c r="L243" s="7">
        <v>120</v>
      </c>
      <c r="M243" s="7">
        <f t="shared" si="57"/>
        <v>616</v>
      </c>
      <c r="N243" s="7">
        <v>0</v>
      </c>
      <c r="O243" s="7">
        <f t="shared" si="58"/>
        <v>776.51478276249998</v>
      </c>
      <c r="P243" s="7">
        <f t="shared" si="59"/>
        <v>6.1878045943930653</v>
      </c>
      <c r="Q243" s="7">
        <f t="shared" si="74"/>
        <v>5000</v>
      </c>
      <c r="R243" s="7">
        <f t="shared" si="56"/>
        <v>15.26</v>
      </c>
      <c r="S243" s="21">
        <f t="shared" si="60"/>
        <v>21.751604</v>
      </c>
      <c r="T243" s="21">
        <f t="shared" si="66"/>
        <v>22</v>
      </c>
      <c r="U243" s="7">
        <f t="shared" si="67"/>
        <v>5000</v>
      </c>
      <c r="V243" s="7">
        <f t="shared" si="61"/>
        <v>1</v>
      </c>
      <c r="W243" s="7">
        <f t="shared" si="62"/>
        <v>10</v>
      </c>
      <c r="X243" s="7">
        <f t="shared" si="71"/>
        <v>488</v>
      </c>
      <c r="Y243" s="7">
        <f t="shared" si="63"/>
        <v>11.379382</v>
      </c>
    </row>
    <row r="244" spans="3:25">
      <c r="C244" s="71" t="s">
        <v>129</v>
      </c>
      <c r="D244" s="169">
        <v>2</v>
      </c>
      <c r="E244" s="65">
        <v>1</v>
      </c>
      <c r="F244" s="131">
        <f t="shared" si="64"/>
        <v>238</v>
      </c>
      <c r="G244" s="79">
        <f t="shared" si="69"/>
        <v>29.908207997698891</v>
      </c>
      <c r="H244" s="72">
        <f t="shared" si="68"/>
        <v>29.135545301229552</v>
      </c>
      <c r="I244" s="10">
        <f t="shared" si="65"/>
        <v>8.0932070281193198</v>
      </c>
      <c r="J244" s="70">
        <v>1</v>
      </c>
      <c r="K244" s="7">
        <f t="shared" si="55"/>
        <v>41.790838912499964</v>
      </c>
      <c r="L244" s="7">
        <v>120</v>
      </c>
      <c r="M244" s="7">
        <f t="shared" si="57"/>
        <v>616</v>
      </c>
      <c r="N244" s="7">
        <v>0</v>
      </c>
      <c r="O244" s="7">
        <f t="shared" si="58"/>
        <v>777.79083891250002</v>
      </c>
      <c r="P244" s="7">
        <f t="shared" si="59"/>
        <v>6.2948222838934669</v>
      </c>
      <c r="Q244" s="7">
        <f t="shared" si="74"/>
        <v>5100</v>
      </c>
      <c r="R244" s="7">
        <f t="shared" si="56"/>
        <v>15.59</v>
      </c>
      <c r="S244" s="21">
        <f t="shared" si="60"/>
        <v>21.786260784313725</v>
      </c>
      <c r="T244" s="21">
        <f t="shared" si="66"/>
        <v>22</v>
      </c>
      <c r="U244" s="7">
        <f t="shared" si="67"/>
        <v>5000</v>
      </c>
      <c r="V244" s="7">
        <f t="shared" si="61"/>
        <v>1</v>
      </c>
      <c r="W244" s="7">
        <f t="shared" si="62"/>
        <v>10</v>
      </c>
      <c r="X244" s="7">
        <f t="shared" si="71"/>
        <v>488</v>
      </c>
      <c r="Y244" s="7">
        <f t="shared" si="63"/>
        <v>11.625463</v>
      </c>
    </row>
    <row r="245" spans="3:25">
      <c r="C245" s="71" t="s">
        <v>129</v>
      </c>
      <c r="D245" s="169">
        <v>3</v>
      </c>
      <c r="E245" s="65">
        <v>1</v>
      </c>
      <c r="F245" s="131">
        <f t="shared" si="64"/>
        <v>239</v>
      </c>
      <c r="G245" s="79">
        <f t="shared" si="69"/>
        <v>30.029924121588927</v>
      </c>
      <c r="H245" s="72">
        <f t="shared" si="68"/>
        <v>29.577018105278963</v>
      </c>
      <c r="I245" s="10">
        <f t="shared" si="65"/>
        <v>8.2158383625774896</v>
      </c>
      <c r="J245" s="70">
        <v>1</v>
      </c>
      <c r="K245" s="7">
        <f t="shared" si="55"/>
        <v>43.066895062499974</v>
      </c>
      <c r="L245" s="7">
        <v>120</v>
      </c>
      <c r="M245" s="7">
        <f t="shared" si="57"/>
        <v>616</v>
      </c>
      <c r="N245" s="7">
        <v>0</v>
      </c>
      <c r="O245" s="7">
        <f t="shared" si="58"/>
        <v>779.06689506249995</v>
      </c>
      <c r="P245" s="7">
        <f t="shared" si="59"/>
        <v>6.4006876834686182</v>
      </c>
      <c r="Q245" s="7">
        <f>VLOOKUP(H245,$AE$7:$AF$68,2,TRUE)</f>
        <v>4000</v>
      </c>
      <c r="R245" s="7">
        <f t="shared" si="56"/>
        <v>10.86</v>
      </c>
      <c r="S245" s="21">
        <f t="shared" si="60"/>
        <v>19.349805</v>
      </c>
      <c r="T245" s="21">
        <f t="shared" si="66"/>
        <v>20</v>
      </c>
      <c r="U245" s="7">
        <f t="shared" si="67"/>
        <v>4000</v>
      </c>
      <c r="V245" s="7">
        <f t="shared" si="61"/>
        <v>3</v>
      </c>
      <c r="W245" s="7">
        <f t="shared" si="62"/>
        <v>8</v>
      </c>
      <c r="X245" s="7">
        <f t="shared" si="71"/>
        <v>466</v>
      </c>
      <c r="Y245" s="7">
        <f t="shared" si="63"/>
        <v>8.0983020000000003</v>
      </c>
    </row>
    <row r="246" spans="3:25">
      <c r="C246" s="71" t="s">
        <v>129</v>
      </c>
      <c r="D246" s="169">
        <v>3</v>
      </c>
      <c r="E246" s="65">
        <v>1</v>
      </c>
      <c r="F246" s="131">
        <f t="shared" si="64"/>
        <v>240</v>
      </c>
      <c r="G246" s="79">
        <f t="shared" si="69"/>
        <v>30.149876150369739</v>
      </c>
      <c r="H246" s="72">
        <f t="shared" si="68"/>
        <v>30.011997600959511</v>
      </c>
      <c r="I246" s="10">
        <f t="shared" si="65"/>
        <v>8.3366660002665309</v>
      </c>
      <c r="J246" s="70">
        <v>1</v>
      </c>
      <c r="K246" s="7">
        <f t="shared" si="55"/>
        <v>44.342951212499969</v>
      </c>
      <c r="L246" s="7">
        <v>120</v>
      </c>
      <c r="M246" s="7">
        <f t="shared" si="57"/>
        <v>616</v>
      </c>
      <c r="N246" s="7">
        <v>0</v>
      </c>
      <c r="O246" s="7">
        <f t="shared" si="58"/>
        <v>780.3429512125</v>
      </c>
      <c r="P246" s="7">
        <f t="shared" si="59"/>
        <v>6.5054585499208937</v>
      </c>
      <c r="Q246" s="7">
        <f t="shared" ref="Q246:Q309" si="75">VLOOKUP(H246,$AE$7:$AF$68,2,TRUE)</f>
        <v>4100</v>
      </c>
      <c r="R246" s="7">
        <f t="shared" si="56"/>
        <v>11.45</v>
      </c>
      <c r="S246" s="21">
        <f t="shared" si="60"/>
        <v>19.903451219512192</v>
      </c>
      <c r="T246" s="21">
        <f t="shared" si="66"/>
        <v>20</v>
      </c>
      <c r="U246" s="7">
        <f t="shared" si="67"/>
        <v>4000</v>
      </c>
      <c r="V246" s="7">
        <f t="shared" si="61"/>
        <v>3</v>
      </c>
      <c r="W246" s="7">
        <f t="shared" si="62"/>
        <v>8</v>
      </c>
      <c r="X246" s="7">
        <f t="shared" si="71"/>
        <v>466</v>
      </c>
      <c r="Y246" s="7">
        <f t="shared" si="63"/>
        <v>8.5382649999999991</v>
      </c>
    </row>
    <row r="247" spans="3:25">
      <c r="C247" s="71" t="s">
        <v>129</v>
      </c>
      <c r="D247" s="169">
        <v>3</v>
      </c>
      <c r="E247" s="65">
        <v>1</v>
      </c>
      <c r="F247" s="131">
        <f t="shared" si="64"/>
        <v>241</v>
      </c>
      <c r="G247" s="79">
        <f t="shared" si="69"/>
        <v>30.268138629567556</v>
      </c>
      <c r="H247" s="72">
        <f t="shared" si="68"/>
        <v>30.440762145517969</v>
      </c>
      <c r="I247" s="10">
        <f t="shared" si="65"/>
        <v>8.4557672626438798</v>
      </c>
      <c r="J247" s="70">
        <v>1</v>
      </c>
      <c r="K247" s="7">
        <f t="shared" si="55"/>
        <v>45.619007362499978</v>
      </c>
      <c r="L247" s="7">
        <v>120</v>
      </c>
      <c r="M247" s="7">
        <f t="shared" si="57"/>
        <v>616</v>
      </c>
      <c r="N247" s="7">
        <v>0</v>
      </c>
      <c r="O247" s="7">
        <f t="shared" si="58"/>
        <v>781.61900736250004</v>
      </c>
      <c r="P247" s="7">
        <f t="shared" si="59"/>
        <v>6.6091884143160335</v>
      </c>
      <c r="Q247" s="7">
        <f t="shared" si="75"/>
        <v>4100</v>
      </c>
      <c r="R247" s="7">
        <f t="shared" si="56"/>
        <v>11.45</v>
      </c>
      <c r="S247" s="21">
        <f t="shared" si="60"/>
        <v>19.903451219512192</v>
      </c>
      <c r="T247" s="21">
        <f t="shared" si="66"/>
        <v>20</v>
      </c>
      <c r="U247" s="7">
        <f t="shared" si="67"/>
        <v>4000</v>
      </c>
      <c r="V247" s="7">
        <f t="shared" si="61"/>
        <v>3</v>
      </c>
      <c r="W247" s="7">
        <f t="shared" si="62"/>
        <v>8</v>
      </c>
      <c r="X247" s="7">
        <f t="shared" si="71"/>
        <v>466</v>
      </c>
      <c r="Y247" s="7">
        <f t="shared" si="63"/>
        <v>8.5382649999999991</v>
      </c>
    </row>
    <row r="248" spans="3:25">
      <c r="C248" s="71" t="s">
        <v>129</v>
      </c>
      <c r="D248" s="169">
        <v>3</v>
      </c>
      <c r="E248" s="65">
        <v>1</v>
      </c>
      <c r="F248" s="131">
        <f t="shared" si="64"/>
        <v>242</v>
      </c>
      <c r="G248" s="79">
        <f t="shared" si="69"/>
        <v>30.384780998271516</v>
      </c>
      <c r="H248" s="72">
        <f t="shared" si="68"/>
        <v>30.86357075906804</v>
      </c>
      <c r="I248" s="10">
        <f t="shared" si="65"/>
        <v>8.5732140997411221</v>
      </c>
      <c r="J248" s="70">
        <v>1</v>
      </c>
      <c r="K248" s="7">
        <f t="shared" si="55"/>
        <v>46.895063512499988</v>
      </c>
      <c r="L248" s="7">
        <v>120</v>
      </c>
      <c r="M248" s="7">
        <f t="shared" si="57"/>
        <v>616</v>
      </c>
      <c r="N248" s="7">
        <v>0</v>
      </c>
      <c r="O248" s="7">
        <f t="shared" si="58"/>
        <v>782.89506351249997</v>
      </c>
      <c r="P248" s="7">
        <f t="shared" si="59"/>
        <v>6.7119269971230864</v>
      </c>
      <c r="Q248" s="7">
        <f t="shared" si="75"/>
        <v>4200</v>
      </c>
      <c r="R248" s="7">
        <f t="shared" si="56"/>
        <v>12.04</v>
      </c>
      <c r="S248" s="21">
        <f t="shared" si="60"/>
        <v>20.430733333333329</v>
      </c>
      <c r="T248" s="21">
        <f t="shared" si="66"/>
        <v>21</v>
      </c>
      <c r="U248" s="7">
        <f t="shared" si="67"/>
        <v>4000</v>
      </c>
      <c r="V248" s="7">
        <f t="shared" si="61"/>
        <v>2</v>
      </c>
      <c r="W248" s="7">
        <f t="shared" si="62"/>
        <v>8</v>
      </c>
      <c r="X248" s="7">
        <f t="shared" si="71"/>
        <v>488</v>
      </c>
      <c r="Y248" s="7">
        <f t="shared" si="63"/>
        <v>8.9782279999999997</v>
      </c>
    </row>
    <row r="249" spans="3:25">
      <c r="C249" s="71" t="s">
        <v>129</v>
      </c>
      <c r="D249" s="169">
        <v>3</v>
      </c>
      <c r="E249" s="65">
        <v>1</v>
      </c>
      <c r="F249" s="131">
        <f t="shared" si="64"/>
        <v>243</v>
      </c>
      <c r="G249" s="79">
        <f t="shared" si="69"/>
        <v>30.499868065801202</v>
      </c>
      <c r="H249" s="72">
        <f t="shared" si="68"/>
        <v>31.28066495456898</v>
      </c>
      <c r="I249" s="10">
        <f t="shared" si="65"/>
        <v>8.6890735984913832</v>
      </c>
      <c r="J249" s="70">
        <v>1</v>
      </c>
      <c r="K249" s="7">
        <f t="shared" si="55"/>
        <v>48.171119662499997</v>
      </c>
      <c r="L249" s="7">
        <v>120</v>
      </c>
      <c r="M249" s="7">
        <f t="shared" si="57"/>
        <v>616</v>
      </c>
      <c r="N249" s="7">
        <v>0</v>
      </c>
      <c r="O249" s="7">
        <f t="shared" si="58"/>
        <v>784.17111966250002</v>
      </c>
      <c r="P249" s="7">
        <f t="shared" si="59"/>
        <v>6.8137205725588563</v>
      </c>
      <c r="Q249" s="7">
        <f t="shared" si="75"/>
        <v>4200</v>
      </c>
      <c r="R249" s="7">
        <f t="shared" si="56"/>
        <v>12.04</v>
      </c>
      <c r="S249" s="21">
        <f t="shared" si="60"/>
        <v>20.430733333333329</v>
      </c>
      <c r="T249" s="21">
        <f t="shared" si="66"/>
        <v>21</v>
      </c>
      <c r="U249" s="7">
        <f t="shared" si="67"/>
        <v>4000</v>
      </c>
      <c r="V249" s="7">
        <f t="shared" si="61"/>
        <v>2</v>
      </c>
      <c r="W249" s="7">
        <f t="shared" si="62"/>
        <v>8</v>
      </c>
      <c r="X249" s="7">
        <f t="shared" si="71"/>
        <v>488</v>
      </c>
      <c r="Y249" s="7">
        <f t="shared" si="63"/>
        <v>8.9782279999999997</v>
      </c>
    </row>
    <row r="250" spans="3:25">
      <c r="C250" s="71" t="s">
        <v>129</v>
      </c>
      <c r="D250" s="169">
        <v>3</v>
      </c>
      <c r="E250" s="65">
        <v>1</v>
      </c>
      <c r="F250" s="131">
        <f t="shared" si="64"/>
        <v>244</v>
      </c>
      <c r="G250" s="79">
        <f t="shared" si="69"/>
        <v>30.613460432650616</v>
      </c>
      <c r="H250" s="72">
        <f t="shared" si="68"/>
        <v>31.692270350986217</v>
      </c>
      <c r="I250" s="10">
        <f t="shared" si="65"/>
        <v>8.8034084308295046</v>
      </c>
      <c r="J250" s="70">
        <v>1</v>
      </c>
      <c r="K250" s="7">
        <f t="shared" si="55"/>
        <v>49.447175812499992</v>
      </c>
      <c r="L250" s="7">
        <v>120</v>
      </c>
      <c r="M250" s="7">
        <f t="shared" si="57"/>
        <v>616</v>
      </c>
      <c r="N250" s="7">
        <v>0</v>
      </c>
      <c r="O250" s="7">
        <f t="shared" si="58"/>
        <v>785.44717581250006</v>
      </c>
      <c r="P250" s="7">
        <f t="shared" si="59"/>
        <v>6.9146122895189874</v>
      </c>
      <c r="Q250" s="7">
        <f t="shared" si="75"/>
        <v>4300</v>
      </c>
      <c r="R250" s="7">
        <f t="shared" si="56"/>
        <v>12.63</v>
      </c>
      <c r="S250" s="21">
        <f t="shared" si="60"/>
        <v>20.933490697674422</v>
      </c>
      <c r="T250" s="21">
        <f t="shared" si="66"/>
        <v>21</v>
      </c>
      <c r="U250" s="7">
        <f t="shared" si="67"/>
        <v>4500</v>
      </c>
      <c r="V250" s="7">
        <f t="shared" si="61"/>
        <v>2</v>
      </c>
      <c r="W250" s="7">
        <f t="shared" si="62"/>
        <v>9</v>
      </c>
      <c r="X250" s="7">
        <f t="shared" si="71"/>
        <v>488</v>
      </c>
      <c r="Y250" s="7">
        <f t="shared" si="63"/>
        <v>9.4181910000000002</v>
      </c>
    </row>
    <row r="251" spans="3:25">
      <c r="C251" s="71" t="s">
        <v>129</v>
      </c>
      <c r="D251" s="169">
        <v>3</v>
      </c>
      <c r="E251" s="65">
        <v>1</v>
      </c>
      <c r="F251" s="131">
        <f t="shared" si="64"/>
        <v>245</v>
      </c>
      <c r="G251" s="79">
        <f t="shared" si="69"/>
        <v>30.725614863469026</v>
      </c>
      <c r="H251" s="72">
        <f t="shared" si="68"/>
        <v>32.098598100228614</v>
      </c>
      <c r="I251" s="10">
        <f t="shared" si="65"/>
        <v>8.9162772500635032</v>
      </c>
      <c r="J251" s="70">
        <v>1</v>
      </c>
      <c r="K251" s="7">
        <f t="shared" si="55"/>
        <v>50.723231962499987</v>
      </c>
      <c r="L251" s="7">
        <v>120</v>
      </c>
      <c r="M251" s="7">
        <f t="shared" si="57"/>
        <v>616</v>
      </c>
      <c r="N251" s="7">
        <v>0</v>
      </c>
      <c r="O251" s="7">
        <f t="shared" si="58"/>
        <v>786.72323196249999</v>
      </c>
      <c r="P251" s="7">
        <f t="shared" si="59"/>
        <v>7.0146424552436715</v>
      </c>
      <c r="Q251" s="7">
        <f t="shared" si="75"/>
        <v>4400</v>
      </c>
      <c r="R251" s="7">
        <f t="shared" si="56"/>
        <v>13.22</v>
      </c>
      <c r="S251" s="21">
        <f t="shared" si="60"/>
        <v>21.413395454545455</v>
      </c>
      <c r="T251" s="21">
        <f t="shared" si="66"/>
        <v>22</v>
      </c>
      <c r="U251" s="7">
        <f t="shared" si="67"/>
        <v>4500</v>
      </c>
      <c r="V251" s="7">
        <f t="shared" si="61"/>
        <v>1</v>
      </c>
      <c r="W251" s="7">
        <f t="shared" si="62"/>
        <v>9</v>
      </c>
      <c r="X251" s="7">
        <f t="shared" si="71"/>
        <v>488</v>
      </c>
      <c r="Y251" s="7">
        <f t="shared" si="63"/>
        <v>9.8581540000000007</v>
      </c>
    </row>
    <row r="252" spans="3:25">
      <c r="C252" s="71" t="s">
        <v>129</v>
      </c>
      <c r="D252" s="169">
        <v>3</v>
      </c>
      <c r="E252" s="65">
        <v>1</v>
      </c>
      <c r="F252" s="131">
        <f t="shared" si="64"/>
        <v>246</v>
      </c>
      <c r="G252" s="79">
        <f t="shared" si="69"/>
        <v>30.836384618593367</v>
      </c>
      <c r="H252" s="72">
        <f t="shared" si="68"/>
        <v>32.499846153482018</v>
      </c>
      <c r="I252" s="10">
        <f t="shared" si="65"/>
        <v>9.0277350426338927</v>
      </c>
      <c r="J252" s="70">
        <v>1</v>
      </c>
      <c r="K252" s="7">
        <f t="shared" si="55"/>
        <v>51.999288112499976</v>
      </c>
      <c r="L252" s="7">
        <v>120</v>
      </c>
      <c r="M252" s="7">
        <f t="shared" si="57"/>
        <v>616</v>
      </c>
      <c r="N252" s="7">
        <v>0</v>
      </c>
      <c r="O252" s="7">
        <f t="shared" si="58"/>
        <v>787.99928811249993</v>
      </c>
      <c r="P252" s="7">
        <f t="shared" si="59"/>
        <v>7.1138487868637768</v>
      </c>
      <c r="Q252" s="7">
        <f t="shared" si="75"/>
        <v>4400</v>
      </c>
      <c r="R252" s="7">
        <f t="shared" si="56"/>
        <v>13.22</v>
      </c>
      <c r="S252" s="21">
        <f t="shared" si="60"/>
        <v>21.413395454545455</v>
      </c>
      <c r="T252" s="21">
        <f t="shared" si="66"/>
        <v>22</v>
      </c>
      <c r="U252" s="7">
        <f t="shared" si="67"/>
        <v>4500</v>
      </c>
      <c r="V252" s="7">
        <f t="shared" si="61"/>
        <v>1</v>
      </c>
      <c r="W252" s="7">
        <f t="shared" si="62"/>
        <v>9</v>
      </c>
      <c r="X252" s="7">
        <f t="shared" si="71"/>
        <v>488</v>
      </c>
      <c r="Y252" s="7">
        <f t="shared" si="63"/>
        <v>9.8581540000000007</v>
      </c>
    </row>
    <row r="253" spans="3:25">
      <c r="C253" s="71" t="s">
        <v>129</v>
      </c>
      <c r="D253" s="169">
        <v>3</v>
      </c>
      <c r="E253" s="65">
        <v>1</v>
      </c>
      <c r="F253" s="131">
        <f t="shared" si="64"/>
        <v>247</v>
      </c>
      <c r="G253" s="79">
        <f t="shared" si="69"/>
        <v>30.945819749626285</v>
      </c>
      <c r="H253" s="72">
        <f t="shared" si="68"/>
        <v>32.896200388494712</v>
      </c>
      <c r="I253" s="10">
        <f t="shared" si="65"/>
        <v>9.1378334412485316</v>
      </c>
      <c r="J253" s="70">
        <v>1</v>
      </c>
      <c r="K253" s="7">
        <f t="shared" si="55"/>
        <v>53.275344262499985</v>
      </c>
      <c r="L253" s="7">
        <v>120</v>
      </c>
      <c r="M253" s="7">
        <f t="shared" si="57"/>
        <v>616</v>
      </c>
      <c r="N253" s="7">
        <v>0</v>
      </c>
      <c r="O253" s="7">
        <f t="shared" si="58"/>
        <v>789.27534426249997</v>
      </c>
      <c r="P253" s="7">
        <f t="shared" si="59"/>
        <v>7.2122666351548199</v>
      </c>
      <c r="Q253" s="7">
        <f t="shared" si="75"/>
        <v>4500</v>
      </c>
      <c r="R253" s="7">
        <f t="shared" si="56"/>
        <v>13.81</v>
      </c>
      <c r="S253" s="21">
        <f t="shared" si="60"/>
        <v>21.871971111111112</v>
      </c>
      <c r="T253" s="21">
        <f t="shared" si="66"/>
        <v>22</v>
      </c>
      <c r="U253" s="7">
        <f t="shared" si="67"/>
        <v>4500</v>
      </c>
      <c r="V253" s="7">
        <f t="shared" si="61"/>
        <v>1</v>
      </c>
      <c r="W253" s="7">
        <f t="shared" si="62"/>
        <v>9</v>
      </c>
      <c r="X253" s="7">
        <f t="shared" si="71"/>
        <v>488</v>
      </c>
      <c r="Y253" s="7">
        <f t="shared" si="63"/>
        <v>10.298117000000001</v>
      </c>
    </row>
    <row r="254" spans="3:25">
      <c r="C254" s="71" t="s">
        <v>129</v>
      </c>
      <c r="D254" s="169">
        <v>3</v>
      </c>
      <c r="E254" s="65">
        <v>1</v>
      </c>
      <c r="F254" s="131">
        <f t="shared" si="64"/>
        <v>248</v>
      </c>
      <c r="G254" s="79">
        <f t="shared" si="69"/>
        <v>31.053967363713461</v>
      </c>
      <c r="H254" s="72">
        <f t="shared" si="68"/>
        <v>33.287835616032474</v>
      </c>
      <c r="I254" s="10">
        <f t="shared" si="65"/>
        <v>9.2466210044534645</v>
      </c>
      <c r="J254" s="70">
        <v>1</v>
      </c>
      <c r="K254" s="7">
        <f t="shared" si="55"/>
        <v>54.551400412499994</v>
      </c>
      <c r="L254" s="7">
        <v>120</v>
      </c>
      <c r="M254" s="7">
        <f t="shared" si="57"/>
        <v>616</v>
      </c>
      <c r="N254" s="7">
        <v>0</v>
      </c>
      <c r="O254" s="7">
        <f t="shared" si="58"/>
        <v>790.55140041250002</v>
      </c>
      <c r="P254" s="7">
        <f t="shared" si="59"/>
        <v>7.3099291841543232</v>
      </c>
      <c r="Q254" s="7">
        <f t="shared" si="75"/>
        <v>4500</v>
      </c>
      <c r="R254" s="7">
        <f t="shared" si="56"/>
        <v>13.81</v>
      </c>
      <c r="S254" s="21">
        <f t="shared" si="60"/>
        <v>21.871971111111112</v>
      </c>
      <c r="T254" s="21">
        <f t="shared" si="66"/>
        <v>22</v>
      </c>
      <c r="U254" s="7">
        <f t="shared" si="67"/>
        <v>4500</v>
      </c>
      <c r="V254" s="7">
        <f t="shared" si="61"/>
        <v>1</v>
      </c>
      <c r="W254" s="7">
        <f t="shared" si="62"/>
        <v>9</v>
      </c>
      <c r="X254" s="7">
        <f t="shared" si="71"/>
        <v>488</v>
      </c>
      <c r="Y254" s="7">
        <f t="shared" si="63"/>
        <v>10.298117000000001</v>
      </c>
    </row>
    <row r="255" spans="3:25">
      <c r="C255" s="71" t="s">
        <v>129</v>
      </c>
      <c r="D255" s="169">
        <v>3</v>
      </c>
      <c r="E255" s="65">
        <v>1</v>
      </c>
      <c r="F255" s="131">
        <f t="shared" si="64"/>
        <v>249</v>
      </c>
      <c r="G255" s="79">
        <f t="shared" si="69"/>
        <v>31.16087186047843</v>
      </c>
      <c r="H255" s="72">
        <f t="shared" si="68"/>
        <v>33.674916480965479</v>
      </c>
      <c r="I255" s="10">
        <f t="shared" si="65"/>
        <v>9.354143466934854</v>
      </c>
      <c r="J255" s="70">
        <v>1</v>
      </c>
      <c r="K255" s="7">
        <f t="shared" si="55"/>
        <v>55.827456562500004</v>
      </c>
      <c r="L255" s="7">
        <v>120</v>
      </c>
      <c r="M255" s="7">
        <f t="shared" si="57"/>
        <v>616</v>
      </c>
      <c r="N255" s="7">
        <v>0</v>
      </c>
      <c r="O255" s="7">
        <f t="shared" si="58"/>
        <v>791.82745656249995</v>
      </c>
      <c r="P255" s="7">
        <f t="shared" si="59"/>
        <v>7.4068676297437506</v>
      </c>
      <c r="Q255" s="7">
        <f t="shared" si="75"/>
        <v>4600</v>
      </c>
      <c r="R255" s="7">
        <f t="shared" si="56"/>
        <v>14.1</v>
      </c>
      <c r="S255" s="21">
        <f t="shared" si="60"/>
        <v>21.845804347826085</v>
      </c>
      <c r="T255" s="21">
        <f t="shared" si="66"/>
        <v>22</v>
      </c>
      <c r="U255" s="7">
        <f t="shared" si="67"/>
        <v>4500</v>
      </c>
      <c r="V255" s="7">
        <f t="shared" si="61"/>
        <v>1</v>
      </c>
      <c r="W255" s="7">
        <f t="shared" si="62"/>
        <v>9</v>
      </c>
      <c r="X255" s="7">
        <f t="shared" si="71"/>
        <v>488</v>
      </c>
      <c r="Y255" s="7">
        <f t="shared" si="63"/>
        <v>10.51437</v>
      </c>
    </row>
    <row r="256" spans="3:25">
      <c r="C256" s="71" t="s">
        <v>129</v>
      </c>
      <c r="D256" s="169">
        <v>3</v>
      </c>
      <c r="E256" s="65">
        <v>1</v>
      </c>
      <c r="F256" s="131">
        <f t="shared" si="64"/>
        <v>250</v>
      </c>
      <c r="G256" s="79">
        <f t="shared" si="69"/>
        <v>31.266575144994768</v>
      </c>
      <c r="H256" s="72">
        <f t="shared" si="68"/>
        <v>34.057598271164103</v>
      </c>
      <c r="I256" s="10">
        <f t="shared" si="65"/>
        <v>9.4604439642122511</v>
      </c>
      <c r="J256" s="70">
        <v>1</v>
      </c>
      <c r="K256" s="7">
        <f t="shared" si="55"/>
        <v>57.103512712499999</v>
      </c>
      <c r="L256" s="7">
        <v>120</v>
      </c>
      <c r="M256" s="7">
        <f t="shared" si="57"/>
        <v>616</v>
      </c>
      <c r="N256" s="7">
        <v>0</v>
      </c>
      <c r="O256" s="7">
        <f t="shared" si="58"/>
        <v>793.10351271249999</v>
      </c>
      <c r="P256" s="7">
        <f t="shared" si="59"/>
        <v>7.5031113398365052</v>
      </c>
      <c r="Q256" s="7">
        <f t="shared" si="75"/>
        <v>4600</v>
      </c>
      <c r="R256" s="7">
        <f t="shared" si="56"/>
        <v>14.1</v>
      </c>
      <c r="S256" s="21">
        <f t="shared" si="60"/>
        <v>21.845804347826085</v>
      </c>
      <c r="T256" s="21">
        <f t="shared" si="66"/>
        <v>22</v>
      </c>
      <c r="U256" s="7">
        <f t="shared" si="67"/>
        <v>4500</v>
      </c>
      <c r="V256" s="7">
        <f t="shared" si="61"/>
        <v>1</v>
      </c>
      <c r="W256" s="7">
        <f t="shared" si="62"/>
        <v>9</v>
      </c>
      <c r="X256" s="7">
        <f t="shared" si="71"/>
        <v>488</v>
      </c>
      <c r="Y256" s="7">
        <f t="shared" si="63"/>
        <v>10.51437</v>
      </c>
    </row>
    <row r="257" spans="3:25">
      <c r="C257" s="71" t="s">
        <v>129</v>
      </c>
      <c r="D257" s="169">
        <v>3</v>
      </c>
      <c r="E257" s="65">
        <v>1</v>
      </c>
      <c r="F257" s="131">
        <f t="shared" si="64"/>
        <v>251</v>
      </c>
      <c r="G257" s="79">
        <f t="shared" si="69"/>
        <v>31.371116819692631</v>
      </c>
      <c r="H257" s="72">
        <f t="shared" si="68"/>
        <v>34.436027645476187</v>
      </c>
      <c r="I257" s="10">
        <f t="shared" si="65"/>
        <v>9.5655632348544959</v>
      </c>
      <c r="J257" s="70">
        <v>1</v>
      </c>
      <c r="K257" s="7">
        <f t="shared" si="55"/>
        <v>58.379568862500001</v>
      </c>
      <c r="L257" s="7">
        <v>120</v>
      </c>
      <c r="M257" s="7">
        <f t="shared" si="57"/>
        <v>616</v>
      </c>
      <c r="N257" s="7">
        <v>0</v>
      </c>
      <c r="O257" s="7">
        <f t="shared" si="58"/>
        <v>794.37956886250004</v>
      </c>
      <c r="P257" s="7">
        <f t="shared" si="59"/>
        <v>7.5986879984306954</v>
      </c>
      <c r="Q257" s="7">
        <f t="shared" si="75"/>
        <v>4700</v>
      </c>
      <c r="R257" s="7">
        <f t="shared" si="56"/>
        <v>14.39</v>
      </c>
      <c r="S257" s="21">
        <f t="shared" si="60"/>
        <v>21.820751063829785</v>
      </c>
      <c r="T257" s="21">
        <f t="shared" si="66"/>
        <v>22</v>
      </c>
      <c r="U257" s="7">
        <f t="shared" si="67"/>
        <v>4500</v>
      </c>
      <c r="V257" s="7">
        <f t="shared" si="61"/>
        <v>1</v>
      </c>
      <c r="W257" s="7">
        <f t="shared" si="62"/>
        <v>9</v>
      </c>
      <c r="X257" s="7">
        <f t="shared" si="71"/>
        <v>488</v>
      </c>
      <c r="Y257" s="7">
        <f t="shared" si="63"/>
        <v>10.730623000000001</v>
      </c>
    </row>
    <row r="258" spans="3:25">
      <c r="C258" s="71" t="s">
        <v>129</v>
      </c>
      <c r="D258" s="169">
        <v>3</v>
      </c>
      <c r="E258" s="65">
        <v>1</v>
      </c>
      <c r="F258" s="131">
        <f t="shared" si="64"/>
        <v>252</v>
      </c>
      <c r="G258" s="79">
        <f t="shared" si="69"/>
        <v>31.474534357691635</v>
      </c>
      <c r="H258" s="72">
        <f t="shared" si="68"/>
        <v>34.810343290464694</v>
      </c>
      <c r="I258" s="10">
        <f t="shared" si="65"/>
        <v>9.6695398029068595</v>
      </c>
      <c r="J258" s="70">
        <v>1</v>
      </c>
      <c r="K258" s="7">
        <f t="shared" si="55"/>
        <v>59.65562501250001</v>
      </c>
      <c r="L258" s="7">
        <v>120</v>
      </c>
      <c r="M258" s="7">
        <f t="shared" si="57"/>
        <v>616</v>
      </c>
      <c r="N258" s="7">
        <v>0</v>
      </c>
      <c r="O258" s="7">
        <f t="shared" si="58"/>
        <v>795.65562501249997</v>
      </c>
      <c r="P258" s="7">
        <f t="shared" si="59"/>
        <v>7.6936237354651027</v>
      </c>
      <c r="Q258" s="7">
        <f t="shared" si="75"/>
        <v>4700</v>
      </c>
      <c r="R258" s="7">
        <f t="shared" si="56"/>
        <v>14.39</v>
      </c>
      <c r="S258" s="21">
        <f t="shared" si="60"/>
        <v>21.820751063829785</v>
      </c>
      <c r="T258" s="21">
        <f t="shared" si="66"/>
        <v>22</v>
      </c>
      <c r="U258" s="7">
        <f t="shared" si="67"/>
        <v>4500</v>
      </c>
      <c r="V258" s="7">
        <f t="shared" si="61"/>
        <v>1</v>
      </c>
      <c r="W258" s="7">
        <f t="shared" si="62"/>
        <v>9</v>
      </c>
      <c r="X258" s="7">
        <f t="shared" si="71"/>
        <v>488</v>
      </c>
      <c r="Y258" s="7">
        <f t="shared" si="63"/>
        <v>10.730623000000001</v>
      </c>
    </row>
    <row r="259" spans="3:25">
      <c r="C259" s="71" t="s">
        <v>129</v>
      </c>
      <c r="D259" s="169">
        <v>3</v>
      </c>
      <c r="E259" s="65">
        <v>1</v>
      </c>
      <c r="F259" s="131">
        <f t="shared" si="64"/>
        <v>253</v>
      </c>
      <c r="G259" s="79">
        <f t="shared" si="69"/>
        <v>31.576863259710965</v>
      </c>
      <c r="H259" s="72">
        <f t="shared" si="68"/>
        <v>35.180676514245718</v>
      </c>
      <c r="I259" s="10">
        <f t="shared" si="65"/>
        <v>9.7724101428460326</v>
      </c>
      <c r="J259" s="70">
        <v>1</v>
      </c>
      <c r="K259" s="7">
        <f t="shared" si="55"/>
        <v>60.931681162499999</v>
      </c>
      <c r="L259" s="7">
        <v>120</v>
      </c>
      <c r="M259" s="7">
        <f t="shared" si="57"/>
        <v>616</v>
      </c>
      <c r="N259" s="7">
        <v>0</v>
      </c>
      <c r="O259" s="7">
        <f t="shared" si="58"/>
        <v>796.93168116250001</v>
      </c>
      <c r="P259" s="7">
        <f t="shared" si="59"/>
        <v>7.7879432441477556</v>
      </c>
      <c r="Q259" s="7">
        <f t="shared" si="75"/>
        <v>4800</v>
      </c>
      <c r="R259" s="7">
        <f t="shared" si="56"/>
        <v>14.68</v>
      </c>
      <c r="S259" s="21">
        <f t="shared" si="60"/>
        <v>21.796741666666666</v>
      </c>
      <c r="T259" s="21">
        <f t="shared" si="66"/>
        <v>22</v>
      </c>
      <c r="U259" s="7">
        <f t="shared" si="67"/>
        <v>5000</v>
      </c>
      <c r="V259" s="7">
        <f t="shared" si="61"/>
        <v>1</v>
      </c>
      <c r="W259" s="7">
        <f t="shared" si="62"/>
        <v>10</v>
      </c>
      <c r="X259" s="7">
        <f t="shared" si="71"/>
        <v>488</v>
      </c>
      <c r="Y259" s="7">
        <f t="shared" si="63"/>
        <v>10.946876</v>
      </c>
    </row>
    <row r="260" spans="3:25">
      <c r="C260" s="71" t="s">
        <v>129</v>
      </c>
      <c r="D260" s="169">
        <v>3</v>
      </c>
      <c r="E260" s="65">
        <v>1</v>
      </c>
      <c r="F260" s="131">
        <f t="shared" si="64"/>
        <v>254</v>
      </c>
      <c r="G260" s="79">
        <f t="shared" si="69"/>
        <v>31.678137196419332</v>
      </c>
      <c r="H260" s="72">
        <f t="shared" si="68"/>
        <v>35.547151784636704</v>
      </c>
      <c r="I260" s="10">
        <f t="shared" si="65"/>
        <v>9.8742088290657506</v>
      </c>
      <c r="J260" s="70">
        <v>1</v>
      </c>
      <c r="K260" s="7">
        <f t="shared" si="55"/>
        <v>62.207737312500008</v>
      </c>
      <c r="L260" s="7">
        <v>120</v>
      </c>
      <c r="M260" s="7">
        <f t="shared" si="57"/>
        <v>616</v>
      </c>
      <c r="N260" s="7">
        <v>0</v>
      </c>
      <c r="O260" s="7">
        <f t="shared" si="58"/>
        <v>798.20773731250006</v>
      </c>
      <c r="P260" s="7">
        <f t="shared" si="59"/>
        <v>7.8816698871996831</v>
      </c>
      <c r="Q260" s="7">
        <f t="shared" si="75"/>
        <v>4800</v>
      </c>
      <c r="R260" s="7">
        <f t="shared" si="56"/>
        <v>14.68</v>
      </c>
      <c r="S260" s="21">
        <f t="shared" si="60"/>
        <v>21.796741666666666</v>
      </c>
      <c r="T260" s="21">
        <f t="shared" si="66"/>
        <v>22</v>
      </c>
      <c r="U260" s="7">
        <f t="shared" si="67"/>
        <v>5000</v>
      </c>
      <c r="V260" s="7">
        <f t="shared" si="61"/>
        <v>1</v>
      </c>
      <c r="W260" s="7">
        <f t="shared" si="62"/>
        <v>10</v>
      </c>
      <c r="X260" s="7">
        <f t="shared" si="71"/>
        <v>488</v>
      </c>
      <c r="Y260" s="7">
        <f t="shared" si="63"/>
        <v>10.946876</v>
      </c>
    </row>
    <row r="261" spans="3:25">
      <c r="C261" s="170" t="s">
        <v>156</v>
      </c>
      <c r="D261" s="169">
        <v>3</v>
      </c>
      <c r="E261" s="65">
        <v>1</v>
      </c>
      <c r="F261" s="131">
        <f t="shared" si="64"/>
        <v>255</v>
      </c>
      <c r="G261" s="79">
        <f t="shared" si="69"/>
        <v>31.77838813784275</v>
      </c>
      <c r="H261" s="72">
        <f t="shared" si="68"/>
        <v>35.909887217868011</v>
      </c>
      <c r="I261" s="10">
        <f t="shared" si="65"/>
        <v>9.9749686716300037</v>
      </c>
      <c r="J261" s="70">
        <v>1</v>
      </c>
      <c r="K261" s="7">
        <f t="shared" si="55"/>
        <v>63.483793462500017</v>
      </c>
      <c r="L261" s="7">
        <v>120</v>
      </c>
      <c r="M261" s="7">
        <f t="shared" si="57"/>
        <v>616</v>
      </c>
      <c r="N261" s="7">
        <v>0</v>
      </c>
      <c r="O261" s="7">
        <f t="shared" si="58"/>
        <v>799.48379346249999</v>
      </c>
      <c r="P261" s="7">
        <f t="shared" si="59"/>
        <v>7.9748257932643503</v>
      </c>
      <c r="Q261" s="7">
        <f t="shared" si="75"/>
        <v>4900</v>
      </c>
      <c r="R261" s="7">
        <f t="shared" si="56"/>
        <v>14.97</v>
      </c>
      <c r="S261" s="21">
        <f t="shared" si="60"/>
        <v>21.773712244897961</v>
      </c>
      <c r="T261" s="21">
        <f t="shared" si="66"/>
        <v>22</v>
      </c>
      <c r="U261" s="7">
        <f t="shared" si="67"/>
        <v>5000</v>
      </c>
      <c r="V261" s="7">
        <f t="shared" si="61"/>
        <v>1</v>
      </c>
      <c r="W261" s="7">
        <f t="shared" si="62"/>
        <v>10</v>
      </c>
      <c r="X261" s="7">
        <f t="shared" si="71"/>
        <v>488</v>
      </c>
      <c r="Y261" s="7">
        <f t="shared" si="63"/>
        <v>11.163129000000001</v>
      </c>
    </row>
    <row r="262" spans="3:25">
      <c r="C262" s="170" t="s">
        <v>156</v>
      </c>
      <c r="D262" s="169">
        <v>3</v>
      </c>
      <c r="E262" s="65">
        <v>1</v>
      </c>
      <c r="F262" s="131">
        <f t="shared" si="64"/>
        <v>256</v>
      </c>
      <c r="G262" s="79">
        <f t="shared" si="69"/>
        <v>31.877646471239842</v>
      </c>
      <c r="H262" s="72">
        <f t="shared" si="68"/>
        <v>36.268995023297805</v>
      </c>
      <c r="I262" s="10">
        <f t="shared" si="65"/>
        <v>10.074720839804945</v>
      </c>
      <c r="J262" s="70">
        <v>1</v>
      </c>
      <c r="K262" s="7">
        <f t="shared" ref="K262:K325" si="76">0.5*1.167*0.95*1.151*I262^2</f>
        <v>64.759849612500034</v>
      </c>
      <c r="L262" s="7">
        <v>120</v>
      </c>
      <c r="M262" s="7">
        <f t="shared" si="57"/>
        <v>616</v>
      </c>
      <c r="N262" s="7">
        <v>0</v>
      </c>
      <c r="O262" s="7">
        <f t="shared" si="58"/>
        <v>800.75984961250003</v>
      </c>
      <c r="P262" s="7">
        <f t="shared" si="59"/>
        <v>8.0674319445701279</v>
      </c>
      <c r="Q262" s="7">
        <f t="shared" si="75"/>
        <v>4900</v>
      </c>
      <c r="R262" s="7">
        <f t="shared" ref="R262:R325" si="77">VLOOKUP(Q262,$AG$7:$AH$68,2,FALSE)</f>
        <v>14.97</v>
      </c>
      <c r="S262" s="21">
        <f t="shared" si="60"/>
        <v>21.773712244897961</v>
      </c>
      <c r="T262" s="21">
        <f t="shared" si="66"/>
        <v>22</v>
      </c>
      <c r="U262" s="7">
        <f t="shared" si="67"/>
        <v>5000</v>
      </c>
      <c r="V262" s="7">
        <f t="shared" si="61"/>
        <v>1</v>
      </c>
      <c r="W262" s="7">
        <f t="shared" si="62"/>
        <v>10</v>
      </c>
      <c r="X262" s="7">
        <f t="shared" si="71"/>
        <v>488</v>
      </c>
      <c r="Y262" s="7">
        <f t="shared" si="63"/>
        <v>11.163129000000001</v>
      </c>
    </row>
    <row r="263" spans="3:25">
      <c r="C263" s="170" t="s">
        <v>156</v>
      </c>
      <c r="D263" s="169">
        <v>3</v>
      </c>
      <c r="E263" s="65">
        <v>1</v>
      </c>
      <c r="F263" s="131">
        <f t="shared" si="64"/>
        <v>257</v>
      </c>
      <c r="G263" s="79">
        <f t="shared" si="69"/>
        <v>31.975941108676441</v>
      </c>
      <c r="H263" s="72">
        <f t="shared" si="68"/>
        <v>36.624581908876458</v>
      </c>
      <c r="I263" s="10">
        <f t="shared" si="65"/>
        <v>10.173494974687905</v>
      </c>
      <c r="J263" s="70">
        <v>1</v>
      </c>
      <c r="K263" s="7">
        <f t="shared" si="76"/>
        <v>66.035905762500022</v>
      </c>
      <c r="L263" s="7">
        <v>120</v>
      </c>
      <c r="M263" s="7">
        <f t="shared" ref="M263:M326" si="78">J263*616</f>
        <v>616</v>
      </c>
      <c r="N263" s="7">
        <v>0</v>
      </c>
      <c r="O263" s="7">
        <f t="shared" ref="O263:O326" si="79">K263+L263+M263+N263</f>
        <v>802.03590576250008</v>
      </c>
      <c r="P263" s="7">
        <f t="shared" ref="P263:P326" si="80">(O263*I263)/1000</f>
        <v>8.1595082567940569</v>
      </c>
      <c r="Q263" s="7">
        <f t="shared" si="75"/>
        <v>5000</v>
      </c>
      <c r="R263" s="7">
        <f t="shared" si="77"/>
        <v>15.26</v>
      </c>
      <c r="S263" s="21">
        <f t="shared" ref="S263:S326" si="81">VLOOKUP(Q263,$AG$7:$AI$68,3,TRUE)</f>
        <v>21.751604</v>
      </c>
      <c r="T263" s="21">
        <f t="shared" si="66"/>
        <v>22</v>
      </c>
      <c r="U263" s="7">
        <f t="shared" si="67"/>
        <v>5000</v>
      </c>
      <c r="V263" s="7">
        <f t="shared" ref="V263:V326" si="82">MATCH(T263,$AJ$7:$AJ$29,0)</f>
        <v>1</v>
      </c>
      <c r="W263" s="7">
        <f t="shared" ref="W263:W326" si="83">MATCH(U263,$AK$6:$AX$6,0)</f>
        <v>10</v>
      </c>
      <c r="X263" s="7">
        <f t="shared" si="71"/>
        <v>488</v>
      </c>
      <c r="Y263" s="7">
        <f t="shared" ref="Y263:Y326" si="84">R263*0.7457</f>
        <v>11.379382</v>
      </c>
    </row>
    <row r="264" spans="3:25">
      <c r="C264" s="170" t="s">
        <v>156</v>
      </c>
      <c r="D264" s="169">
        <v>3</v>
      </c>
      <c r="E264" s="65">
        <v>1</v>
      </c>
      <c r="F264" s="131">
        <f t="shared" ref="F264:F327" si="85">F263+1</f>
        <v>258</v>
      </c>
      <c r="G264" s="79">
        <f t="shared" si="69"/>
        <v>32.073299585378685</v>
      </c>
      <c r="H264" s="72">
        <f t="shared" si="68"/>
        <v>36.976749451513456</v>
      </c>
      <c r="I264" s="10">
        <f t="shared" ref="I264:I327" si="86">MIN(13.2,(SQRT((I263^2)+2*J263*$F$7)))</f>
        <v>10.271319292087071</v>
      </c>
      <c r="J264" s="70">
        <v>1</v>
      </c>
      <c r="K264" s="7">
        <f t="shared" si="76"/>
        <v>67.311961912500024</v>
      </c>
      <c r="L264" s="7">
        <v>120</v>
      </c>
      <c r="M264" s="7">
        <f t="shared" si="78"/>
        <v>616</v>
      </c>
      <c r="N264" s="7">
        <v>0</v>
      </c>
      <c r="O264" s="7">
        <f t="shared" si="79"/>
        <v>803.31196191250001</v>
      </c>
      <c r="P264" s="7">
        <f t="shared" si="80"/>
        <v>8.251073651956176</v>
      </c>
      <c r="Q264" s="7">
        <f t="shared" si="75"/>
        <v>5000</v>
      </c>
      <c r="R264" s="7">
        <f t="shared" si="77"/>
        <v>15.26</v>
      </c>
      <c r="S264" s="21">
        <f t="shared" si="81"/>
        <v>21.751604</v>
      </c>
      <c r="T264" s="21">
        <f t="shared" ref="T264:T327" si="87">ROUNDUP(S264,0)</f>
        <v>22</v>
      </c>
      <c r="U264" s="7">
        <f t="shared" ref="U264:U327" si="88">MROUND(Q264,500)</f>
        <v>5000</v>
      </c>
      <c r="V264" s="7">
        <f t="shared" si="82"/>
        <v>1</v>
      </c>
      <c r="W264" s="7">
        <f t="shared" si="83"/>
        <v>10</v>
      </c>
      <c r="X264" s="7">
        <f t="shared" si="71"/>
        <v>488</v>
      </c>
      <c r="Y264" s="7">
        <f t="shared" si="84"/>
        <v>11.379382</v>
      </c>
    </row>
    <row r="265" spans="3:25">
      <c r="C265" s="170" t="s">
        <v>156</v>
      </c>
      <c r="D265" s="169">
        <v>3</v>
      </c>
      <c r="E265" s="65">
        <v>1</v>
      </c>
      <c r="F265" s="131">
        <f t="shared" si="85"/>
        <v>259</v>
      </c>
      <c r="G265" s="79">
        <f t="shared" si="69"/>
        <v>32.169748149812769</v>
      </c>
      <c r="H265" s="72">
        <f t="shared" si="68"/>
        <v>37.325594435989913</v>
      </c>
      <c r="I265" s="10">
        <f t="shared" si="86"/>
        <v>10.368220676663864</v>
      </c>
      <c r="J265" s="70">
        <v>1</v>
      </c>
      <c r="K265" s="7">
        <f t="shared" si="76"/>
        <v>68.588018062500041</v>
      </c>
      <c r="L265" s="7">
        <v>120</v>
      </c>
      <c r="M265" s="7">
        <f t="shared" si="78"/>
        <v>616</v>
      </c>
      <c r="N265" s="7">
        <v>0</v>
      </c>
      <c r="O265" s="7">
        <f t="shared" si="79"/>
        <v>804.58801806250005</v>
      </c>
      <c r="P265" s="7">
        <f t="shared" si="80"/>
        <v>8.3421461250716114</v>
      </c>
      <c r="Q265" s="7">
        <f t="shared" si="75"/>
        <v>5100</v>
      </c>
      <c r="R265" s="7">
        <f t="shared" si="77"/>
        <v>15.59</v>
      </c>
      <c r="S265" s="21">
        <f t="shared" si="81"/>
        <v>21.786260784313725</v>
      </c>
      <c r="T265" s="21">
        <f t="shared" si="87"/>
        <v>22</v>
      </c>
      <c r="U265" s="7">
        <f t="shared" si="88"/>
        <v>5000</v>
      </c>
      <c r="V265" s="7">
        <f t="shared" si="82"/>
        <v>1</v>
      </c>
      <c r="W265" s="7">
        <f t="shared" si="83"/>
        <v>10</v>
      </c>
      <c r="X265" s="7">
        <f t="shared" si="71"/>
        <v>488</v>
      </c>
      <c r="Y265" s="7">
        <f t="shared" si="84"/>
        <v>11.625463</v>
      </c>
    </row>
    <row r="266" spans="3:25">
      <c r="C266" s="170" t="s">
        <v>156</v>
      </c>
      <c r="D266" s="169">
        <v>3</v>
      </c>
      <c r="E266" s="65">
        <v>1</v>
      </c>
      <c r="F266" s="131">
        <f t="shared" si="85"/>
        <v>260</v>
      </c>
      <c r="G266" s="79">
        <f t="shared" si="69"/>
        <v>32.26531184632627</v>
      </c>
      <c r="H266" s="72">
        <f t="shared" ref="H266:H329" si="89">I266*3.6</f>
        <v>37.671209165621441</v>
      </c>
      <c r="I266" s="10">
        <f t="shared" si="86"/>
        <v>10.464224768228178</v>
      </c>
      <c r="J266" s="70">
        <v>1</v>
      </c>
      <c r="K266" s="7">
        <f t="shared" si="76"/>
        <v>69.864074212500029</v>
      </c>
      <c r="L266" s="7">
        <v>120</v>
      </c>
      <c r="M266" s="7">
        <f t="shared" si="78"/>
        <v>616</v>
      </c>
      <c r="N266" s="7">
        <v>0</v>
      </c>
      <c r="O266" s="7">
        <f t="shared" si="79"/>
        <v>805.8640742125001</v>
      </c>
      <c r="P266" s="7">
        <f t="shared" si="80"/>
        <v>8.4327428051997142</v>
      </c>
      <c r="Q266" s="7">
        <f t="shared" si="75"/>
        <v>5100</v>
      </c>
      <c r="R266" s="7">
        <f t="shared" si="77"/>
        <v>15.59</v>
      </c>
      <c r="S266" s="21">
        <f t="shared" si="81"/>
        <v>21.786260784313725</v>
      </c>
      <c r="T266" s="21">
        <f t="shared" si="87"/>
        <v>22</v>
      </c>
      <c r="U266" s="7">
        <f t="shared" si="88"/>
        <v>5000</v>
      </c>
      <c r="V266" s="7">
        <f t="shared" si="82"/>
        <v>1</v>
      </c>
      <c r="W266" s="7">
        <f t="shared" si="83"/>
        <v>10</v>
      </c>
      <c r="X266" s="7">
        <f t="shared" si="71"/>
        <v>488</v>
      </c>
      <c r="Y266" s="7">
        <f t="shared" si="84"/>
        <v>11.625463</v>
      </c>
    </row>
    <row r="267" spans="3:25">
      <c r="C267" s="170" t="s">
        <v>156</v>
      </c>
      <c r="D267" s="169">
        <v>3</v>
      </c>
      <c r="E267" s="65">
        <v>1</v>
      </c>
      <c r="F267" s="131">
        <f t="shared" si="85"/>
        <v>261</v>
      </c>
      <c r="G267" s="79">
        <f t="shared" ref="G267:G330" si="90">($F$7/I267)+G266</f>
        <v>32.360014591088344</v>
      </c>
      <c r="H267" s="72">
        <f t="shared" si="89"/>
        <v>38.013681747497188</v>
      </c>
      <c r="I267" s="10">
        <f t="shared" si="86"/>
        <v>10.559356040971441</v>
      </c>
      <c r="J267" s="70">
        <v>1</v>
      </c>
      <c r="K267" s="7">
        <f t="shared" si="76"/>
        <v>71.140130362500031</v>
      </c>
      <c r="L267" s="7">
        <v>120</v>
      </c>
      <c r="M267" s="7">
        <f t="shared" si="78"/>
        <v>616</v>
      </c>
      <c r="N267" s="7">
        <v>0</v>
      </c>
      <c r="O267" s="7">
        <f t="shared" si="79"/>
        <v>807.14013036250003</v>
      </c>
      <c r="P267" s="7">
        <f t="shared" si="80"/>
        <v>8.52288001145374</v>
      </c>
      <c r="Q267" s="7">
        <f t="shared" si="75"/>
        <v>5200</v>
      </c>
      <c r="R267" s="7">
        <f t="shared" si="77"/>
        <v>15.92</v>
      </c>
      <c r="S267" s="21">
        <f t="shared" si="81"/>
        <v>21.819584615384613</v>
      </c>
      <c r="T267" s="21">
        <f t="shared" si="87"/>
        <v>22</v>
      </c>
      <c r="U267" s="7">
        <f t="shared" si="88"/>
        <v>5000</v>
      </c>
      <c r="V267" s="7">
        <f t="shared" si="82"/>
        <v>1</v>
      </c>
      <c r="W267" s="7">
        <f t="shared" si="83"/>
        <v>10</v>
      </c>
      <c r="X267" s="7">
        <f t="shared" si="71"/>
        <v>488</v>
      </c>
      <c r="Y267" s="7">
        <f t="shared" si="84"/>
        <v>11.871544</v>
      </c>
    </row>
    <row r="268" spans="3:25">
      <c r="C268" s="170" t="s">
        <v>156</v>
      </c>
      <c r="D268" s="169">
        <v>3</v>
      </c>
      <c r="E268" s="65">
        <v>1</v>
      </c>
      <c r="F268" s="131">
        <f t="shared" si="85"/>
        <v>262</v>
      </c>
      <c r="G268" s="79">
        <f t="shared" si="90"/>
        <v>32.453879241981127</v>
      </c>
      <c r="H268" s="72">
        <f t="shared" si="89"/>
        <v>38.353096354792541</v>
      </c>
      <c r="I268" s="10">
        <f t="shared" si="86"/>
        <v>10.653637876331262</v>
      </c>
      <c r="J268" s="70">
        <v>1</v>
      </c>
      <c r="K268" s="7">
        <f t="shared" si="76"/>
        <v>72.416186512500033</v>
      </c>
      <c r="L268" s="7">
        <v>120</v>
      </c>
      <c r="M268" s="7">
        <f t="shared" si="78"/>
        <v>616</v>
      </c>
      <c r="N268" s="7">
        <v>0</v>
      </c>
      <c r="O268" s="7">
        <f t="shared" si="79"/>
        <v>808.41618651249996</v>
      </c>
      <c r="P268" s="7">
        <f t="shared" si="80"/>
        <v>8.6125733044688477</v>
      </c>
      <c r="Q268" s="7">
        <f t="shared" si="75"/>
        <v>5200</v>
      </c>
      <c r="R268" s="7">
        <f t="shared" si="77"/>
        <v>15.92</v>
      </c>
      <c r="S268" s="21">
        <f t="shared" si="81"/>
        <v>21.819584615384613</v>
      </c>
      <c r="T268" s="21">
        <f t="shared" si="87"/>
        <v>22</v>
      </c>
      <c r="U268" s="7">
        <f t="shared" si="88"/>
        <v>5000</v>
      </c>
      <c r="V268" s="7">
        <f t="shared" si="82"/>
        <v>1</v>
      </c>
      <c r="W268" s="7">
        <f t="shared" si="83"/>
        <v>10</v>
      </c>
      <c r="X268" s="7">
        <f t="shared" si="71"/>
        <v>488</v>
      </c>
      <c r="Y268" s="7">
        <f t="shared" si="84"/>
        <v>11.871544</v>
      </c>
    </row>
    <row r="269" spans="3:25">
      <c r="C269" s="170" t="s">
        <v>156</v>
      </c>
      <c r="D269" s="169">
        <v>3</v>
      </c>
      <c r="E269" s="65">
        <v>1</v>
      </c>
      <c r="F269" s="131">
        <f t="shared" si="85"/>
        <v>263</v>
      </c>
      <c r="G269" s="79">
        <f t="shared" si="90"/>
        <v>32.546927663020973</v>
      </c>
      <c r="H269" s="72">
        <f t="shared" si="89"/>
        <v>38.689533468368431</v>
      </c>
      <c r="I269" s="10">
        <f t="shared" si="86"/>
        <v>10.747092630102342</v>
      </c>
      <c r="J269" s="70">
        <v>1</v>
      </c>
      <c r="K269" s="7">
        <f t="shared" si="76"/>
        <v>73.69224266250005</v>
      </c>
      <c r="L269" s="7">
        <v>120</v>
      </c>
      <c r="M269" s="7">
        <f t="shared" si="78"/>
        <v>616</v>
      </c>
      <c r="N269" s="7">
        <v>0</v>
      </c>
      <c r="O269" s="7">
        <f t="shared" si="79"/>
        <v>809.69224266250012</v>
      </c>
      <c r="P269" s="7">
        <f t="shared" si="80"/>
        <v>8.7018375337691918</v>
      </c>
      <c r="Q269" s="7">
        <f t="shared" si="75"/>
        <v>5300</v>
      </c>
      <c r="R269" s="7">
        <f t="shared" si="77"/>
        <v>16.25</v>
      </c>
      <c r="S269" s="21">
        <f t="shared" si="81"/>
        <v>21.851650943396226</v>
      </c>
      <c r="T269" s="21">
        <f t="shared" si="87"/>
        <v>22</v>
      </c>
      <c r="U269" s="7">
        <f t="shared" si="88"/>
        <v>5500</v>
      </c>
      <c r="V269" s="7">
        <f t="shared" si="82"/>
        <v>1</v>
      </c>
      <c r="W269" s="7">
        <f t="shared" si="83"/>
        <v>11</v>
      </c>
      <c r="X269" s="7">
        <f t="shared" si="71"/>
        <v>488</v>
      </c>
      <c r="Y269" s="7">
        <f t="shared" si="84"/>
        <v>12.117625</v>
      </c>
    </row>
    <row r="270" spans="3:25">
      <c r="C270" s="170" t="s">
        <v>156</v>
      </c>
      <c r="D270" s="169">
        <v>3</v>
      </c>
      <c r="E270" s="65">
        <v>1</v>
      </c>
      <c r="F270" s="131">
        <f t="shared" si="85"/>
        <v>264</v>
      </c>
      <c r="G270" s="79">
        <f t="shared" si="90"/>
        <v>32.639180783823861</v>
      </c>
      <c r="H270" s="72">
        <f t="shared" si="89"/>
        <v>39.023070099621854</v>
      </c>
      <c r="I270" s="10">
        <f t="shared" si="86"/>
        <v>10.839741694339404</v>
      </c>
      <c r="J270" s="70">
        <v>1</v>
      </c>
      <c r="K270" s="7">
        <f t="shared" si="76"/>
        <v>74.968298812500038</v>
      </c>
      <c r="L270" s="7">
        <v>120</v>
      </c>
      <c r="M270" s="7">
        <f t="shared" si="78"/>
        <v>616</v>
      </c>
      <c r="N270" s="7">
        <v>0</v>
      </c>
      <c r="O270" s="7">
        <f t="shared" si="79"/>
        <v>810.96829881250005</v>
      </c>
      <c r="P270" s="7">
        <f t="shared" si="80"/>
        <v>8.7906868814253531</v>
      </c>
      <c r="Q270" s="7">
        <f t="shared" si="75"/>
        <v>5300</v>
      </c>
      <c r="R270" s="7">
        <f t="shared" si="77"/>
        <v>16.25</v>
      </c>
      <c r="S270" s="21">
        <f t="shared" si="81"/>
        <v>21.851650943396226</v>
      </c>
      <c r="T270" s="21">
        <f t="shared" si="87"/>
        <v>22</v>
      </c>
      <c r="U270" s="7">
        <f t="shared" si="88"/>
        <v>5500</v>
      </c>
      <c r="V270" s="7">
        <f t="shared" si="82"/>
        <v>1</v>
      </c>
      <c r="W270" s="7">
        <f t="shared" si="83"/>
        <v>11</v>
      </c>
      <c r="X270" s="7">
        <f t="shared" si="71"/>
        <v>488</v>
      </c>
      <c r="Y270" s="7">
        <f t="shared" si="84"/>
        <v>12.117625</v>
      </c>
    </row>
    <row r="271" spans="3:25">
      <c r="C271" s="170" t="s">
        <v>156</v>
      </c>
      <c r="D271" s="169">
        <v>3</v>
      </c>
      <c r="E271" s="65">
        <v>1</v>
      </c>
      <c r="F271" s="131">
        <f t="shared" si="85"/>
        <v>265</v>
      </c>
      <c r="G271" s="79">
        <f t="shared" si="90"/>
        <v>32.730658654573134</v>
      </c>
      <c r="H271" s="72">
        <f t="shared" si="89"/>
        <v>39.353779996335817</v>
      </c>
      <c r="I271" s="10">
        <f t="shared" si="86"/>
        <v>10.931605554537727</v>
      </c>
      <c r="J271" s="70">
        <v>0.3</v>
      </c>
      <c r="K271" s="7">
        <f t="shared" si="76"/>
        <v>76.24435496250004</v>
      </c>
      <c r="L271" s="7">
        <v>120</v>
      </c>
      <c r="M271" s="7">
        <f t="shared" si="78"/>
        <v>184.79999999999998</v>
      </c>
      <c r="N271" s="7">
        <f>616*9.81*SIN(0.2)</f>
        <v>1200.5508192213231</v>
      </c>
      <c r="O271" s="7">
        <f t="shared" si="79"/>
        <v>1581.595174183823</v>
      </c>
      <c r="P271" s="7">
        <f t="shared" si="80"/>
        <v>17.289374591137946</v>
      </c>
      <c r="Q271" s="7">
        <f t="shared" si="75"/>
        <v>5300</v>
      </c>
      <c r="R271" s="7">
        <f t="shared" si="77"/>
        <v>16.25</v>
      </c>
      <c r="S271" s="21">
        <f t="shared" si="81"/>
        <v>21.851650943396226</v>
      </c>
      <c r="T271" s="21">
        <f t="shared" si="87"/>
        <v>22</v>
      </c>
      <c r="U271" s="7">
        <f t="shared" si="88"/>
        <v>5500</v>
      </c>
      <c r="V271" s="7">
        <f t="shared" si="82"/>
        <v>1</v>
      </c>
      <c r="W271" s="7">
        <f t="shared" si="83"/>
        <v>11</v>
      </c>
      <c r="X271" s="7">
        <f t="shared" si="71"/>
        <v>488</v>
      </c>
      <c r="Y271" s="7">
        <f t="shared" si="84"/>
        <v>12.117625</v>
      </c>
    </row>
    <row r="272" spans="3:25">
      <c r="C272" s="170" t="s">
        <v>156</v>
      </c>
      <c r="D272" s="169">
        <v>3</v>
      </c>
      <c r="E272" s="65">
        <v>1</v>
      </c>
      <c r="F272" s="131">
        <f t="shared" si="85"/>
        <v>266</v>
      </c>
      <c r="G272" s="79">
        <f t="shared" si="90"/>
        <v>32.821907734958131</v>
      </c>
      <c r="H272" s="72">
        <f t="shared" si="89"/>
        <v>39.452452395256763</v>
      </c>
      <c r="I272" s="10">
        <f t="shared" si="86"/>
        <v>10.959014554237989</v>
      </c>
      <c r="J272" s="70">
        <v>0.3</v>
      </c>
      <c r="K272" s="7">
        <f t="shared" si="76"/>
        <v>76.627171807500034</v>
      </c>
      <c r="L272" s="7">
        <v>120</v>
      </c>
      <c r="M272" s="7">
        <f t="shared" si="78"/>
        <v>184.79999999999998</v>
      </c>
      <c r="N272" s="7">
        <f t="shared" ref="N272:N280" si="91">616*9.81*SIN(0.2)</f>
        <v>1200.5508192213231</v>
      </c>
      <c r="O272" s="7">
        <f t="shared" si="79"/>
        <v>1581.977991028823</v>
      </c>
      <c r="P272" s="7">
        <f t="shared" si="80"/>
        <v>17.336919828169044</v>
      </c>
      <c r="Q272" s="7">
        <f t="shared" si="75"/>
        <v>5400</v>
      </c>
      <c r="R272" s="7">
        <f t="shared" si="77"/>
        <v>16.579999999999998</v>
      </c>
      <c r="S272" s="21">
        <f t="shared" si="81"/>
        <v>21.882529629629627</v>
      </c>
      <c r="T272" s="21">
        <f t="shared" si="87"/>
        <v>22</v>
      </c>
      <c r="U272" s="7">
        <f t="shared" si="88"/>
        <v>5500</v>
      </c>
      <c r="V272" s="7">
        <f t="shared" si="82"/>
        <v>1</v>
      </c>
      <c r="W272" s="7">
        <f t="shared" si="83"/>
        <v>11</v>
      </c>
      <c r="X272" s="7">
        <f t="shared" si="71"/>
        <v>488</v>
      </c>
      <c r="Y272" s="7">
        <f t="shared" si="84"/>
        <v>12.363705999999999</v>
      </c>
    </row>
    <row r="273" spans="3:25">
      <c r="C273" s="170" t="s">
        <v>156</v>
      </c>
      <c r="D273" s="169">
        <v>3</v>
      </c>
      <c r="E273" s="65">
        <v>1</v>
      </c>
      <c r="F273" s="131">
        <f t="shared" si="85"/>
        <v>267</v>
      </c>
      <c r="G273" s="79">
        <f t="shared" si="90"/>
        <v>32.912929733082223</v>
      </c>
      <c r="H273" s="72">
        <f t="shared" si="89"/>
        <v>39.550878624880141</v>
      </c>
      <c r="I273" s="10">
        <f t="shared" si="86"/>
        <v>10.986355173577817</v>
      </c>
      <c r="J273" s="70">
        <v>0.3</v>
      </c>
      <c r="K273" s="7">
        <f t="shared" si="76"/>
        <v>77.009988652500027</v>
      </c>
      <c r="L273" s="7">
        <v>120</v>
      </c>
      <c r="M273" s="7">
        <f t="shared" si="78"/>
        <v>184.79999999999998</v>
      </c>
      <c r="N273" s="7">
        <f t="shared" si="91"/>
        <v>1200.5508192213231</v>
      </c>
      <c r="O273" s="7">
        <f t="shared" si="79"/>
        <v>1582.360807873823</v>
      </c>
      <c r="P273" s="7">
        <f t="shared" si="80"/>
        <v>17.384377848051351</v>
      </c>
      <c r="Q273" s="7">
        <f t="shared" si="75"/>
        <v>5400</v>
      </c>
      <c r="R273" s="7">
        <f t="shared" si="77"/>
        <v>16.579999999999998</v>
      </c>
      <c r="S273" s="21">
        <f t="shared" si="81"/>
        <v>21.882529629629627</v>
      </c>
      <c r="T273" s="21">
        <f t="shared" si="87"/>
        <v>22</v>
      </c>
      <c r="U273" s="7">
        <f t="shared" si="88"/>
        <v>5500</v>
      </c>
      <c r="V273" s="7">
        <f t="shared" si="82"/>
        <v>1</v>
      </c>
      <c r="W273" s="7">
        <f t="shared" si="83"/>
        <v>11</v>
      </c>
      <c r="X273" s="7">
        <f t="shared" si="71"/>
        <v>488</v>
      </c>
      <c r="Y273" s="7">
        <f t="shared" si="84"/>
        <v>12.363705999999999</v>
      </c>
    </row>
    <row r="274" spans="3:25">
      <c r="C274" s="170" t="s">
        <v>156</v>
      </c>
      <c r="D274" s="169">
        <v>3</v>
      </c>
      <c r="E274" s="65">
        <v>1</v>
      </c>
      <c r="F274" s="131">
        <f t="shared" si="85"/>
        <v>268</v>
      </c>
      <c r="G274" s="79">
        <f t="shared" si="90"/>
        <v>33.003726335900083</v>
      </c>
      <c r="H274" s="72">
        <f t="shared" si="89"/>
        <v>39.649060518504101</v>
      </c>
      <c r="I274" s="10">
        <f t="shared" si="86"/>
        <v>11.013627921806695</v>
      </c>
      <c r="J274" s="70">
        <v>0.3</v>
      </c>
      <c r="K274" s="7">
        <f t="shared" si="76"/>
        <v>77.392805497500021</v>
      </c>
      <c r="L274" s="7">
        <v>120</v>
      </c>
      <c r="M274" s="7">
        <f t="shared" si="78"/>
        <v>184.79999999999998</v>
      </c>
      <c r="N274" s="7">
        <f t="shared" si="91"/>
        <v>1200.5508192213231</v>
      </c>
      <c r="O274" s="7">
        <f t="shared" si="79"/>
        <v>1582.743624718823</v>
      </c>
      <c r="P274" s="7">
        <f t="shared" si="80"/>
        <v>17.431749378264765</v>
      </c>
      <c r="Q274" s="7">
        <f t="shared" si="75"/>
        <v>5400</v>
      </c>
      <c r="R274" s="7">
        <f t="shared" si="77"/>
        <v>16.579999999999998</v>
      </c>
      <c r="S274" s="21">
        <f t="shared" si="81"/>
        <v>21.882529629629627</v>
      </c>
      <c r="T274" s="21">
        <f t="shared" si="87"/>
        <v>22</v>
      </c>
      <c r="U274" s="7">
        <f t="shared" si="88"/>
        <v>5500</v>
      </c>
      <c r="V274" s="7">
        <f t="shared" si="82"/>
        <v>1</v>
      </c>
      <c r="W274" s="7">
        <f t="shared" si="83"/>
        <v>11</v>
      </c>
      <c r="X274" s="7">
        <f t="shared" si="71"/>
        <v>488</v>
      </c>
      <c r="Y274" s="7">
        <f t="shared" si="84"/>
        <v>12.363705999999999</v>
      </c>
    </row>
    <row r="275" spans="3:25">
      <c r="C275" s="170" t="s">
        <v>156</v>
      </c>
      <c r="D275" s="169">
        <v>3</v>
      </c>
      <c r="E275" s="65">
        <v>1</v>
      </c>
      <c r="F275" s="131">
        <f t="shared" si="85"/>
        <v>269</v>
      </c>
      <c r="G275" s="79">
        <f t="shared" si="90"/>
        <v>33.094299209582481</v>
      </c>
      <c r="H275" s="72">
        <f t="shared" si="89"/>
        <v>39.746999886783918</v>
      </c>
      <c r="I275" s="10">
        <f t="shared" si="86"/>
        <v>11.040833301884421</v>
      </c>
      <c r="J275" s="70">
        <v>0.3</v>
      </c>
      <c r="K275" s="7">
        <f t="shared" si="76"/>
        <v>77.775622342500014</v>
      </c>
      <c r="L275" s="7">
        <v>120</v>
      </c>
      <c r="M275" s="7">
        <f t="shared" si="78"/>
        <v>184.79999999999998</v>
      </c>
      <c r="N275" s="7">
        <f t="shared" si="91"/>
        <v>1200.5508192213231</v>
      </c>
      <c r="O275" s="7">
        <f t="shared" si="79"/>
        <v>1583.1264415638229</v>
      </c>
      <c r="P275" s="7">
        <f t="shared" si="80"/>
        <v>17.479035137111637</v>
      </c>
      <c r="Q275" s="7">
        <f t="shared" si="75"/>
        <v>5400</v>
      </c>
      <c r="R275" s="7">
        <f t="shared" si="77"/>
        <v>16.579999999999998</v>
      </c>
      <c r="S275" s="21">
        <f t="shared" si="81"/>
        <v>21.882529629629627</v>
      </c>
      <c r="T275" s="21">
        <f t="shared" si="87"/>
        <v>22</v>
      </c>
      <c r="U275" s="7">
        <f t="shared" si="88"/>
        <v>5500</v>
      </c>
      <c r="V275" s="7">
        <f t="shared" si="82"/>
        <v>1</v>
      </c>
      <c r="W275" s="7">
        <f t="shared" si="83"/>
        <v>11</v>
      </c>
      <c r="X275" s="7">
        <f t="shared" ref="X275:X338" si="92">INDEX($AK$7:$AX$29,V275,W275)</f>
        <v>488</v>
      </c>
      <c r="Y275" s="7">
        <f t="shared" si="84"/>
        <v>12.363705999999999</v>
      </c>
    </row>
    <row r="276" spans="3:25">
      <c r="C276" s="170" t="s">
        <v>156</v>
      </c>
      <c r="D276" s="169">
        <v>3</v>
      </c>
      <c r="E276" s="65">
        <v>1</v>
      </c>
      <c r="F276" s="131">
        <f t="shared" si="85"/>
        <v>270</v>
      </c>
      <c r="G276" s="79">
        <f t="shared" si="90"/>
        <v>33.184649999873002</v>
      </c>
      <c r="H276" s="72">
        <f t="shared" si="89"/>
        <v>39.844698518121582</v>
      </c>
      <c r="I276" s="10">
        <f t="shared" si="86"/>
        <v>11.067971810589329</v>
      </c>
      <c r="J276" s="70">
        <v>0.3</v>
      </c>
      <c r="K276" s="7">
        <f t="shared" si="76"/>
        <v>78.158439187500008</v>
      </c>
      <c r="L276" s="7">
        <v>120</v>
      </c>
      <c r="M276" s="7">
        <f t="shared" si="78"/>
        <v>184.79999999999998</v>
      </c>
      <c r="N276" s="7">
        <f t="shared" si="91"/>
        <v>1200.5508192213231</v>
      </c>
      <c r="O276" s="7">
        <f t="shared" si="79"/>
        <v>1583.5092584088229</v>
      </c>
      <c r="P276" s="7">
        <f t="shared" si="80"/>
        <v>17.526235833876065</v>
      </c>
      <c r="Q276" s="7">
        <f t="shared" si="75"/>
        <v>5400</v>
      </c>
      <c r="R276" s="7">
        <f t="shared" si="77"/>
        <v>16.579999999999998</v>
      </c>
      <c r="S276" s="21">
        <f t="shared" si="81"/>
        <v>21.882529629629627</v>
      </c>
      <c r="T276" s="21">
        <f t="shared" si="87"/>
        <v>22</v>
      </c>
      <c r="U276" s="7">
        <f t="shared" si="88"/>
        <v>5500</v>
      </c>
      <c r="V276" s="7">
        <f t="shared" si="82"/>
        <v>1</v>
      </c>
      <c r="W276" s="7">
        <f t="shared" si="83"/>
        <v>11</v>
      </c>
      <c r="X276" s="7">
        <f t="shared" si="92"/>
        <v>488</v>
      </c>
      <c r="Y276" s="7">
        <f t="shared" si="84"/>
        <v>12.363705999999999</v>
      </c>
    </row>
    <row r="277" spans="3:25">
      <c r="C277" s="170" t="s">
        <v>156</v>
      </c>
      <c r="D277" s="169">
        <v>3</v>
      </c>
      <c r="E277" s="65">
        <v>1</v>
      </c>
      <c r="F277" s="131">
        <f t="shared" si="85"/>
        <v>271</v>
      </c>
      <c r="G277" s="79">
        <f t="shared" si="90"/>
        <v>33.274780332436968</v>
      </c>
      <c r="H277" s="72">
        <f t="shared" si="89"/>
        <v>39.942158179046864</v>
      </c>
      <c r="I277" s="10">
        <f t="shared" si="86"/>
        <v>11.095043938624128</v>
      </c>
      <c r="J277" s="70">
        <v>0.3</v>
      </c>
      <c r="K277" s="7">
        <f t="shared" si="76"/>
        <v>78.541256032500002</v>
      </c>
      <c r="L277" s="7">
        <v>120</v>
      </c>
      <c r="M277" s="7">
        <f t="shared" si="78"/>
        <v>184.79999999999998</v>
      </c>
      <c r="N277" s="7">
        <f t="shared" si="91"/>
        <v>1200.5508192213231</v>
      </c>
      <c r="O277" s="7">
        <f t="shared" si="79"/>
        <v>1583.8920752538231</v>
      </c>
      <c r="P277" s="7">
        <f t="shared" si="80"/>
        <v>17.573352168979724</v>
      </c>
      <c r="Q277" s="7">
        <f t="shared" si="75"/>
        <v>5400</v>
      </c>
      <c r="R277" s="7">
        <f t="shared" si="77"/>
        <v>16.579999999999998</v>
      </c>
      <c r="S277" s="21">
        <f t="shared" si="81"/>
        <v>21.882529629629627</v>
      </c>
      <c r="T277" s="21">
        <f t="shared" si="87"/>
        <v>22</v>
      </c>
      <c r="U277" s="7">
        <f t="shared" si="88"/>
        <v>5500</v>
      </c>
      <c r="V277" s="7">
        <f t="shared" si="82"/>
        <v>1</v>
      </c>
      <c r="W277" s="7">
        <f t="shared" si="83"/>
        <v>11</v>
      </c>
      <c r="X277" s="7">
        <f t="shared" si="92"/>
        <v>488</v>
      </c>
      <c r="Y277" s="7">
        <f t="shared" si="84"/>
        <v>12.363705999999999</v>
      </c>
    </row>
    <row r="278" spans="3:25">
      <c r="C278" s="170" t="s">
        <v>156</v>
      </c>
      <c r="D278" s="169">
        <v>3</v>
      </c>
      <c r="E278" s="65">
        <v>1</v>
      </c>
      <c r="F278" s="131">
        <f t="shared" si="85"/>
        <v>272</v>
      </c>
      <c r="G278" s="79">
        <f t="shared" si="90"/>
        <v>33.36469181320269</v>
      </c>
      <c r="H278" s="72">
        <f t="shared" si="89"/>
        <v>40.039380614589938</v>
      </c>
      <c r="I278" s="10">
        <f t="shared" si="86"/>
        <v>11.122050170719426</v>
      </c>
      <c r="J278" s="70">
        <v>0.3</v>
      </c>
      <c r="K278" s="7">
        <f t="shared" si="76"/>
        <v>78.924072877499995</v>
      </c>
      <c r="L278" s="7">
        <v>120</v>
      </c>
      <c r="M278" s="7">
        <f t="shared" si="78"/>
        <v>184.79999999999998</v>
      </c>
      <c r="N278" s="7">
        <f t="shared" si="91"/>
        <v>1200.5508192213231</v>
      </c>
      <c r="O278" s="7">
        <f t="shared" si="79"/>
        <v>1584.2748920988231</v>
      </c>
      <c r="P278" s="7">
        <f t="shared" si="80"/>
        <v>17.620384834134217</v>
      </c>
      <c r="Q278" s="7">
        <f t="shared" si="75"/>
        <v>5400</v>
      </c>
      <c r="R278" s="7">
        <f t="shared" si="77"/>
        <v>16.579999999999998</v>
      </c>
      <c r="S278" s="21">
        <f t="shared" si="81"/>
        <v>21.882529629629627</v>
      </c>
      <c r="T278" s="21">
        <f t="shared" si="87"/>
        <v>22</v>
      </c>
      <c r="U278" s="7">
        <f t="shared" si="88"/>
        <v>5500</v>
      </c>
      <c r="V278" s="7">
        <f t="shared" si="82"/>
        <v>1</v>
      </c>
      <c r="W278" s="7">
        <f t="shared" si="83"/>
        <v>11</v>
      </c>
      <c r="X278" s="7">
        <f t="shared" si="92"/>
        <v>488</v>
      </c>
      <c r="Y278" s="7">
        <f t="shared" si="84"/>
        <v>12.363705999999999</v>
      </c>
    </row>
    <row r="279" spans="3:25">
      <c r="C279" s="170" t="s">
        <v>156</v>
      </c>
      <c r="D279" s="169">
        <v>3</v>
      </c>
      <c r="E279" s="65">
        <v>1</v>
      </c>
      <c r="F279" s="131">
        <f t="shared" si="85"/>
        <v>273</v>
      </c>
      <c r="G279" s="79">
        <f t="shared" si="90"/>
        <v>33.454386028695332</v>
      </c>
      <c r="H279" s="72">
        <f t="shared" si="89"/>
        <v>40.136367548645957</v>
      </c>
      <c r="I279" s="10">
        <f t="shared" si="86"/>
        <v>11.148990985734988</v>
      </c>
      <c r="J279" s="70">
        <v>0.3</v>
      </c>
      <c r="K279" s="7">
        <f t="shared" si="76"/>
        <v>79.306889722500003</v>
      </c>
      <c r="L279" s="7">
        <v>120</v>
      </c>
      <c r="M279" s="7">
        <f t="shared" si="78"/>
        <v>184.79999999999998</v>
      </c>
      <c r="N279" s="7">
        <f t="shared" si="91"/>
        <v>1200.5508192213231</v>
      </c>
      <c r="O279" s="7">
        <f t="shared" si="79"/>
        <v>1584.6577089438231</v>
      </c>
      <c r="P279" s="7">
        <f t="shared" si="80"/>
        <v>17.667334512490143</v>
      </c>
      <c r="Q279" s="7">
        <f t="shared" si="75"/>
        <v>5500</v>
      </c>
      <c r="R279" s="7">
        <f t="shared" si="77"/>
        <v>16.940000000000001</v>
      </c>
      <c r="S279" s="21">
        <f t="shared" si="81"/>
        <v>21.951160000000002</v>
      </c>
      <c r="T279" s="21">
        <f t="shared" si="87"/>
        <v>22</v>
      </c>
      <c r="U279" s="7">
        <f t="shared" si="88"/>
        <v>5500</v>
      </c>
      <c r="V279" s="7">
        <f t="shared" si="82"/>
        <v>1</v>
      </c>
      <c r="W279" s="7">
        <f t="shared" si="83"/>
        <v>11</v>
      </c>
      <c r="X279" s="7">
        <f t="shared" si="92"/>
        <v>488</v>
      </c>
      <c r="Y279" s="7">
        <f t="shared" si="84"/>
        <v>12.632158000000002</v>
      </c>
    </row>
    <row r="280" spans="3:25">
      <c r="C280" s="170" t="s">
        <v>156</v>
      </c>
      <c r="D280" s="169">
        <v>3</v>
      </c>
      <c r="E280" s="65">
        <v>1</v>
      </c>
      <c r="F280" s="131">
        <f t="shared" si="85"/>
        <v>274</v>
      </c>
      <c r="G280" s="79">
        <f t="shared" si="90"/>
        <v>33.543864546363537</v>
      </c>
      <c r="H280" s="72">
        <f t="shared" si="89"/>
        <v>40.233120684331716</v>
      </c>
      <c r="I280" s="10">
        <f t="shared" si="86"/>
        <v>11.175866856758809</v>
      </c>
      <c r="J280" s="70">
        <v>0.3</v>
      </c>
      <c r="K280" s="7">
        <f t="shared" si="76"/>
        <v>79.689706567499996</v>
      </c>
      <c r="L280" s="7">
        <v>120</v>
      </c>
      <c r="M280" s="7">
        <f t="shared" si="78"/>
        <v>184.79999999999998</v>
      </c>
      <c r="N280" s="7">
        <f t="shared" si="91"/>
        <v>1200.5508192213231</v>
      </c>
      <c r="O280" s="7">
        <f t="shared" si="79"/>
        <v>1585.0405257888231</v>
      </c>
      <c r="P280" s="7">
        <f t="shared" si="80"/>
        <v>17.714201878782863</v>
      </c>
      <c r="Q280" s="7">
        <f t="shared" si="75"/>
        <v>5500</v>
      </c>
      <c r="R280" s="7">
        <f t="shared" si="77"/>
        <v>16.940000000000001</v>
      </c>
      <c r="S280" s="21">
        <f t="shared" si="81"/>
        <v>21.951160000000002</v>
      </c>
      <c r="T280" s="21">
        <f t="shared" si="87"/>
        <v>22</v>
      </c>
      <c r="U280" s="7">
        <f t="shared" si="88"/>
        <v>5500</v>
      </c>
      <c r="V280" s="7">
        <f t="shared" si="82"/>
        <v>1</v>
      </c>
      <c r="W280" s="7">
        <f t="shared" si="83"/>
        <v>11</v>
      </c>
      <c r="X280" s="7">
        <f t="shared" si="92"/>
        <v>488</v>
      </c>
      <c r="Y280" s="7">
        <f t="shared" si="84"/>
        <v>12.632158000000002</v>
      </c>
    </row>
    <row r="281" spans="3:25">
      <c r="C281" s="170" t="s">
        <v>156</v>
      </c>
      <c r="D281" s="169">
        <v>3</v>
      </c>
      <c r="E281" s="65">
        <v>1</v>
      </c>
      <c r="F281" s="131">
        <f t="shared" si="85"/>
        <v>275</v>
      </c>
      <c r="G281" s="79">
        <f t="shared" si="90"/>
        <v>33.633128914899025</v>
      </c>
      <c r="H281" s="72">
        <f t="shared" si="89"/>
        <v>40.329641704334541</v>
      </c>
      <c r="I281" s="10">
        <f t="shared" si="86"/>
        <v>11.202678251204039</v>
      </c>
      <c r="J281" s="70">
        <v>0</v>
      </c>
      <c r="K281" s="7">
        <f t="shared" si="76"/>
        <v>80.07252341249999</v>
      </c>
      <c r="L281" s="7">
        <v>120</v>
      </c>
      <c r="M281" s="7">
        <f t="shared" si="78"/>
        <v>0</v>
      </c>
      <c r="N281" s="7">
        <v>0</v>
      </c>
      <c r="O281" s="7">
        <f t="shared" si="79"/>
        <v>200.0725234125</v>
      </c>
      <c r="P281" s="7">
        <f t="shared" si="80"/>
        <v>2.2413481066967247</v>
      </c>
      <c r="Q281" s="7">
        <f t="shared" si="75"/>
        <v>5500</v>
      </c>
      <c r="R281" s="7">
        <f t="shared" si="77"/>
        <v>16.940000000000001</v>
      </c>
      <c r="S281" s="21">
        <f t="shared" si="81"/>
        <v>21.951160000000002</v>
      </c>
      <c r="T281" s="21">
        <f t="shared" si="87"/>
        <v>22</v>
      </c>
      <c r="U281" s="7">
        <f t="shared" si="88"/>
        <v>5500</v>
      </c>
      <c r="V281" s="7">
        <f t="shared" si="82"/>
        <v>1</v>
      </c>
      <c r="W281" s="7">
        <f t="shared" si="83"/>
        <v>11</v>
      </c>
      <c r="X281" s="7">
        <f t="shared" si="92"/>
        <v>488</v>
      </c>
      <c r="Y281" s="7">
        <f t="shared" si="84"/>
        <v>12.632158000000002</v>
      </c>
    </row>
    <row r="282" spans="3:25">
      <c r="C282" s="170" t="s">
        <v>156</v>
      </c>
      <c r="D282" s="169">
        <v>3</v>
      </c>
      <c r="E282" s="65">
        <v>1</v>
      </c>
      <c r="F282" s="131">
        <f t="shared" si="85"/>
        <v>276</v>
      </c>
      <c r="G282" s="79">
        <f t="shared" si="90"/>
        <v>33.722393283434513</v>
      </c>
      <c r="H282" s="72">
        <f t="shared" si="89"/>
        <v>40.329641704334541</v>
      </c>
      <c r="I282" s="10">
        <f t="shared" si="86"/>
        <v>11.202678251204039</v>
      </c>
      <c r="J282" s="70">
        <v>0</v>
      </c>
      <c r="K282" s="7">
        <f t="shared" si="76"/>
        <v>80.07252341249999</v>
      </c>
      <c r="L282" s="7">
        <v>120</v>
      </c>
      <c r="M282" s="7">
        <f t="shared" si="78"/>
        <v>0</v>
      </c>
      <c r="N282" s="7">
        <v>0</v>
      </c>
      <c r="O282" s="7">
        <f t="shared" si="79"/>
        <v>200.0725234125</v>
      </c>
      <c r="P282" s="7">
        <f t="shared" si="80"/>
        <v>2.2413481066967247</v>
      </c>
      <c r="Q282" s="7">
        <f t="shared" si="75"/>
        <v>5500</v>
      </c>
      <c r="R282" s="7">
        <f t="shared" si="77"/>
        <v>16.940000000000001</v>
      </c>
      <c r="S282" s="21">
        <f t="shared" si="81"/>
        <v>21.951160000000002</v>
      </c>
      <c r="T282" s="21">
        <f t="shared" si="87"/>
        <v>22</v>
      </c>
      <c r="U282" s="7">
        <f t="shared" si="88"/>
        <v>5500</v>
      </c>
      <c r="V282" s="7">
        <f t="shared" si="82"/>
        <v>1</v>
      </c>
      <c r="W282" s="7">
        <f t="shared" si="83"/>
        <v>11</v>
      </c>
      <c r="X282" s="7">
        <f t="shared" si="92"/>
        <v>488</v>
      </c>
      <c r="Y282" s="7">
        <f t="shared" si="84"/>
        <v>12.632158000000002</v>
      </c>
    </row>
    <row r="283" spans="3:25">
      <c r="C283" s="170" t="s">
        <v>156</v>
      </c>
      <c r="D283" s="169">
        <v>3</v>
      </c>
      <c r="E283" s="65">
        <v>1</v>
      </c>
      <c r="F283" s="131">
        <f t="shared" si="85"/>
        <v>277</v>
      </c>
      <c r="G283" s="79">
        <f t="shared" si="90"/>
        <v>33.811657651970002</v>
      </c>
      <c r="H283" s="72">
        <f t="shared" si="89"/>
        <v>40.329641704334541</v>
      </c>
      <c r="I283" s="10">
        <f t="shared" si="86"/>
        <v>11.202678251204039</v>
      </c>
      <c r="J283" s="70">
        <v>0</v>
      </c>
      <c r="K283" s="7">
        <f t="shared" si="76"/>
        <v>80.07252341249999</v>
      </c>
      <c r="L283" s="7">
        <v>120</v>
      </c>
      <c r="M283" s="7">
        <f t="shared" si="78"/>
        <v>0</v>
      </c>
      <c r="N283" s="7">
        <v>0</v>
      </c>
      <c r="O283" s="7">
        <f t="shared" si="79"/>
        <v>200.0725234125</v>
      </c>
      <c r="P283" s="7">
        <f t="shared" si="80"/>
        <v>2.2413481066967247</v>
      </c>
      <c r="Q283" s="7">
        <f t="shared" si="75"/>
        <v>5500</v>
      </c>
      <c r="R283" s="7">
        <f t="shared" si="77"/>
        <v>16.940000000000001</v>
      </c>
      <c r="S283" s="21">
        <f t="shared" si="81"/>
        <v>21.951160000000002</v>
      </c>
      <c r="T283" s="21">
        <f t="shared" si="87"/>
        <v>22</v>
      </c>
      <c r="U283" s="7">
        <f t="shared" si="88"/>
        <v>5500</v>
      </c>
      <c r="V283" s="7">
        <f t="shared" si="82"/>
        <v>1</v>
      </c>
      <c r="W283" s="7">
        <f t="shared" si="83"/>
        <v>11</v>
      </c>
      <c r="X283" s="7">
        <f t="shared" si="92"/>
        <v>488</v>
      </c>
      <c r="Y283" s="7">
        <f t="shared" si="84"/>
        <v>12.632158000000002</v>
      </c>
    </row>
    <row r="284" spans="3:25">
      <c r="C284" s="170" t="s">
        <v>156</v>
      </c>
      <c r="D284" s="169">
        <v>3</v>
      </c>
      <c r="E284" s="65">
        <v>1</v>
      </c>
      <c r="F284" s="131">
        <f t="shared" si="85"/>
        <v>278</v>
      </c>
      <c r="G284" s="79">
        <f t="shared" si="90"/>
        <v>33.90092202050549</v>
      </c>
      <c r="H284" s="72">
        <f t="shared" si="89"/>
        <v>40.329641704334541</v>
      </c>
      <c r="I284" s="10">
        <f t="shared" si="86"/>
        <v>11.202678251204039</v>
      </c>
      <c r="J284" s="70">
        <v>0</v>
      </c>
      <c r="K284" s="7">
        <f t="shared" si="76"/>
        <v>80.07252341249999</v>
      </c>
      <c r="L284" s="7">
        <v>120</v>
      </c>
      <c r="M284" s="7">
        <f t="shared" si="78"/>
        <v>0</v>
      </c>
      <c r="N284" s="7">
        <v>0</v>
      </c>
      <c r="O284" s="7">
        <f t="shared" si="79"/>
        <v>200.0725234125</v>
      </c>
      <c r="P284" s="7">
        <f t="shared" si="80"/>
        <v>2.2413481066967247</v>
      </c>
      <c r="Q284" s="7">
        <f t="shared" si="75"/>
        <v>5500</v>
      </c>
      <c r="R284" s="7">
        <f t="shared" si="77"/>
        <v>16.940000000000001</v>
      </c>
      <c r="S284" s="21">
        <f t="shared" si="81"/>
        <v>21.951160000000002</v>
      </c>
      <c r="T284" s="21">
        <f t="shared" si="87"/>
        <v>22</v>
      </c>
      <c r="U284" s="7">
        <f t="shared" si="88"/>
        <v>5500</v>
      </c>
      <c r="V284" s="7">
        <f t="shared" si="82"/>
        <v>1</v>
      </c>
      <c r="W284" s="7">
        <f t="shared" si="83"/>
        <v>11</v>
      </c>
      <c r="X284" s="7">
        <f t="shared" si="92"/>
        <v>488</v>
      </c>
      <c r="Y284" s="7">
        <f t="shared" si="84"/>
        <v>12.632158000000002</v>
      </c>
    </row>
    <row r="285" spans="3:25">
      <c r="C285" s="170" t="s">
        <v>156</v>
      </c>
      <c r="D285" s="169">
        <v>3</v>
      </c>
      <c r="E285" s="65">
        <v>1</v>
      </c>
      <c r="F285" s="131">
        <f t="shared" si="85"/>
        <v>279</v>
      </c>
      <c r="G285" s="79">
        <f t="shared" si="90"/>
        <v>33.990186389040979</v>
      </c>
      <c r="H285" s="72">
        <f t="shared" si="89"/>
        <v>40.329641704334541</v>
      </c>
      <c r="I285" s="10">
        <f t="shared" si="86"/>
        <v>11.202678251204039</v>
      </c>
      <c r="J285" s="70">
        <v>0</v>
      </c>
      <c r="K285" s="7">
        <f t="shared" si="76"/>
        <v>80.07252341249999</v>
      </c>
      <c r="L285" s="7">
        <v>120</v>
      </c>
      <c r="M285" s="7">
        <f t="shared" si="78"/>
        <v>0</v>
      </c>
      <c r="N285" s="7">
        <v>0</v>
      </c>
      <c r="O285" s="7">
        <f t="shared" si="79"/>
        <v>200.0725234125</v>
      </c>
      <c r="P285" s="7">
        <f t="shared" si="80"/>
        <v>2.2413481066967247</v>
      </c>
      <c r="Q285" s="7">
        <f t="shared" si="75"/>
        <v>5500</v>
      </c>
      <c r="R285" s="7">
        <f t="shared" si="77"/>
        <v>16.940000000000001</v>
      </c>
      <c r="S285" s="21">
        <f t="shared" si="81"/>
        <v>21.951160000000002</v>
      </c>
      <c r="T285" s="21">
        <f t="shared" si="87"/>
        <v>22</v>
      </c>
      <c r="U285" s="7">
        <f t="shared" si="88"/>
        <v>5500</v>
      </c>
      <c r="V285" s="7">
        <f t="shared" si="82"/>
        <v>1</v>
      </c>
      <c r="W285" s="7">
        <f t="shared" si="83"/>
        <v>11</v>
      </c>
      <c r="X285" s="7">
        <f t="shared" si="92"/>
        <v>488</v>
      </c>
      <c r="Y285" s="7">
        <f t="shared" si="84"/>
        <v>12.632158000000002</v>
      </c>
    </row>
    <row r="286" spans="3:25">
      <c r="C286" s="170" t="s">
        <v>156</v>
      </c>
      <c r="D286" s="169">
        <v>3</v>
      </c>
      <c r="E286" s="65">
        <v>1</v>
      </c>
      <c r="F286" s="131">
        <f t="shared" si="85"/>
        <v>280</v>
      </c>
      <c r="G286" s="79">
        <f t="shared" si="90"/>
        <v>34.079450757576467</v>
      </c>
      <c r="H286" s="72">
        <f t="shared" si="89"/>
        <v>40.329641704334541</v>
      </c>
      <c r="I286" s="10">
        <f t="shared" si="86"/>
        <v>11.202678251204039</v>
      </c>
      <c r="J286" s="70">
        <v>0</v>
      </c>
      <c r="K286" s="7">
        <f t="shared" si="76"/>
        <v>80.07252341249999</v>
      </c>
      <c r="L286" s="7">
        <v>120</v>
      </c>
      <c r="M286" s="7">
        <f t="shared" si="78"/>
        <v>0</v>
      </c>
      <c r="N286" s="7">
        <v>0</v>
      </c>
      <c r="O286" s="7">
        <f t="shared" si="79"/>
        <v>200.0725234125</v>
      </c>
      <c r="P286" s="7">
        <f t="shared" si="80"/>
        <v>2.2413481066967247</v>
      </c>
      <c r="Q286" s="7">
        <f t="shared" si="75"/>
        <v>5500</v>
      </c>
      <c r="R286" s="7">
        <f t="shared" si="77"/>
        <v>16.940000000000001</v>
      </c>
      <c r="S286" s="21">
        <f t="shared" si="81"/>
        <v>21.951160000000002</v>
      </c>
      <c r="T286" s="21">
        <f t="shared" si="87"/>
        <v>22</v>
      </c>
      <c r="U286" s="7">
        <f t="shared" si="88"/>
        <v>5500</v>
      </c>
      <c r="V286" s="7">
        <f t="shared" si="82"/>
        <v>1</v>
      </c>
      <c r="W286" s="7">
        <f t="shared" si="83"/>
        <v>11</v>
      </c>
      <c r="X286" s="7">
        <f t="shared" si="92"/>
        <v>488</v>
      </c>
      <c r="Y286" s="7">
        <f t="shared" si="84"/>
        <v>12.632158000000002</v>
      </c>
    </row>
    <row r="287" spans="3:25">
      <c r="C287" s="170" t="s">
        <v>156</v>
      </c>
      <c r="D287" s="169">
        <v>3</v>
      </c>
      <c r="E287" s="65">
        <v>1</v>
      </c>
      <c r="F287" s="131">
        <f t="shared" si="85"/>
        <v>281</v>
      </c>
      <c r="G287" s="79">
        <f t="shared" si="90"/>
        <v>34.168715126111955</v>
      </c>
      <c r="H287" s="72">
        <f t="shared" si="89"/>
        <v>40.329641704334541</v>
      </c>
      <c r="I287" s="10">
        <f t="shared" si="86"/>
        <v>11.202678251204039</v>
      </c>
      <c r="J287" s="70">
        <v>0</v>
      </c>
      <c r="K287" s="7">
        <f t="shared" si="76"/>
        <v>80.07252341249999</v>
      </c>
      <c r="L287" s="7">
        <v>120</v>
      </c>
      <c r="M287" s="7">
        <f t="shared" si="78"/>
        <v>0</v>
      </c>
      <c r="N287" s="7">
        <v>0</v>
      </c>
      <c r="O287" s="7">
        <f t="shared" si="79"/>
        <v>200.0725234125</v>
      </c>
      <c r="P287" s="7">
        <f t="shared" si="80"/>
        <v>2.2413481066967247</v>
      </c>
      <c r="Q287" s="7">
        <f t="shared" si="75"/>
        <v>5500</v>
      </c>
      <c r="R287" s="7">
        <f t="shared" si="77"/>
        <v>16.940000000000001</v>
      </c>
      <c r="S287" s="21">
        <f t="shared" si="81"/>
        <v>21.951160000000002</v>
      </c>
      <c r="T287" s="21">
        <f t="shared" si="87"/>
        <v>22</v>
      </c>
      <c r="U287" s="7">
        <f t="shared" si="88"/>
        <v>5500</v>
      </c>
      <c r="V287" s="7">
        <f t="shared" si="82"/>
        <v>1</v>
      </c>
      <c r="W287" s="7">
        <f t="shared" si="83"/>
        <v>11</v>
      </c>
      <c r="X287" s="7">
        <f t="shared" si="92"/>
        <v>488</v>
      </c>
      <c r="Y287" s="7">
        <f t="shared" si="84"/>
        <v>12.632158000000002</v>
      </c>
    </row>
    <row r="288" spans="3:25">
      <c r="C288" s="170" t="s">
        <v>156</v>
      </c>
      <c r="D288" s="169">
        <v>3</v>
      </c>
      <c r="E288" s="65">
        <v>1</v>
      </c>
      <c r="F288" s="131">
        <f t="shared" si="85"/>
        <v>282</v>
      </c>
      <c r="G288" s="79">
        <f t="shared" si="90"/>
        <v>34.257979494647444</v>
      </c>
      <c r="H288" s="72">
        <f t="shared" si="89"/>
        <v>40.329641704334541</v>
      </c>
      <c r="I288" s="10">
        <f t="shared" si="86"/>
        <v>11.202678251204039</v>
      </c>
      <c r="J288" s="70">
        <v>0</v>
      </c>
      <c r="K288" s="7">
        <f t="shared" si="76"/>
        <v>80.07252341249999</v>
      </c>
      <c r="L288" s="7">
        <v>120</v>
      </c>
      <c r="M288" s="7">
        <f t="shared" si="78"/>
        <v>0</v>
      </c>
      <c r="N288" s="7">
        <v>0</v>
      </c>
      <c r="O288" s="7">
        <f t="shared" si="79"/>
        <v>200.0725234125</v>
      </c>
      <c r="P288" s="7">
        <f t="shared" si="80"/>
        <v>2.2413481066967247</v>
      </c>
      <c r="Q288" s="7">
        <f t="shared" si="75"/>
        <v>5500</v>
      </c>
      <c r="R288" s="7">
        <f t="shared" si="77"/>
        <v>16.940000000000001</v>
      </c>
      <c r="S288" s="21">
        <f t="shared" si="81"/>
        <v>21.951160000000002</v>
      </c>
      <c r="T288" s="21">
        <f t="shared" si="87"/>
        <v>22</v>
      </c>
      <c r="U288" s="7">
        <f t="shared" si="88"/>
        <v>5500</v>
      </c>
      <c r="V288" s="7">
        <f t="shared" si="82"/>
        <v>1</v>
      </c>
      <c r="W288" s="7">
        <f t="shared" si="83"/>
        <v>11</v>
      </c>
      <c r="X288" s="7">
        <f t="shared" si="92"/>
        <v>488</v>
      </c>
      <c r="Y288" s="7">
        <f t="shared" si="84"/>
        <v>12.632158000000002</v>
      </c>
    </row>
    <row r="289" spans="3:25">
      <c r="C289" s="170" t="s">
        <v>156</v>
      </c>
      <c r="D289" s="169">
        <v>3</v>
      </c>
      <c r="E289" s="65">
        <v>1</v>
      </c>
      <c r="F289" s="131">
        <f t="shared" si="85"/>
        <v>283</v>
      </c>
      <c r="G289" s="79">
        <f t="shared" si="90"/>
        <v>34.347243863182932</v>
      </c>
      <c r="H289" s="72">
        <f t="shared" si="89"/>
        <v>40.329641704334541</v>
      </c>
      <c r="I289" s="10">
        <f t="shared" si="86"/>
        <v>11.202678251204039</v>
      </c>
      <c r="J289" s="70">
        <v>0</v>
      </c>
      <c r="K289" s="7">
        <f t="shared" si="76"/>
        <v>80.07252341249999</v>
      </c>
      <c r="L289" s="7">
        <v>120</v>
      </c>
      <c r="M289" s="7">
        <f t="shared" si="78"/>
        <v>0</v>
      </c>
      <c r="N289" s="7">
        <v>0</v>
      </c>
      <c r="O289" s="7">
        <f t="shared" si="79"/>
        <v>200.0725234125</v>
      </c>
      <c r="P289" s="7">
        <f t="shared" si="80"/>
        <v>2.2413481066967247</v>
      </c>
      <c r="Q289" s="7">
        <f t="shared" si="75"/>
        <v>5500</v>
      </c>
      <c r="R289" s="7">
        <f t="shared" si="77"/>
        <v>16.940000000000001</v>
      </c>
      <c r="S289" s="21">
        <f t="shared" si="81"/>
        <v>21.951160000000002</v>
      </c>
      <c r="T289" s="21">
        <f t="shared" si="87"/>
        <v>22</v>
      </c>
      <c r="U289" s="7">
        <f t="shared" si="88"/>
        <v>5500</v>
      </c>
      <c r="V289" s="7">
        <f t="shared" si="82"/>
        <v>1</v>
      </c>
      <c r="W289" s="7">
        <f t="shared" si="83"/>
        <v>11</v>
      </c>
      <c r="X289" s="7">
        <f t="shared" si="92"/>
        <v>488</v>
      </c>
      <c r="Y289" s="7">
        <f t="shared" si="84"/>
        <v>12.632158000000002</v>
      </c>
    </row>
    <row r="290" spans="3:25">
      <c r="C290" s="170" t="s">
        <v>156</v>
      </c>
      <c r="D290" s="169">
        <v>3</v>
      </c>
      <c r="E290" s="65">
        <v>1</v>
      </c>
      <c r="F290" s="131">
        <f t="shared" si="85"/>
        <v>284</v>
      </c>
      <c r="G290" s="79">
        <f t="shared" si="90"/>
        <v>34.43650823171842</v>
      </c>
      <c r="H290" s="72">
        <f t="shared" si="89"/>
        <v>40.329641704334541</v>
      </c>
      <c r="I290" s="10">
        <f t="shared" si="86"/>
        <v>11.202678251204039</v>
      </c>
      <c r="J290" s="70">
        <v>0</v>
      </c>
      <c r="K290" s="7">
        <f t="shared" si="76"/>
        <v>80.07252341249999</v>
      </c>
      <c r="L290" s="7">
        <v>120</v>
      </c>
      <c r="M290" s="7">
        <f t="shared" si="78"/>
        <v>0</v>
      </c>
      <c r="N290" s="7">
        <v>0</v>
      </c>
      <c r="O290" s="7">
        <f t="shared" si="79"/>
        <v>200.0725234125</v>
      </c>
      <c r="P290" s="7">
        <f t="shared" si="80"/>
        <v>2.2413481066967247</v>
      </c>
      <c r="Q290" s="7">
        <f t="shared" si="75"/>
        <v>5500</v>
      </c>
      <c r="R290" s="7">
        <f t="shared" si="77"/>
        <v>16.940000000000001</v>
      </c>
      <c r="S290" s="21">
        <f t="shared" si="81"/>
        <v>21.951160000000002</v>
      </c>
      <c r="T290" s="21">
        <f t="shared" si="87"/>
        <v>22</v>
      </c>
      <c r="U290" s="7">
        <f t="shared" si="88"/>
        <v>5500</v>
      </c>
      <c r="V290" s="7">
        <f t="shared" si="82"/>
        <v>1</v>
      </c>
      <c r="W290" s="7">
        <f t="shared" si="83"/>
        <v>11</v>
      </c>
      <c r="X290" s="7">
        <f t="shared" si="92"/>
        <v>488</v>
      </c>
      <c r="Y290" s="7">
        <f t="shared" si="84"/>
        <v>12.632158000000002</v>
      </c>
    </row>
    <row r="291" spans="3:25">
      <c r="C291" s="170" t="s">
        <v>156</v>
      </c>
      <c r="D291" s="169">
        <v>3</v>
      </c>
      <c r="E291" s="65">
        <v>1</v>
      </c>
      <c r="F291" s="131">
        <f t="shared" si="85"/>
        <v>285</v>
      </c>
      <c r="G291" s="79">
        <f t="shared" si="90"/>
        <v>34.525772600253909</v>
      </c>
      <c r="H291" s="72">
        <f t="shared" si="89"/>
        <v>40.329641704334541</v>
      </c>
      <c r="I291" s="10">
        <f t="shared" si="86"/>
        <v>11.202678251204039</v>
      </c>
      <c r="J291" s="70">
        <v>0</v>
      </c>
      <c r="K291" s="7">
        <f t="shared" si="76"/>
        <v>80.07252341249999</v>
      </c>
      <c r="L291" s="7">
        <v>120</v>
      </c>
      <c r="M291" s="7">
        <f t="shared" si="78"/>
        <v>0</v>
      </c>
      <c r="N291" s="7">
        <v>0</v>
      </c>
      <c r="O291" s="7">
        <f t="shared" si="79"/>
        <v>200.0725234125</v>
      </c>
      <c r="P291" s="7">
        <f t="shared" si="80"/>
        <v>2.2413481066967247</v>
      </c>
      <c r="Q291" s="7">
        <f t="shared" si="75"/>
        <v>5500</v>
      </c>
      <c r="R291" s="7">
        <f t="shared" si="77"/>
        <v>16.940000000000001</v>
      </c>
      <c r="S291" s="21">
        <f t="shared" si="81"/>
        <v>21.951160000000002</v>
      </c>
      <c r="T291" s="21">
        <f t="shared" si="87"/>
        <v>22</v>
      </c>
      <c r="U291" s="7">
        <f t="shared" si="88"/>
        <v>5500</v>
      </c>
      <c r="V291" s="7">
        <f t="shared" si="82"/>
        <v>1</v>
      </c>
      <c r="W291" s="7">
        <f t="shared" si="83"/>
        <v>11</v>
      </c>
      <c r="X291" s="7">
        <f t="shared" si="92"/>
        <v>488</v>
      </c>
      <c r="Y291" s="7">
        <f t="shared" si="84"/>
        <v>12.632158000000002</v>
      </c>
    </row>
    <row r="292" spans="3:25">
      <c r="C292" s="170" t="s">
        <v>156</v>
      </c>
      <c r="D292" s="169">
        <v>3</v>
      </c>
      <c r="E292" s="65">
        <v>1</v>
      </c>
      <c r="F292" s="131">
        <f t="shared" si="85"/>
        <v>286</v>
      </c>
      <c r="G292" s="79">
        <f t="shared" si="90"/>
        <v>34.615036968789397</v>
      </c>
      <c r="H292" s="72">
        <f t="shared" si="89"/>
        <v>40.329641704334541</v>
      </c>
      <c r="I292" s="10">
        <f t="shared" si="86"/>
        <v>11.202678251204039</v>
      </c>
      <c r="J292" s="70">
        <v>0</v>
      </c>
      <c r="K292" s="7">
        <f t="shared" si="76"/>
        <v>80.07252341249999</v>
      </c>
      <c r="L292" s="7">
        <v>120</v>
      </c>
      <c r="M292" s="7">
        <f t="shared" si="78"/>
        <v>0</v>
      </c>
      <c r="N292" s="7">
        <v>0</v>
      </c>
      <c r="O292" s="7">
        <f t="shared" si="79"/>
        <v>200.0725234125</v>
      </c>
      <c r="P292" s="7">
        <f t="shared" si="80"/>
        <v>2.2413481066967247</v>
      </c>
      <c r="Q292" s="7">
        <f t="shared" si="75"/>
        <v>5500</v>
      </c>
      <c r="R292" s="7">
        <f t="shared" si="77"/>
        <v>16.940000000000001</v>
      </c>
      <c r="S292" s="21">
        <f t="shared" si="81"/>
        <v>21.951160000000002</v>
      </c>
      <c r="T292" s="21">
        <f t="shared" si="87"/>
        <v>22</v>
      </c>
      <c r="U292" s="7">
        <f t="shared" si="88"/>
        <v>5500</v>
      </c>
      <c r="V292" s="7">
        <f t="shared" si="82"/>
        <v>1</v>
      </c>
      <c r="W292" s="7">
        <f t="shared" si="83"/>
        <v>11</v>
      </c>
      <c r="X292" s="7">
        <f t="shared" si="92"/>
        <v>488</v>
      </c>
      <c r="Y292" s="7">
        <f t="shared" si="84"/>
        <v>12.632158000000002</v>
      </c>
    </row>
    <row r="293" spans="3:25">
      <c r="C293" s="170" t="s">
        <v>156</v>
      </c>
      <c r="D293" s="169">
        <v>3</v>
      </c>
      <c r="E293" s="65">
        <v>1</v>
      </c>
      <c r="F293" s="131">
        <f t="shared" si="85"/>
        <v>287</v>
      </c>
      <c r="G293" s="79">
        <f t="shared" si="90"/>
        <v>34.704301337324885</v>
      </c>
      <c r="H293" s="72">
        <f t="shared" si="89"/>
        <v>40.329641704334541</v>
      </c>
      <c r="I293" s="10">
        <f t="shared" si="86"/>
        <v>11.202678251204039</v>
      </c>
      <c r="J293" s="70">
        <v>0</v>
      </c>
      <c r="K293" s="7">
        <f t="shared" si="76"/>
        <v>80.07252341249999</v>
      </c>
      <c r="L293" s="7">
        <v>120</v>
      </c>
      <c r="M293" s="7">
        <f t="shared" si="78"/>
        <v>0</v>
      </c>
      <c r="N293" s="7">
        <v>0</v>
      </c>
      <c r="O293" s="7">
        <f t="shared" si="79"/>
        <v>200.0725234125</v>
      </c>
      <c r="P293" s="7">
        <f t="shared" si="80"/>
        <v>2.2413481066967247</v>
      </c>
      <c r="Q293" s="7">
        <f t="shared" si="75"/>
        <v>5500</v>
      </c>
      <c r="R293" s="7">
        <f t="shared" si="77"/>
        <v>16.940000000000001</v>
      </c>
      <c r="S293" s="21">
        <f t="shared" si="81"/>
        <v>21.951160000000002</v>
      </c>
      <c r="T293" s="21">
        <f t="shared" si="87"/>
        <v>22</v>
      </c>
      <c r="U293" s="7">
        <f t="shared" si="88"/>
        <v>5500</v>
      </c>
      <c r="V293" s="7">
        <f t="shared" si="82"/>
        <v>1</v>
      </c>
      <c r="W293" s="7">
        <f t="shared" si="83"/>
        <v>11</v>
      </c>
      <c r="X293" s="7">
        <f t="shared" si="92"/>
        <v>488</v>
      </c>
      <c r="Y293" s="7">
        <f t="shared" si="84"/>
        <v>12.632158000000002</v>
      </c>
    </row>
    <row r="294" spans="3:25">
      <c r="C294" s="170" t="s">
        <v>156</v>
      </c>
      <c r="D294" s="169">
        <v>3</v>
      </c>
      <c r="E294" s="65">
        <v>1</v>
      </c>
      <c r="F294" s="131">
        <f t="shared" si="85"/>
        <v>288</v>
      </c>
      <c r="G294" s="79">
        <f t="shared" si="90"/>
        <v>34.793565705860374</v>
      </c>
      <c r="H294" s="72">
        <f t="shared" si="89"/>
        <v>40.329641704334541</v>
      </c>
      <c r="I294" s="10">
        <f t="shared" si="86"/>
        <v>11.202678251204039</v>
      </c>
      <c r="J294" s="70">
        <v>0</v>
      </c>
      <c r="K294" s="7">
        <f t="shared" si="76"/>
        <v>80.07252341249999</v>
      </c>
      <c r="L294" s="7">
        <v>120</v>
      </c>
      <c r="M294" s="7">
        <f t="shared" si="78"/>
        <v>0</v>
      </c>
      <c r="N294" s="7">
        <v>0</v>
      </c>
      <c r="O294" s="7">
        <f t="shared" si="79"/>
        <v>200.0725234125</v>
      </c>
      <c r="P294" s="7">
        <f t="shared" si="80"/>
        <v>2.2413481066967247</v>
      </c>
      <c r="Q294" s="7">
        <f t="shared" si="75"/>
        <v>5500</v>
      </c>
      <c r="R294" s="7">
        <f t="shared" si="77"/>
        <v>16.940000000000001</v>
      </c>
      <c r="S294" s="21">
        <f t="shared" si="81"/>
        <v>21.951160000000002</v>
      </c>
      <c r="T294" s="21">
        <f t="shared" si="87"/>
        <v>22</v>
      </c>
      <c r="U294" s="7">
        <f t="shared" si="88"/>
        <v>5500</v>
      </c>
      <c r="V294" s="7">
        <f t="shared" si="82"/>
        <v>1</v>
      </c>
      <c r="W294" s="7">
        <f t="shared" si="83"/>
        <v>11</v>
      </c>
      <c r="X294" s="7">
        <f t="shared" si="92"/>
        <v>488</v>
      </c>
      <c r="Y294" s="7">
        <f t="shared" si="84"/>
        <v>12.632158000000002</v>
      </c>
    </row>
    <row r="295" spans="3:25">
      <c r="C295" s="170" t="s">
        <v>156</v>
      </c>
      <c r="D295" s="169">
        <v>3</v>
      </c>
      <c r="E295" s="65">
        <v>1</v>
      </c>
      <c r="F295" s="131">
        <f t="shared" si="85"/>
        <v>289</v>
      </c>
      <c r="G295" s="79">
        <f t="shared" si="90"/>
        <v>34.882830074395862</v>
      </c>
      <c r="H295" s="72">
        <f t="shared" si="89"/>
        <v>40.329641704334541</v>
      </c>
      <c r="I295" s="10">
        <f t="shared" si="86"/>
        <v>11.202678251204039</v>
      </c>
      <c r="J295" s="70">
        <v>0</v>
      </c>
      <c r="K295" s="7">
        <f t="shared" si="76"/>
        <v>80.07252341249999</v>
      </c>
      <c r="L295" s="7">
        <v>120</v>
      </c>
      <c r="M295" s="7">
        <f t="shared" si="78"/>
        <v>0</v>
      </c>
      <c r="N295" s="7">
        <v>0</v>
      </c>
      <c r="O295" s="7">
        <f t="shared" si="79"/>
        <v>200.0725234125</v>
      </c>
      <c r="P295" s="7">
        <f t="shared" si="80"/>
        <v>2.2413481066967247</v>
      </c>
      <c r="Q295" s="7">
        <f t="shared" si="75"/>
        <v>5500</v>
      </c>
      <c r="R295" s="7">
        <f t="shared" si="77"/>
        <v>16.940000000000001</v>
      </c>
      <c r="S295" s="21">
        <f t="shared" si="81"/>
        <v>21.951160000000002</v>
      </c>
      <c r="T295" s="21">
        <f t="shared" si="87"/>
        <v>22</v>
      </c>
      <c r="U295" s="7">
        <f t="shared" si="88"/>
        <v>5500</v>
      </c>
      <c r="V295" s="7">
        <f t="shared" si="82"/>
        <v>1</v>
      </c>
      <c r="W295" s="7">
        <f t="shared" si="83"/>
        <v>11</v>
      </c>
      <c r="X295" s="7">
        <f t="shared" si="92"/>
        <v>488</v>
      </c>
      <c r="Y295" s="7">
        <f t="shared" si="84"/>
        <v>12.632158000000002</v>
      </c>
    </row>
    <row r="296" spans="3:25">
      <c r="C296" s="170" t="s">
        <v>156</v>
      </c>
      <c r="D296" s="169">
        <v>3</v>
      </c>
      <c r="E296" s="65">
        <v>1</v>
      </c>
      <c r="F296" s="131">
        <f t="shared" si="85"/>
        <v>290</v>
      </c>
      <c r="G296" s="79">
        <f t="shared" si="90"/>
        <v>34.97209444293135</v>
      </c>
      <c r="H296" s="72">
        <f t="shared" si="89"/>
        <v>40.329641704334541</v>
      </c>
      <c r="I296" s="10">
        <f t="shared" si="86"/>
        <v>11.202678251204039</v>
      </c>
      <c r="J296" s="70">
        <v>0</v>
      </c>
      <c r="K296" s="7">
        <f t="shared" si="76"/>
        <v>80.07252341249999</v>
      </c>
      <c r="L296" s="7">
        <v>120</v>
      </c>
      <c r="M296" s="7">
        <f t="shared" si="78"/>
        <v>0</v>
      </c>
      <c r="N296" s="7">
        <v>0</v>
      </c>
      <c r="O296" s="7">
        <f t="shared" si="79"/>
        <v>200.0725234125</v>
      </c>
      <c r="P296" s="7">
        <f t="shared" si="80"/>
        <v>2.2413481066967247</v>
      </c>
      <c r="Q296" s="7">
        <f t="shared" si="75"/>
        <v>5500</v>
      </c>
      <c r="R296" s="7">
        <f t="shared" si="77"/>
        <v>16.940000000000001</v>
      </c>
      <c r="S296" s="21">
        <f t="shared" si="81"/>
        <v>21.951160000000002</v>
      </c>
      <c r="T296" s="21">
        <f t="shared" si="87"/>
        <v>22</v>
      </c>
      <c r="U296" s="7">
        <f t="shared" si="88"/>
        <v>5500</v>
      </c>
      <c r="V296" s="7">
        <f t="shared" si="82"/>
        <v>1</v>
      </c>
      <c r="W296" s="7">
        <f t="shared" si="83"/>
        <v>11</v>
      </c>
      <c r="X296" s="7">
        <f t="shared" si="92"/>
        <v>488</v>
      </c>
      <c r="Y296" s="7">
        <f t="shared" si="84"/>
        <v>12.632158000000002</v>
      </c>
    </row>
    <row r="297" spans="3:25">
      <c r="C297" s="170" t="s">
        <v>156</v>
      </c>
      <c r="D297" s="169">
        <v>3</v>
      </c>
      <c r="E297" s="65">
        <v>1</v>
      </c>
      <c r="F297" s="131">
        <f t="shared" si="85"/>
        <v>291</v>
      </c>
      <c r="G297" s="79">
        <f t="shared" si="90"/>
        <v>35.061358811466839</v>
      </c>
      <c r="H297" s="72">
        <f t="shared" si="89"/>
        <v>40.329641704334541</v>
      </c>
      <c r="I297" s="10">
        <f t="shared" si="86"/>
        <v>11.202678251204039</v>
      </c>
      <c r="J297" s="70">
        <v>0</v>
      </c>
      <c r="K297" s="7">
        <f t="shared" si="76"/>
        <v>80.07252341249999</v>
      </c>
      <c r="L297" s="7">
        <v>120</v>
      </c>
      <c r="M297" s="7">
        <f t="shared" si="78"/>
        <v>0</v>
      </c>
      <c r="N297" s="7">
        <v>0</v>
      </c>
      <c r="O297" s="7">
        <f t="shared" si="79"/>
        <v>200.0725234125</v>
      </c>
      <c r="P297" s="7">
        <f t="shared" si="80"/>
        <v>2.2413481066967247</v>
      </c>
      <c r="Q297" s="7">
        <f t="shared" si="75"/>
        <v>5500</v>
      </c>
      <c r="R297" s="7">
        <f t="shared" si="77"/>
        <v>16.940000000000001</v>
      </c>
      <c r="S297" s="21">
        <f t="shared" si="81"/>
        <v>21.951160000000002</v>
      </c>
      <c r="T297" s="21">
        <f t="shared" si="87"/>
        <v>22</v>
      </c>
      <c r="U297" s="7">
        <f t="shared" si="88"/>
        <v>5500</v>
      </c>
      <c r="V297" s="7">
        <f t="shared" si="82"/>
        <v>1</v>
      </c>
      <c r="W297" s="7">
        <f t="shared" si="83"/>
        <v>11</v>
      </c>
      <c r="X297" s="7">
        <f t="shared" si="92"/>
        <v>488</v>
      </c>
      <c r="Y297" s="7">
        <f t="shared" si="84"/>
        <v>12.632158000000002</v>
      </c>
    </row>
    <row r="298" spans="3:25">
      <c r="C298" s="170" t="s">
        <v>156</v>
      </c>
      <c r="D298" s="169">
        <v>3</v>
      </c>
      <c r="E298" s="65">
        <v>1</v>
      </c>
      <c r="F298" s="131">
        <f t="shared" si="85"/>
        <v>292</v>
      </c>
      <c r="G298" s="79">
        <f t="shared" si="90"/>
        <v>35.150623180002327</v>
      </c>
      <c r="H298" s="72">
        <f t="shared" si="89"/>
        <v>40.329641704334541</v>
      </c>
      <c r="I298" s="10">
        <f t="shared" si="86"/>
        <v>11.202678251204039</v>
      </c>
      <c r="J298" s="70">
        <v>0</v>
      </c>
      <c r="K298" s="7">
        <f t="shared" si="76"/>
        <v>80.07252341249999</v>
      </c>
      <c r="L298" s="7">
        <v>120</v>
      </c>
      <c r="M298" s="7">
        <f t="shared" si="78"/>
        <v>0</v>
      </c>
      <c r="N298" s="7">
        <v>0</v>
      </c>
      <c r="O298" s="7">
        <f t="shared" si="79"/>
        <v>200.0725234125</v>
      </c>
      <c r="P298" s="7">
        <f t="shared" si="80"/>
        <v>2.2413481066967247</v>
      </c>
      <c r="Q298" s="7">
        <f t="shared" si="75"/>
        <v>5500</v>
      </c>
      <c r="R298" s="7">
        <f t="shared" si="77"/>
        <v>16.940000000000001</v>
      </c>
      <c r="S298" s="21">
        <f t="shared" si="81"/>
        <v>21.951160000000002</v>
      </c>
      <c r="T298" s="21">
        <f t="shared" si="87"/>
        <v>22</v>
      </c>
      <c r="U298" s="7">
        <f t="shared" si="88"/>
        <v>5500</v>
      </c>
      <c r="V298" s="7">
        <f t="shared" si="82"/>
        <v>1</v>
      </c>
      <c r="W298" s="7">
        <f t="shared" si="83"/>
        <v>11</v>
      </c>
      <c r="X298" s="7">
        <f t="shared" si="92"/>
        <v>488</v>
      </c>
      <c r="Y298" s="7">
        <f t="shared" si="84"/>
        <v>12.632158000000002</v>
      </c>
    </row>
    <row r="299" spans="3:25">
      <c r="C299" s="170" t="s">
        <v>156</v>
      </c>
      <c r="D299" s="169">
        <v>3</v>
      </c>
      <c r="E299" s="65">
        <v>1</v>
      </c>
      <c r="F299" s="131">
        <f t="shared" si="85"/>
        <v>293</v>
      </c>
      <c r="G299" s="79">
        <f t="shared" si="90"/>
        <v>35.239887548537816</v>
      </c>
      <c r="H299" s="72">
        <f t="shared" si="89"/>
        <v>40.329641704334541</v>
      </c>
      <c r="I299" s="10">
        <f t="shared" si="86"/>
        <v>11.202678251204039</v>
      </c>
      <c r="J299" s="70">
        <v>0</v>
      </c>
      <c r="K299" s="7">
        <f t="shared" si="76"/>
        <v>80.07252341249999</v>
      </c>
      <c r="L299" s="7">
        <v>120</v>
      </c>
      <c r="M299" s="7">
        <f t="shared" si="78"/>
        <v>0</v>
      </c>
      <c r="N299" s="7">
        <v>0</v>
      </c>
      <c r="O299" s="7">
        <f t="shared" si="79"/>
        <v>200.0725234125</v>
      </c>
      <c r="P299" s="7">
        <f t="shared" si="80"/>
        <v>2.2413481066967247</v>
      </c>
      <c r="Q299" s="7">
        <f t="shared" si="75"/>
        <v>5500</v>
      </c>
      <c r="R299" s="7">
        <f t="shared" si="77"/>
        <v>16.940000000000001</v>
      </c>
      <c r="S299" s="21">
        <f t="shared" si="81"/>
        <v>21.951160000000002</v>
      </c>
      <c r="T299" s="21">
        <f t="shared" si="87"/>
        <v>22</v>
      </c>
      <c r="U299" s="7">
        <f t="shared" si="88"/>
        <v>5500</v>
      </c>
      <c r="V299" s="7">
        <f t="shared" si="82"/>
        <v>1</v>
      </c>
      <c r="W299" s="7">
        <f t="shared" si="83"/>
        <v>11</v>
      </c>
      <c r="X299" s="7">
        <f t="shared" si="92"/>
        <v>488</v>
      </c>
      <c r="Y299" s="7">
        <f t="shared" si="84"/>
        <v>12.632158000000002</v>
      </c>
    </row>
    <row r="300" spans="3:25">
      <c r="C300" s="170" t="s">
        <v>156</v>
      </c>
      <c r="D300" s="169">
        <v>3</v>
      </c>
      <c r="E300" s="65">
        <v>1</v>
      </c>
      <c r="F300" s="131">
        <f t="shared" si="85"/>
        <v>294</v>
      </c>
      <c r="G300" s="79">
        <f t="shared" si="90"/>
        <v>35.329151917073304</v>
      </c>
      <c r="H300" s="72">
        <f t="shared" si="89"/>
        <v>40.329641704334541</v>
      </c>
      <c r="I300" s="10">
        <f t="shared" si="86"/>
        <v>11.202678251204039</v>
      </c>
      <c r="J300" s="70">
        <v>0</v>
      </c>
      <c r="K300" s="7">
        <f t="shared" si="76"/>
        <v>80.07252341249999</v>
      </c>
      <c r="L300" s="7">
        <v>120</v>
      </c>
      <c r="M300" s="7">
        <f t="shared" si="78"/>
        <v>0</v>
      </c>
      <c r="N300" s="7">
        <v>0</v>
      </c>
      <c r="O300" s="7">
        <f t="shared" si="79"/>
        <v>200.0725234125</v>
      </c>
      <c r="P300" s="7">
        <f t="shared" si="80"/>
        <v>2.2413481066967247</v>
      </c>
      <c r="Q300" s="7">
        <f t="shared" si="75"/>
        <v>5500</v>
      </c>
      <c r="R300" s="7">
        <f t="shared" si="77"/>
        <v>16.940000000000001</v>
      </c>
      <c r="S300" s="21">
        <f t="shared" si="81"/>
        <v>21.951160000000002</v>
      </c>
      <c r="T300" s="21">
        <f t="shared" si="87"/>
        <v>22</v>
      </c>
      <c r="U300" s="7">
        <f t="shared" si="88"/>
        <v>5500</v>
      </c>
      <c r="V300" s="7">
        <f t="shared" si="82"/>
        <v>1</v>
      </c>
      <c r="W300" s="7">
        <f t="shared" si="83"/>
        <v>11</v>
      </c>
      <c r="X300" s="7">
        <f t="shared" si="92"/>
        <v>488</v>
      </c>
      <c r="Y300" s="7">
        <f t="shared" si="84"/>
        <v>12.632158000000002</v>
      </c>
    </row>
    <row r="301" spans="3:25">
      <c r="C301" s="170" t="s">
        <v>156</v>
      </c>
      <c r="D301" s="169">
        <v>3</v>
      </c>
      <c r="E301" s="65">
        <v>1</v>
      </c>
      <c r="F301" s="131">
        <f t="shared" si="85"/>
        <v>295</v>
      </c>
      <c r="G301" s="79">
        <f t="shared" si="90"/>
        <v>35.418416285608792</v>
      </c>
      <c r="H301" s="72">
        <f t="shared" si="89"/>
        <v>40.329641704334541</v>
      </c>
      <c r="I301" s="10">
        <f t="shared" si="86"/>
        <v>11.202678251204039</v>
      </c>
      <c r="J301" s="70">
        <v>0</v>
      </c>
      <c r="K301" s="7">
        <f t="shared" si="76"/>
        <v>80.07252341249999</v>
      </c>
      <c r="L301" s="7">
        <v>120</v>
      </c>
      <c r="M301" s="7">
        <f t="shared" si="78"/>
        <v>0</v>
      </c>
      <c r="N301" s="7">
        <v>0</v>
      </c>
      <c r="O301" s="7">
        <f t="shared" si="79"/>
        <v>200.0725234125</v>
      </c>
      <c r="P301" s="7">
        <f t="shared" si="80"/>
        <v>2.2413481066967247</v>
      </c>
      <c r="Q301" s="7">
        <f t="shared" si="75"/>
        <v>5500</v>
      </c>
      <c r="R301" s="7">
        <f t="shared" si="77"/>
        <v>16.940000000000001</v>
      </c>
      <c r="S301" s="21">
        <f t="shared" si="81"/>
        <v>21.951160000000002</v>
      </c>
      <c r="T301" s="21">
        <f t="shared" si="87"/>
        <v>22</v>
      </c>
      <c r="U301" s="7">
        <f t="shared" si="88"/>
        <v>5500</v>
      </c>
      <c r="V301" s="7">
        <f t="shared" si="82"/>
        <v>1</v>
      </c>
      <c r="W301" s="7">
        <f t="shared" si="83"/>
        <v>11</v>
      </c>
      <c r="X301" s="7">
        <f t="shared" si="92"/>
        <v>488</v>
      </c>
      <c r="Y301" s="7">
        <f t="shared" si="84"/>
        <v>12.632158000000002</v>
      </c>
    </row>
    <row r="302" spans="3:25">
      <c r="C302" s="170" t="s">
        <v>156</v>
      </c>
      <c r="D302" s="169">
        <v>3</v>
      </c>
      <c r="E302" s="65">
        <v>1</v>
      </c>
      <c r="F302" s="131">
        <f t="shared" si="85"/>
        <v>296</v>
      </c>
      <c r="G302" s="79">
        <f t="shared" si="90"/>
        <v>35.507680654144281</v>
      </c>
      <c r="H302" s="72">
        <f t="shared" si="89"/>
        <v>40.329641704334541</v>
      </c>
      <c r="I302" s="10">
        <f t="shared" si="86"/>
        <v>11.202678251204039</v>
      </c>
      <c r="J302" s="70">
        <v>0</v>
      </c>
      <c r="K302" s="7">
        <f t="shared" si="76"/>
        <v>80.07252341249999</v>
      </c>
      <c r="L302" s="7">
        <v>120</v>
      </c>
      <c r="M302" s="7">
        <f t="shared" si="78"/>
        <v>0</v>
      </c>
      <c r="N302" s="7">
        <v>0</v>
      </c>
      <c r="O302" s="7">
        <f t="shared" si="79"/>
        <v>200.0725234125</v>
      </c>
      <c r="P302" s="7">
        <f t="shared" si="80"/>
        <v>2.2413481066967247</v>
      </c>
      <c r="Q302" s="7">
        <f t="shared" si="75"/>
        <v>5500</v>
      </c>
      <c r="R302" s="7">
        <f t="shared" si="77"/>
        <v>16.940000000000001</v>
      </c>
      <c r="S302" s="21">
        <f t="shared" si="81"/>
        <v>21.951160000000002</v>
      </c>
      <c r="T302" s="21">
        <f t="shared" si="87"/>
        <v>22</v>
      </c>
      <c r="U302" s="7">
        <f t="shared" si="88"/>
        <v>5500</v>
      </c>
      <c r="V302" s="7">
        <f t="shared" si="82"/>
        <v>1</v>
      </c>
      <c r="W302" s="7">
        <f t="shared" si="83"/>
        <v>11</v>
      </c>
      <c r="X302" s="7">
        <f t="shared" si="92"/>
        <v>488</v>
      </c>
      <c r="Y302" s="7">
        <f t="shared" si="84"/>
        <v>12.632158000000002</v>
      </c>
    </row>
    <row r="303" spans="3:25">
      <c r="C303" s="170" t="s">
        <v>156</v>
      </c>
      <c r="D303" s="169">
        <v>3</v>
      </c>
      <c r="E303" s="65">
        <v>1</v>
      </c>
      <c r="F303" s="131">
        <f t="shared" si="85"/>
        <v>297</v>
      </c>
      <c r="G303" s="79">
        <f t="shared" si="90"/>
        <v>35.596945022679769</v>
      </c>
      <c r="H303" s="72">
        <f t="shared" si="89"/>
        <v>40.329641704334541</v>
      </c>
      <c r="I303" s="10">
        <f t="shared" si="86"/>
        <v>11.202678251204039</v>
      </c>
      <c r="J303" s="70">
        <v>0</v>
      </c>
      <c r="K303" s="7">
        <f t="shared" si="76"/>
        <v>80.07252341249999</v>
      </c>
      <c r="L303" s="7">
        <v>120</v>
      </c>
      <c r="M303" s="7">
        <f t="shared" si="78"/>
        <v>0</v>
      </c>
      <c r="N303" s="7">
        <v>0</v>
      </c>
      <c r="O303" s="7">
        <f t="shared" si="79"/>
        <v>200.0725234125</v>
      </c>
      <c r="P303" s="7">
        <f t="shared" si="80"/>
        <v>2.2413481066967247</v>
      </c>
      <c r="Q303" s="7">
        <f t="shared" si="75"/>
        <v>5500</v>
      </c>
      <c r="R303" s="7">
        <f t="shared" si="77"/>
        <v>16.940000000000001</v>
      </c>
      <c r="S303" s="21">
        <f t="shared" si="81"/>
        <v>21.951160000000002</v>
      </c>
      <c r="T303" s="21">
        <f t="shared" si="87"/>
        <v>22</v>
      </c>
      <c r="U303" s="7">
        <f t="shared" si="88"/>
        <v>5500</v>
      </c>
      <c r="V303" s="7">
        <f t="shared" si="82"/>
        <v>1</v>
      </c>
      <c r="W303" s="7">
        <f t="shared" si="83"/>
        <v>11</v>
      </c>
      <c r="X303" s="7">
        <f t="shared" si="92"/>
        <v>488</v>
      </c>
      <c r="Y303" s="7">
        <f t="shared" si="84"/>
        <v>12.632158000000002</v>
      </c>
    </row>
    <row r="304" spans="3:25">
      <c r="C304" s="170" t="s">
        <v>156</v>
      </c>
      <c r="D304" s="169">
        <v>3</v>
      </c>
      <c r="E304" s="65">
        <v>1</v>
      </c>
      <c r="F304" s="131">
        <f t="shared" si="85"/>
        <v>298</v>
      </c>
      <c r="G304" s="79">
        <f t="shared" si="90"/>
        <v>35.686209391215257</v>
      </c>
      <c r="H304" s="72">
        <f t="shared" si="89"/>
        <v>40.329641704334541</v>
      </c>
      <c r="I304" s="10">
        <f t="shared" si="86"/>
        <v>11.202678251204039</v>
      </c>
      <c r="J304" s="70">
        <v>0</v>
      </c>
      <c r="K304" s="7">
        <f t="shared" si="76"/>
        <v>80.07252341249999</v>
      </c>
      <c r="L304" s="7">
        <v>120</v>
      </c>
      <c r="M304" s="7">
        <f t="shared" si="78"/>
        <v>0</v>
      </c>
      <c r="N304" s="7">
        <v>0</v>
      </c>
      <c r="O304" s="7">
        <f t="shared" si="79"/>
        <v>200.0725234125</v>
      </c>
      <c r="P304" s="7">
        <f t="shared" si="80"/>
        <v>2.2413481066967247</v>
      </c>
      <c r="Q304" s="7">
        <f t="shared" si="75"/>
        <v>5500</v>
      </c>
      <c r="R304" s="7">
        <f t="shared" si="77"/>
        <v>16.940000000000001</v>
      </c>
      <c r="S304" s="21">
        <f t="shared" si="81"/>
        <v>21.951160000000002</v>
      </c>
      <c r="T304" s="21">
        <f t="shared" si="87"/>
        <v>22</v>
      </c>
      <c r="U304" s="7">
        <f t="shared" si="88"/>
        <v>5500</v>
      </c>
      <c r="V304" s="7">
        <f t="shared" si="82"/>
        <v>1</v>
      </c>
      <c r="W304" s="7">
        <f t="shared" si="83"/>
        <v>11</v>
      </c>
      <c r="X304" s="7">
        <f t="shared" si="92"/>
        <v>488</v>
      </c>
      <c r="Y304" s="7">
        <f t="shared" si="84"/>
        <v>12.632158000000002</v>
      </c>
    </row>
    <row r="305" spans="3:25">
      <c r="C305" s="170" t="s">
        <v>156</v>
      </c>
      <c r="D305" s="169">
        <v>3</v>
      </c>
      <c r="E305" s="65">
        <v>1</v>
      </c>
      <c r="F305" s="131">
        <f t="shared" si="85"/>
        <v>299</v>
      </c>
      <c r="G305" s="79">
        <f t="shared" si="90"/>
        <v>35.775473759750746</v>
      </c>
      <c r="H305" s="72">
        <f t="shared" si="89"/>
        <v>40.329641704334541</v>
      </c>
      <c r="I305" s="10">
        <f t="shared" si="86"/>
        <v>11.202678251204039</v>
      </c>
      <c r="J305" s="70">
        <v>0</v>
      </c>
      <c r="K305" s="7">
        <f t="shared" si="76"/>
        <v>80.07252341249999</v>
      </c>
      <c r="L305" s="7">
        <v>120</v>
      </c>
      <c r="M305" s="7">
        <f t="shared" si="78"/>
        <v>0</v>
      </c>
      <c r="N305" s="7">
        <v>0</v>
      </c>
      <c r="O305" s="7">
        <f t="shared" si="79"/>
        <v>200.0725234125</v>
      </c>
      <c r="P305" s="7">
        <f t="shared" si="80"/>
        <v>2.2413481066967247</v>
      </c>
      <c r="Q305" s="7">
        <f t="shared" si="75"/>
        <v>5500</v>
      </c>
      <c r="R305" s="7">
        <f t="shared" si="77"/>
        <v>16.940000000000001</v>
      </c>
      <c r="S305" s="21">
        <f t="shared" si="81"/>
        <v>21.951160000000002</v>
      </c>
      <c r="T305" s="21">
        <f t="shared" si="87"/>
        <v>22</v>
      </c>
      <c r="U305" s="7">
        <f t="shared" si="88"/>
        <v>5500</v>
      </c>
      <c r="V305" s="7">
        <f t="shared" si="82"/>
        <v>1</v>
      </c>
      <c r="W305" s="7">
        <f t="shared" si="83"/>
        <v>11</v>
      </c>
      <c r="X305" s="7">
        <f t="shared" si="92"/>
        <v>488</v>
      </c>
      <c r="Y305" s="7">
        <f t="shared" si="84"/>
        <v>12.632158000000002</v>
      </c>
    </row>
    <row r="306" spans="3:25">
      <c r="C306" s="170" t="s">
        <v>156</v>
      </c>
      <c r="D306" s="169">
        <v>3</v>
      </c>
      <c r="E306" s="65">
        <v>1</v>
      </c>
      <c r="F306" s="131">
        <f t="shared" si="85"/>
        <v>300</v>
      </c>
      <c r="G306" s="79">
        <f t="shared" si="90"/>
        <v>35.864738128286234</v>
      </c>
      <c r="H306" s="72">
        <f t="shared" si="89"/>
        <v>40.329641704334541</v>
      </c>
      <c r="I306" s="10">
        <f t="shared" si="86"/>
        <v>11.202678251204039</v>
      </c>
      <c r="J306" s="70">
        <v>0</v>
      </c>
      <c r="K306" s="7">
        <f t="shared" si="76"/>
        <v>80.07252341249999</v>
      </c>
      <c r="L306" s="7">
        <v>120</v>
      </c>
      <c r="M306" s="7">
        <f t="shared" si="78"/>
        <v>0</v>
      </c>
      <c r="N306" s="7">
        <v>0</v>
      </c>
      <c r="O306" s="7">
        <f t="shared" si="79"/>
        <v>200.0725234125</v>
      </c>
      <c r="P306" s="7">
        <f t="shared" si="80"/>
        <v>2.2413481066967247</v>
      </c>
      <c r="Q306" s="7">
        <f t="shared" si="75"/>
        <v>5500</v>
      </c>
      <c r="R306" s="7">
        <f t="shared" si="77"/>
        <v>16.940000000000001</v>
      </c>
      <c r="S306" s="21">
        <f t="shared" si="81"/>
        <v>21.951160000000002</v>
      </c>
      <c r="T306" s="21">
        <f t="shared" si="87"/>
        <v>22</v>
      </c>
      <c r="U306" s="7">
        <f t="shared" si="88"/>
        <v>5500</v>
      </c>
      <c r="V306" s="7">
        <f t="shared" si="82"/>
        <v>1</v>
      </c>
      <c r="W306" s="7">
        <f t="shared" si="83"/>
        <v>11</v>
      </c>
      <c r="X306" s="7">
        <f t="shared" si="92"/>
        <v>488</v>
      </c>
      <c r="Y306" s="7">
        <f t="shared" si="84"/>
        <v>12.632158000000002</v>
      </c>
    </row>
    <row r="307" spans="3:25">
      <c r="C307" s="170" t="s">
        <v>156</v>
      </c>
      <c r="D307" s="169">
        <v>3</v>
      </c>
      <c r="E307" s="65">
        <v>1</v>
      </c>
      <c r="F307" s="131">
        <f t="shared" si="85"/>
        <v>301</v>
      </c>
      <c r="G307" s="79">
        <f t="shared" si="90"/>
        <v>35.954002496821722</v>
      </c>
      <c r="H307" s="72">
        <f t="shared" si="89"/>
        <v>40.329641704334541</v>
      </c>
      <c r="I307" s="10">
        <f t="shared" si="86"/>
        <v>11.202678251204039</v>
      </c>
      <c r="J307" s="70">
        <v>0</v>
      </c>
      <c r="K307" s="7">
        <f t="shared" si="76"/>
        <v>80.07252341249999</v>
      </c>
      <c r="L307" s="7">
        <v>120</v>
      </c>
      <c r="M307" s="7">
        <f t="shared" si="78"/>
        <v>0</v>
      </c>
      <c r="N307" s="7">
        <v>0</v>
      </c>
      <c r="O307" s="7">
        <f t="shared" si="79"/>
        <v>200.0725234125</v>
      </c>
      <c r="P307" s="7">
        <f t="shared" si="80"/>
        <v>2.2413481066967247</v>
      </c>
      <c r="Q307" s="7">
        <f t="shared" si="75"/>
        <v>5500</v>
      </c>
      <c r="R307" s="7">
        <f t="shared" si="77"/>
        <v>16.940000000000001</v>
      </c>
      <c r="S307" s="21">
        <f t="shared" si="81"/>
        <v>21.951160000000002</v>
      </c>
      <c r="T307" s="21">
        <f t="shared" si="87"/>
        <v>22</v>
      </c>
      <c r="U307" s="7">
        <f t="shared" si="88"/>
        <v>5500</v>
      </c>
      <c r="V307" s="7">
        <f t="shared" si="82"/>
        <v>1</v>
      </c>
      <c r="W307" s="7">
        <f t="shared" si="83"/>
        <v>11</v>
      </c>
      <c r="X307" s="7">
        <f t="shared" si="92"/>
        <v>488</v>
      </c>
      <c r="Y307" s="7">
        <f t="shared" si="84"/>
        <v>12.632158000000002</v>
      </c>
    </row>
    <row r="308" spans="3:25">
      <c r="C308" s="170" t="s">
        <v>156</v>
      </c>
      <c r="D308" s="169">
        <v>3</v>
      </c>
      <c r="E308" s="65">
        <v>1</v>
      </c>
      <c r="F308" s="131">
        <f t="shared" si="85"/>
        <v>302</v>
      </c>
      <c r="G308" s="79">
        <f t="shared" si="90"/>
        <v>36.043266865357211</v>
      </c>
      <c r="H308" s="72">
        <f t="shared" si="89"/>
        <v>40.329641704334541</v>
      </c>
      <c r="I308" s="10">
        <f t="shared" si="86"/>
        <v>11.202678251204039</v>
      </c>
      <c r="J308" s="70">
        <v>0</v>
      </c>
      <c r="K308" s="7">
        <f t="shared" si="76"/>
        <v>80.07252341249999</v>
      </c>
      <c r="L308" s="7">
        <v>120</v>
      </c>
      <c r="M308" s="7">
        <f t="shared" si="78"/>
        <v>0</v>
      </c>
      <c r="N308" s="7">
        <v>0</v>
      </c>
      <c r="O308" s="7">
        <f t="shared" si="79"/>
        <v>200.0725234125</v>
      </c>
      <c r="P308" s="7">
        <f t="shared" si="80"/>
        <v>2.2413481066967247</v>
      </c>
      <c r="Q308" s="7">
        <f t="shared" si="75"/>
        <v>5500</v>
      </c>
      <c r="R308" s="7">
        <f t="shared" si="77"/>
        <v>16.940000000000001</v>
      </c>
      <c r="S308" s="21">
        <f t="shared" si="81"/>
        <v>21.951160000000002</v>
      </c>
      <c r="T308" s="21">
        <f t="shared" si="87"/>
        <v>22</v>
      </c>
      <c r="U308" s="7">
        <f t="shared" si="88"/>
        <v>5500</v>
      </c>
      <c r="V308" s="7">
        <f t="shared" si="82"/>
        <v>1</v>
      </c>
      <c r="W308" s="7">
        <f t="shared" si="83"/>
        <v>11</v>
      </c>
      <c r="X308" s="7">
        <f t="shared" si="92"/>
        <v>488</v>
      </c>
      <c r="Y308" s="7">
        <f t="shared" si="84"/>
        <v>12.632158000000002</v>
      </c>
    </row>
    <row r="309" spans="3:25">
      <c r="C309" s="170" t="s">
        <v>156</v>
      </c>
      <c r="D309" s="169">
        <v>3</v>
      </c>
      <c r="E309" s="65">
        <v>1</v>
      </c>
      <c r="F309" s="131">
        <f t="shared" si="85"/>
        <v>303</v>
      </c>
      <c r="G309" s="79">
        <f t="shared" si="90"/>
        <v>36.132531233892699</v>
      </c>
      <c r="H309" s="72">
        <f t="shared" si="89"/>
        <v>40.329641704334541</v>
      </c>
      <c r="I309" s="10">
        <f t="shared" si="86"/>
        <v>11.202678251204039</v>
      </c>
      <c r="J309" s="70">
        <v>0</v>
      </c>
      <c r="K309" s="7">
        <f t="shared" si="76"/>
        <v>80.07252341249999</v>
      </c>
      <c r="L309" s="7">
        <v>120</v>
      </c>
      <c r="M309" s="7">
        <f t="shared" si="78"/>
        <v>0</v>
      </c>
      <c r="N309" s="7">
        <v>0</v>
      </c>
      <c r="O309" s="7">
        <f t="shared" si="79"/>
        <v>200.0725234125</v>
      </c>
      <c r="P309" s="7">
        <f t="shared" si="80"/>
        <v>2.2413481066967247</v>
      </c>
      <c r="Q309" s="7">
        <f t="shared" si="75"/>
        <v>5500</v>
      </c>
      <c r="R309" s="7">
        <f t="shared" si="77"/>
        <v>16.940000000000001</v>
      </c>
      <c r="S309" s="21">
        <f t="shared" si="81"/>
        <v>21.951160000000002</v>
      </c>
      <c r="T309" s="21">
        <f t="shared" si="87"/>
        <v>22</v>
      </c>
      <c r="U309" s="7">
        <f t="shared" si="88"/>
        <v>5500</v>
      </c>
      <c r="V309" s="7">
        <f t="shared" si="82"/>
        <v>1</v>
      </c>
      <c r="W309" s="7">
        <f t="shared" si="83"/>
        <v>11</v>
      </c>
      <c r="X309" s="7">
        <f t="shared" si="92"/>
        <v>488</v>
      </c>
      <c r="Y309" s="7">
        <f t="shared" si="84"/>
        <v>12.632158000000002</v>
      </c>
    </row>
    <row r="310" spans="3:25">
      <c r="C310" s="170" t="s">
        <v>156</v>
      </c>
      <c r="D310" s="169">
        <v>3</v>
      </c>
      <c r="E310" s="65">
        <v>1</v>
      </c>
      <c r="F310" s="131">
        <f t="shared" si="85"/>
        <v>304</v>
      </c>
      <c r="G310" s="79">
        <f t="shared" si="90"/>
        <v>36.221795602428188</v>
      </c>
      <c r="H310" s="72">
        <f t="shared" si="89"/>
        <v>40.329641704334541</v>
      </c>
      <c r="I310" s="10">
        <f t="shared" si="86"/>
        <v>11.202678251204039</v>
      </c>
      <c r="J310" s="70">
        <v>0</v>
      </c>
      <c r="K310" s="7">
        <f t="shared" si="76"/>
        <v>80.07252341249999</v>
      </c>
      <c r="L310" s="7">
        <v>120</v>
      </c>
      <c r="M310" s="7">
        <f t="shared" si="78"/>
        <v>0</v>
      </c>
      <c r="N310" s="7">
        <v>0</v>
      </c>
      <c r="O310" s="7">
        <f t="shared" si="79"/>
        <v>200.0725234125</v>
      </c>
      <c r="P310" s="7">
        <f t="shared" si="80"/>
        <v>2.2413481066967247</v>
      </c>
      <c r="Q310" s="7">
        <f t="shared" ref="Q310:Q340" si="93">VLOOKUP(H310,$AE$7:$AF$68,2,TRUE)</f>
        <v>5500</v>
      </c>
      <c r="R310" s="7">
        <f t="shared" si="77"/>
        <v>16.940000000000001</v>
      </c>
      <c r="S310" s="21">
        <f t="shared" si="81"/>
        <v>21.951160000000002</v>
      </c>
      <c r="T310" s="21">
        <f t="shared" si="87"/>
        <v>22</v>
      </c>
      <c r="U310" s="7">
        <f t="shared" si="88"/>
        <v>5500</v>
      </c>
      <c r="V310" s="7">
        <f t="shared" si="82"/>
        <v>1</v>
      </c>
      <c r="W310" s="7">
        <f t="shared" si="83"/>
        <v>11</v>
      </c>
      <c r="X310" s="7">
        <f t="shared" si="92"/>
        <v>488</v>
      </c>
      <c r="Y310" s="7">
        <f t="shared" si="84"/>
        <v>12.632158000000002</v>
      </c>
    </row>
    <row r="311" spans="3:25">
      <c r="C311" s="170" t="s">
        <v>156</v>
      </c>
      <c r="D311" s="169">
        <v>3</v>
      </c>
      <c r="E311" s="65">
        <v>1</v>
      </c>
      <c r="F311" s="131">
        <f t="shared" si="85"/>
        <v>305</v>
      </c>
      <c r="G311" s="79">
        <f t="shared" si="90"/>
        <v>36.311059970963676</v>
      </c>
      <c r="H311" s="72">
        <f t="shared" si="89"/>
        <v>40.329641704334541</v>
      </c>
      <c r="I311" s="10">
        <f t="shared" si="86"/>
        <v>11.202678251204039</v>
      </c>
      <c r="J311" s="70">
        <v>0</v>
      </c>
      <c r="K311" s="7">
        <f t="shared" si="76"/>
        <v>80.07252341249999</v>
      </c>
      <c r="L311" s="7">
        <v>120</v>
      </c>
      <c r="M311" s="7">
        <f t="shared" si="78"/>
        <v>0</v>
      </c>
      <c r="N311" s="7">
        <v>0</v>
      </c>
      <c r="O311" s="7">
        <f t="shared" si="79"/>
        <v>200.0725234125</v>
      </c>
      <c r="P311" s="7">
        <f t="shared" si="80"/>
        <v>2.2413481066967247</v>
      </c>
      <c r="Q311" s="7">
        <f t="shared" si="93"/>
        <v>5500</v>
      </c>
      <c r="R311" s="7">
        <f t="shared" si="77"/>
        <v>16.940000000000001</v>
      </c>
      <c r="S311" s="21">
        <f t="shared" si="81"/>
        <v>21.951160000000002</v>
      </c>
      <c r="T311" s="21">
        <f t="shared" si="87"/>
        <v>22</v>
      </c>
      <c r="U311" s="7">
        <f t="shared" si="88"/>
        <v>5500</v>
      </c>
      <c r="V311" s="7">
        <f t="shared" si="82"/>
        <v>1</v>
      </c>
      <c r="W311" s="7">
        <f t="shared" si="83"/>
        <v>11</v>
      </c>
      <c r="X311" s="7">
        <f t="shared" si="92"/>
        <v>488</v>
      </c>
      <c r="Y311" s="7">
        <f t="shared" si="84"/>
        <v>12.632158000000002</v>
      </c>
    </row>
    <row r="312" spans="3:25">
      <c r="C312" s="170" t="s">
        <v>156</v>
      </c>
      <c r="D312" s="169">
        <v>3</v>
      </c>
      <c r="E312" s="65">
        <v>1</v>
      </c>
      <c r="F312" s="131">
        <f t="shared" si="85"/>
        <v>306</v>
      </c>
      <c r="G312" s="79">
        <f t="shared" si="90"/>
        <v>36.400324339499164</v>
      </c>
      <c r="H312" s="72">
        <f t="shared" si="89"/>
        <v>40.329641704334541</v>
      </c>
      <c r="I312" s="10">
        <f t="shared" si="86"/>
        <v>11.202678251204039</v>
      </c>
      <c r="J312" s="70">
        <v>0</v>
      </c>
      <c r="K312" s="7">
        <f t="shared" si="76"/>
        <v>80.07252341249999</v>
      </c>
      <c r="L312" s="7">
        <v>120</v>
      </c>
      <c r="M312" s="7">
        <f t="shared" si="78"/>
        <v>0</v>
      </c>
      <c r="N312" s="7">
        <v>0</v>
      </c>
      <c r="O312" s="7">
        <f t="shared" si="79"/>
        <v>200.0725234125</v>
      </c>
      <c r="P312" s="7">
        <f t="shared" si="80"/>
        <v>2.2413481066967247</v>
      </c>
      <c r="Q312" s="7">
        <f t="shared" si="93"/>
        <v>5500</v>
      </c>
      <c r="R312" s="7">
        <f t="shared" si="77"/>
        <v>16.940000000000001</v>
      </c>
      <c r="S312" s="21">
        <f t="shared" si="81"/>
        <v>21.951160000000002</v>
      </c>
      <c r="T312" s="21">
        <f t="shared" si="87"/>
        <v>22</v>
      </c>
      <c r="U312" s="7">
        <f t="shared" si="88"/>
        <v>5500</v>
      </c>
      <c r="V312" s="7">
        <f t="shared" si="82"/>
        <v>1</v>
      </c>
      <c r="W312" s="7">
        <f t="shared" si="83"/>
        <v>11</v>
      </c>
      <c r="X312" s="7">
        <f t="shared" si="92"/>
        <v>488</v>
      </c>
      <c r="Y312" s="7">
        <f t="shared" si="84"/>
        <v>12.632158000000002</v>
      </c>
    </row>
    <row r="313" spans="3:25">
      <c r="C313" s="170" t="s">
        <v>156</v>
      </c>
      <c r="D313" s="169">
        <v>3</v>
      </c>
      <c r="E313" s="65">
        <v>1</v>
      </c>
      <c r="F313" s="131">
        <f t="shared" si="85"/>
        <v>307</v>
      </c>
      <c r="G313" s="79">
        <f t="shared" si="90"/>
        <v>36.489588708034653</v>
      </c>
      <c r="H313" s="72">
        <f t="shared" si="89"/>
        <v>40.329641704334541</v>
      </c>
      <c r="I313" s="10">
        <f t="shared" si="86"/>
        <v>11.202678251204039</v>
      </c>
      <c r="J313" s="70">
        <v>0.5</v>
      </c>
      <c r="K313" s="7">
        <f t="shared" si="76"/>
        <v>80.07252341249999</v>
      </c>
      <c r="L313" s="7">
        <v>120</v>
      </c>
      <c r="M313" s="7">
        <f t="shared" si="78"/>
        <v>308</v>
      </c>
      <c r="N313" s="7">
        <v>0</v>
      </c>
      <c r="O313" s="7">
        <f t="shared" si="79"/>
        <v>508.0725234125</v>
      </c>
      <c r="P313" s="7">
        <f t="shared" si="80"/>
        <v>5.6917730080675693</v>
      </c>
      <c r="Q313" s="7">
        <f t="shared" si="93"/>
        <v>5500</v>
      </c>
      <c r="R313" s="7">
        <f t="shared" si="77"/>
        <v>16.940000000000001</v>
      </c>
      <c r="S313" s="21">
        <f t="shared" si="81"/>
        <v>21.951160000000002</v>
      </c>
      <c r="T313" s="21">
        <f t="shared" si="87"/>
        <v>22</v>
      </c>
      <c r="U313" s="7">
        <f t="shared" si="88"/>
        <v>5500</v>
      </c>
      <c r="V313" s="7">
        <f t="shared" si="82"/>
        <v>1</v>
      </c>
      <c r="W313" s="7">
        <f t="shared" si="83"/>
        <v>11</v>
      </c>
      <c r="X313" s="7">
        <f t="shared" si="92"/>
        <v>488</v>
      </c>
      <c r="Y313" s="7">
        <f t="shared" si="84"/>
        <v>12.632158000000002</v>
      </c>
    </row>
    <row r="314" spans="3:25">
      <c r="C314" s="170" t="s">
        <v>156</v>
      </c>
      <c r="D314" s="169">
        <v>3</v>
      </c>
      <c r="E314" s="65">
        <v>1</v>
      </c>
      <c r="F314" s="131">
        <f t="shared" si="85"/>
        <v>308</v>
      </c>
      <c r="G314" s="79">
        <f t="shared" si="90"/>
        <v>36.578499552929529</v>
      </c>
      <c r="H314" s="72">
        <f t="shared" si="89"/>
        <v>40.489998765127176</v>
      </c>
      <c r="I314" s="10">
        <f t="shared" si="86"/>
        <v>11.247221879201993</v>
      </c>
      <c r="J314" s="70">
        <v>0.5</v>
      </c>
      <c r="K314" s="7">
        <f t="shared" si="76"/>
        <v>80.710551487499984</v>
      </c>
      <c r="L314" s="7">
        <v>120</v>
      </c>
      <c r="M314" s="7">
        <f t="shared" si="78"/>
        <v>308</v>
      </c>
      <c r="N314" s="7">
        <v>0</v>
      </c>
      <c r="O314" s="7">
        <f t="shared" si="79"/>
        <v>508.71055148749997</v>
      </c>
      <c r="P314" s="7">
        <f t="shared" si="80"/>
        <v>5.7215804448711216</v>
      </c>
      <c r="Q314" s="7">
        <f t="shared" si="93"/>
        <v>5500</v>
      </c>
      <c r="R314" s="7">
        <f t="shared" si="77"/>
        <v>16.940000000000001</v>
      </c>
      <c r="S314" s="21">
        <f t="shared" si="81"/>
        <v>21.951160000000002</v>
      </c>
      <c r="T314" s="21">
        <f t="shared" si="87"/>
        <v>22</v>
      </c>
      <c r="U314" s="7">
        <f t="shared" si="88"/>
        <v>5500</v>
      </c>
      <c r="V314" s="7">
        <f t="shared" si="82"/>
        <v>1</v>
      </c>
      <c r="W314" s="7">
        <f t="shared" si="83"/>
        <v>11</v>
      </c>
      <c r="X314" s="7">
        <f t="shared" si="92"/>
        <v>488</v>
      </c>
      <c r="Y314" s="7">
        <f t="shared" si="84"/>
        <v>12.632158000000002</v>
      </c>
    </row>
    <row r="315" spans="3:25">
      <c r="C315" s="170" t="s">
        <v>156</v>
      </c>
      <c r="D315" s="169">
        <v>3</v>
      </c>
      <c r="E315" s="65">
        <v>1</v>
      </c>
      <c r="F315" s="131">
        <f t="shared" si="85"/>
        <v>309</v>
      </c>
      <c r="G315" s="79">
        <f t="shared" si="90"/>
        <v>36.667061041483535</v>
      </c>
      <c r="H315" s="72">
        <f t="shared" si="89"/>
        <v>40.649723246290371</v>
      </c>
      <c r="I315" s="10">
        <f t="shared" si="86"/>
        <v>11.291589790636214</v>
      </c>
      <c r="J315" s="70">
        <v>0.5</v>
      </c>
      <c r="K315" s="7">
        <f t="shared" si="76"/>
        <v>81.348579562499978</v>
      </c>
      <c r="L315" s="7">
        <v>120</v>
      </c>
      <c r="M315" s="7">
        <f t="shared" si="78"/>
        <v>308</v>
      </c>
      <c r="N315" s="7">
        <v>0</v>
      </c>
      <c r="O315" s="7">
        <f t="shared" si="79"/>
        <v>509.34857956249999</v>
      </c>
      <c r="P315" s="7">
        <f t="shared" si="80"/>
        <v>5.7513552208629823</v>
      </c>
      <c r="Q315" s="7">
        <f t="shared" si="93"/>
        <v>5500</v>
      </c>
      <c r="R315" s="7">
        <f t="shared" si="77"/>
        <v>16.940000000000001</v>
      </c>
      <c r="S315" s="21">
        <f t="shared" si="81"/>
        <v>21.951160000000002</v>
      </c>
      <c r="T315" s="21">
        <f t="shared" si="87"/>
        <v>22</v>
      </c>
      <c r="U315" s="7">
        <f t="shared" si="88"/>
        <v>5500</v>
      </c>
      <c r="V315" s="7">
        <f t="shared" si="82"/>
        <v>1</v>
      </c>
      <c r="W315" s="7">
        <f t="shared" si="83"/>
        <v>11</v>
      </c>
      <c r="X315" s="7">
        <f t="shared" si="92"/>
        <v>488</v>
      </c>
      <c r="Y315" s="7">
        <f t="shared" si="84"/>
        <v>12.632158000000002</v>
      </c>
    </row>
    <row r="316" spans="3:25">
      <c r="C316" s="170" t="s">
        <v>156</v>
      </c>
      <c r="D316" s="169">
        <v>3</v>
      </c>
      <c r="E316" s="65">
        <v>1</v>
      </c>
      <c r="F316" s="131">
        <f t="shared" si="85"/>
        <v>310</v>
      </c>
      <c r="G316" s="79">
        <f t="shared" si="90"/>
        <v>36.755277259761783</v>
      </c>
      <c r="H316" s="72">
        <f t="shared" si="89"/>
        <v>40.808822575516686</v>
      </c>
      <c r="I316" s="10">
        <f t="shared" si="86"/>
        <v>11.335784048754634</v>
      </c>
      <c r="J316" s="70">
        <v>0.5</v>
      </c>
      <c r="K316" s="7">
        <f t="shared" si="76"/>
        <v>81.986607637499986</v>
      </c>
      <c r="L316" s="7">
        <v>120</v>
      </c>
      <c r="M316" s="7">
        <f t="shared" si="78"/>
        <v>308</v>
      </c>
      <c r="N316" s="7">
        <v>0</v>
      </c>
      <c r="O316" s="7">
        <f t="shared" si="79"/>
        <v>509.98660763750001</v>
      </c>
      <c r="P316" s="7">
        <f t="shared" si="80"/>
        <v>5.7810980519356612</v>
      </c>
      <c r="Q316" s="7">
        <f t="shared" si="93"/>
        <v>5500</v>
      </c>
      <c r="R316" s="7">
        <f t="shared" si="77"/>
        <v>16.940000000000001</v>
      </c>
      <c r="S316" s="21">
        <f t="shared" si="81"/>
        <v>21.951160000000002</v>
      </c>
      <c r="T316" s="21">
        <f t="shared" si="87"/>
        <v>22</v>
      </c>
      <c r="U316" s="7">
        <f t="shared" si="88"/>
        <v>5500</v>
      </c>
      <c r="V316" s="7">
        <f t="shared" si="82"/>
        <v>1</v>
      </c>
      <c r="W316" s="7">
        <f t="shared" si="83"/>
        <v>11</v>
      </c>
      <c r="X316" s="7">
        <f t="shared" si="92"/>
        <v>488</v>
      </c>
      <c r="Y316" s="7">
        <f t="shared" si="84"/>
        <v>12.632158000000002</v>
      </c>
    </row>
    <row r="317" spans="3:25">
      <c r="C317" s="170" t="s">
        <v>156</v>
      </c>
      <c r="D317" s="169">
        <v>3</v>
      </c>
      <c r="E317" s="65">
        <v>1</v>
      </c>
      <c r="F317" s="131">
        <f t="shared" si="85"/>
        <v>311</v>
      </c>
      <c r="G317" s="79">
        <f t="shared" si="90"/>
        <v>36.843152214794536</v>
      </c>
      <c r="H317" s="72">
        <f t="shared" si="89"/>
        <v>40.967304036267755</v>
      </c>
      <c r="I317" s="10">
        <f t="shared" si="86"/>
        <v>11.379806676741042</v>
      </c>
      <c r="J317" s="70">
        <v>0.5</v>
      </c>
      <c r="K317" s="7">
        <f t="shared" si="76"/>
        <v>82.624635712499995</v>
      </c>
      <c r="L317" s="7">
        <v>120</v>
      </c>
      <c r="M317" s="7">
        <f t="shared" si="78"/>
        <v>308</v>
      </c>
      <c r="N317" s="7">
        <v>0</v>
      </c>
      <c r="O317" s="7">
        <f t="shared" si="79"/>
        <v>510.62463571249998</v>
      </c>
      <c r="P317" s="7">
        <f t="shared" si="80"/>
        <v>5.8108096387895696</v>
      </c>
      <c r="Q317" s="7">
        <f t="shared" si="93"/>
        <v>5600</v>
      </c>
      <c r="R317" s="7">
        <f t="shared" si="77"/>
        <v>17.045000000000002</v>
      </c>
      <c r="S317" s="21">
        <f t="shared" si="81"/>
        <v>21.69280625</v>
      </c>
      <c r="T317" s="21">
        <f t="shared" si="87"/>
        <v>22</v>
      </c>
      <c r="U317" s="7">
        <f t="shared" si="88"/>
        <v>5500</v>
      </c>
      <c r="V317" s="7">
        <f t="shared" si="82"/>
        <v>1</v>
      </c>
      <c r="W317" s="7">
        <f t="shared" si="83"/>
        <v>11</v>
      </c>
      <c r="X317" s="7">
        <f t="shared" si="92"/>
        <v>488</v>
      </c>
      <c r="Y317" s="7">
        <f t="shared" si="84"/>
        <v>12.710456500000001</v>
      </c>
    </row>
    <row r="318" spans="3:25">
      <c r="C318" s="170" t="s">
        <v>156</v>
      </c>
      <c r="D318" s="169">
        <v>3</v>
      </c>
      <c r="E318" s="65">
        <v>1</v>
      </c>
      <c r="F318" s="131">
        <f t="shared" si="85"/>
        <v>312</v>
      </c>
      <c r="G318" s="79">
        <f t="shared" si="90"/>
        <v>36.930689836701021</v>
      </c>
      <c r="H318" s="72">
        <f t="shared" si="89"/>
        <v>41.125174771665108</v>
      </c>
      <c r="I318" s="10">
        <f t="shared" si="86"/>
        <v>11.423659658795863</v>
      </c>
      <c r="J318" s="70">
        <v>0.5</v>
      </c>
      <c r="K318" s="7">
        <f t="shared" si="76"/>
        <v>83.262663787499989</v>
      </c>
      <c r="L318" s="7">
        <v>120</v>
      </c>
      <c r="M318" s="7">
        <f t="shared" si="78"/>
        <v>308</v>
      </c>
      <c r="N318" s="7">
        <v>0</v>
      </c>
      <c r="O318" s="7">
        <f t="shared" si="79"/>
        <v>511.2626637875</v>
      </c>
      <c r="P318" s="7">
        <f t="shared" si="80"/>
        <v>5.8404906673577761</v>
      </c>
      <c r="Q318" s="7">
        <f t="shared" si="93"/>
        <v>5600</v>
      </c>
      <c r="R318" s="7">
        <f t="shared" si="77"/>
        <v>17.045000000000002</v>
      </c>
      <c r="S318" s="21">
        <f t="shared" si="81"/>
        <v>21.69280625</v>
      </c>
      <c r="T318" s="21">
        <f t="shared" si="87"/>
        <v>22</v>
      </c>
      <c r="U318" s="7">
        <f t="shared" si="88"/>
        <v>5500</v>
      </c>
      <c r="V318" s="7">
        <f t="shared" si="82"/>
        <v>1</v>
      </c>
      <c r="W318" s="7">
        <f t="shared" si="83"/>
        <v>11</v>
      </c>
      <c r="X318" s="7">
        <f t="shared" si="92"/>
        <v>488</v>
      </c>
      <c r="Y318" s="7">
        <f t="shared" si="84"/>
        <v>12.710456500000001</v>
      </c>
    </row>
    <row r="319" spans="3:25">
      <c r="C319" s="170" t="s">
        <v>156</v>
      </c>
      <c r="D319" s="169">
        <v>3</v>
      </c>
      <c r="E319" s="65">
        <v>1</v>
      </c>
      <c r="F319" s="131">
        <f t="shared" si="85"/>
        <v>313</v>
      </c>
      <c r="G319" s="79">
        <f t="shared" si="90"/>
        <v>37.017893980740411</v>
      </c>
      <c r="H319" s="72">
        <f t="shared" si="89"/>
        <v>41.28244178824697</v>
      </c>
      <c r="I319" s="10">
        <f t="shared" si="86"/>
        <v>11.467344941179714</v>
      </c>
      <c r="J319" s="70">
        <v>0.5</v>
      </c>
      <c r="K319" s="7">
        <f t="shared" si="76"/>
        <v>83.900691862499983</v>
      </c>
      <c r="L319" s="7">
        <v>120</v>
      </c>
      <c r="M319" s="7">
        <f t="shared" si="78"/>
        <v>308</v>
      </c>
      <c r="N319" s="7">
        <v>0</v>
      </c>
      <c r="O319" s="7">
        <f t="shared" si="79"/>
        <v>511.90069186249997</v>
      </c>
      <c r="P319" s="7">
        <f t="shared" si="80"/>
        <v>5.8701418092158351</v>
      </c>
      <c r="Q319" s="7">
        <f t="shared" si="93"/>
        <v>5600</v>
      </c>
      <c r="R319" s="7">
        <f t="shared" si="77"/>
        <v>17.045000000000002</v>
      </c>
      <c r="S319" s="21">
        <f t="shared" si="81"/>
        <v>21.69280625</v>
      </c>
      <c r="T319" s="21">
        <f t="shared" si="87"/>
        <v>22</v>
      </c>
      <c r="U319" s="7">
        <f t="shared" si="88"/>
        <v>5500</v>
      </c>
      <c r="V319" s="7">
        <f t="shared" si="82"/>
        <v>1</v>
      </c>
      <c r="W319" s="7">
        <f t="shared" si="83"/>
        <v>11</v>
      </c>
      <c r="X319" s="7">
        <f t="shared" si="92"/>
        <v>488</v>
      </c>
      <c r="Y319" s="7">
        <f t="shared" si="84"/>
        <v>12.710456500000001</v>
      </c>
    </row>
    <row r="320" spans="3:25">
      <c r="C320" s="170" t="s">
        <v>156</v>
      </c>
      <c r="D320" s="169">
        <v>3</v>
      </c>
      <c r="E320" s="65">
        <v>1</v>
      </c>
      <c r="F320" s="131">
        <f t="shared" si="85"/>
        <v>314</v>
      </c>
      <c r="G320" s="79">
        <f t="shared" si="90"/>
        <v>37.104768429293024</v>
      </c>
      <c r="H320" s="72">
        <f t="shared" si="89"/>
        <v>41.439111959596815</v>
      </c>
      <c r="I320" s="10">
        <f t="shared" si="86"/>
        <v>11.510864433221338</v>
      </c>
      <c r="J320" s="70">
        <v>0.5</v>
      </c>
      <c r="K320" s="7">
        <f t="shared" si="76"/>
        <v>84.538719937499991</v>
      </c>
      <c r="L320" s="7">
        <v>120</v>
      </c>
      <c r="M320" s="7">
        <f t="shared" si="78"/>
        <v>308</v>
      </c>
      <c r="N320" s="7">
        <v>0</v>
      </c>
      <c r="O320" s="7">
        <f t="shared" si="79"/>
        <v>512.53871993749999</v>
      </c>
      <c r="P320" s="7">
        <f t="shared" si="80"/>
        <v>5.8997637219773607</v>
      </c>
      <c r="Q320" s="7">
        <f t="shared" si="93"/>
        <v>5600</v>
      </c>
      <c r="R320" s="7">
        <f t="shared" si="77"/>
        <v>17.045000000000002</v>
      </c>
      <c r="S320" s="21">
        <f t="shared" si="81"/>
        <v>21.69280625</v>
      </c>
      <c r="T320" s="21">
        <f t="shared" si="87"/>
        <v>22</v>
      </c>
      <c r="U320" s="7">
        <f t="shared" si="88"/>
        <v>5500</v>
      </c>
      <c r="V320" s="7">
        <f t="shared" si="82"/>
        <v>1</v>
      </c>
      <c r="W320" s="7">
        <f t="shared" si="83"/>
        <v>11</v>
      </c>
      <c r="X320" s="7">
        <f t="shared" si="92"/>
        <v>488</v>
      </c>
      <c r="Y320" s="7">
        <f t="shared" si="84"/>
        <v>12.710456500000001</v>
      </c>
    </row>
    <row r="321" spans="3:25">
      <c r="C321" s="170" t="s">
        <v>156</v>
      </c>
      <c r="D321" s="169">
        <v>3</v>
      </c>
      <c r="E321" s="65">
        <v>2</v>
      </c>
      <c r="F321" s="131">
        <f t="shared" si="85"/>
        <v>315</v>
      </c>
      <c r="G321" s="79">
        <f t="shared" si="90"/>
        <v>37.191316893774605</v>
      </c>
      <c r="H321" s="72">
        <f t="shared" si="89"/>
        <v>41.595192029848839</v>
      </c>
      <c r="I321" s="10">
        <f t="shared" si="86"/>
        <v>11.554220008291344</v>
      </c>
      <c r="J321" s="70">
        <v>0</v>
      </c>
      <c r="K321" s="7">
        <f t="shared" si="76"/>
        <v>85.176748012500013</v>
      </c>
      <c r="L321" s="7">
        <v>151</v>
      </c>
      <c r="M321" s="7">
        <f t="shared" si="78"/>
        <v>0</v>
      </c>
      <c r="N321" s="7">
        <v>0</v>
      </c>
      <c r="O321" s="7">
        <f t="shared" si="79"/>
        <v>236.17674801250001</v>
      </c>
      <c r="P321" s="7">
        <f t="shared" si="80"/>
        <v>2.7288381073792105</v>
      </c>
      <c r="Q321" s="7">
        <f t="shared" si="93"/>
        <v>5700</v>
      </c>
      <c r="R321" s="7">
        <f t="shared" si="77"/>
        <v>17.11</v>
      </c>
      <c r="S321" s="21">
        <f t="shared" si="81"/>
        <v>21.393503508771929</v>
      </c>
      <c r="T321" s="21">
        <f t="shared" si="87"/>
        <v>22</v>
      </c>
      <c r="U321" s="7">
        <f t="shared" si="88"/>
        <v>5500</v>
      </c>
      <c r="V321" s="7">
        <f t="shared" si="82"/>
        <v>1</v>
      </c>
      <c r="W321" s="7">
        <f t="shared" si="83"/>
        <v>11</v>
      </c>
      <c r="X321" s="7">
        <f t="shared" si="92"/>
        <v>488</v>
      </c>
      <c r="Y321" s="7">
        <f t="shared" si="84"/>
        <v>12.758927</v>
      </c>
    </row>
    <row r="322" spans="3:25">
      <c r="C322" s="170" t="s">
        <v>156</v>
      </c>
      <c r="D322" s="169">
        <v>3</v>
      </c>
      <c r="E322" s="65">
        <v>2</v>
      </c>
      <c r="F322" s="131">
        <f t="shared" si="85"/>
        <v>316</v>
      </c>
      <c r="G322" s="79">
        <f t="shared" si="90"/>
        <v>37.277865358256186</v>
      </c>
      <c r="H322" s="72">
        <f t="shared" si="89"/>
        <v>41.595192029848839</v>
      </c>
      <c r="I322" s="10">
        <f t="shared" si="86"/>
        <v>11.554220008291344</v>
      </c>
      <c r="J322" s="70">
        <v>0</v>
      </c>
      <c r="K322" s="7">
        <f t="shared" si="76"/>
        <v>85.176748012500013</v>
      </c>
      <c r="L322" s="7">
        <v>151</v>
      </c>
      <c r="M322" s="7">
        <f t="shared" si="78"/>
        <v>0</v>
      </c>
      <c r="N322" s="7">
        <v>0</v>
      </c>
      <c r="O322" s="7">
        <f t="shared" si="79"/>
        <v>236.17674801250001</v>
      </c>
      <c r="P322" s="7">
        <f t="shared" si="80"/>
        <v>2.7288381073792105</v>
      </c>
      <c r="Q322" s="7">
        <f t="shared" si="93"/>
        <v>5700</v>
      </c>
      <c r="R322" s="7">
        <f t="shared" si="77"/>
        <v>17.11</v>
      </c>
      <c r="S322" s="21">
        <f t="shared" si="81"/>
        <v>21.393503508771929</v>
      </c>
      <c r="T322" s="21">
        <f t="shared" si="87"/>
        <v>22</v>
      </c>
      <c r="U322" s="7">
        <f t="shared" si="88"/>
        <v>5500</v>
      </c>
      <c r="V322" s="7">
        <f t="shared" si="82"/>
        <v>1</v>
      </c>
      <c r="W322" s="7">
        <f t="shared" si="83"/>
        <v>11</v>
      </c>
      <c r="X322" s="7">
        <f t="shared" si="92"/>
        <v>488</v>
      </c>
      <c r="Y322" s="7">
        <f t="shared" si="84"/>
        <v>12.758927</v>
      </c>
    </row>
    <row r="323" spans="3:25">
      <c r="C323" s="170" t="s">
        <v>156</v>
      </c>
      <c r="D323" s="169">
        <v>3</v>
      </c>
      <c r="E323" s="65">
        <v>2</v>
      </c>
      <c r="F323" s="131">
        <f t="shared" si="85"/>
        <v>317</v>
      </c>
      <c r="G323" s="79">
        <f t="shared" si="90"/>
        <v>37.364413822737767</v>
      </c>
      <c r="H323" s="72">
        <f t="shared" si="89"/>
        <v>41.595192029848839</v>
      </c>
      <c r="I323" s="10">
        <f t="shared" si="86"/>
        <v>11.554220008291344</v>
      </c>
      <c r="J323" s="70">
        <v>0</v>
      </c>
      <c r="K323" s="7">
        <f t="shared" si="76"/>
        <v>85.176748012500013</v>
      </c>
      <c r="L323" s="7">
        <v>151</v>
      </c>
      <c r="M323" s="7">
        <f t="shared" si="78"/>
        <v>0</v>
      </c>
      <c r="N323" s="7">
        <v>0</v>
      </c>
      <c r="O323" s="7">
        <f t="shared" si="79"/>
        <v>236.17674801250001</v>
      </c>
      <c r="P323" s="7">
        <f t="shared" si="80"/>
        <v>2.7288381073792105</v>
      </c>
      <c r="Q323" s="7">
        <f t="shared" si="93"/>
        <v>5700</v>
      </c>
      <c r="R323" s="7">
        <f t="shared" si="77"/>
        <v>17.11</v>
      </c>
      <c r="S323" s="21">
        <f t="shared" si="81"/>
        <v>21.393503508771929</v>
      </c>
      <c r="T323" s="21">
        <f t="shared" si="87"/>
        <v>22</v>
      </c>
      <c r="U323" s="7">
        <f t="shared" si="88"/>
        <v>5500</v>
      </c>
      <c r="V323" s="7">
        <f t="shared" si="82"/>
        <v>1</v>
      </c>
      <c r="W323" s="7">
        <f t="shared" si="83"/>
        <v>11</v>
      </c>
      <c r="X323" s="7">
        <f t="shared" si="92"/>
        <v>488</v>
      </c>
      <c r="Y323" s="7">
        <f t="shared" si="84"/>
        <v>12.758927</v>
      </c>
    </row>
    <row r="324" spans="3:25">
      <c r="C324" s="170" t="s">
        <v>156</v>
      </c>
      <c r="D324" s="169">
        <v>3</v>
      </c>
      <c r="E324" s="65">
        <v>2</v>
      </c>
      <c r="F324" s="131">
        <f t="shared" si="85"/>
        <v>318</v>
      </c>
      <c r="G324" s="79">
        <f t="shared" si="90"/>
        <v>37.450962287219348</v>
      </c>
      <c r="H324" s="72">
        <f t="shared" si="89"/>
        <v>41.595192029848839</v>
      </c>
      <c r="I324" s="10">
        <f t="shared" si="86"/>
        <v>11.554220008291344</v>
      </c>
      <c r="J324" s="70">
        <v>0</v>
      </c>
      <c r="K324" s="7">
        <f t="shared" si="76"/>
        <v>85.176748012500013</v>
      </c>
      <c r="L324" s="7">
        <v>151</v>
      </c>
      <c r="M324" s="7">
        <f t="shared" si="78"/>
        <v>0</v>
      </c>
      <c r="N324" s="7">
        <v>0</v>
      </c>
      <c r="O324" s="7">
        <f t="shared" si="79"/>
        <v>236.17674801250001</v>
      </c>
      <c r="P324" s="7">
        <f t="shared" si="80"/>
        <v>2.7288381073792105</v>
      </c>
      <c r="Q324" s="7">
        <f t="shared" si="93"/>
        <v>5700</v>
      </c>
      <c r="R324" s="7">
        <f t="shared" si="77"/>
        <v>17.11</v>
      </c>
      <c r="S324" s="21">
        <f t="shared" si="81"/>
        <v>21.393503508771929</v>
      </c>
      <c r="T324" s="21">
        <f t="shared" si="87"/>
        <v>22</v>
      </c>
      <c r="U324" s="7">
        <f t="shared" si="88"/>
        <v>5500</v>
      </c>
      <c r="V324" s="7">
        <f t="shared" si="82"/>
        <v>1</v>
      </c>
      <c r="W324" s="7">
        <f t="shared" si="83"/>
        <v>11</v>
      </c>
      <c r="X324" s="7">
        <f t="shared" si="92"/>
        <v>488</v>
      </c>
      <c r="Y324" s="7">
        <f t="shared" si="84"/>
        <v>12.758927</v>
      </c>
    </row>
    <row r="325" spans="3:25">
      <c r="C325" s="170" t="s">
        <v>156</v>
      </c>
      <c r="D325" s="169">
        <v>3</v>
      </c>
      <c r="E325" s="65">
        <v>2</v>
      </c>
      <c r="F325" s="131">
        <f t="shared" si="85"/>
        <v>319</v>
      </c>
      <c r="G325" s="79">
        <f t="shared" si="90"/>
        <v>37.537510751700928</v>
      </c>
      <c r="H325" s="72">
        <f t="shared" si="89"/>
        <v>41.595192029848839</v>
      </c>
      <c r="I325" s="10">
        <f t="shared" si="86"/>
        <v>11.554220008291344</v>
      </c>
      <c r="J325" s="70">
        <v>0</v>
      </c>
      <c r="K325" s="7">
        <f t="shared" si="76"/>
        <v>85.176748012500013</v>
      </c>
      <c r="L325" s="7">
        <v>151</v>
      </c>
      <c r="M325" s="7">
        <f t="shared" si="78"/>
        <v>0</v>
      </c>
      <c r="N325" s="7">
        <v>0</v>
      </c>
      <c r="O325" s="7">
        <f t="shared" si="79"/>
        <v>236.17674801250001</v>
      </c>
      <c r="P325" s="7">
        <f t="shared" si="80"/>
        <v>2.7288381073792105</v>
      </c>
      <c r="Q325" s="7">
        <f t="shared" si="93"/>
        <v>5700</v>
      </c>
      <c r="R325" s="7">
        <f t="shared" si="77"/>
        <v>17.11</v>
      </c>
      <c r="S325" s="21">
        <f t="shared" si="81"/>
        <v>21.393503508771929</v>
      </c>
      <c r="T325" s="21">
        <f t="shared" si="87"/>
        <v>22</v>
      </c>
      <c r="U325" s="7">
        <f t="shared" si="88"/>
        <v>5500</v>
      </c>
      <c r="V325" s="7">
        <f t="shared" si="82"/>
        <v>1</v>
      </c>
      <c r="W325" s="7">
        <f t="shared" si="83"/>
        <v>11</v>
      </c>
      <c r="X325" s="7">
        <f t="shared" si="92"/>
        <v>488</v>
      </c>
      <c r="Y325" s="7">
        <f t="shared" si="84"/>
        <v>12.758927</v>
      </c>
    </row>
    <row r="326" spans="3:25">
      <c r="C326" s="170" t="s">
        <v>156</v>
      </c>
      <c r="D326" s="169">
        <v>3</v>
      </c>
      <c r="E326" s="65">
        <v>2</v>
      </c>
      <c r="F326" s="131">
        <f t="shared" si="85"/>
        <v>320</v>
      </c>
      <c r="G326" s="79">
        <f t="shared" si="90"/>
        <v>37.624059216182509</v>
      </c>
      <c r="H326" s="72">
        <f t="shared" si="89"/>
        <v>41.595192029848839</v>
      </c>
      <c r="I326" s="10">
        <f t="shared" si="86"/>
        <v>11.554220008291344</v>
      </c>
      <c r="J326" s="70">
        <v>0</v>
      </c>
      <c r="K326" s="7">
        <f t="shared" ref="K326:K389" si="94">0.5*1.167*0.95*1.151*I326^2</f>
        <v>85.176748012500013</v>
      </c>
      <c r="L326" s="7">
        <v>151</v>
      </c>
      <c r="M326" s="7">
        <f t="shared" si="78"/>
        <v>0</v>
      </c>
      <c r="N326" s="7">
        <v>0</v>
      </c>
      <c r="O326" s="7">
        <f t="shared" si="79"/>
        <v>236.17674801250001</v>
      </c>
      <c r="P326" s="7">
        <f t="shared" si="80"/>
        <v>2.7288381073792105</v>
      </c>
      <c r="Q326" s="7">
        <f t="shared" si="93"/>
        <v>5700</v>
      </c>
      <c r="R326" s="7">
        <f t="shared" ref="R326:R389" si="95">VLOOKUP(Q326,$AG$7:$AH$68,2,FALSE)</f>
        <v>17.11</v>
      </c>
      <c r="S326" s="21">
        <f t="shared" si="81"/>
        <v>21.393503508771929</v>
      </c>
      <c r="T326" s="21">
        <f t="shared" si="87"/>
        <v>22</v>
      </c>
      <c r="U326" s="7">
        <f t="shared" si="88"/>
        <v>5500</v>
      </c>
      <c r="V326" s="7">
        <f t="shared" si="82"/>
        <v>1</v>
      </c>
      <c r="W326" s="7">
        <f t="shared" si="83"/>
        <v>11</v>
      </c>
      <c r="X326" s="7">
        <f t="shared" si="92"/>
        <v>488</v>
      </c>
      <c r="Y326" s="7">
        <f t="shared" si="84"/>
        <v>12.758927</v>
      </c>
    </row>
    <row r="327" spans="3:25">
      <c r="C327" s="170" t="s">
        <v>156</v>
      </c>
      <c r="D327" s="169">
        <v>3</v>
      </c>
      <c r="E327" s="65">
        <v>2</v>
      </c>
      <c r="F327" s="131">
        <f t="shared" si="85"/>
        <v>321</v>
      </c>
      <c r="G327" s="79">
        <f t="shared" si="90"/>
        <v>37.71060768066409</v>
      </c>
      <c r="H327" s="72">
        <f t="shared" si="89"/>
        <v>41.595192029848839</v>
      </c>
      <c r="I327" s="10">
        <f t="shared" si="86"/>
        <v>11.554220008291344</v>
      </c>
      <c r="J327" s="70">
        <v>0</v>
      </c>
      <c r="K327" s="7">
        <f t="shared" si="94"/>
        <v>85.176748012500013</v>
      </c>
      <c r="L327" s="7">
        <v>151</v>
      </c>
      <c r="M327" s="7">
        <f t="shared" ref="M327:M390" si="96">J327*616</f>
        <v>0</v>
      </c>
      <c r="N327" s="7">
        <v>0</v>
      </c>
      <c r="O327" s="7">
        <f t="shared" ref="O327:O370" si="97">K327+L327+M327+N327</f>
        <v>236.17674801250001</v>
      </c>
      <c r="P327" s="7">
        <f t="shared" ref="P327:P391" si="98">(O327*I327)/1000</f>
        <v>2.7288381073792105</v>
      </c>
      <c r="Q327" s="7">
        <f t="shared" si="93"/>
        <v>5700</v>
      </c>
      <c r="R327" s="7">
        <f t="shared" si="95"/>
        <v>17.11</v>
      </c>
      <c r="S327" s="21">
        <f t="shared" ref="S327:S390" si="99">VLOOKUP(Q327,$AG$7:$AI$68,3,TRUE)</f>
        <v>21.393503508771929</v>
      </c>
      <c r="T327" s="21">
        <f t="shared" si="87"/>
        <v>22</v>
      </c>
      <c r="U327" s="7">
        <f t="shared" si="88"/>
        <v>5500</v>
      </c>
      <c r="V327" s="7">
        <f t="shared" ref="V327:V390" si="100">MATCH(T327,$AJ$7:$AJ$29,0)</f>
        <v>1</v>
      </c>
      <c r="W327" s="7">
        <f t="shared" ref="W327:W390" si="101">MATCH(U327,$AK$6:$AX$6,0)</f>
        <v>11</v>
      </c>
      <c r="X327" s="7">
        <f t="shared" si="92"/>
        <v>488</v>
      </c>
      <c r="Y327" s="7">
        <f t="shared" ref="Y327:Y390" si="102">R327*0.7457</f>
        <v>12.758927</v>
      </c>
    </row>
    <row r="328" spans="3:25">
      <c r="C328" s="170" t="s">
        <v>156</v>
      </c>
      <c r="D328" s="169">
        <v>3</v>
      </c>
      <c r="E328" s="65">
        <v>2</v>
      </c>
      <c r="F328" s="131">
        <f t="shared" ref="F328:F391" si="103">F327+1</f>
        <v>322</v>
      </c>
      <c r="G328" s="79">
        <f t="shared" si="90"/>
        <v>37.797156145145671</v>
      </c>
      <c r="H328" s="72">
        <f t="shared" si="89"/>
        <v>41.595192029848839</v>
      </c>
      <c r="I328" s="10">
        <f t="shared" ref="I328:I391" si="104">MIN(13.2,(SQRT((I327^2)+2*J327*$F$7)))</f>
        <v>11.554220008291344</v>
      </c>
      <c r="J328" s="70">
        <v>0</v>
      </c>
      <c r="K328" s="7">
        <f t="shared" si="94"/>
        <v>85.176748012500013</v>
      </c>
      <c r="L328" s="7">
        <v>151</v>
      </c>
      <c r="M328" s="7">
        <f t="shared" si="96"/>
        <v>0</v>
      </c>
      <c r="N328" s="7">
        <v>0</v>
      </c>
      <c r="O328" s="7">
        <f t="shared" si="97"/>
        <v>236.17674801250001</v>
      </c>
      <c r="P328" s="7">
        <f t="shared" si="98"/>
        <v>2.7288381073792105</v>
      </c>
      <c r="Q328" s="7">
        <f t="shared" si="93"/>
        <v>5700</v>
      </c>
      <c r="R328" s="7">
        <f t="shared" si="95"/>
        <v>17.11</v>
      </c>
      <c r="S328" s="21">
        <f t="shared" si="99"/>
        <v>21.393503508771929</v>
      </c>
      <c r="T328" s="21">
        <f t="shared" ref="T328:T391" si="105">ROUNDUP(S328,0)</f>
        <v>22</v>
      </c>
      <c r="U328" s="7">
        <f t="shared" ref="U328:U391" si="106">MROUND(Q328,500)</f>
        <v>5500</v>
      </c>
      <c r="V328" s="7">
        <f t="shared" si="100"/>
        <v>1</v>
      </c>
      <c r="W328" s="7">
        <f t="shared" si="101"/>
        <v>11</v>
      </c>
      <c r="X328" s="7">
        <f t="shared" si="92"/>
        <v>488</v>
      </c>
      <c r="Y328" s="7">
        <f t="shared" si="102"/>
        <v>12.758927</v>
      </c>
    </row>
    <row r="329" spans="3:25">
      <c r="C329" s="170" t="s">
        <v>156</v>
      </c>
      <c r="D329" s="169">
        <v>3</v>
      </c>
      <c r="E329" s="65">
        <v>2</v>
      </c>
      <c r="F329" s="131">
        <f t="shared" si="103"/>
        <v>323</v>
      </c>
      <c r="G329" s="79">
        <f t="shared" si="90"/>
        <v>37.883704609627252</v>
      </c>
      <c r="H329" s="72">
        <f t="shared" si="89"/>
        <v>41.595192029848839</v>
      </c>
      <c r="I329" s="10">
        <f t="shared" si="104"/>
        <v>11.554220008291344</v>
      </c>
      <c r="J329" s="70">
        <v>0</v>
      </c>
      <c r="K329" s="7">
        <f t="shared" si="94"/>
        <v>85.176748012500013</v>
      </c>
      <c r="L329" s="7">
        <v>151</v>
      </c>
      <c r="M329" s="7">
        <f t="shared" si="96"/>
        <v>0</v>
      </c>
      <c r="N329" s="7">
        <v>0</v>
      </c>
      <c r="O329" s="7">
        <f t="shared" si="97"/>
        <v>236.17674801250001</v>
      </c>
      <c r="P329" s="7">
        <f t="shared" si="98"/>
        <v>2.7288381073792105</v>
      </c>
      <c r="Q329" s="7">
        <f t="shared" si="93"/>
        <v>5700</v>
      </c>
      <c r="R329" s="7">
        <f t="shared" si="95"/>
        <v>17.11</v>
      </c>
      <c r="S329" s="21">
        <f t="shared" si="99"/>
        <v>21.393503508771929</v>
      </c>
      <c r="T329" s="21">
        <f t="shared" si="105"/>
        <v>22</v>
      </c>
      <c r="U329" s="7">
        <f t="shared" si="106"/>
        <v>5500</v>
      </c>
      <c r="V329" s="7">
        <f t="shared" si="100"/>
        <v>1</v>
      </c>
      <c r="W329" s="7">
        <f t="shared" si="101"/>
        <v>11</v>
      </c>
      <c r="X329" s="7">
        <f t="shared" si="92"/>
        <v>488</v>
      </c>
      <c r="Y329" s="7">
        <f t="shared" si="102"/>
        <v>12.758927</v>
      </c>
    </row>
    <row r="330" spans="3:25">
      <c r="C330" s="170" t="s">
        <v>156</v>
      </c>
      <c r="D330" s="169">
        <v>3</v>
      </c>
      <c r="E330" s="65">
        <v>2</v>
      </c>
      <c r="F330" s="131">
        <f t="shared" si="103"/>
        <v>324</v>
      </c>
      <c r="G330" s="79">
        <f t="shared" si="90"/>
        <v>37.970253074108832</v>
      </c>
      <c r="H330" s="72">
        <f t="shared" ref="H330:H393" si="107">I330*3.6</f>
        <v>41.595192029848839</v>
      </c>
      <c r="I330" s="10">
        <f t="shared" si="104"/>
        <v>11.554220008291344</v>
      </c>
      <c r="J330" s="70">
        <v>0</v>
      </c>
      <c r="K330" s="7">
        <f t="shared" si="94"/>
        <v>85.176748012500013</v>
      </c>
      <c r="L330" s="7">
        <v>151</v>
      </c>
      <c r="M330" s="7">
        <f t="shared" si="96"/>
        <v>0</v>
      </c>
      <c r="N330" s="7">
        <v>0</v>
      </c>
      <c r="O330" s="7">
        <f t="shared" si="97"/>
        <v>236.17674801250001</v>
      </c>
      <c r="P330" s="7">
        <f t="shared" si="98"/>
        <v>2.7288381073792105</v>
      </c>
      <c r="Q330" s="7">
        <f t="shared" si="93"/>
        <v>5700</v>
      </c>
      <c r="R330" s="7">
        <f t="shared" si="95"/>
        <v>17.11</v>
      </c>
      <c r="S330" s="21">
        <f t="shared" si="99"/>
        <v>21.393503508771929</v>
      </c>
      <c r="T330" s="21">
        <f t="shared" si="105"/>
        <v>22</v>
      </c>
      <c r="U330" s="7">
        <f t="shared" si="106"/>
        <v>5500</v>
      </c>
      <c r="V330" s="7">
        <f t="shared" si="100"/>
        <v>1</v>
      </c>
      <c r="W330" s="7">
        <f t="shared" si="101"/>
        <v>11</v>
      </c>
      <c r="X330" s="7">
        <f t="shared" si="92"/>
        <v>488</v>
      </c>
      <c r="Y330" s="7">
        <f t="shared" si="102"/>
        <v>12.758927</v>
      </c>
    </row>
    <row r="331" spans="3:25">
      <c r="C331" s="170" t="s">
        <v>156</v>
      </c>
      <c r="D331" s="169">
        <v>3</v>
      </c>
      <c r="E331" s="65">
        <v>2</v>
      </c>
      <c r="F331" s="131">
        <f t="shared" si="103"/>
        <v>325</v>
      </c>
      <c r="G331" s="79">
        <f t="shared" ref="G331:G394" si="108">($F$7/I331)+G330</f>
        <v>38.056801538590413</v>
      </c>
      <c r="H331" s="72">
        <f t="shared" si="107"/>
        <v>41.595192029848839</v>
      </c>
      <c r="I331" s="10">
        <f t="shared" si="104"/>
        <v>11.554220008291344</v>
      </c>
      <c r="J331" s="70">
        <v>0.5</v>
      </c>
      <c r="K331" s="7">
        <f t="shared" si="94"/>
        <v>85.176748012500013</v>
      </c>
      <c r="L331" s="7">
        <v>151</v>
      </c>
      <c r="M331" s="7">
        <f t="shared" si="96"/>
        <v>308</v>
      </c>
      <c r="N331" s="7">
        <v>0</v>
      </c>
      <c r="O331" s="7">
        <f t="shared" si="97"/>
        <v>544.17674801249996</v>
      </c>
      <c r="P331" s="7">
        <f t="shared" si="98"/>
        <v>6.2875378699329438</v>
      </c>
      <c r="Q331" s="7">
        <f t="shared" si="93"/>
        <v>5700</v>
      </c>
      <c r="R331" s="7">
        <f t="shared" si="95"/>
        <v>17.11</v>
      </c>
      <c r="S331" s="21">
        <f t="shared" si="99"/>
        <v>21.393503508771929</v>
      </c>
      <c r="T331" s="21">
        <f t="shared" si="105"/>
        <v>22</v>
      </c>
      <c r="U331" s="7">
        <f t="shared" si="106"/>
        <v>5500</v>
      </c>
      <c r="V331" s="7">
        <f t="shared" si="100"/>
        <v>1</v>
      </c>
      <c r="W331" s="7">
        <f t="shared" si="101"/>
        <v>11</v>
      </c>
      <c r="X331" s="7">
        <f t="shared" si="92"/>
        <v>488</v>
      </c>
      <c r="Y331" s="7">
        <f t="shared" si="102"/>
        <v>12.758927</v>
      </c>
    </row>
    <row r="332" spans="3:25">
      <c r="C332" s="170" t="s">
        <v>156</v>
      </c>
      <c r="D332" s="169">
        <v>3</v>
      </c>
      <c r="E332" s="65">
        <v>2</v>
      </c>
      <c r="F332" s="131">
        <f t="shared" si="103"/>
        <v>326</v>
      </c>
      <c r="G332" s="79">
        <f t="shared" si="108"/>
        <v>38.143027661302256</v>
      </c>
      <c r="H332" s="72">
        <f t="shared" si="107"/>
        <v>41.750688617075532</v>
      </c>
      <c r="I332" s="10">
        <f t="shared" si="104"/>
        <v>11.597413504743203</v>
      </c>
      <c r="J332" s="70">
        <v>0.5</v>
      </c>
      <c r="K332" s="7">
        <f t="shared" si="94"/>
        <v>85.814776087500007</v>
      </c>
      <c r="L332" s="7">
        <v>151</v>
      </c>
      <c r="M332" s="7">
        <f t="shared" si="96"/>
        <v>308</v>
      </c>
      <c r="N332" s="7">
        <v>0</v>
      </c>
      <c r="O332" s="7">
        <f t="shared" si="97"/>
        <v>544.81477608750004</v>
      </c>
      <c r="P332" s="7">
        <f t="shared" si="98"/>
        <v>6.3184422417808177</v>
      </c>
      <c r="Q332" s="7">
        <f t="shared" si="93"/>
        <v>5700</v>
      </c>
      <c r="R332" s="7">
        <f t="shared" si="95"/>
        <v>17.11</v>
      </c>
      <c r="S332" s="21">
        <f t="shared" si="99"/>
        <v>21.393503508771929</v>
      </c>
      <c r="T332" s="21">
        <f t="shared" si="105"/>
        <v>22</v>
      </c>
      <c r="U332" s="7">
        <f t="shared" si="106"/>
        <v>5500</v>
      </c>
      <c r="V332" s="7">
        <f t="shared" si="100"/>
        <v>1</v>
      </c>
      <c r="W332" s="7">
        <f t="shared" si="101"/>
        <v>11</v>
      </c>
      <c r="X332" s="7">
        <f t="shared" si="92"/>
        <v>488</v>
      </c>
      <c r="Y332" s="7">
        <f t="shared" si="102"/>
        <v>12.758927</v>
      </c>
    </row>
    <row r="333" spans="3:25">
      <c r="C333" s="170" t="s">
        <v>156</v>
      </c>
      <c r="D333" s="169">
        <v>3</v>
      </c>
      <c r="E333" s="65">
        <v>2</v>
      </c>
      <c r="F333" s="131">
        <f t="shared" si="103"/>
        <v>327</v>
      </c>
      <c r="G333" s="79">
        <f t="shared" si="108"/>
        <v>38.228935017219769</v>
      </c>
      <c r="H333" s="72">
        <f t="shared" si="107"/>
        <v>41.905608216562136</v>
      </c>
      <c r="I333" s="10">
        <f t="shared" si="104"/>
        <v>11.640446726822816</v>
      </c>
      <c r="J333" s="70">
        <v>0.5</v>
      </c>
      <c r="K333" s="7">
        <f t="shared" si="94"/>
        <v>86.452804162499987</v>
      </c>
      <c r="L333" s="7">
        <v>151</v>
      </c>
      <c r="M333" s="7">
        <f t="shared" si="96"/>
        <v>308</v>
      </c>
      <c r="N333" s="7">
        <v>0</v>
      </c>
      <c r="O333" s="7">
        <f t="shared" si="97"/>
        <v>545.4528041625</v>
      </c>
      <c r="P333" s="7">
        <f t="shared" si="98"/>
        <v>6.3493143088497002</v>
      </c>
      <c r="Q333" s="7">
        <f t="shared" si="93"/>
        <v>5700</v>
      </c>
      <c r="R333" s="7">
        <f t="shared" si="95"/>
        <v>17.11</v>
      </c>
      <c r="S333" s="21">
        <f t="shared" si="99"/>
        <v>21.393503508771929</v>
      </c>
      <c r="T333" s="21">
        <f t="shared" si="105"/>
        <v>22</v>
      </c>
      <c r="U333" s="7">
        <f t="shared" si="106"/>
        <v>5500</v>
      </c>
      <c r="V333" s="7">
        <f t="shared" si="100"/>
        <v>1</v>
      </c>
      <c r="W333" s="7">
        <f t="shared" si="101"/>
        <v>11</v>
      </c>
      <c r="X333" s="7">
        <f t="shared" si="92"/>
        <v>488</v>
      </c>
      <c r="Y333" s="7">
        <f t="shared" si="102"/>
        <v>12.758927</v>
      </c>
    </row>
    <row r="334" spans="3:25">
      <c r="C334" s="170" t="s">
        <v>156</v>
      </c>
      <c r="D334" s="169">
        <v>3</v>
      </c>
      <c r="E334" s="65">
        <v>2</v>
      </c>
      <c r="F334" s="131">
        <f t="shared" si="103"/>
        <v>328</v>
      </c>
      <c r="G334" s="79">
        <f t="shared" si="108"/>
        <v>38.314527115721951</v>
      </c>
      <c r="H334" s="72">
        <f t="shared" si="107"/>
        <v>42.059957203972523</v>
      </c>
      <c r="I334" s="10">
        <f t="shared" si="104"/>
        <v>11.683321445547923</v>
      </c>
      <c r="J334" s="70">
        <v>0.5</v>
      </c>
      <c r="K334" s="7">
        <f t="shared" si="94"/>
        <v>87.09083223750001</v>
      </c>
      <c r="L334" s="7">
        <v>151</v>
      </c>
      <c r="M334" s="7">
        <f t="shared" si="96"/>
        <v>308</v>
      </c>
      <c r="N334" s="7">
        <v>0</v>
      </c>
      <c r="O334" s="7">
        <f t="shared" si="97"/>
        <v>546.09083223750008</v>
      </c>
      <c r="P334" s="7">
        <f t="shared" si="98"/>
        <v>6.3801547314974973</v>
      </c>
      <c r="Q334" s="7">
        <f t="shared" si="93"/>
        <v>5700</v>
      </c>
      <c r="R334" s="7">
        <f t="shared" si="95"/>
        <v>17.11</v>
      </c>
      <c r="S334" s="21">
        <f t="shared" si="99"/>
        <v>21.393503508771929</v>
      </c>
      <c r="T334" s="21">
        <f t="shared" si="105"/>
        <v>22</v>
      </c>
      <c r="U334" s="7">
        <f t="shared" si="106"/>
        <v>5500</v>
      </c>
      <c r="V334" s="7">
        <f t="shared" si="100"/>
        <v>1</v>
      </c>
      <c r="W334" s="7">
        <f t="shared" si="101"/>
        <v>11</v>
      </c>
      <c r="X334" s="7">
        <f t="shared" si="92"/>
        <v>488</v>
      </c>
      <c r="Y334" s="7">
        <f t="shared" si="102"/>
        <v>12.758927</v>
      </c>
    </row>
    <row r="335" spans="3:25">
      <c r="C335" s="170" t="s">
        <v>156</v>
      </c>
      <c r="D335" s="169">
        <v>3</v>
      </c>
      <c r="E335" s="65">
        <v>2</v>
      </c>
      <c r="F335" s="131">
        <f t="shared" si="103"/>
        <v>329</v>
      </c>
      <c r="G335" s="79">
        <f t="shared" si="108"/>
        <v>38.399807402264194</v>
      </c>
      <c r="H335" s="72">
        <f t="shared" si="107"/>
        <v>42.213741838410868</v>
      </c>
      <c r="I335" s="10">
        <f t="shared" si="104"/>
        <v>11.726039399558575</v>
      </c>
      <c r="J335" s="70">
        <v>0.5</v>
      </c>
      <c r="K335" s="7">
        <f t="shared" si="94"/>
        <v>87.728860312500004</v>
      </c>
      <c r="L335" s="7">
        <v>151</v>
      </c>
      <c r="M335" s="7">
        <f t="shared" si="96"/>
        <v>308</v>
      </c>
      <c r="N335" s="7">
        <v>0</v>
      </c>
      <c r="O335" s="7">
        <f t="shared" si="97"/>
        <v>546.72886031250005</v>
      </c>
      <c r="P335" s="7">
        <f t="shared" si="98"/>
        <v>6.4109641569001328</v>
      </c>
      <c r="Q335" s="7">
        <f t="shared" si="93"/>
        <v>5700</v>
      </c>
      <c r="R335" s="7">
        <f t="shared" si="95"/>
        <v>17.11</v>
      </c>
      <c r="S335" s="21">
        <f t="shared" si="99"/>
        <v>21.393503508771929</v>
      </c>
      <c r="T335" s="21">
        <f t="shared" si="105"/>
        <v>22</v>
      </c>
      <c r="U335" s="7">
        <f t="shared" si="106"/>
        <v>5500</v>
      </c>
      <c r="V335" s="7">
        <f t="shared" si="100"/>
        <v>1</v>
      </c>
      <c r="W335" s="7">
        <f t="shared" si="101"/>
        <v>11</v>
      </c>
      <c r="X335" s="7">
        <f t="shared" si="92"/>
        <v>488</v>
      </c>
      <c r="Y335" s="7">
        <f t="shared" si="102"/>
        <v>12.758927</v>
      </c>
    </row>
    <row r="336" spans="3:25">
      <c r="C336" s="170" t="s">
        <v>156</v>
      </c>
      <c r="D336" s="169">
        <v>3</v>
      </c>
      <c r="E336" s="65">
        <v>2</v>
      </c>
      <c r="F336" s="131">
        <f t="shared" si="103"/>
        <v>330</v>
      </c>
      <c r="G336" s="79">
        <f t="shared" si="108"/>
        <v>38.484779259996614</v>
      </c>
      <c r="H336" s="72">
        <f t="shared" si="107"/>
        <v>42.366968265383356</v>
      </c>
      <c r="I336" s="10">
        <f t="shared" si="104"/>
        <v>11.768602295939822</v>
      </c>
      <c r="J336" s="70">
        <v>0.5</v>
      </c>
      <c r="K336" s="7">
        <f t="shared" si="94"/>
        <v>88.366888387500012</v>
      </c>
      <c r="L336" s="7">
        <v>151</v>
      </c>
      <c r="M336" s="7">
        <f t="shared" si="96"/>
        <v>308</v>
      </c>
      <c r="N336" s="7">
        <v>0</v>
      </c>
      <c r="O336" s="7">
        <f t="shared" si="97"/>
        <v>547.36688838750001</v>
      </c>
      <c r="P336" s="7">
        <f t="shared" si="98"/>
        <v>6.4417432193985684</v>
      </c>
      <c r="Q336" s="7">
        <f t="shared" si="93"/>
        <v>5800</v>
      </c>
      <c r="R336" s="7">
        <f t="shared" si="95"/>
        <v>17.175000000000001</v>
      </c>
      <c r="S336" s="21">
        <f t="shared" si="99"/>
        <v>21.10452155172414</v>
      </c>
      <c r="T336" s="21">
        <f t="shared" si="105"/>
        <v>22</v>
      </c>
      <c r="U336" s="7">
        <f t="shared" si="106"/>
        <v>6000</v>
      </c>
      <c r="V336" s="7">
        <f t="shared" si="100"/>
        <v>1</v>
      </c>
      <c r="W336" s="7">
        <f t="shared" si="101"/>
        <v>12</v>
      </c>
      <c r="X336" s="7">
        <f t="shared" si="92"/>
        <v>488</v>
      </c>
      <c r="Y336" s="7">
        <f t="shared" si="102"/>
        <v>12.8073975</v>
      </c>
    </row>
    <row r="337" spans="3:25">
      <c r="C337" s="170" t="s">
        <v>156</v>
      </c>
      <c r="D337" s="169">
        <v>3</v>
      </c>
      <c r="E337" s="65">
        <v>2</v>
      </c>
      <c r="F337" s="131">
        <f t="shared" si="103"/>
        <v>331</v>
      </c>
      <c r="G337" s="79">
        <f t="shared" si="108"/>
        <v>38.569446011330072</v>
      </c>
      <c r="H337" s="72">
        <f t="shared" si="107"/>
        <v>42.519642519663783</v>
      </c>
      <c r="I337" s="10">
        <f t="shared" si="104"/>
        <v>11.811011811017718</v>
      </c>
      <c r="J337" s="70">
        <v>0.5</v>
      </c>
      <c r="K337" s="7">
        <f t="shared" si="94"/>
        <v>89.004916462500006</v>
      </c>
      <c r="L337" s="7">
        <v>151</v>
      </c>
      <c r="M337" s="7">
        <f t="shared" si="96"/>
        <v>308</v>
      </c>
      <c r="N337" s="7">
        <v>0</v>
      </c>
      <c r="O337" s="7">
        <f t="shared" si="97"/>
        <v>548.00491646249998</v>
      </c>
      <c r="P337" s="7">
        <f t="shared" si="98"/>
        <v>6.4724925408343648</v>
      </c>
      <c r="Q337" s="7">
        <f t="shared" si="93"/>
        <v>5800</v>
      </c>
      <c r="R337" s="7">
        <f t="shared" si="95"/>
        <v>17.175000000000001</v>
      </c>
      <c r="S337" s="21">
        <f t="shared" si="99"/>
        <v>21.10452155172414</v>
      </c>
      <c r="T337" s="21">
        <f t="shared" si="105"/>
        <v>22</v>
      </c>
      <c r="U337" s="7">
        <f t="shared" si="106"/>
        <v>6000</v>
      </c>
      <c r="V337" s="7">
        <f t="shared" si="100"/>
        <v>1</v>
      </c>
      <c r="W337" s="7">
        <f t="shared" si="101"/>
        <v>12</v>
      </c>
      <c r="X337" s="7">
        <f t="shared" si="92"/>
        <v>488</v>
      </c>
      <c r="Y337" s="7">
        <f t="shared" si="102"/>
        <v>12.8073975</v>
      </c>
    </row>
    <row r="338" spans="3:25">
      <c r="C338" s="170" t="s">
        <v>156</v>
      </c>
      <c r="D338" s="169">
        <v>3</v>
      </c>
      <c r="E338" s="65">
        <v>2</v>
      </c>
      <c r="F338" s="131">
        <f t="shared" si="103"/>
        <v>332</v>
      </c>
      <c r="G338" s="79">
        <f t="shared" si="108"/>
        <v>38.653810919451992</v>
      </c>
      <c r="H338" s="72">
        <f t="shared" si="107"/>
        <v>42.671770528066915</v>
      </c>
      <c r="I338" s="10">
        <f t="shared" si="104"/>
        <v>11.853269591129699</v>
      </c>
      <c r="J338" s="70">
        <v>0.5</v>
      </c>
      <c r="K338" s="7">
        <f t="shared" si="94"/>
        <v>89.6429445375</v>
      </c>
      <c r="L338" s="7">
        <v>151</v>
      </c>
      <c r="M338" s="7">
        <f t="shared" si="96"/>
        <v>308</v>
      </c>
      <c r="N338" s="7">
        <v>0</v>
      </c>
      <c r="O338" s="7">
        <f t="shared" si="97"/>
        <v>548.64294453749994</v>
      </c>
      <c r="P338" s="7">
        <f t="shared" si="98"/>
        <v>6.5032127308742069</v>
      </c>
      <c r="Q338" s="7">
        <f t="shared" si="93"/>
        <v>5800</v>
      </c>
      <c r="R338" s="7">
        <f t="shared" si="95"/>
        <v>17.175000000000001</v>
      </c>
      <c r="S338" s="21">
        <f t="shared" si="99"/>
        <v>21.10452155172414</v>
      </c>
      <c r="T338" s="21">
        <f t="shared" si="105"/>
        <v>22</v>
      </c>
      <c r="U338" s="7">
        <f t="shared" si="106"/>
        <v>6000</v>
      </c>
      <c r="V338" s="7">
        <f t="shared" si="100"/>
        <v>1</v>
      </c>
      <c r="W338" s="7">
        <f t="shared" si="101"/>
        <v>12</v>
      </c>
      <c r="X338" s="7">
        <f t="shared" si="92"/>
        <v>488</v>
      </c>
      <c r="Y338" s="7">
        <f t="shared" si="102"/>
        <v>12.8073975</v>
      </c>
    </row>
    <row r="339" spans="3:25">
      <c r="C339" s="170" t="s">
        <v>156</v>
      </c>
      <c r="D339" s="169">
        <v>3</v>
      </c>
      <c r="E339" s="65">
        <v>2</v>
      </c>
      <c r="F339" s="131">
        <f t="shared" si="103"/>
        <v>333</v>
      </c>
      <c r="G339" s="79">
        <f t="shared" si="108"/>
        <v>38.737877189793835</v>
      </c>
      <c r="H339" s="72">
        <f t="shared" si="107"/>
        <v>42.823358112133157</v>
      </c>
      <c r="I339" s="10">
        <f t="shared" si="104"/>
        <v>11.89537725337032</v>
      </c>
      <c r="J339" s="70">
        <v>0.5</v>
      </c>
      <c r="K339" s="7">
        <f t="shared" si="94"/>
        <v>90.280972612500008</v>
      </c>
      <c r="L339" s="7">
        <v>151</v>
      </c>
      <c r="M339" s="7">
        <f t="shared" si="96"/>
        <v>308</v>
      </c>
      <c r="N339" s="7">
        <v>0</v>
      </c>
      <c r="O339" s="7">
        <f t="shared" si="97"/>
        <v>549.28097261250002</v>
      </c>
      <c r="P339" s="7">
        <f t="shared" si="98"/>
        <v>6.5339043873238589</v>
      </c>
      <c r="Q339" s="7">
        <f t="shared" si="93"/>
        <v>5800</v>
      </c>
      <c r="R339" s="7">
        <f t="shared" si="95"/>
        <v>17.175000000000001</v>
      </c>
      <c r="S339" s="21">
        <f t="shared" si="99"/>
        <v>21.10452155172414</v>
      </c>
      <c r="T339" s="21">
        <f t="shared" si="105"/>
        <v>22</v>
      </c>
      <c r="U339" s="7">
        <f t="shared" si="106"/>
        <v>6000</v>
      </c>
      <c r="V339" s="7">
        <f t="shared" si="100"/>
        <v>1</v>
      </c>
      <c r="W339" s="7">
        <f t="shared" si="101"/>
        <v>12</v>
      </c>
      <c r="X339" s="7">
        <f t="shared" ref="X339:X400" si="109">INDEX($AK$7:$AX$29,V339,W339)</f>
        <v>488</v>
      </c>
      <c r="Y339" s="7">
        <f t="shared" si="102"/>
        <v>12.8073975</v>
      </c>
    </row>
    <row r="340" spans="3:25">
      <c r="C340" s="170" t="s">
        <v>156</v>
      </c>
      <c r="D340" s="169">
        <v>3</v>
      </c>
      <c r="E340" s="65">
        <v>2</v>
      </c>
      <c r="F340" s="131">
        <f t="shared" si="103"/>
        <v>334</v>
      </c>
      <c r="G340" s="79">
        <f t="shared" si="108"/>
        <v>38.821647971452172</v>
      </c>
      <c r="H340" s="72">
        <f t="shared" si="107"/>
        <v>42.974410990727961</v>
      </c>
      <c r="I340" s="10">
        <f t="shared" si="104"/>
        <v>11.937336386313323</v>
      </c>
      <c r="J340" s="70">
        <v>0.5</v>
      </c>
      <c r="K340" s="7">
        <f t="shared" si="94"/>
        <v>90.919000687500002</v>
      </c>
      <c r="L340" s="7">
        <v>151</v>
      </c>
      <c r="M340" s="7">
        <f t="shared" si="96"/>
        <v>308</v>
      </c>
      <c r="N340" s="7">
        <v>0</v>
      </c>
      <c r="O340" s="7">
        <f t="shared" si="97"/>
        <v>549.91900068749999</v>
      </c>
      <c r="P340" s="7">
        <f t="shared" si="98"/>
        <v>6.5645680964319544</v>
      </c>
      <c r="Q340" s="7">
        <f t="shared" si="93"/>
        <v>5800</v>
      </c>
      <c r="R340" s="7">
        <f t="shared" si="95"/>
        <v>17.175000000000001</v>
      </c>
      <c r="S340" s="21">
        <f t="shared" si="99"/>
        <v>21.10452155172414</v>
      </c>
      <c r="T340" s="21">
        <f t="shared" si="105"/>
        <v>22</v>
      </c>
      <c r="U340" s="7">
        <f t="shared" si="106"/>
        <v>6000</v>
      </c>
      <c r="V340" s="7">
        <f t="shared" si="100"/>
        <v>1</v>
      </c>
      <c r="W340" s="7">
        <f t="shared" si="101"/>
        <v>12</v>
      </c>
      <c r="X340" s="7">
        <f t="shared" si="109"/>
        <v>488</v>
      </c>
      <c r="Y340" s="7">
        <f t="shared" si="102"/>
        <v>12.8073975</v>
      </c>
    </row>
    <row r="341" spans="3:25">
      <c r="C341" s="69" t="s">
        <v>130</v>
      </c>
      <c r="D341" s="169">
        <v>3</v>
      </c>
      <c r="E341" s="65">
        <v>2</v>
      </c>
      <c r="F341" s="131">
        <f t="shared" si="103"/>
        <v>335</v>
      </c>
      <c r="G341" s="79">
        <f t="shared" si="108"/>
        <v>38.905126358565141</v>
      </c>
      <c r="H341" s="72">
        <f t="shared" si="107"/>
        <v>43.124934782559386</v>
      </c>
      <c r="I341" s="10">
        <f t="shared" si="104"/>
        <v>11.97914855071094</v>
      </c>
      <c r="J341" s="70">
        <v>-1.2</v>
      </c>
      <c r="K341" s="7">
        <f t="shared" si="94"/>
        <v>91.557028762500011</v>
      </c>
      <c r="L341" s="7">
        <v>151</v>
      </c>
      <c r="M341" s="7">
        <f t="shared" si="96"/>
        <v>-739.19999999999993</v>
      </c>
      <c r="N341" s="7">
        <v>0</v>
      </c>
      <c r="O341" s="7">
        <f t="shared" si="97"/>
        <v>-496.64297123749992</v>
      </c>
      <c r="P341" s="7">
        <f t="shared" si="98"/>
        <v>-5.9493599291204724</v>
      </c>
      <c r="Q341" s="7">
        <f t="shared" ref="Q341:Q404" si="110">IF(D341=1,VLOOKUP(H341,$AA$7:$AB$68,2,TRUE),IF(D341=2,VLOOKUP(H341,$AC$7:$AD$68,2,TRUE),IF(D341=3,VLOOKUP(H341,$AE$7:$AF$68,2,TRUE))))</f>
        <v>5900</v>
      </c>
      <c r="R341" s="7">
        <f t="shared" si="95"/>
        <v>17.239999999999998</v>
      </c>
      <c r="S341" s="21">
        <f t="shared" si="99"/>
        <v>20.825335593220338</v>
      </c>
      <c r="T341" s="21">
        <f t="shared" si="105"/>
        <v>21</v>
      </c>
      <c r="U341" s="7">
        <f t="shared" si="106"/>
        <v>6000</v>
      </c>
      <c r="V341" s="7">
        <f t="shared" si="100"/>
        <v>2</v>
      </c>
      <c r="W341" s="7">
        <f t="shared" si="101"/>
        <v>12</v>
      </c>
      <c r="X341" s="7">
        <v>0</v>
      </c>
      <c r="Y341" s="7">
        <f t="shared" si="102"/>
        <v>12.855867999999999</v>
      </c>
    </row>
    <row r="342" spans="3:25">
      <c r="C342" s="69" t="s">
        <v>130</v>
      </c>
      <c r="D342" s="169">
        <v>3</v>
      </c>
      <c r="E342" s="65">
        <v>2</v>
      </c>
      <c r="F342" s="131">
        <f t="shared" si="103"/>
        <v>336</v>
      </c>
      <c r="G342" s="79">
        <f t="shared" si="108"/>
        <v>38.98931170300397</v>
      </c>
      <c r="H342" s="72">
        <f t="shared" si="107"/>
        <v>42.762787561149473</v>
      </c>
      <c r="I342" s="10">
        <f t="shared" si="104"/>
        <v>11.878552100319299</v>
      </c>
      <c r="J342" s="70">
        <v>-1.2</v>
      </c>
      <c r="K342" s="7">
        <f t="shared" si="94"/>
        <v>90.025761382500008</v>
      </c>
      <c r="L342" s="7">
        <v>151</v>
      </c>
      <c r="M342" s="7">
        <f t="shared" si="96"/>
        <v>-739.19999999999993</v>
      </c>
      <c r="N342" s="7">
        <v>0</v>
      </c>
      <c r="O342" s="7">
        <f t="shared" si="97"/>
        <v>-498.1742386174999</v>
      </c>
      <c r="P342" s="7">
        <f t="shared" si="98"/>
        <v>-5.9175886484548705</v>
      </c>
      <c r="Q342" s="7">
        <f t="shared" si="110"/>
        <v>5800</v>
      </c>
      <c r="R342" s="7">
        <f t="shared" si="95"/>
        <v>17.175000000000001</v>
      </c>
      <c r="S342" s="21">
        <f t="shared" si="99"/>
        <v>21.10452155172414</v>
      </c>
      <c r="T342" s="21">
        <f t="shared" si="105"/>
        <v>22</v>
      </c>
      <c r="U342" s="7">
        <f t="shared" si="106"/>
        <v>6000</v>
      </c>
      <c r="V342" s="7">
        <f t="shared" si="100"/>
        <v>1</v>
      </c>
      <c r="W342" s="7">
        <f t="shared" si="101"/>
        <v>12</v>
      </c>
      <c r="X342" s="7">
        <v>0</v>
      </c>
      <c r="Y342" s="7">
        <f t="shared" si="102"/>
        <v>12.8073975</v>
      </c>
    </row>
    <row r="343" spans="3:25">
      <c r="C343" s="69" t="s">
        <v>130</v>
      </c>
      <c r="D343" s="169">
        <v>3</v>
      </c>
      <c r="E343" s="65">
        <v>2</v>
      </c>
      <c r="F343" s="131">
        <f t="shared" si="103"/>
        <v>337</v>
      </c>
      <c r="G343" s="79">
        <f t="shared" si="108"/>
        <v>39.074222275580397</v>
      </c>
      <c r="H343" s="72">
        <f t="shared" si="107"/>
        <v>42.397547098859384</v>
      </c>
      <c r="I343" s="10">
        <f t="shared" si="104"/>
        <v>11.77709641634983</v>
      </c>
      <c r="J343" s="70">
        <v>-1.2</v>
      </c>
      <c r="K343" s="7">
        <f t="shared" si="94"/>
        <v>88.494494002499977</v>
      </c>
      <c r="L343" s="7">
        <v>151</v>
      </c>
      <c r="M343" s="7">
        <f t="shared" si="96"/>
        <v>-739.19999999999993</v>
      </c>
      <c r="N343" s="7">
        <v>0</v>
      </c>
      <c r="O343" s="7">
        <f t="shared" si="97"/>
        <v>-499.70550599749993</v>
      </c>
      <c r="P343" s="7">
        <f t="shared" si="98"/>
        <v>-5.8850799239134348</v>
      </c>
      <c r="Q343" s="7">
        <f t="shared" si="110"/>
        <v>5800</v>
      </c>
      <c r="R343" s="7">
        <f t="shared" si="95"/>
        <v>17.175000000000001</v>
      </c>
      <c r="S343" s="21">
        <f t="shared" si="99"/>
        <v>21.10452155172414</v>
      </c>
      <c r="T343" s="21">
        <f t="shared" si="105"/>
        <v>22</v>
      </c>
      <c r="U343" s="7">
        <f t="shared" si="106"/>
        <v>6000</v>
      </c>
      <c r="V343" s="7">
        <f t="shared" si="100"/>
        <v>1</v>
      </c>
      <c r="W343" s="7">
        <f t="shared" si="101"/>
        <v>12</v>
      </c>
      <c r="X343" s="7">
        <v>0</v>
      </c>
      <c r="Y343" s="7">
        <f t="shared" si="102"/>
        <v>12.8073975</v>
      </c>
    </row>
    <row r="344" spans="3:25">
      <c r="C344" s="69" t="s">
        <v>130</v>
      </c>
      <c r="D344" s="169">
        <v>3</v>
      </c>
      <c r="E344" s="65">
        <v>2</v>
      </c>
      <c r="F344" s="131">
        <f t="shared" si="103"/>
        <v>338</v>
      </c>
      <c r="G344" s="79">
        <f t="shared" si="108"/>
        <v>39.159877147907302</v>
      </c>
      <c r="H344" s="72">
        <f t="shared" si="107"/>
        <v>42.029132753365253</v>
      </c>
      <c r="I344" s="10">
        <f t="shared" si="104"/>
        <v>11.674759098157015</v>
      </c>
      <c r="J344" s="70">
        <v>-1.2</v>
      </c>
      <c r="K344" s="7">
        <f t="shared" si="94"/>
        <v>86.963226622499974</v>
      </c>
      <c r="L344" s="7">
        <v>151</v>
      </c>
      <c r="M344" s="7">
        <f t="shared" si="96"/>
        <v>-739.19999999999993</v>
      </c>
      <c r="N344" s="7">
        <v>0</v>
      </c>
      <c r="O344" s="7">
        <f t="shared" si="97"/>
        <v>-501.23677337749996</v>
      </c>
      <c r="P344" s="7">
        <f t="shared" si="98"/>
        <v>-5.8518185803198328</v>
      </c>
      <c r="Q344" s="7">
        <f t="shared" si="110"/>
        <v>5700</v>
      </c>
      <c r="R344" s="7">
        <f t="shared" si="95"/>
        <v>17.11</v>
      </c>
      <c r="S344" s="21">
        <f t="shared" si="99"/>
        <v>21.393503508771929</v>
      </c>
      <c r="T344" s="21">
        <f t="shared" si="105"/>
        <v>22</v>
      </c>
      <c r="U344" s="7">
        <f t="shared" si="106"/>
        <v>5500</v>
      </c>
      <c r="V344" s="7">
        <f t="shared" si="100"/>
        <v>1</v>
      </c>
      <c r="W344" s="7">
        <f t="shared" si="101"/>
        <v>11</v>
      </c>
      <c r="X344" s="7">
        <v>0</v>
      </c>
      <c r="Y344" s="7">
        <f t="shared" si="102"/>
        <v>12.758927</v>
      </c>
    </row>
    <row r="345" spans="3:25">
      <c r="C345" s="69" t="s">
        <v>130</v>
      </c>
      <c r="D345" s="169">
        <v>3</v>
      </c>
      <c r="E345" s="65">
        <v>2</v>
      </c>
      <c r="F345" s="131">
        <f t="shared" si="103"/>
        <v>339</v>
      </c>
      <c r="G345" s="79">
        <f t="shared" si="108"/>
        <v>39.246296242414502</v>
      </c>
      <c r="H345" s="72">
        <f t="shared" si="107"/>
        <v>41.657460316250678</v>
      </c>
      <c r="I345" s="10">
        <f t="shared" si="104"/>
        <v>11.571516754514077</v>
      </c>
      <c r="J345" s="70">
        <v>-1.2</v>
      </c>
      <c r="K345" s="7">
        <f t="shared" si="94"/>
        <v>85.431959242499985</v>
      </c>
      <c r="L345" s="7">
        <v>151</v>
      </c>
      <c r="M345" s="7">
        <f t="shared" si="96"/>
        <v>-739.19999999999993</v>
      </c>
      <c r="N345" s="7">
        <v>0</v>
      </c>
      <c r="O345" s="7">
        <f t="shared" si="97"/>
        <v>-502.76804075749993</v>
      </c>
      <c r="P345" s="7">
        <f t="shared" si="98"/>
        <v>-5.8177888072596273</v>
      </c>
      <c r="Q345" s="7">
        <f t="shared" si="110"/>
        <v>5700</v>
      </c>
      <c r="R345" s="7">
        <f t="shared" si="95"/>
        <v>17.11</v>
      </c>
      <c r="S345" s="21">
        <f t="shared" si="99"/>
        <v>21.393503508771929</v>
      </c>
      <c r="T345" s="21">
        <f t="shared" si="105"/>
        <v>22</v>
      </c>
      <c r="U345" s="7">
        <f t="shared" si="106"/>
        <v>5500</v>
      </c>
      <c r="V345" s="7">
        <f t="shared" si="100"/>
        <v>1</v>
      </c>
      <c r="W345" s="7">
        <f t="shared" si="101"/>
        <v>11</v>
      </c>
      <c r="X345" s="7">
        <v>0</v>
      </c>
      <c r="Y345" s="7">
        <f t="shared" si="102"/>
        <v>12.758927</v>
      </c>
    </row>
    <row r="346" spans="3:25">
      <c r="C346" s="69" t="s">
        <v>130</v>
      </c>
      <c r="D346" s="169">
        <v>3</v>
      </c>
      <c r="E346" s="65">
        <v>2</v>
      </c>
      <c r="F346" s="131">
        <f t="shared" si="103"/>
        <v>340</v>
      </c>
      <c r="G346" s="79">
        <f t="shared" si="108"/>
        <v>39.333500386453892</v>
      </c>
      <c r="H346" s="72">
        <f t="shared" si="107"/>
        <v>41.28244178824697</v>
      </c>
      <c r="I346" s="10">
        <f t="shared" si="104"/>
        <v>11.467344941179714</v>
      </c>
      <c r="J346" s="70">
        <v>-1.2</v>
      </c>
      <c r="K346" s="7">
        <f t="shared" si="94"/>
        <v>83.900691862499983</v>
      </c>
      <c r="L346" s="7">
        <v>151</v>
      </c>
      <c r="M346" s="7">
        <f t="shared" si="96"/>
        <v>-739.19999999999993</v>
      </c>
      <c r="N346" s="7">
        <v>0</v>
      </c>
      <c r="O346" s="7">
        <f t="shared" si="97"/>
        <v>-504.29930813749996</v>
      </c>
      <c r="P346" s="7">
        <f t="shared" si="98"/>
        <v>-5.7829741200109899</v>
      </c>
      <c r="Q346" s="7">
        <f t="shared" si="110"/>
        <v>5600</v>
      </c>
      <c r="R346" s="7">
        <f t="shared" si="95"/>
        <v>17.045000000000002</v>
      </c>
      <c r="S346" s="21">
        <f t="shared" si="99"/>
        <v>21.69280625</v>
      </c>
      <c r="T346" s="21">
        <f t="shared" si="105"/>
        <v>22</v>
      </c>
      <c r="U346" s="7">
        <f t="shared" si="106"/>
        <v>5500</v>
      </c>
      <c r="V346" s="7">
        <f t="shared" si="100"/>
        <v>1</v>
      </c>
      <c r="W346" s="7">
        <f t="shared" si="101"/>
        <v>11</v>
      </c>
      <c r="X346" s="7">
        <v>0</v>
      </c>
      <c r="Y346" s="7">
        <f t="shared" si="102"/>
        <v>12.710456500000001</v>
      </c>
    </row>
    <row r="347" spans="3:25">
      <c r="C347" s="69" t="s">
        <v>130</v>
      </c>
      <c r="D347" s="169">
        <v>3</v>
      </c>
      <c r="E347" s="65">
        <v>2</v>
      </c>
      <c r="F347" s="131">
        <f t="shared" si="103"/>
        <v>341</v>
      </c>
      <c r="G347" s="79">
        <f t="shared" si="108"/>
        <v>39.421511370910224</v>
      </c>
      <c r="H347" s="72">
        <f t="shared" si="107"/>
        <v>40.903985135925325</v>
      </c>
      <c r="I347" s="10">
        <f t="shared" si="104"/>
        <v>11.36221809331259</v>
      </c>
      <c r="J347" s="70">
        <v>-1.2</v>
      </c>
      <c r="K347" s="7">
        <f t="shared" si="94"/>
        <v>82.36942448249998</v>
      </c>
      <c r="L347" s="7">
        <v>151</v>
      </c>
      <c r="M347" s="7">
        <f t="shared" si="96"/>
        <v>-739.19999999999993</v>
      </c>
      <c r="N347" s="7">
        <v>0</v>
      </c>
      <c r="O347" s="7">
        <f t="shared" si="97"/>
        <v>-505.83057551749994</v>
      </c>
      <c r="P347" s="7">
        <f t="shared" si="98"/>
        <v>-5.7473573172956582</v>
      </c>
      <c r="Q347" s="7">
        <f t="shared" si="110"/>
        <v>5600</v>
      </c>
      <c r="R347" s="7">
        <f t="shared" si="95"/>
        <v>17.045000000000002</v>
      </c>
      <c r="S347" s="21">
        <f t="shared" si="99"/>
        <v>21.69280625</v>
      </c>
      <c r="T347" s="21">
        <f t="shared" si="105"/>
        <v>22</v>
      </c>
      <c r="U347" s="7">
        <f t="shared" si="106"/>
        <v>5500</v>
      </c>
      <c r="V347" s="7">
        <f t="shared" si="100"/>
        <v>1</v>
      </c>
      <c r="W347" s="7">
        <f t="shared" si="101"/>
        <v>11</v>
      </c>
      <c r="X347" s="7">
        <v>0</v>
      </c>
      <c r="Y347" s="7">
        <f t="shared" si="102"/>
        <v>12.710456500000001</v>
      </c>
    </row>
    <row r="348" spans="3:25">
      <c r="C348" s="69" t="s">
        <v>130</v>
      </c>
      <c r="D348" s="169">
        <v>3</v>
      </c>
      <c r="E348" s="65">
        <v>2</v>
      </c>
      <c r="F348" s="131">
        <f t="shared" si="103"/>
        <v>342</v>
      </c>
      <c r="G348" s="79">
        <f t="shared" si="108"/>
        <v>39.510352013784761</v>
      </c>
      <c r="H348" s="72">
        <f t="shared" si="107"/>
        <v>40.521994027935001</v>
      </c>
      <c r="I348" s="10">
        <f t="shared" si="104"/>
        <v>11.256109452204166</v>
      </c>
      <c r="J348" s="70">
        <v>-1.2</v>
      </c>
      <c r="K348" s="7">
        <f t="shared" si="94"/>
        <v>80.838157102499977</v>
      </c>
      <c r="L348" s="7">
        <v>151</v>
      </c>
      <c r="M348" s="7">
        <f t="shared" si="96"/>
        <v>-739.19999999999993</v>
      </c>
      <c r="N348" s="7">
        <v>0</v>
      </c>
      <c r="O348" s="7">
        <f t="shared" si="97"/>
        <v>-507.36184289749997</v>
      </c>
      <c r="P348" s="7">
        <f t="shared" si="98"/>
        <v>-5.7109204355262744</v>
      </c>
      <c r="Q348" s="7">
        <f t="shared" si="110"/>
        <v>5500</v>
      </c>
      <c r="R348" s="7">
        <f t="shared" si="95"/>
        <v>16.940000000000001</v>
      </c>
      <c r="S348" s="21">
        <f t="shared" si="99"/>
        <v>21.951160000000002</v>
      </c>
      <c r="T348" s="21">
        <f t="shared" si="105"/>
        <v>22</v>
      </c>
      <c r="U348" s="7">
        <f t="shared" si="106"/>
        <v>5500</v>
      </c>
      <c r="V348" s="7">
        <f t="shared" si="100"/>
        <v>1</v>
      </c>
      <c r="W348" s="7">
        <f t="shared" si="101"/>
        <v>11</v>
      </c>
      <c r="X348" s="7">
        <v>0</v>
      </c>
      <c r="Y348" s="7">
        <f t="shared" si="102"/>
        <v>12.632158000000002</v>
      </c>
    </row>
    <row r="349" spans="3:25">
      <c r="C349" s="69" t="s">
        <v>130</v>
      </c>
      <c r="D349" s="169">
        <v>3</v>
      </c>
      <c r="E349" s="65">
        <v>2</v>
      </c>
      <c r="F349" s="131">
        <f t="shared" si="103"/>
        <v>343</v>
      </c>
      <c r="G349" s="79">
        <f t="shared" si="108"/>
        <v>39.600046229277403</v>
      </c>
      <c r="H349" s="72">
        <f t="shared" si="107"/>
        <v>40.13636754864595</v>
      </c>
      <c r="I349" s="10">
        <f t="shared" si="104"/>
        <v>11.148990985734986</v>
      </c>
      <c r="J349" s="70">
        <v>-1.2</v>
      </c>
      <c r="K349" s="7">
        <f t="shared" si="94"/>
        <v>79.306889722499974</v>
      </c>
      <c r="L349" s="7">
        <v>151</v>
      </c>
      <c r="M349" s="7">
        <f t="shared" si="96"/>
        <v>-739.19999999999993</v>
      </c>
      <c r="N349" s="7">
        <v>0</v>
      </c>
      <c r="O349" s="7">
        <f t="shared" si="97"/>
        <v>-508.89311027749994</v>
      </c>
      <c r="P349" s="7">
        <f t="shared" si="98"/>
        <v>-5.6736446991864868</v>
      </c>
      <c r="Q349" s="7">
        <f t="shared" si="110"/>
        <v>5500</v>
      </c>
      <c r="R349" s="7">
        <f t="shared" si="95"/>
        <v>16.940000000000001</v>
      </c>
      <c r="S349" s="21">
        <f t="shared" si="99"/>
        <v>21.951160000000002</v>
      </c>
      <c r="T349" s="21">
        <f t="shared" si="105"/>
        <v>22</v>
      </c>
      <c r="U349" s="7">
        <f t="shared" si="106"/>
        <v>5500</v>
      </c>
      <c r="V349" s="7">
        <f t="shared" si="100"/>
        <v>1</v>
      </c>
      <c r="W349" s="7">
        <f t="shared" si="101"/>
        <v>11</v>
      </c>
      <c r="X349" s="7">
        <v>0</v>
      </c>
      <c r="Y349" s="7">
        <f t="shared" si="102"/>
        <v>12.632158000000002</v>
      </c>
    </row>
    <row r="350" spans="3:25">
      <c r="C350" s="69" t="s">
        <v>130</v>
      </c>
      <c r="D350" s="169">
        <v>3</v>
      </c>
      <c r="E350" s="65">
        <v>2</v>
      </c>
      <c r="F350" s="131">
        <f t="shared" si="103"/>
        <v>344</v>
      </c>
      <c r="G350" s="79">
        <f t="shared" si="108"/>
        <v>39.690619102959801</v>
      </c>
      <c r="H350" s="72">
        <f t="shared" si="107"/>
        <v>39.746999886783904</v>
      </c>
      <c r="I350" s="10">
        <f t="shared" si="104"/>
        <v>11.040833301884417</v>
      </c>
      <c r="J350" s="70">
        <v>-1.2</v>
      </c>
      <c r="K350" s="7">
        <f t="shared" si="94"/>
        <v>77.775622342499972</v>
      </c>
      <c r="L350" s="7">
        <v>151</v>
      </c>
      <c r="M350" s="7">
        <f t="shared" si="96"/>
        <v>-739.19999999999993</v>
      </c>
      <c r="N350" s="7">
        <v>0</v>
      </c>
      <c r="O350" s="7">
        <f t="shared" si="97"/>
        <v>-510.42437765749997</v>
      </c>
      <c r="P350" s="7">
        <f t="shared" si="98"/>
        <v>-5.6355104669345542</v>
      </c>
      <c r="Q350" s="7">
        <f t="shared" si="110"/>
        <v>5400</v>
      </c>
      <c r="R350" s="7">
        <f t="shared" si="95"/>
        <v>16.579999999999998</v>
      </c>
      <c r="S350" s="21">
        <f t="shared" si="99"/>
        <v>21.882529629629627</v>
      </c>
      <c r="T350" s="21">
        <f t="shared" si="105"/>
        <v>22</v>
      </c>
      <c r="U350" s="7">
        <f t="shared" si="106"/>
        <v>5500</v>
      </c>
      <c r="V350" s="7">
        <f t="shared" si="100"/>
        <v>1</v>
      </c>
      <c r="W350" s="7">
        <f t="shared" si="101"/>
        <v>11</v>
      </c>
      <c r="X350" s="7">
        <v>0</v>
      </c>
      <c r="Y350" s="7">
        <f t="shared" si="102"/>
        <v>12.363705999999999</v>
      </c>
    </row>
    <row r="351" spans="3:25">
      <c r="C351" s="69" t="s">
        <v>130</v>
      </c>
      <c r="D351" s="169">
        <v>3</v>
      </c>
      <c r="E351" s="65">
        <v>2</v>
      </c>
      <c r="F351" s="131">
        <f t="shared" si="103"/>
        <v>345</v>
      </c>
      <c r="G351" s="79">
        <f t="shared" si="108"/>
        <v>39.782096973709073</v>
      </c>
      <c r="H351" s="72">
        <f t="shared" si="107"/>
        <v>39.353779996335803</v>
      </c>
      <c r="I351" s="10">
        <f t="shared" si="104"/>
        <v>10.931605554537722</v>
      </c>
      <c r="J351" s="70">
        <v>-1.2</v>
      </c>
      <c r="K351" s="7">
        <f t="shared" si="94"/>
        <v>76.244354962499969</v>
      </c>
      <c r="L351" s="7">
        <v>151</v>
      </c>
      <c r="M351" s="7">
        <f t="shared" si="96"/>
        <v>-739.19999999999993</v>
      </c>
      <c r="N351" s="7">
        <v>0</v>
      </c>
      <c r="O351" s="7">
        <f t="shared" si="97"/>
        <v>-511.95564503749995</v>
      </c>
      <c r="P351" s="7">
        <f t="shared" si="98"/>
        <v>-5.5964971729688768</v>
      </c>
      <c r="Q351" s="7">
        <f t="shared" si="110"/>
        <v>5300</v>
      </c>
      <c r="R351" s="7">
        <f t="shared" si="95"/>
        <v>16.25</v>
      </c>
      <c r="S351" s="21">
        <f t="shared" si="99"/>
        <v>21.851650943396226</v>
      </c>
      <c r="T351" s="21">
        <f t="shared" si="105"/>
        <v>22</v>
      </c>
      <c r="U351" s="7">
        <f t="shared" si="106"/>
        <v>5500</v>
      </c>
      <c r="V351" s="7">
        <f t="shared" si="100"/>
        <v>1</v>
      </c>
      <c r="W351" s="7">
        <f t="shared" si="101"/>
        <v>11</v>
      </c>
      <c r="X351" s="7">
        <v>0</v>
      </c>
      <c r="Y351" s="7">
        <f t="shared" si="102"/>
        <v>12.117625</v>
      </c>
    </row>
    <row r="352" spans="3:25">
      <c r="C352" s="69" t="s">
        <v>130</v>
      </c>
      <c r="D352" s="169">
        <v>3</v>
      </c>
      <c r="E352" s="65">
        <v>2</v>
      </c>
      <c r="F352" s="131">
        <f t="shared" si="103"/>
        <v>346</v>
      </c>
      <c r="G352" s="79">
        <f t="shared" si="108"/>
        <v>39.874507523160268</v>
      </c>
      <c r="H352" s="72">
        <f t="shared" si="107"/>
        <v>38.956591226646097</v>
      </c>
      <c r="I352" s="10">
        <f t="shared" si="104"/>
        <v>10.821275340735026</v>
      </c>
      <c r="J352" s="70">
        <v>-1.2</v>
      </c>
      <c r="K352" s="7">
        <f t="shared" si="94"/>
        <v>74.713087582499966</v>
      </c>
      <c r="L352" s="7">
        <v>151</v>
      </c>
      <c r="M352" s="7">
        <f t="shared" si="96"/>
        <v>-739.19999999999993</v>
      </c>
      <c r="N352" s="7">
        <v>0</v>
      </c>
      <c r="O352" s="7">
        <f t="shared" si="97"/>
        <v>-513.48691241749998</v>
      </c>
      <c r="P352" s="7">
        <f t="shared" si="98"/>
        <v>-5.5565832631336587</v>
      </c>
      <c r="Q352" s="7">
        <f t="shared" si="110"/>
        <v>5300</v>
      </c>
      <c r="R352" s="7">
        <f t="shared" si="95"/>
        <v>16.25</v>
      </c>
      <c r="S352" s="21">
        <f t="shared" si="99"/>
        <v>21.851650943396226</v>
      </c>
      <c r="T352" s="21">
        <f t="shared" si="105"/>
        <v>22</v>
      </c>
      <c r="U352" s="7">
        <f t="shared" si="106"/>
        <v>5500</v>
      </c>
      <c r="V352" s="7">
        <f t="shared" si="100"/>
        <v>1</v>
      </c>
      <c r="W352" s="7">
        <f t="shared" si="101"/>
        <v>11</v>
      </c>
      <c r="X352" s="7">
        <v>0</v>
      </c>
      <c r="Y352" s="7">
        <f t="shared" si="102"/>
        <v>12.117625</v>
      </c>
    </row>
    <row r="353" spans="3:25">
      <c r="C353" s="69" t="s">
        <v>130</v>
      </c>
      <c r="D353" s="169">
        <v>3</v>
      </c>
      <c r="E353" s="65">
        <v>2</v>
      </c>
      <c r="F353" s="131">
        <f t="shared" si="103"/>
        <v>347</v>
      </c>
      <c r="G353" s="79">
        <f t="shared" si="108"/>
        <v>39.967879873538578</v>
      </c>
      <c r="H353" s="72">
        <f t="shared" si="107"/>
        <v>38.555310918212022</v>
      </c>
      <c r="I353" s="10">
        <f t="shared" si="104"/>
        <v>10.709808588392228</v>
      </c>
      <c r="J353" s="70">
        <v>-1.2</v>
      </c>
      <c r="K353" s="7">
        <f t="shared" si="94"/>
        <v>73.181820202499949</v>
      </c>
      <c r="L353" s="7">
        <v>151</v>
      </c>
      <c r="M353" s="7">
        <f t="shared" si="96"/>
        <v>-739.19999999999993</v>
      </c>
      <c r="N353" s="7">
        <v>0</v>
      </c>
      <c r="O353" s="7">
        <f t="shared" si="97"/>
        <v>-515.01817979750001</v>
      </c>
      <c r="P353" s="7">
        <f t="shared" si="98"/>
        <v>-5.5157461251733988</v>
      </c>
      <c r="Q353" s="7">
        <f t="shared" si="110"/>
        <v>5200</v>
      </c>
      <c r="R353" s="7">
        <f t="shared" si="95"/>
        <v>15.92</v>
      </c>
      <c r="S353" s="21">
        <f t="shared" si="99"/>
        <v>21.819584615384613</v>
      </c>
      <c r="T353" s="21">
        <f t="shared" si="105"/>
        <v>22</v>
      </c>
      <c r="U353" s="7">
        <f t="shared" si="106"/>
        <v>5000</v>
      </c>
      <c r="V353" s="7">
        <f t="shared" si="100"/>
        <v>1</v>
      </c>
      <c r="W353" s="7">
        <f t="shared" si="101"/>
        <v>10</v>
      </c>
      <c r="X353" s="7">
        <v>0</v>
      </c>
      <c r="Y353" s="7">
        <f t="shared" si="102"/>
        <v>11.871544</v>
      </c>
    </row>
    <row r="354" spans="3:25">
      <c r="C354" s="69" t="s">
        <v>130</v>
      </c>
      <c r="D354" s="169">
        <v>3</v>
      </c>
      <c r="E354" s="65">
        <v>2</v>
      </c>
      <c r="F354" s="131">
        <f t="shared" si="103"/>
        <v>348</v>
      </c>
      <c r="G354" s="79">
        <f t="shared" si="108"/>
        <v>40.062244694851053</v>
      </c>
      <c r="H354" s="72">
        <f t="shared" si="107"/>
        <v>38.149809960208181</v>
      </c>
      <c r="I354" s="10">
        <f t="shared" si="104"/>
        <v>10.59716943339116</v>
      </c>
      <c r="J354" s="70">
        <v>-1.2</v>
      </c>
      <c r="K354" s="7">
        <f t="shared" si="94"/>
        <v>71.650552822499947</v>
      </c>
      <c r="L354" s="7">
        <v>151</v>
      </c>
      <c r="M354" s="7">
        <f t="shared" si="96"/>
        <v>-739.19999999999993</v>
      </c>
      <c r="N354" s="7">
        <v>0</v>
      </c>
      <c r="O354" s="7">
        <f t="shared" si="97"/>
        <v>-516.54944717750004</v>
      </c>
      <c r="P354" s="7">
        <f t="shared" si="98"/>
        <v>-5.4739620124645052</v>
      </c>
      <c r="Q354" s="7">
        <f t="shared" si="110"/>
        <v>5200</v>
      </c>
      <c r="R354" s="7">
        <f t="shared" si="95"/>
        <v>15.92</v>
      </c>
      <c r="S354" s="21">
        <f t="shared" si="99"/>
        <v>21.819584615384613</v>
      </c>
      <c r="T354" s="21">
        <f t="shared" si="105"/>
        <v>22</v>
      </c>
      <c r="U354" s="7">
        <f t="shared" si="106"/>
        <v>5000</v>
      </c>
      <c r="V354" s="7">
        <f t="shared" si="100"/>
        <v>1</v>
      </c>
      <c r="W354" s="7">
        <f t="shared" si="101"/>
        <v>10</v>
      </c>
      <c r="X354" s="7">
        <v>0</v>
      </c>
      <c r="Y354" s="7">
        <f t="shared" si="102"/>
        <v>11.871544</v>
      </c>
    </row>
    <row r="355" spans="3:25">
      <c r="C355" s="69" t="s">
        <v>130</v>
      </c>
      <c r="D355" s="169">
        <v>3</v>
      </c>
      <c r="E355" s="65">
        <v>2</v>
      </c>
      <c r="F355" s="131">
        <f t="shared" si="103"/>
        <v>349</v>
      </c>
      <c r="G355" s="79">
        <f t="shared" si="108"/>
        <v>40.157634322556078</v>
      </c>
      <c r="H355" s="72">
        <f t="shared" si="107"/>
        <v>37.739952305216271</v>
      </c>
      <c r="I355" s="10">
        <f t="shared" si="104"/>
        <v>10.483320084782298</v>
      </c>
      <c r="J355" s="70">
        <v>-1.2</v>
      </c>
      <c r="K355" s="7">
        <f t="shared" si="94"/>
        <v>70.119285442499944</v>
      </c>
      <c r="L355" s="7">
        <v>151</v>
      </c>
      <c r="M355" s="7">
        <f t="shared" si="96"/>
        <v>-739.19999999999993</v>
      </c>
      <c r="N355" s="7">
        <v>0</v>
      </c>
      <c r="O355" s="7">
        <f t="shared" si="97"/>
        <v>-518.08071455749996</v>
      </c>
      <c r="P355" s="7">
        <f t="shared" si="98"/>
        <v>-5.4312059604590042</v>
      </c>
      <c r="Q355" s="7">
        <f t="shared" si="110"/>
        <v>5100</v>
      </c>
      <c r="R355" s="7">
        <f t="shared" si="95"/>
        <v>15.59</v>
      </c>
      <c r="S355" s="21">
        <f t="shared" si="99"/>
        <v>21.786260784313725</v>
      </c>
      <c r="T355" s="21">
        <f t="shared" si="105"/>
        <v>22</v>
      </c>
      <c r="U355" s="7">
        <f t="shared" si="106"/>
        <v>5000</v>
      </c>
      <c r="V355" s="7">
        <f t="shared" si="100"/>
        <v>1</v>
      </c>
      <c r="W355" s="7">
        <f t="shared" si="101"/>
        <v>10</v>
      </c>
      <c r="X355" s="7">
        <v>0</v>
      </c>
      <c r="Y355" s="7">
        <f t="shared" si="102"/>
        <v>11.625463</v>
      </c>
    </row>
    <row r="356" spans="3:25">
      <c r="C356" s="71" t="s">
        <v>129</v>
      </c>
      <c r="D356" s="169">
        <v>3</v>
      </c>
      <c r="E356" s="65">
        <v>2</v>
      </c>
      <c r="F356" s="131">
        <f t="shared" si="103"/>
        <v>350</v>
      </c>
      <c r="G356" s="79">
        <f t="shared" si="108"/>
        <v>40.254082886990162</v>
      </c>
      <c r="H356" s="72">
        <f t="shared" si="107"/>
        <v>37.325594435989885</v>
      </c>
      <c r="I356" s="10">
        <f t="shared" si="104"/>
        <v>10.368220676663856</v>
      </c>
      <c r="J356" s="70">
        <v>0</v>
      </c>
      <c r="K356" s="7">
        <f t="shared" si="94"/>
        <v>68.588018062499941</v>
      </c>
      <c r="L356" s="7">
        <v>151</v>
      </c>
      <c r="M356" s="7">
        <f t="shared" si="96"/>
        <v>0</v>
      </c>
      <c r="N356" s="7">
        <v>0</v>
      </c>
      <c r="O356" s="7">
        <f t="shared" si="97"/>
        <v>219.58801806249994</v>
      </c>
      <c r="P356" s="7">
        <f t="shared" si="98"/>
        <v>2.2767370292232481</v>
      </c>
      <c r="Q356" s="7">
        <f t="shared" si="110"/>
        <v>5100</v>
      </c>
      <c r="R356" s="7">
        <f t="shared" si="95"/>
        <v>15.59</v>
      </c>
      <c r="S356" s="21">
        <f t="shared" si="99"/>
        <v>21.786260784313725</v>
      </c>
      <c r="T356" s="21">
        <f t="shared" si="105"/>
        <v>22</v>
      </c>
      <c r="U356" s="7">
        <f t="shared" si="106"/>
        <v>5000</v>
      </c>
      <c r="V356" s="7">
        <f t="shared" si="100"/>
        <v>1</v>
      </c>
      <c r="W356" s="7">
        <f t="shared" si="101"/>
        <v>10</v>
      </c>
      <c r="X356" s="7">
        <f t="shared" si="109"/>
        <v>488</v>
      </c>
      <c r="Y356" s="7">
        <f t="shared" si="102"/>
        <v>11.625463</v>
      </c>
    </row>
    <row r="357" spans="3:25">
      <c r="C357" s="71" t="s">
        <v>129</v>
      </c>
      <c r="D357" s="169">
        <v>3</v>
      </c>
      <c r="E357" s="65">
        <v>2</v>
      </c>
      <c r="F357" s="131">
        <f t="shared" si="103"/>
        <v>351</v>
      </c>
      <c r="G357" s="79">
        <f t="shared" si="108"/>
        <v>40.350531451424246</v>
      </c>
      <c r="H357" s="72">
        <f t="shared" si="107"/>
        <v>37.325594435989885</v>
      </c>
      <c r="I357" s="10">
        <f t="shared" si="104"/>
        <v>10.368220676663856</v>
      </c>
      <c r="J357" s="70">
        <v>0</v>
      </c>
      <c r="K357" s="7">
        <f t="shared" si="94"/>
        <v>68.588018062499941</v>
      </c>
      <c r="L357" s="7">
        <v>151</v>
      </c>
      <c r="M357" s="7">
        <f t="shared" si="96"/>
        <v>0</v>
      </c>
      <c r="N357" s="7">
        <v>0</v>
      </c>
      <c r="O357" s="7">
        <f t="shared" si="97"/>
        <v>219.58801806249994</v>
      </c>
      <c r="P357" s="7">
        <f t="shared" si="98"/>
        <v>2.2767370292232481</v>
      </c>
      <c r="Q357" s="7">
        <f t="shared" si="110"/>
        <v>5100</v>
      </c>
      <c r="R357" s="7">
        <f t="shared" si="95"/>
        <v>15.59</v>
      </c>
      <c r="S357" s="21">
        <f t="shared" si="99"/>
        <v>21.786260784313725</v>
      </c>
      <c r="T357" s="21">
        <f t="shared" si="105"/>
        <v>22</v>
      </c>
      <c r="U357" s="7">
        <f t="shared" si="106"/>
        <v>5000</v>
      </c>
      <c r="V357" s="7">
        <f t="shared" si="100"/>
        <v>1</v>
      </c>
      <c r="W357" s="7">
        <f t="shared" si="101"/>
        <v>10</v>
      </c>
      <c r="X357" s="7">
        <f t="shared" si="109"/>
        <v>488</v>
      </c>
      <c r="Y357" s="7">
        <f t="shared" si="102"/>
        <v>11.625463</v>
      </c>
    </row>
    <row r="358" spans="3:25">
      <c r="C358" s="71" t="s">
        <v>129</v>
      </c>
      <c r="D358" s="169">
        <v>3</v>
      </c>
      <c r="E358" s="65">
        <v>2</v>
      </c>
      <c r="F358" s="131">
        <f t="shared" si="103"/>
        <v>352</v>
      </c>
      <c r="G358" s="79">
        <f t="shared" si="108"/>
        <v>40.44698001585833</v>
      </c>
      <c r="H358" s="72">
        <f t="shared" si="107"/>
        <v>37.325594435989885</v>
      </c>
      <c r="I358" s="10">
        <f t="shared" si="104"/>
        <v>10.368220676663856</v>
      </c>
      <c r="J358" s="70">
        <v>0</v>
      </c>
      <c r="K358" s="7">
        <f t="shared" si="94"/>
        <v>68.588018062499941</v>
      </c>
      <c r="L358" s="7">
        <v>151</v>
      </c>
      <c r="M358" s="7">
        <f t="shared" si="96"/>
        <v>0</v>
      </c>
      <c r="N358" s="7">
        <v>0</v>
      </c>
      <c r="O358" s="7">
        <f t="shared" si="97"/>
        <v>219.58801806249994</v>
      </c>
      <c r="P358" s="7">
        <f t="shared" si="98"/>
        <v>2.2767370292232481</v>
      </c>
      <c r="Q358" s="7">
        <f t="shared" si="110"/>
        <v>5100</v>
      </c>
      <c r="R358" s="7">
        <f t="shared" si="95"/>
        <v>15.59</v>
      </c>
      <c r="S358" s="21">
        <f t="shared" si="99"/>
        <v>21.786260784313725</v>
      </c>
      <c r="T358" s="21">
        <f t="shared" si="105"/>
        <v>22</v>
      </c>
      <c r="U358" s="7">
        <f t="shared" si="106"/>
        <v>5000</v>
      </c>
      <c r="V358" s="7">
        <f t="shared" si="100"/>
        <v>1</v>
      </c>
      <c r="W358" s="7">
        <f t="shared" si="101"/>
        <v>10</v>
      </c>
      <c r="X358" s="7">
        <f t="shared" si="109"/>
        <v>488</v>
      </c>
      <c r="Y358" s="7">
        <f t="shared" si="102"/>
        <v>11.625463</v>
      </c>
    </row>
    <row r="359" spans="3:25">
      <c r="C359" s="71" t="s">
        <v>129</v>
      </c>
      <c r="D359" s="169">
        <v>3</v>
      </c>
      <c r="E359" s="65">
        <v>2</v>
      </c>
      <c r="F359" s="131">
        <f t="shared" si="103"/>
        <v>353</v>
      </c>
      <c r="G359" s="79">
        <f t="shared" si="108"/>
        <v>40.543428580292414</v>
      </c>
      <c r="H359" s="72">
        <f t="shared" si="107"/>
        <v>37.325594435989885</v>
      </c>
      <c r="I359" s="10">
        <f t="shared" si="104"/>
        <v>10.368220676663856</v>
      </c>
      <c r="J359" s="70">
        <v>0</v>
      </c>
      <c r="K359" s="7">
        <f t="shared" si="94"/>
        <v>68.588018062499941</v>
      </c>
      <c r="L359" s="7">
        <v>151</v>
      </c>
      <c r="M359" s="7">
        <f t="shared" si="96"/>
        <v>0</v>
      </c>
      <c r="N359" s="7">
        <v>0</v>
      </c>
      <c r="O359" s="7">
        <f t="shared" si="97"/>
        <v>219.58801806249994</v>
      </c>
      <c r="P359" s="7">
        <f t="shared" si="98"/>
        <v>2.2767370292232481</v>
      </c>
      <c r="Q359" s="7">
        <f t="shared" si="110"/>
        <v>5100</v>
      </c>
      <c r="R359" s="7">
        <f t="shared" si="95"/>
        <v>15.59</v>
      </c>
      <c r="S359" s="21">
        <f t="shared" si="99"/>
        <v>21.786260784313725</v>
      </c>
      <c r="T359" s="21">
        <f t="shared" si="105"/>
        <v>22</v>
      </c>
      <c r="U359" s="7">
        <f t="shared" si="106"/>
        <v>5000</v>
      </c>
      <c r="V359" s="7">
        <f t="shared" si="100"/>
        <v>1</v>
      </c>
      <c r="W359" s="7">
        <f t="shared" si="101"/>
        <v>10</v>
      </c>
      <c r="X359" s="7">
        <f t="shared" si="109"/>
        <v>488</v>
      </c>
      <c r="Y359" s="7">
        <f t="shared" si="102"/>
        <v>11.625463</v>
      </c>
    </row>
    <row r="360" spans="3:25">
      <c r="C360" s="71" t="s">
        <v>129</v>
      </c>
      <c r="D360" s="169">
        <v>3</v>
      </c>
      <c r="E360" s="65">
        <v>2</v>
      </c>
      <c r="F360" s="131">
        <f t="shared" si="103"/>
        <v>354</v>
      </c>
      <c r="G360" s="79">
        <f t="shared" si="108"/>
        <v>40.639877144726498</v>
      </c>
      <c r="H360" s="72">
        <f t="shared" si="107"/>
        <v>37.325594435989885</v>
      </c>
      <c r="I360" s="10">
        <f t="shared" si="104"/>
        <v>10.368220676663856</v>
      </c>
      <c r="J360" s="70">
        <v>0</v>
      </c>
      <c r="K360" s="7">
        <f t="shared" si="94"/>
        <v>68.588018062499941</v>
      </c>
      <c r="L360" s="7">
        <v>151</v>
      </c>
      <c r="M360" s="7">
        <f t="shared" si="96"/>
        <v>0</v>
      </c>
      <c r="N360" s="7">
        <v>0</v>
      </c>
      <c r="O360" s="7">
        <f t="shared" si="97"/>
        <v>219.58801806249994</v>
      </c>
      <c r="P360" s="7">
        <f t="shared" si="98"/>
        <v>2.2767370292232481</v>
      </c>
      <c r="Q360" s="7">
        <f t="shared" si="110"/>
        <v>5100</v>
      </c>
      <c r="R360" s="7">
        <f t="shared" si="95"/>
        <v>15.59</v>
      </c>
      <c r="S360" s="21">
        <f t="shared" si="99"/>
        <v>21.786260784313725</v>
      </c>
      <c r="T360" s="21">
        <f t="shared" si="105"/>
        <v>22</v>
      </c>
      <c r="U360" s="7">
        <f t="shared" si="106"/>
        <v>5000</v>
      </c>
      <c r="V360" s="7">
        <f t="shared" si="100"/>
        <v>1</v>
      </c>
      <c r="W360" s="7">
        <f t="shared" si="101"/>
        <v>10</v>
      </c>
      <c r="X360" s="7">
        <f t="shared" si="109"/>
        <v>488</v>
      </c>
      <c r="Y360" s="7">
        <f t="shared" si="102"/>
        <v>11.625463</v>
      </c>
    </row>
    <row r="361" spans="3:25">
      <c r="C361" s="71" t="s">
        <v>129</v>
      </c>
      <c r="D361" s="169">
        <v>3</v>
      </c>
      <c r="E361" s="65">
        <v>2</v>
      </c>
      <c r="F361" s="131">
        <f t="shared" si="103"/>
        <v>355</v>
      </c>
      <c r="G361" s="79">
        <f t="shared" si="108"/>
        <v>40.736325709160582</v>
      </c>
      <c r="H361" s="72">
        <f t="shared" si="107"/>
        <v>37.325594435989885</v>
      </c>
      <c r="I361" s="10">
        <f t="shared" si="104"/>
        <v>10.368220676663856</v>
      </c>
      <c r="J361" s="70">
        <v>0</v>
      </c>
      <c r="K361" s="7">
        <f t="shared" si="94"/>
        <v>68.588018062499941</v>
      </c>
      <c r="L361" s="7">
        <v>151</v>
      </c>
      <c r="M361" s="7">
        <f t="shared" si="96"/>
        <v>0</v>
      </c>
      <c r="N361" s="7">
        <v>0</v>
      </c>
      <c r="O361" s="7">
        <f t="shared" si="97"/>
        <v>219.58801806249994</v>
      </c>
      <c r="P361" s="7">
        <f t="shared" si="98"/>
        <v>2.2767370292232481</v>
      </c>
      <c r="Q361" s="7">
        <f t="shared" si="110"/>
        <v>5100</v>
      </c>
      <c r="R361" s="7">
        <f t="shared" si="95"/>
        <v>15.59</v>
      </c>
      <c r="S361" s="21">
        <f t="shared" si="99"/>
        <v>21.786260784313725</v>
      </c>
      <c r="T361" s="21">
        <f t="shared" si="105"/>
        <v>22</v>
      </c>
      <c r="U361" s="7">
        <f t="shared" si="106"/>
        <v>5000</v>
      </c>
      <c r="V361" s="7">
        <f t="shared" si="100"/>
        <v>1</v>
      </c>
      <c r="W361" s="7">
        <f t="shared" si="101"/>
        <v>10</v>
      </c>
      <c r="X361" s="7">
        <f t="shared" si="109"/>
        <v>488</v>
      </c>
      <c r="Y361" s="7">
        <f t="shared" si="102"/>
        <v>11.625463</v>
      </c>
    </row>
    <row r="362" spans="3:25">
      <c r="C362" s="71" t="s">
        <v>129</v>
      </c>
      <c r="D362" s="169">
        <v>3</v>
      </c>
      <c r="E362" s="65">
        <v>2</v>
      </c>
      <c r="F362" s="131">
        <f t="shared" si="103"/>
        <v>356</v>
      </c>
      <c r="G362" s="79">
        <f t="shared" si="108"/>
        <v>40.832774273594666</v>
      </c>
      <c r="H362" s="72">
        <f t="shared" si="107"/>
        <v>37.325594435989885</v>
      </c>
      <c r="I362" s="10">
        <f t="shared" si="104"/>
        <v>10.368220676663856</v>
      </c>
      <c r="J362" s="70">
        <v>0</v>
      </c>
      <c r="K362" s="7">
        <f t="shared" si="94"/>
        <v>68.588018062499941</v>
      </c>
      <c r="L362" s="7">
        <v>151</v>
      </c>
      <c r="M362" s="7">
        <f t="shared" si="96"/>
        <v>0</v>
      </c>
      <c r="N362" s="7">
        <v>0</v>
      </c>
      <c r="O362" s="7">
        <f t="shared" si="97"/>
        <v>219.58801806249994</v>
      </c>
      <c r="P362" s="7">
        <f t="shared" si="98"/>
        <v>2.2767370292232481</v>
      </c>
      <c r="Q362" s="7">
        <f t="shared" si="110"/>
        <v>5100</v>
      </c>
      <c r="R362" s="7">
        <f t="shared" si="95"/>
        <v>15.59</v>
      </c>
      <c r="S362" s="21">
        <f t="shared" si="99"/>
        <v>21.786260784313725</v>
      </c>
      <c r="T362" s="21">
        <f t="shared" si="105"/>
        <v>22</v>
      </c>
      <c r="U362" s="7">
        <f t="shared" si="106"/>
        <v>5000</v>
      </c>
      <c r="V362" s="7">
        <f t="shared" si="100"/>
        <v>1</v>
      </c>
      <c r="W362" s="7">
        <f t="shared" si="101"/>
        <v>10</v>
      </c>
      <c r="X362" s="7">
        <f t="shared" si="109"/>
        <v>488</v>
      </c>
      <c r="Y362" s="7">
        <f t="shared" si="102"/>
        <v>11.625463</v>
      </c>
    </row>
    <row r="363" spans="3:25">
      <c r="C363" s="71" t="s">
        <v>129</v>
      </c>
      <c r="D363" s="169">
        <v>3</v>
      </c>
      <c r="E363" s="65">
        <v>2</v>
      </c>
      <c r="F363" s="131">
        <f t="shared" si="103"/>
        <v>357</v>
      </c>
      <c r="G363" s="79">
        <f t="shared" si="108"/>
        <v>40.92922283802875</v>
      </c>
      <c r="H363" s="72">
        <f t="shared" si="107"/>
        <v>37.325594435989885</v>
      </c>
      <c r="I363" s="10">
        <f t="shared" si="104"/>
        <v>10.368220676663856</v>
      </c>
      <c r="J363" s="70">
        <v>0</v>
      </c>
      <c r="K363" s="7">
        <f t="shared" si="94"/>
        <v>68.588018062499941</v>
      </c>
      <c r="L363" s="7">
        <v>151</v>
      </c>
      <c r="M363" s="7">
        <f t="shared" si="96"/>
        <v>0</v>
      </c>
      <c r="N363" s="7">
        <v>0</v>
      </c>
      <c r="O363" s="7">
        <f t="shared" si="97"/>
        <v>219.58801806249994</v>
      </c>
      <c r="P363" s="7">
        <f t="shared" si="98"/>
        <v>2.2767370292232481</v>
      </c>
      <c r="Q363" s="7">
        <f t="shared" si="110"/>
        <v>5100</v>
      </c>
      <c r="R363" s="7">
        <f t="shared" si="95"/>
        <v>15.59</v>
      </c>
      <c r="S363" s="21">
        <f t="shared" si="99"/>
        <v>21.786260784313725</v>
      </c>
      <c r="T363" s="21">
        <f t="shared" si="105"/>
        <v>22</v>
      </c>
      <c r="U363" s="7">
        <f t="shared" si="106"/>
        <v>5000</v>
      </c>
      <c r="V363" s="7">
        <f t="shared" si="100"/>
        <v>1</v>
      </c>
      <c r="W363" s="7">
        <f t="shared" si="101"/>
        <v>10</v>
      </c>
      <c r="X363" s="7">
        <f t="shared" si="109"/>
        <v>488</v>
      </c>
      <c r="Y363" s="7">
        <f t="shared" si="102"/>
        <v>11.625463</v>
      </c>
    </row>
    <row r="364" spans="3:25">
      <c r="C364" s="71" t="s">
        <v>129</v>
      </c>
      <c r="D364" s="169">
        <v>3</v>
      </c>
      <c r="E364" s="65">
        <v>2</v>
      </c>
      <c r="F364" s="131">
        <f t="shared" si="103"/>
        <v>358</v>
      </c>
      <c r="G364" s="79">
        <f t="shared" si="108"/>
        <v>41.025671402462834</v>
      </c>
      <c r="H364" s="72">
        <f t="shared" si="107"/>
        <v>37.325594435989885</v>
      </c>
      <c r="I364" s="10">
        <f t="shared" si="104"/>
        <v>10.368220676663856</v>
      </c>
      <c r="J364" s="70">
        <v>0</v>
      </c>
      <c r="K364" s="7">
        <f t="shared" si="94"/>
        <v>68.588018062499941</v>
      </c>
      <c r="L364" s="7">
        <v>151</v>
      </c>
      <c r="M364" s="7">
        <f t="shared" si="96"/>
        <v>0</v>
      </c>
      <c r="N364" s="7">
        <v>0</v>
      </c>
      <c r="O364" s="7">
        <f t="shared" si="97"/>
        <v>219.58801806249994</v>
      </c>
      <c r="P364" s="7">
        <f t="shared" si="98"/>
        <v>2.2767370292232481</v>
      </c>
      <c r="Q364" s="7">
        <f t="shared" si="110"/>
        <v>5100</v>
      </c>
      <c r="R364" s="7">
        <f t="shared" si="95"/>
        <v>15.59</v>
      </c>
      <c r="S364" s="21">
        <f t="shared" si="99"/>
        <v>21.786260784313725</v>
      </c>
      <c r="T364" s="21">
        <f t="shared" si="105"/>
        <v>22</v>
      </c>
      <c r="U364" s="7">
        <f t="shared" si="106"/>
        <v>5000</v>
      </c>
      <c r="V364" s="7">
        <f t="shared" si="100"/>
        <v>1</v>
      </c>
      <c r="W364" s="7">
        <f t="shared" si="101"/>
        <v>10</v>
      </c>
      <c r="X364" s="7">
        <f t="shared" si="109"/>
        <v>488</v>
      </c>
      <c r="Y364" s="7">
        <f t="shared" si="102"/>
        <v>11.625463</v>
      </c>
    </row>
    <row r="365" spans="3:25">
      <c r="C365" s="71" t="s">
        <v>129</v>
      </c>
      <c r="D365" s="169">
        <v>3</v>
      </c>
      <c r="E365" s="65">
        <v>2</v>
      </c>
      <c r="F365" s="131">
        <f t="shared" si="103"/>
        <v>359</v>
      </c>
      <c r="G365" s="79">
        <f t="shared" si="108"/>
        <v>41.122119966896918</v>
      </c>
      <c r="H365" s="72">
        <f t="shared" si="107"/>
        <v>37.325594435989885</v>
      </c>
      <c r="I365" s="10">
        <f t="shared" si="104"/>
        <v>10.368220676663856</v>
      </c>
      <c r="J365" s="70">
        <v>0</v>
      </c>
      <c r="K365" s="7">
        <f t="shared" si="94"/>
        <v>68.588018062499941</v>
      </c>
      <c r="L365" s="7">
        <v>151</v>
      </c>
      <c r="M365" s="7">
        <f t="shared" si="96"/>
        <v>0</v>
      </c>
      <c r="N365" s="7">
        <v>0</v>
      </c>
      <c r="O365" s="7">
        <f t="shared" si="97"/>
        <v>219.58801806249994</v>
      </c>
      <c r="P365" s="7">
        <f t="shared" si="98"/>
        <v>2.2767370292232481</v>
      </c>
      <c r="Q365" s="7">
        <f t="shared" si="110"/>
        <v>5100</v>
      </c>
      <c r="R365" s="7">
        <f t="shared" si="95"/>
        <v>15.59</v>
      </c>
      <c r="S365" s="21">
        <f t="shared" si="99"/>
        <v>21.786260784313725</v>
      </c>
      <c r="T365" s="21">
        <f t="shared" si="105"/>
        <v>22</v>
      </c>
      <c r="U365" s="7">
        <f t="shared" si="106"/>
        <v>5000</v>
      </c>
      <c r="V365" s="7">
        <f t="shared" si="100"/>
        <v>1</v>
      </c>
      <c r="W365" s="7">
        <f t="shared" si="101"/>
        <v>10</v>
      </c>
      <c r="X365" s="7">
        <f t="shared" si="109"/>
        <v>488</v>
      </c>
      <c r="Y365" s="7">
        <f t="shared" si="102"/>
        <v>11.625463</v>
      </c>
    </row>
    <row r="366" spans="3:25">
      <c r="C366" s="71" t="s">
        <v>129</v>
      </c>
      <c r="D366" s="169">
        <v>3</v>
      </c>
      <c r="E366" s="65">
        <v>2</v>
      </c>
      <c r="F366" s="131">
        <f t="shared" si="103"/>
        <v>360</v>
      </c>
      <c r="G366" s="79">
        <f t="shared" si="108"/>
        <v>41.218568531331002</v>
      </c>
      <c r="H366" s="72">
        <f t="shared" si="107"/>
        <v>37.325594435989885</v>
      </c>
      <c r="I366" s="10">
        <f t="shared" si="104"/>
        <v>10.368220676663856</v>
      </c>
      <c r="J366" s="70">
        <v>0</v>
      </c>
      <c r="K366" s="7">
        <f t="shared" si="94"/>
        <v>68.588018062499941</v>
      </c>
      <c r="L366" s="7">
        <v>151</v>
      </c>
      <c r="M366" s="7">
        <f t="shared" si="96"/>
        <v>0</v>
      </c>
      <c r="N366" s="7">
        <v>0</v>
      </c>
      <c r="O366" s="7">
        <f t="shared" si="97"/>
        <v>219.58801806249994</v>
      </c>
      <c r="P366" s="7">
        <f t="shared" si="98"/>
        <v>2.2767370292232481</v>
      </c>
      <c r="Q366" s="7">
        <f t="shared" si="110"/>
        <v>5100</v>
      </c>
      <c r="R366" s="7">
        <f t="shared" si="95"/>
        <v>15.59</v>
      </c>
      <c r="S366" s="21">
        <f t="shared" si="99"/>
        <v>21.786260784313725</v>
      </c>
      <c r="T366" s="21">
        <f t="shared" si="105"/>
        <v>22</v>
      </c>
      <c r="U366" s="7">
        <f t="shared" si="106"/>
        <v>5000</v>
      </c>
      <c r="V366" s="7">
        <f t="shared" si="100"/>
        <v>1</v>
      </c>
      <c r="W366" s="7">
        <f t="shared" si="101"/>
        <v>10</v>
      </c>
      <c r="X366" s="7">
        <f t="shared" si="109"/>
        <v>488</v>
      </c>
      <c r="Y366" s="7">
        <f t="shared" si="102"/>
        <v>11.625463</v>
      </c>
    </row>
    <row r="367" spans="3:25">
      <c r="C367" s="71" t="s">
        <v>129</v>
      </c>
      <c r="D367" s="169">
        <v>3</v>
      </c>
      <c r="E367" s="65">
        <v>2</v>
      </c>
      <c r="F367" s="131">
        <f t="shared" si="103"/>
        <v>361</v>
      </c>
      <c r="G367" s="79">
        <f t="shared" si="108"/>
        <v>41.315017095765086</v>
      </c>
      <c r="H367" s="72">
        <f t="shared" si="107"/>
        <v>37.325594435989885</v>
      </c>
      <c r="I367" s="10">
        <f t="shared" si="104"/>
        <v>10.368220676663856</v>
      </c>
      <c r="J367" s="70">
        <v>0</v>
      </c>
      <c r="K367" s="7">
        <f t="shared" si="94"/>
        <v>68.588018062499941</v>
      </c>
      <c r="L367" s="7">
        <v>151</v>
      </c>
      <c r="M367" s="7">
        <f t="shared" si="96"/>
        <v>0</v>
      </c>
      <c r="N367" s="7">
        <v>0</v>
      </c>
      <c r="O367" s="7">
        <f t="shared" si="97"/>
        <v>219.58801806249994</v>
      </c>
      <c r="P367" s="7">
        <f t="shared" si="98"/>
        <v>2.2767370292232481</v>
      </c>
      <c r="Q367" s="7">
        <f t="shared" si="110"/>
        <v>5100</v>
      </c>
      <c r="R367" s="7">
        <f t="shared" si="95"/>
        <v>15.59</v>
      </c>
      <c r="S367" s="21">
        <f t="shared" si="99"/>
        <v>21.786260784313725</v>
      </c>
      <c r="T367" s="21">
        <f t="shared" si="105"/>
        <v>22</v>
      </c>
      <c r="U367" s="7">
        <f t="shared" si="106"/>
        <v>5000</v>
      </c>
      <c r="V367" s="7">
        <f t="shared" si="100"/>
        <v>1</v>
      </c>
      <c r="W367" s="7">
        <f t="shared" si="101"/>
        <v>10</v>
      </c>
      <c r="X367" s="7">
        <f t="shared" si="109"/>
        <v>488</v>
      </c>
      <c r="Y367" s="7">
        <f t="shared" si="102"/>
        <v>11.625463</v>
      </c>
    </row>
    <row r="368" spans="3:25">
      <c r="C368" s="71" t="s">
        <v>129</v>
      </c>
      <c r="D368" s="169">
        <v>3</v>
      </c>
      <c r="E368" s="65">
        <v>2</v>
      </c>
      <c r="F368" s="131">
        <f t="shared" si="103"/>
        <v>362</v>
      </c>
      <c r="G368" s="79">
        <f t="shared" si="108"/>
        <v>41.41146566019917</v>
      </c>
      <c r="H368" s="72">
        <f t="shared" si="107"/>
        <v>37.325594435989885</v>
      </c>
      <c r="I368" s="10">
        <f t="shared" si="104"/>
        <v>10.368220676663856</v>
      </c>
      <c r="J368" s="70">
        <v>0</v>
      </c>
      <c r="K368" s="7">
        <f t="shared" si="94"/>
        <v>68.588018062499941</v>
      </c>
      <c r="L368" s="7">
        <v>151</v>
      </c>
      <c r="M368" s="7">
        <f t="shared" si="96"/>
        <v>0</v>
      </c>
      <c r="N368" s="7">
        <v>0</v>
      </c>
      <c r="O368" s="7">
        <f t="shared" si="97"/>
        <v>219.58801806249994</v>
      </c>
      <c r="P368" s="7">
        <f t="shared" si="98"/>
        <v>2.2767370292232481</v>
      </c>
      <c r="Q368" s="7">
        <f t="shared" si="110"/>
        <v>5100</v>
      </c>
      <c r="R368" s="7">
        <f t="shared" si="95"/>
        <v>15.59</v>
      </c>
      <c r="S368" s="21">
        <f t="shared" si="99"/>
        <v>21.786260784313725</v>
      </c>
      <c r="T368" s="21">
        <f t="shared" si="105"/>
        <v>22</v>
      </c>
      <c r="U368" s="7">
        <f t="shared" si="106"/>
        <v>5000</v>
      </c>
      <c r="V368" s="7">
        <f t="shared" si="100"/>
        <v>1</v>
      </c>
      <c r="W368" s="7">
        <f t="shared" si="101"/>
        <v>10</v>
      </c>
      <c r="X368" s="7">
        <f t="shared" si="109"/>
        <v>488</v>
      </c>
      <c r="Y368" s="7">
        <f t="shared" si="102"/>
        <v>11.625463</v>
      </c>
    </row>
    <row r="369" spans="3:25">
      <c r="C369" s="71" t="s">
        <v>129</v>
      </c>
      <c r="D369" s="169">
        <v>3</v>
      </c>
      <c r="E369" s="65">
        <v>2</v>
      </c>
      <c r="F369" s="131">
        <f t="shared" si="103"/>
        <v>363</v>
      </c>
      <c r="G369" s="79">
        <f t="shared" si="108"/>
        <v>41.507914224633254</v>
      </c>
      <c r="H369" s="72">
        <f t="shared" si="107"/>
        <v>37.325594435989885</v>
      </c>
      <c r="I369" s="10">
        <f t="shared" si="104"/>
        <v>10.368220676663856</v>
      </c>
      <c r="J369" s="70">
        <v>0</v>
      </c>
      <c r="K369" s="7">
        <f t="shared" si="94"/>
        <v>68.588018062499941</v>
      </c>
      <c r="L369" s="7">
        <v>151</v>
      </c>
      <c r="M369" s="7">
        <f t="shared" si="96"/>
        <v>0</v>
      </c>
      <c r="N369" s="7">
        <v>0</v>
      </c>
      <c r="O369" s="7">
        <f t="shared" si="97"/>
        <v>219.58801806249994</v>
      </c>
      <c r="P369" s="7">
        <f t="shared" si="98"/>
        <v>2.2767370292232481</v>
      </c>
      <c r="Q369" s="7">
        <f t="shared" si="110"/>
        <v>5100</v>
      </c>
      <c r="R369" s="7">
        <f t="shared" si="95"/>
        <v>15.59</v>
      </c>
      <c r="S369" s="21">
        <f t="shared" si="99"/>
        <v>21.786260784313725</v>
      </c>
      <c r="T369" s="21">
        <f t="shared" si="105"/>
        <v>22</v>
      </c>
      <c r="U369" s="7">
        <f t="shared" si="106"/>
        <v>5000</v>
      </c>
      <c r="V369" s="7">
        <f t="shared" si="100"/>
        <v>1</v>
      </c>
      <c r="W369" s="7">
        <f t="shared" si="101"/>
        <v>10</v>
      </c>
      <c r="X369" s="7">
        <f t="shared" si="109"/>
        <v>488</v>
      </c>
      <c r="Y369" s="7">
        <f t="shared" si="102"/>
        <v>11.625463</v>
      </c>
    </row>
    <row r="370" spans="3:25">
      <c r="C370" s="71" t="s">
        <v>129</v>
      </c>
      <c r="D370" s="169">
        <v>3</v>
      </c>
      <c r="E370" s="65">
        <v>2</v>
      </c>
      <c r="F370" s="131">
        <f t="shared" si="103"/>
        <v>364</v>
      </c>
      <c r="G370" s="79">
        <f t="shared" si="108"/>
        <v>41.604362789067338</v>
      </c>
      <c r="H370" s="72">
        <f t="shared" si="107"/>
        <v>37.325594435989885</v>
      </c>
      <c r="I370" s="10">
        <f t="shared" si="104"/>
        <v>10.368220676663856</v>
      </c>
      <c r="J370" s="70">
        <v>0</v>
      </c>
      <c r="K370" s="7">
        <f t="shared" si="94"/>
        <v>68.588018062499941</v>
      </c>
      <c r="L370" s="7">
        <v>151</v>
      </c>
      <c r="M370" s="7">
        <f t="shared" si="96"/>
        <v>0</v>
      </c>
      <c r="N370" s="7">
        <v>0</v>
      </c>
      <c r="O370" s="7">
        <f t="shared" si="97"/>
        <v>219.58801806249994</v>
      </c>
      <c r="P370" s="7">
        <f t="shared" si="98"/>
        <v>2.2767370292232481</v>
      </c>
      <c r="Q370" s="7">
        <f t="shared" si="110"/>
        <v>5100</v>
      </c>
      <c r="R370" s="7">
        <f t="shared" si="95"/>
        <v>15.59</v>
      </c>
      <c r="S370" s="21">
        <f t="shared" si="99"/>
        <v>21.786260784313725</v>
      </c>
      <c r="T370" s="21">
        <f t="shared" si="105"/>
        <v>22</v>
      </c>
      <c r="U370" s="7">
        <f t="shared" si="106"/>
        <v>5000</v>
      </c>
      <c r="V370" s="7">
        <f t="shared" si="100"/>
        <v>1</v>
      </c>
      <c r="W370" s="7">
        <f t="shared" si="101"/>
        <v>10</v>
      </c>
      <c r="X370" s="7">
        <f t="shared" si="109"/>
        <v>488</v>
      </c>
      <c r="Y370" s="7">
        <f t="shared" si="102"/>
        <v>11.625463</v>
      </c>
    </row>
    <row r="371" spans="3:25">
      <c r="C371" s="170" t="s">
        <v>156</v>
      </c>
      <c r="D371" s="169">
        <v>3</v>
      </c>
      <c r="E371" s="65">
        <v>2</v>
      </c>
      <c r="F371" s="131">
        <f t="shared" si="103"/>
        <v>365</v>
      </c>
      <c r="G371" s="79">
        <f t="shared" si="108"/>
        <v>41.700811353501422</v>
      </c>
      <c r="H371" s="72">
        <f t="shared" si="107"/>
        <v>37.325594435989885</v>
      </c>
      <c r="I371" s="10">
        <f t="shared" si="104"/>
        <v>10.368220676663856</v>
      </c>
      <c r="J371" s="70">
        <v>0.7</v>
      </c>
      <c r="K371" s="7">
        <f t="shared" si="94"/>
        <v>68.588018062499941</v>
      </c>
      <c r="L371" s="7">
        <v>151</v>
      </c>
      <c r="M371" s="7">
        <f t="shared" si="96"/>
        <v>431.2</v>
      </c>
      <c r="N371" s="7">
        <f>-616*9.81*SIN(0.2)</f>
        <v>-1200.5508192213231</v>
      </c>
      <c r="O371" s="7">
        <f>N371+K371+L371+M371</f>
        <v>-549.76280115882309</v>
      </c>
      <c r="P371" s="7">
        <f t="shared" si="98"/>
        <v>-5.7000620422355492</v>
      </c>
      <c r="Q371" s="7">
        <f t="shared" si="110"/>
        <v>5100</v>
      </c>
      <c r="R371" s="7">
        <f t="shared" si="95"/>
        <v>15.59</v>
      </c>
      <c r="S371" s="21">
        <f t="shared" si="99"/>
        <v>21.786260784313725</v>
      </c>
      <c r="T371" s="21">
        <f t="shared" si="105"/>
        <v>22</v>
      </c>
      <c r="U371" s="7">
        <f t="shared" si="106"/>
        <v>5000</v>
      </c>
      <c r="V371" s="7">
        <f t="shared" si="100"/>
        <v>1</v>
      </c>
      <c r="W371" s="7">
        <f t="shared" si="101"/>
        <v>10</v>
      </c>
      <c r="X371" s="7">
        <v>0</v>
      </c>
      <c r="Y371" s="7">
        <f t="shared" si="102"/>
        <v>11.625463</v>
      </c>
    </row>
    <row r="372" spans="3:25">
      <c r="C372" s="170" t="s">
        <v>156</v>
      </c>
      <c r="D372" s="169">
        <v>3</v>
      </c>
      <c r="E372" s="65">
        <v>2</v>
      </c>
      <c r="F372" s="131">
        <f t="shared" si="103"/>
        <v>366</v>
      </c>
      <c r="G372" s="79">
        <f t="shared" si="108"/>
        <v>41.796637949264102</v>
      </c>
      <c r="H372" s="72">
        <f t="shared" si="107"/>
        <v>37.567858602800335</v>
      </c>
      <c r="I372" s="10">
        <f t="shared" si="104"/>
        <v>10.435516278555648</v>
      </c>
      <c r="J372" s="70">
        <v>0.7</v>
      </c>
      <c r="K372" s="7">
        <f t="shared" si="94"/>
        <v>69.481257367499936</v>
      </c>
      <c r="L372" s="7">
        <v>151</v>
      </c>
      <c r="M372" s="7">
        <f t="shared" si="96"/>
        <v>431.2</v>
      </c>
      <c r="N372" s="7">
        <f t="shared" ref="N372:N390" si="111">-616*9.81*SIN(0.2)</f>
        <v>-1200.5508192213231</v>
      </c>
      <c r="O372" s="7">
        <f t="shared" ref="O372:O435" si="112">N372+K372+L372+M372</f>
        <v>-548.86956185382314</v>
      </c>
      <c r="P372" s="7">
        <f t="shared" si="98"/>
        <v>-5.7277372475292774</v>
      </c>
      <c r="Q372" s="7">
        <f t="shared" si="110"/>
        <v>5100</v>
      </c>
      <c r="R372" s="7">
        <f t="shared" si="95"/>
        <v>15.59</v>
      </c>
      <c r="S372" s="21">
        <f t="shared" si="99"/>
        <v>21.786260784313725</v>
      </c>
      <c r="T372" s="21">
        <f t="shared" si="105"/>
        <v>22</v>
      </c>
      <c r="U372" s="7">
        <f t="shared" si="106"/>
        <v>5000</v>
      </c>
      <c r="V372" s="7">
        <f t="shared" si="100"/>
        <v>1</v>
      </c>
      <c r="W372" s="7">
        <f t="shared" si="101"/>
        <v>10</v>
      </c>
      <c r="X372" s="7">
        <v>0</v>
      </c>
      <c r="Y372" s="7">
        <f t="shared" si="102"/>
        <v>11.625463</v>
      </c>
    </row>
    <row r="373" spans="3:25">
      <c r="C373" s="170" t="s">
        <v>156</v>
      </c>
      <c r="D373" s="169">
        <v>3</v>
      </c>
      <c r="E373" s="65">
        <v>2</v>
      </c>
      <c r="F373" s="131">
        <f t="shared" si="103"/>
        <v>367</v>
      </c>
      <c r="G373" s="79">
        <f t="shared" si="108"/>
        <v>41.891854455905019</v>
      </c>
      <c r="H373" s="72">
        <f t="shared" si="107"/>
        <v>37.808570456974422</v>
      </c>
      <c r="I373" s="10">
        <f t="shared" si="104"/>
        <v>10.502380682492895</v>
      </c>
      <c r="J373" s="70">
        <v>0.7</v>
      </c>
      <c r="K373" s="7">
        <f t="shared" si="94"/>
        <v>70.374496672499944</v>
      </c>
      <c r="L373" s="7">
        <v>151</v>
      </c>
      <c r="M373" s="7">
        <f t="shared" si="96"/>
        <v>431.2</v>
      </c>
      <c r="N373" s="7">
        <f t="shared" si="111"/>
        <v>-1200.5508192213231</v>
      </c>
      <c r="O373" s="7">
        <f t="shared" si="112"/>
        <v>-547.97632254882319</v>
      </c>
      <c r="P373" s="7">
        <f t="shared" si="98"/>
        <v>-5.7550559444002563</v>
      </c>
      <c r="Q373" s="7">
        <f t="shared" si="110"/>
        <v>5100</v>
      </c>
      <c r="R373" s="7">
        <f t="shared" si="95"/>
        <v>15.59</v>
      </c>
      <c r="S373" s="21">
        <f t="shared" si="99"/>
        <v>21.786260784313725</v>
      </c>
      <c r="T373" s="21">
        <f t="shared" si="105"/>
        <v>22</v>
      </c>
      <c r="U373" s="7">
        <f t="shared" si="106"/>
        <v>5000</v>
      </c>
      <c r="V373" s="7">
        <f t="shared" si="100"/>
        <v>1</v>
      </c>
      <c r="W373" s="7">
        <f t="shared" si="101"/>
        <v>10</v>
      </c>
      <c r="X373" s="7">
        <v>0</v>
      </c>
      <c r="Y373" s="7">
        <f t="shared" si="102"/>
        <v>11.625463</v>
      </c>
    </row>
    <row r="374" spans="3:25">
      <c r="C374" s="170" t="s">
        <v>156</v>
      </c>
      <c r="D374" s="169">
        <v>3</v>
      </c>
      <c r="E374" s="65">
        <v>2</v>
      </c>
      <c r="F374" s="131">
        <f t="shared" si="103"/>
        <v>368</v>
      </c>
      <c r="G374" s="79">
        <f t="shared" si="108"/>
        <v>41.986472379562066</v>
      </c>
      <c r="H374" s="72">
        <f t="shared" si="107"/>
        <v>38.047759460972195</v>
      </c>
      <c r="I374" s="10">
        <f t="shared" si="104"/>
        <v>10.568822072492276</v>
      </c>
      <c r="J374" s="70">
        <v>0.7</v>
      </c>
      <c r="K374" s="7">
        <f t="shared" si="94"/>
        <v>71.267735977499953</v>
      </c>
      <c r="L374" s="7">
        <v>151</v>
      </c>
      <c r="M374" s="7">
        <f t="shared" si="96"/>
        <v>431.2</v>
      </c>
      <c r="N374" s="7">
        <f t="shared" si="111"/>
        <v>-1200.5508192213231</v>
      </c>
      <c r="O374" s="7">
        <f t="shared" si="112"/>
        <v>-547.08308324382301</v>
      </c>
      <c r="P374" s="7">
        <f t="shared" si="98"/>
        <v>-5.7820237656744453</v>
      </c>
      <c r="Q374" s="7">
        <f t="shared" si="110"/>
        <v>5200</v>
      </c>
      <c r="R374" s="7">
        <f t="shared" si="95"/>
        <v>15.92</v>
      </c>
      <c r="S374" s="21">
        <f t="shared" si="99"/>
        <v>21.819584615384613</v>
      </c>
      <c r="T374" s="21">
        <f t="shared" si="105"/>
        <v>22</v>
      </c>
      <c r="U374" s="7">
        <f t="shared" si="106"/>
        <v>5000</v>
      </c>
      <c r="V374" s="7">
        <f t="shared" si="100"/>
        <v>1</v>
      </c>
      <c r="W374" s="7">
        <f t="shared" si="101"/>
        <v>10</v>
      </c>
      <c r="X374" s="7">
        <v>0</v>
      </c>
      <c r="Y374" s="7">
        <f t="shared" si="102"/>
        <v>11.871544</v>
      </c>
    </row>
    <row r="375" spans="3:25">
      <c r="C375" s="170" t="s">
        <v>156</v>
      </c>
      <c r="D375" s="169">
        <v>3</v>
      </c>
      <c r="E375" s="65">
        <v>2</v>
      </c>
      <c r="F375" s="131">
        <f t="shared" si="103"/>
        <v>369</v>
      </c>
      <c r="G375" s="79">
        <f t="shared" si="108"/>
        <v>42.080502869189971</v>
      </c>
      <c r="H375" s="72">
        <f t="shared" si="107"/>
        <v>38.285454156898801</v>
      </c>
      <c r="I375" s="10">
        <f t="shared" si="104"/>
        <v>10.634848376916333</v>
      </c>
      <c r="J375" s="70">
        <v>0.7</v>
      </c>
      <c r="K375" s="7">
        <f t="shared" si="94"/>
        <v>72.160975282499962</v>
      </c>
      <c r="L375" s="7">
        <v>151</v>
      </c>
      <c r="M375" s="7">
        <f t="shared" si="96"/>
        <v>431.2</v>
      </c>
      <c r="N375" s="7">
        <f t="shared" si="111"/>
        <v>-1200.5508192213231</v>
      </c>
      <c r="O375" s="7">
        <f t="shared" si="112"/>
        <v>-546.18984393882306</v>
      </c>
      <c r="P375" s="7">
        <f t="shared" si="98"/>
        <v>-5.8086461753009768</v>
      </c>
      <c r="Q375" s="7">
        <f t="shared" si="110"/>
        <v>5200</v>
      </c>
      <c r="R375" s="7">
        <f t="shared" si="95"/>
        <v>15.92</v>
      </c>
      <c r="S375" s="21">
        <f t="shared" si="99"/>
        <v>21.819584615384613</v>
      </c>
      <c r="T375" s="21">
        <f t="shared" si="105"/>
        <v>22</v>
      </c>
      <c r="U375" s="7">
        <f t="shared" si="106"/>
        <v>5000</v>
      </c>
      <c r="V375" s="7">
        <f t="shared" si="100"/>
        <v>1</v>
      </c>
      <c r="W375" s="7">
        <f t="shared" si="101"/>
        <v>10</v>
      </c>
      <c r="X375" s="7">
        <v>0</v>
      </c>
      <c r="Y375" s="7">
        <f t="shared" si="102"/>
        <v>11.871544</v>
      </c>
    </row>
    <row r="376" spans="3:25">
      <c r="C376" s="170" t="s">
        <v>156</v>
      </c>
      <c r="D376" s="169">
        <v>3</v>
      </c>
      <c r="E376" s="65">
        <v>2</v>
      </c>
      <c r="F376" s="131">
        <f t="shared" si="103"/>
        <v>370</v>
      </c>
      <c r="G376" s="79">
        <f t="shared" si="108"/>
        <v>42.173956731893171</v>
      </c>
      <c r="H376" s="72">
        <f t="shared" si="107"/>
        <v>38.521682206258845</v>
      </c>
      <c r="I376" s="10">
        <f t="shared" si="104"/>
        <v>10.700467279516346</v>
      </c>
      <c r="J376" s="70">
        <v>0.7</v>
      </c>
      <c r="K376" s="7">
        <f t="shared" si="94"/>
        <v>73.054214587499956</v>
      </c>
      <c r="L376" s="7">
        <v>151</v>
      </c>
      <c r="M376" s="7">
        <f t="shared" si="96"/>
        <v>431.2</v>
      </c>
      <c r="N376" s="7">
        <f t="shared" si="111"/>
        <v>-1200.5508192213231</v>
      </c>
      <c r="O376" s="7">
        <f t="shared" si="112"/>
        <v>-545.29660463382311</v>
      </c>
      <c r="P376" s="7">
        <f t="shared" si="98"/>
        <v>-5.8349284755155857</v>
      </c>
      <c r="Q376" s="7">
        <f t="shared" si="110"/>
        <v>5200</v>
      </c>
      <c r="R376" s="7">
        <f t="shared" si="95"/>
        <v>15.92</v>
      </c>
      <c r="S376" s="21">
        <f t="shared" si="99"/>
        <v>21.819584615384613</v>
      </c>
      <c r="T376" s="21">
        <f t="shared" si="105"/>
        <v>22</v>
      </c>
      <c r="U376" s="7">
        <f t="shared" si="106"/>
        <v>5000</v>
      </c>
      <c r="V376" s="7">
        <f t="shared" si="100"/>
        <v>1</v>
      </c>
      <c r="W376" s="7">
        <f t="shared" si="101"/>
        <v>10</v>
      </c>
      <c r="X376" s="7">
        <v>0</v>
      </c>
      <c r="Y376" s="7">
        <f t="shared" si="102"/>
        <v>11.871544</v>
      </c>
    </row>
    <row r="377" spans="3:25">
      <c r="C377" s="170" t="s">
        <v>156</v>
      </c>
      <c r="D377" s="169">
        <v>3</v>
      </c>
      <c r="E377" s="65">
        <v>2</v>
      </c>
      <c r="F377" s="131">
        <f t="shared" si="103"/>
        <v>371</v>
      </c>
      <c r="G377" s="79">
        <f t="shared" si="108"/>
        <v>42.26684444742267</v>
      </c>
      <c r="H377" s="72">
        <f t="shared" si="107"/>
        <v>38.756470427529891</v>
      </c>
      <c r="I377" s="10">
        <f t="shared" si="104"/>
        <v>10.765686229869415</v>
      </c>
      <c r="J377" s="70">
        <v>0.7</v>
      </c>
      <c r="K377" s="7">
        <f t="shared" si="94"/>
        <v>73.947453892499951</v>
      </c>
      <c r="L377" s="7">
        <v>151</v>
      </c>
      <c r="M377" s="7">
        <f t="shared" si="96"/>
        <v>431.2</v>
      </c>
      <c r="N377" s="7">
        <f t="shared" si="111"/>
        <v>-1200.5508192213231</v>
      </c>
      <c r="O377" s="7">
        <f t="shared" si="112"/>
        <v>-544.40336532882316</v>
      </c>
      <c r="P377" s="7">
        <f t="shared" si="98"/>
        <v>-5.8608758136150803</v>
      </c>
      <c r="Q377" s="7">
        <f t="shared" si="110"/>
        <v>5300</v>
      </c>
      <c r="R377" s="7">
        <f t="shared" si="95"/>
        <v>16.25</v>
      </c>
      <c r="S377" s="21">
        <f t="shared" si="99"/>
        <v>21.851650943396226</v>
      </c>
      <c r="T377" s="21">
        <f t="shared" si="105"/>
        <v>22</v>
      </c>
      <c r="U377" s="7">
        <f t="shared" si="106"/>
        <v>5500</v>
      </c>
      <c r="V377" s="7">
        <f t="shared" si="100"/>
        <v>1</v>
      </c>
      <c r="W377" s="7">
        <f t="shared" si="101"/>
        <v>11</v>
      </c>
      <c r="X377" s="7">
        <v>0</v>
      </c>
      <c r="Y377" s="7">
        <f t="shared" si="102"/>
        <v>12.117625</v>
      </c>
    </row>
    <row r="378" spans="3:25">
      <c r="C378" s="170" t="s">
        <v>156</v>
      </c>
      <c r="D378" s="169">
        <v>3</v>
      </c>
      <c r="E378" s="65">
        <v>2</v>
      </c>
      <c r="F378" s="131">
        <f t="shared" si="103"/>
        <v>372</v>
      </c>
      <c r="G378" s="79">
        <f t="shared" si="108"/>
        <v>42.359176181891975</v>
      </c>
      <c r="H378" s="72">
        <f t="shared" si="107"/>
        <v>38.989844831699436</v>
      </c>
      <c r="I378" s="10">
        <f t="shared" si="104"/>
        <v>10.830512453249844</v>
      </c>
      <c r="J378" s="70">
        <v>0.7</v>
      </c>
      <c r="K378" s="7">
        <f t="shared" si="94"/>
        <v>74.840693197499945</v>
      </c>
      <c r="L378" s="7">
        <v>151</v>
      </c>
      <c r="M378" s="7">
        <f t="shared" si="96"/>
        <v>431.2</v>
      </c>
      <c r="N378" s="7">
        <f t="shared" si="111"/>
        <v>-1200.5508192213231</v>
      </c>
      <c r="O378" s="7">
        <f t="shared" si="112"/>
        <v>-543.5101260238232</v>
      </c>
      <c r="P378" s="7">
        <f t="shared" si="98"/>
        <v>-5.8864931883684095</v>
      </c>
      <c r="Q378" s="7">
        <f t="shared" si="110"/>
        <v>5300</v>
      </c>
      <c r="R378" s="7">
        <f t="shared" si="95"/>
        <v>16.25</v>
      </c>
      <c r="S378" s="21">
        <f t="shared" si="99"/>
        <v>21.851650943396226</v>
      </c>
      <c r="T378" s="21">
        <f t="shared" si="105"/>
        <v>22</v>
      </c>
      <c r="U378" s="7">
        <f t="shared" si="106"/>
        <v>5500</v>
      </c>
      <c r="V378" s="7">
        <f t="shared" si="100"/>
        <v>1</v>
      </c>
      <c r="W378" s="7">
        <f t="shared" si="101"/>
        <v>11</v>
      </c>
      <c r="X378" s="7">
        <v>0</v>
      </c>
      <c r="Y378" s="7">
        <f t="shared" si="102"/>
        <v>12.117625</v>
      </c>
    </row>
    <row r="379" spans="3:25">
      <c r="C379" s="170" t="s">
        <v>156</v>
      </c>
      <c r="D379" s="169">
        <v>3</v>
      </c>
      <c r="E379" s="65">
        <v>2</v>
      </c>
      <c r="F379" s="131">
        <f t="shared" si="103"/>
        <v>373</v>
      </c>
      <c r="G379" s="79">
        <f t="shared" si="108"/>
        <v>42.45096180076284</v>
      </c>
      <c r="H379" s="72">
        <f t="shared" si="107"/>
        <v>39.221830655898756</v>
      </c>
      <c r="I379" s="10">
        <f t="shared" si="104"/>
        <v>10.894952959971876</v>
      </c>
      <c r="J379" s="70">
        <v>0.7</v>
      </c>
      <c r="K379" s="7">
        <f t="shared" si="94"/>
        <v>75.733932502499954</v>
      </c>
      <c r="L379" s="7">
        <v>151</v>
      </c>
      <c r="M379" s="7">
        <f t="shared" si="96"/>
        <v>431.2</v>
      </c>
      <c r="N379" s="7">
        <f t="shared" si="111"/>
        <v>-1200.5508192213231</v>
      </c>
      <c r="O379" s="7">
        <f t="shared" si="112"/>
        <v>-542.61688671882303</v>
      </c>
      <c r="P379" s="7">
        <f t="shared" si="98"/>
        <v>-5.9117854560879648</v>
      </c>
      <c r="Q379" s="7">
        <f t="shared" si="110"/>
        <v>5300</v>
      </c>
      <c r="R379" s="7">
        <f t="shared" si="95"/>
        <v>16.25</v>
      </c>
      <c r="S379" s="21">
        <f t="shared" si="99"/>
        <v>21.851650943396226</v>
      </c>
      <c r="T379" s="21">
        <f t="shared" si="105"/>
        <v>22</v>
      </c>
      <c r="U379" s="7">
        <f t="shared" si="106"/>
        <v>5500</v>
      </c>
      <c r="V379" s="7">
        <f t="shared" si="100"/>
        <v>1</v>
      </c>
      <c r="W379" s="7">
        <f t="shared" si="101"/>
        <v>11</v>
      </c>
      <c r="X379" s="7">
        <v>0</v>
      </c>
      <c r="Y379" s="7">
        <f t="shared" si="102"/>
        <v>12.117625</v>
      </c>
    </row>
    <row r="380" spans="3:25">
      <c r="C380" s="170" t="s">
        <v>156</v>
      </c>
      <c r="D380" s="169">
        <v>3</v>
      </c>
      <c r="E380" s="65">
        <v>2</v>
      </c>
      <c r="F380" s="131">
        <f t="shared" si="103"/>
        <v>374</v>
      </c>
      <c r="G380" s="79">
        <f t="shared" si="108"/>
        <v>42.542210881147838</v>
      </c>
      <c r="H380" s="72">
        <f t="shared" si="107"/>
        <v>39.452452395256742</v>
      </c>
      <c r="I380" s="10">
        <f t="shared" si="104"/>
        <v>10.959014554237983</v>
      </c>
      <c r="J380" s="70">
        <v>0.7</v>
      </c>
      <c r="K380" s="7">
        <f t="shared" si="94"/>
        <v>76.627171807499948</v>
      </c>
      <c r="L380" s="7">
        <v>151</v>
      </c>
      <c r="M380" s="7">
        <f t="shared" si="96"/>
        <v>431.2</v>
      </c>
      <c r="N380" s="7">
        <f t="shared" si="111"/>
        <v>-1200.5508192213231</v>
      </c>
      <c r="O380" s="7">
        <f t="shared" si="112"/>
        <v>-541.72364741382307</v>
      </c>
      <c r="P380" s="7">
        <f t="shared" si="98"/>
        <v>-5.9367573363829722</v>
      </c>
      <c r="Q380" s="7">
        <f t="shared" si="110"/>
        <v>5400</v>
      </c>
      <c r="R380" s="7">
        <f t="shared" si="95"/>
        <v>16.579999999999998</v>
      </c>
      <c r="S380" s="21">
        <f t="shared" si="99"/>
        <v>21.882529629629627</v>
      </c>
      <c r="T380" s="21">
        <f t="shared" si="105"/>
        <v>22</v>
      </c>
      <c r="U380" s="7">
        <f t="shared" si="106"/>
        <v>5500</v>
      </c>
      <c r="V380" s="7">
        <f t="shared" si="100"/>
        <v>1</v>
      </c>
      <c r="W380" s="7">
        <f t="shared" si="101"/>
        <v>11</v>
      </c>
      <c r="X380" s="7">
        <v>0</v>
      </c>
      <c r="Y380" s="7">
        <f t="shared" si="102"/>
        <v>12.363705999999999</v>
      </c>
    </row>
    <row r="381" spans="3:25">
      <c r="C381" s="170" t="s">
        <v>156</v>
      </c>
      <c r="D381" s="169">
        <v>3</v>
      </c>
      <c r="E381" s="65">
        <v>2</v>
      </c>
      <c r="F381" s="131">
        <f t="shared" si="103"/>
        <v>375</v>
      </c>
      <c r="G381" s="79">
        <f t="shared" si="108"/>
        <v>42.632932723473139</v>
      </c>
      <c r="H381" s="72">
        <f t="shared" si="107"/>
        <v>39.681733833087478</v>
      </c>
      <c r="I381" s="10">
        <f t="shared" si="104"/>
        <v>11.022703842524299</v>
      </c>
      <c r="J381" s="70">
        <v>0.7</v>
      </c>
      <c r="K381" s="7">
        <f t="shared" si="94"/>
        <v>77.520411112499957</v>
      </c>
      <c r="L381" s="7">
        <v>151</v>
      </c>
      <c r="M381" s="7">
        <f t="shared" si="96"/>
        <v>431.2</v>
      </c>
      <c r="N381" s="7">
        <f t="shared" si="111"/>
        <v>-1200.5508192213231</v>
      </c>
      <c r="O381" s="7">
        <f t="shared" si="112"/>
        <v>-540.83040810882312</v>
      </c>
      <c r="P381" s="7">
        <f t="shared" si="98"/>
        <v>-5.961413417615109</v>
      </c>
      <c r="Q381" s="7">
        <f t="shared" si="110"/>
        <v>5400</v>
      </c>
      <c r="R381" s="7">
        <f t="shared" si="95"/>
        <v>16.579999999999998</v>
      </c>
      <c r="S381" s="21">
        <f t="shared" si="99"/>
        <v>21.882529629629627</v>
      </c>
      <c r="T381" s="21">
        <f t="shared" si="105"/>
        <v>22</v>
      </c>
      <c r="U381" s="7">
        <f t="shared" si="106"/>
        <v>5500</v>
      </c>
      <c r="V381" s="7">
        <f t="shared" si="100"/>
        <v>1</v>
      </c>
      <c r="W381" s="7">
        <f t="shared" si="101"/>
        <v>11</v>
      </c>
      <c r="X381" s="7">
        <v>0</v>
      </c>
      <c r="Y381" s="7">
        <f t="shared" si="102"/>
        <v>12.363705999999999</v>
      </c>
    </row>
    <row r="382" spans="3:25">
      <c r="C382" s="170" t="s">
        <v>156</v>
      </c>
      <c r="D382" s="169">
        <v>3</v>
      </c>
      <c r="E382" s="65">
        <v>2</v>
      </c>
      <c r="F382" s="131">
        <f t="shared" si="103"/>
        <v>376</v>
      </c>
      <c r="G382" s="79">
        <f t="shared" si="108"/>
        <v>42.723136362541752</v>
      </c>
      <c r="H382" s="72">
        <f t="shared" si="107"/>
        <v>39.909698069516878</v>
      </c>
      <c r="I382" s="10">
        <f t="shared" si="104"/>
        <v>11.086027241532467</v>
      </c>
      <c r="J382" s="70">
        <v>0</v>
      </c>
      <c r="K382" s="7">
        <f t="shared" si="94"/>
        <v>78.413650417499952</v>
      </c>
      <c r="L382" s="7">
        <v>151</v>
      </c>
      <c r="M382" s="7">
        <f t="shared" si="96"/>
        <v>0</v>
      </c>
      <c r="N382" s="7">
        <f t="shared" si="111"/>
        <v>-1200.5508192213231</v>
      </c>
      <c r="O382" s="7">
        <f t="shared" si="112"/>
        <v>-971.13716880382322</v>
      </c>
      <c r="P382" s="7">
        <f t="shared" si="98"/>
        <v>-10.766053108623897</v>
      </c>
      <c r="Q382" s="7">
        <f t="shared" si="110"/>
        <v>5400</v>
      </c>
      <c r="R382" s="7">
        <f t="shared" si="95"/>
        <v>16.579999999999998</v>
      </c>
      <c r="S382" s="21">
        <f t="shared" si="99"/>
        <v>21.882529629629627</v>
      </c>
      <c r="T382" s="21">
        <f t="shared" si="105"/>
        <v>22</v>
      </c>
      <c r="U382" s="7">
        <f t="shared" si="106"/>
        <v>5500</v>
      </c>
      <c r="V382" s="7">
        <f t="shared" si="100"/>
        <v>1</v>
      </c>
      <c r="W382" s="7">
        <f t="shared" si="101"/>
        <v>11</v>
      </c>
      <c r="X382" s="7">
        <v>0</v>
      </c>
      <c r="Y382" s="7">
        <f t="shared" si="102"/>
        <v>12.363705999999999</v>
      </c>
    </row>
    <row r="383" spans="3:25">
      <c r="C383" s="170" t="s">
        <v>156</v>
      </c>
      <c r="D383" s="169">
        <v>3</v>
      </c>
      <c r="E383" s="65">
        <v>2</v>
      </c>
      <c r="F383" s="131">
        <f t="shared" si="103"/>
        <v>377</v>
      </c>
      <c r="G383" s="79">
        <f t="shared" si="108"/>
        <v>42.813340001610364</v>
      </c>
      <c r="H383" s="72">
        <f t="shared" si="107"/>
        <v>39.909698069516878</v>
      </c>
      <c r="I383" s="10">
        <f t="shared" si="104"/>
        <v>11.086027241532467</v>
      </c>
      <c r="J383" s="70">
        <v>0</v>
      </c>
      <c r="K383" s="7">
        <f t="shared" si="94"/>
        <v>78.413650417499952</v>
      </c>
      <c r="L383" s="7">
        <v>151</v>
      </c>
      <c r="M383" s="7">
        <f t="shared" si="96"/>
        <v>0</v>
      </c>
      <c r="N383" s="7">
        <f t="shared" si="111"/>
        <v>-1200.5508192213231</v>
      </c>
      <c r="O383" s="7">
        <f t="shared" si="112"/>
        <v>-971.13716880382322</v>
      </c>
      <c r="P383" s="7">
        <f t="shared" si="98"/>
        <v>-10.766053108623897</v>
      </c>
      <c r="Q383" s="7">
        <f t="shared" si="110"/>
        <v>5400</v>
      </c>
      <c r="R383" s="7">
        <f t="shared" si="95"/>
        <v>16.579999999999998</v>
      </c>
      <c r="S383" s="21">
        <f t="shared" si="99"/>
        <v>21.882529629629627</v>
      </c>
      <c r="T383" s="21">
        <f t="shared" si="105"/>
        <v>22</v>
      </c>
      <c r="U383" s="7">
        <f t="shared" si="106"/>
        <v>5500</v>
      </c>
      <c r="V383" s="7">
        <f t="shared" si="100"/>
        <v>1</v>
      </c>
      <c r="W383" s="7">
        <f t="shared" si="101"/>
        <v>11</v>
      </c>
      <c r="X383" s="7">
        <v>0</v>
      </c>
      <c r="Y383" s="7">
        <f t="shared" si="102"/>
        <v>12.363705999999999</v>
      </c>
    </row>
    <row r="384" spans="3:25">
      <c r="C384" s="170" t="s">
        <v>156</v>
      </c>
      <c r="D384" s="169">
        <v>3</v>
      </c>
      <c r="E384" s="65">
        <v>2</v>
      </c>
      <c r="F384" s="131">
        <f t="shared" si="103"/>
        <v>378</v>
      </c>
      <c r="G384" s="79">
        <f t="shared" si="108"/>
        <v>42.903543640678976</v>
      </c>
      <c r="H384" s="72">
        <f t="shared" si="107"/>
        <v>39.909698069516878</v>
      </c>
      <c r="I384" s="10">
        <f t="shared" si="104"/>
        <v>11.086027241532467</v>
      </c>
      <c r="J384" s="70">
        <v>0</v>
      </c>
      <c r="K384" s="7">
        <f t="shared" si="94"/>
        <v>78.413650417499952</v>
      </c>
      <c r="L384" s="7">
        <v>151</v>
      </c>
      <c r="M384" s="7">
        <f t="shared" si="96"/>
        <v>0</v>
      </c>
      <c r="N384" s="7">
        <f t="shared" si="111"/>
        <v>-1200.5508192213231</v>
      </c>
      <c r="O384" s="7">
        <f t="shared" si="112"/>
        <v>-971.13716880382322</v>
      </c>
      <c r="P384" s="7">
        <f t="shared" si="98"/>
        <v>-10.766053108623897</v>
      </c>
      <c r="Q384" s="7">
        <f t="shared" si="110"/>
        <v>5400</v>
      </c>
      <c r="R384" s="7">
        <f t="shared" si="95"/>
        <v>16.579999999999998</v>
      </c>
      <c r="S384" s="21">
        <f t="shared" si="99"/>
        <v>21.882529629629627</v>
      </c>
      <c r="T384" s="21">
        <f t="shared" si="105"/>
        <v>22</v>
      </c>
      <c r="U384" s="7">
        <f t="shared" si="106"/>
        <v>5500</v>
      </c>
      <c r="V384" s="7">
        <f t="shared" si="100"/>
        <v>1</v>
      </c>
      <c r="W384" s="7">
        <f t="shared" si="101"/>
        <v>11</v>
      </c>
      <c r="X384" s="7">
        <v>0</v>
      </c>
      <c r="Y384" s="7">
        <f t="shared" si="102"/>
        <v>12.363705999999999</v>
      </c>
    </row>
    <row r="385" spans="3:25">
      <c r="C385" s="170" t="s">
        <v>156</v>
      </c>
      <c r="D385" s="169">
        <v>3</v>
      </c>
      <c r="E385" s="65">
        <v>2</v>
      </c>
      <c r="F385" s="131">
        <f t="shared" si="103"/>
        <v>379</v>
      </c>
      <c r="G385" s="79">
        <f t="shared" si="108"/>
        <v>42.993747279747588</v>
      </c>
      <c r="H385" s="72">
        <f t="shared" si="107"/>
        <v>39.909698069516878</v>
      </c>
      <c r="I385" s="10">
        <f t="shared" si="104"/>
        <v>11.086027241532467</v>
      </c>
      <c r="J385" s="70">
        <v>0</v>
      </c>
      <c r="K385" s="7">
        <f t="shared" si="94"/>
        <v>78.413650417499952</v>
      </c>
      <c r="L385" s="7">
        <v>151</v>
      </c>
      <c r="M385" s="7">
        <f t="shared" si="96"/>
        <v>0</v>
      </c>
      <c r="N385" s="7">
        <f t="shared" si="111"/>
        <v>-1200.5508192213231</v>
      </c>
      <c r="O385" s="7">
        <f t="shared" si="112"/>
        <v>-971.13716880382322</v>
      </c>
      <c r="P385" s="7">
        <f t="shared" si="98"/>
        <v>-10.766053108623897</v>
      </c>
      <c r="Q385" s="7">
        <f t="shared" si="110"/>
        <v>5400</v>
      </c>
      <c r="R385" s="7">
        <f t="shared" si="95"/>
        <v>16.579999999999998</v>
      </c>
      <c r="S385" s="21">
        <f t="shared" si="99"/>
        <v>21.882529629629627</v>
      </c>
      <c r="T385" s="21">
        <f t="shared" si="105"/>
        <v>22</v>
      </c>
      <c r="U385" s="7">
        <f t="shared" si="106"/>
        <v>5500</v>
      </c>
      <c r="V385" s="7">
        <f t="shared" si="100"/>
        <v>1</v>
      </c>
      <c r="W385" s="7">
        <f t="shared" si="101"/>
        <v>11</v>
      </c>
      <c r="X385" s="7">
        <v>0</v>
      </c>
      <c r="Y385" s="7">
        <f t="shared" si="102"/>
        <v>12.363705999999999</v>
      </c>
    </row>
    <row r="386" spans="3:25">
      <c r="C386" s="170" t="s">
        <v>156</v>
      </c>
      <c r="D386" s="169">
        <v>3</v>
      </c>
      <c r="E386" s="65">
        <v>2</v>
      </c>
      <c r="F386" s="131">
        <f t="shared" si="103"/>
        <v>380</v>
      </c>
      <c r="G386" s="79">
        <f t="shared" si="108"/>
        <v>43.0839509188162</v>
      </c>
      <c r="H386" s="72">
        <f t="shared" si="107"/>
        <v>39.909698069516878</v>
      </c>
      <c r="I386" s="10">
        <f t="shared" si="104"/>
        <v>11.086027241532467</v>
      </c>
      <c r="J386" s="70">
        <v>0</v>
      </c>
      <c r="K386" s="7">
        <f t="shared" si="94"/>
        <v>78.413650417499952</v>
      </c>
      <c r="L386" s="7">
        <v>151</v>
      </c>
      <c r="M386" s="7">
        <f t="shared" si="96"/>
        <v>0</v>
      </c>
      <c r="N386" s="7">
        <f t="shared" si="111"/>
        <v>-1200.5508192213231</v>
      </c>
      <c r="O386" s="7">
        <f t="shared" si="112"/>
        <v>-971.13716880382322</v>
      </c>
      <c r="P386" s="7">
        <f t="shared" si="98"/>
        <v>-10.766053108623897</v>
      </c>
      <c r="Q386" s="7">
        <f t="shared" si="110"/>
        <v>5400</v>
      </c>
      <c r="R386" s="7">
        <f t="shared" si="95"/>
        <v>16.579999999999998</v>
      </c>
      <c r="S386" s="21">
        <f t="shared" si="99"/>
        <v>21.882529629629627</v>
      </c>
      <c r="T386" s="21">
        <f t="shared" si="105"/>
        <v>22</v>
      </c>
      <c r="U386" s="7">
        <f t="shared" si="106"/>
        <v>5500</v>
      </c>
      <c r="V386" s="7">
        <f t="shared" si="100"/>
        <v>1</v>
      </c>
      <c r="W386" s="7">
        <f t="shared" si="101"/>
        <v>11</v>
      </c>
      <c r="X386" s="7">
        <v>0</v>
      </c>
      <c r="Y386" s="7">
        <f t="shared" si="102"/>
        <v>12.363705999999999</v>
      </c>
    </row>
    <row r="387" spans="3:25">
      <c r="C387" s="170" t="s">
        <v>156</v>
      </c>
      <c r="D387" s="169">
        <v>3</v>
      </c>
      <c r="E387" s="65">
        <v>2</v>
      </c>
      <c r="F387" s="131">
        <f t="shared" si="103"/>
        <v>381</v>
      </c>
      <c r="G387" s="79">
        <f t="shared" si="108"/>
        <v>43.174154557884812</v>
      </c>
      <c r="H387" s="72">
        <f t="shared" si="107"/>
        <v>39.909698069516878</v>
      </c>
      <c r="I387" s="10">
        <f t="shared" si="104"/>
        <v>11.086027241532467</v>
      </c>
      <c r="J387" s="70">
        <v>0</v>
      </c>
      <c r="K387" s="7">
        <f t="shared" si="94"/>
        <v>78.413650417499952</v>
      </c>
      <c r="L387" s="7">
        <v>151</v>
      </c>
      <c r="M387" s="7">
        <f t="shared" si="96"/>
        <v>0</v>
      </c>
      <c r="N387" s="7">
        <f t="shared" si="111"/>
        <v>-1200.5508192213231</v>
      </c>
      <c r="O387" s="7">
        <f t="shared" si="112"/>
        <v>-971.13716880382322</v>
      </c>
      <c r="P387" s="7">
        <f t="shared" si="98"/>
        <v>-10.766053108623897</v>
      </c>
      <c r="Q387" s="7">
        <f t="shared" si="110"/>
        <v>5400</v>
      </c>
      <c r="R387" s="7">
        <f t="shared" si="95"/>
        <v>16.579999999999998</v>
      </c>
      <c r="S387" s="21">
        <f t="shared" si="99"/>
        <v>21.882529629629627</v>
      </c>
      <c r="T387" s="21">
        <f t="shared" si="105"/>
        <v>22</v>
      </c>
      <c r="U387" s="7">
        <f t="shared" si="106"/>
        <v>5500</v>
      </c>
      <c r="V387" s="7">
        <f t="shared" si="100"/>
        <v>1</v>
      </c>
      <c r="W387" s="7">
        <f t="shared" si="101"/>
        <v>11</v>
      </c>
      <c r="X387" s="7">
        <v>0</v>
      </c>
      <c r="Y387" s="7">
        <f t="shared" si="102"/>
        <v>12.363705999999999</v>
      </c>
    </row>
    <row r="388" spans="3:25">
      <c r="C388" s="170" t="s">
        <v>156</v>
      </c>
      <c r="D388" s="169">
        <v>3</v>
      </c>
      <c r="E388" s="65">
        <v>2</v>
      </c>
      <c r="F388" s="131">
        <f t="shared" si="103"/>
        <v>382</v>
      </c>
      <c r="G388" s="79">
        <f t="shared" si="108"/>
        <v>43.264358196953424</v>
      </c>
      <c r="H388" s="72">
        <f t="shared" si="107"/>
        <v>39.909698069516878</v>
      </c>
      <c r="I388" s="10">
        <f t="shared" si="104"/>
        <v>11.086027241532467</v>
      </c>
      <c r="J388" s="70">
        <v>0</v>
      </c>
      <c r="K388" s="7">
        <f t="shared" si="94"/>
        <v>78.413650417499952</v>
      </c>
      <c r="L388" s="7">
        <v>151</v>
      </c>
      <c r="M388" s="7">
        <f t="shared" si="96"/>
        <v>0</v>
      </c>
      <c r="N388" s="7">
        <f t="shared" si="111"/>
        <v>-1200.5508192213231</v>
      </c>
      <c r="O388" s="7">
        <f t="shared" si="112"/>
        <v>-971.13716880382322</v>
      </c>
      <c r="P388" s="7">
        <f t="shared" si="98"/>
        <v>-10.766053108623897</v>
      </c>
      <c r="Q388" s="7">
        <f t="shared" si="110"/>
        <v>5400</v>
      </c>
      <c r="R388" s="7">
        <f t="shared" si="95"/>
        <v>16.579999999999998</v>
      </c>
      <c r="S388" s="21">
        <f t="shared" si="99"/>
        <v>21.882529629629627</v>
      </c>
      <c r="T388" s="21">
        <f t="shared" si="105"/>
        <v>22</v>
      </c>
      <c r="U388" s="7">
        <f t="shared" si="106"/>
        <v>5500</v>
      </c>
      <c r="V388" s="7">
        <f t="shared" si="100"/>
        <v>1</v>
      </c>
      <c r="W388" s="7">
        <f t="shared" si="101"/>
        <v>11</v>
      </c>
      <c r="X388" s="7">
        <v>0</v>
      </c>
      <c r="Y388" s="7">
        <f t="shared" si="102"/>
        <v>12.363705999999999</v>
      </c>
    </row>
    <row r="389" spans="3:25">
      <c r="C389" s="170" t="s">
        <v>156</v>
      </c>
      <c r="D389" s="169">
        <v>3</v>
      </c>
      <c r="E389" s="65">
        <v>2</v>
      </c>
      <c r="F389" s="131">
        <f t="shared" si="103"/>
        <v>383</v>
      </c>
      <c r="G389" s="79">
        <f t="shared" si="108"/>
        <v>43.354561836022036</v>
      </c>
      <c r="H389" s="72">
        <f t="shared" si="107"/>
        <v>39.909698069516878</v>
      </c>
      <c r="I389" s="10">
        <f t="shared" si="104"/>
        <v>11.086027241532467</v>
      </c>
      <c r="J389" s="70">
        <v>0</v>
      </c>
      <c r="K389" s="7">
        <f t="shared" si="94"/>
        <v>78.413650417499952</v>
      </c>
      <c r="L389" s="7">
        <v>151</v>
      </c>
      <c r="M389" s="7">
        <f t="shared" si="96"/>
        <v>0</v>
      </c>
      <c r="N389" s="7">
        <f t="shared" si="111"/>
        <v>-1200.5508192213231</v>
      </c>
      <c r="O389" s="7">
        <f t="shared" si="112"/>
        <v>-971.13716880382322</v>
      </c>
      <c r="P389" s="7">
        <f t="shared" si="98"/>
        <v>-10.766053108623897</v>
      </c>
      <c r="Q389" s="7">
        <f t="shared" si="110"/>
        <v>5400</v>
      </c>
      <c r="R389" s="7">
        <f t="shared" si="95"/>
        <v>16.579999999999998</v>
      </c>
      <c r="S389" s="21">
        <f t="shared" si="99"/>
        <v>21.882529629629627</v>
      </c>
      <c r="T389" s="21">
        <f t="shared" si="105"/>
        <v>22</v>
      </c>
      <c r="U389" s="7">
        <f t="shared" si="106"/>
        <v>5500</v>
      </c>
      <c r="V389" s="7">
        <f t="shared" si="100"/>
        <v>1</v>
      </c>
      <c r="W389" s="7">
        <f t="shared" si="101"/>
        <v>11</v>
      </c>
      <c r="X389" s="7">
        <v>0</v>
      </c>
      <c r="Y389" s="7">
        <f t="shared" si="102"/>
        <v>12.363705999999999</v>
      </c>
    </row>
    <row r="390" spans="3:25">
      <c r="C390" s="170" t="s">
        <v>156</v>
      </c>
      <c r="D390" s="169">
        <v>3</v>
      </c>
      <c r="E390" s="65">
        <v>2</v>
      </c>
      <c r="F390" s="131">
        <f t="shared" si="103"/>
        <v>384</v>
      </c>
      <c r="G390" s="79">
        <f t="shared" si="108"/>
        <v>43.444765475090648</v>
      </c>
      <c r="H390" s="72">
        <f t="shared" si="107"/>
        <v>39.909698069516878</v>
      </c>
      <c r="I390" s="10">
        <f t="shared" si="104"/>
        <v>11.086027241532467</v>
      </c>
      <c r="J390" s="70">
        <v>0</v>
      </c>
      <c r="K390" s="7">
        <f t="shared" ref="K390:K453" si="113">0.5*1.167*0.95*1.151*I390^2</f>
        <v>78.413650417499952</v>
      </c>
      <c r="L390" s="7">
        <v>151</v>
      </c>
      <c r="M390" s="7">
        <f t="shared" si="96"/>
        <v>0</v>
      </c>
      <c r="N390" s="7">
        <f t="shared" si="111"/>
        <v>-1200.5508192213231</v>
      </c>
      <c r="O390" s="7">
        <f t="shared" si="112"/>
        <v>-971.13716880382322</v>
      </c>
      <c r="P390" s="7">
        <f t="shared" si="98"/>
        <v>-10.766053108623897</v>
      </c>
      <c r="Q390" s="7">
        <f t="shared" si="110"/>
        <v>5400</v>
      </c>
      <c r="R390" s="7">
        <f t="shared" ref="R390:R453" si="114">VLOOKUP(Q390,$AG$7:$AH$68,2,FALSE)</f>
        <v>16.579999999999998</v>
      </c>
      <c r="S390" s="21">
        <f t="shared" si="99"/>
        <v>21.882529629629627</v>
      </c>
      <c r="T390" s="21">
        <f t="shared" si="105"/>
        <v>22</v>
      </c>
      <c r="U390" s="7">
        <f t="shared" si="106"/>
        <v>5500</v>
      </c>
      <c r="V390" s="7">
        <f t="shared" si="100"/>
        <v>1</v>
      </c>
      <c r="W390" s="7">
        <f t="shared" si="101"/>
        <v>11</v>
      </c>
      <c r="X390" s="7">
        <v>0</v>
      </c>
      <c r="Y390" s="7">
        <f t="shared" si="102"/>
        <v>12.363705999999999</v>
      </c>
    </row>
    <row r="391" spans="3:25">
      <c r="C391" s="170" t="s">
        <v>156</v>
      </c>
      <c r="D391" s="169">
        <v>3</v>
      </c>
      <c r="E391" s="65">
        <v>2</v>
      </c>
      <c r="F391" s="131">
        <f t="shared" si="103"/>
        <v>385</v>
      </c>
      <c r="G391" s="79">
        <f t="shared" si="108"/>
        <v>43.53496911415926</v>
      </c>
      <c r="H391" s="72">
        <f t="shared" si="107"/>
        <v>39.909698069516878</v>
      </c>
      <c r="I391" s="10">
        <f t="shared" si="104"/>
        <v>11.086027241532467</v>
      </c>
      <c r="J391" s="70">
        <v>0</v>
      </c>
      <c r="K391" s="7">
        <f t="shared" si="113"/>
        <v>78.413650417499952</v>
      </c>
      <c r="L391" s="7">
        <v>151</v>
      </c>
      <c r="M391" s="7">
        <f t="shared" ref="M391:M454" si="115">J391*616</f>
        <v>0</v>
      </c>
      <c r="N391" s="7">
        <v>0</v>
      </c>
      <c r="O391" s="7">
        <f t="shared" si="112"/>
        <v>229.41365041749995</v>
      </c>
      <c r="P391" s="7">
        <f t="shared" si="98"/>
        <v>2.5432859781078103</v>
      </c>
      <c r="Q391" s="7">
        <f t="shared" si="110"/>
        <v>5400</v>
      </c>
      <c r="R391" s="7">
        <f t="shared" si="114"/>
        <v>16.579999999999998</v>
      </c>
      <c r="S391" s="21">
        <f t="shared" ref="S391:S454" si="116">VLOOKUP(Q391,$AG$7:$AI$68,3,TRUE)</f>
        <v>21.882529629629627</v>
      </c>
      <c r="T391" s="21">
        <f t="shared" si="105"/>
        <v>22</v>
      </c>
      <c r="U391" s="7">
        <f t="shared" si="106"/>
        <v>5500</v>
      </c>
      <c r="V391" s="7">
        <f t="shared" ref="V391:V454" si="117">MATCH(T391,$AJ$7:$AJ$29,0)</f>
        <v>1</v>
      </c>
      <c r="W391" s="7">
        <f t="shared" ref="W391:W454" si="118">MATCH(U391,$AK$6:$AX$6,0)</f>
        <v>11</v>
      </c>
      <c r="X391" s="7">
        <f t="shared" si="109"/>
        <v>488</v>
      </c>
      <c r="Y391" s="7">
        <f t="shared" ref="Y391:Y454" si="119">R391*0.7457</f>
        <v>12.363705999999999</v>
      </c>
    </row>
    <row r="392" spans="3:25">
      <c r="C392" s="170" t="s">
        <v>156</v>
      </c>
      <c r="D392" s="169">
        <v>3</v>
      </c>
      <c r="E392" s="65">
        <v>2</v>
      </c>
      <c r="F392" s="131">
        <f t="shared" ref="F392:F455" si="120">F391+1</f>
        <v>386</v>
      </c>
      <c r="G392" s="79">
        <f t="shared" si="108"/>
        <v>43.625172753227872</v>
      </c>
      <c r="H392" s="72">
        <f t="shared" si="107"/>
        <v>39.909698069516878</v>
      </c>
      <c r="I392" s="10">
        <f t="shared" ref="I392:I455" si="121">MIN(13.2,(SQRT((I391^2)+2*J391*$F$7)))</f>
        <v>11.086027241532467</v>
      </c>
      <c r="J392" s="70">
        <v>0</v>
      </c>
      <c r="K392" s="7">
        <f t="shared" si="113"/>
        <v>78.413650417499952</v>
      </c>
      <c r="L392" s="7">
        <v>151</v>
      </c>
      <c r="M392" s="7">
        <f t="shared" si="115"/>
        <v>0</v>
      </c>
      <c r="N392" s="7">
        <v>0</v>
      </c>
      <c r="O392" s="7">
        <f t="shared" si="112"/>
        <v>229.41365041749995</v>
      </c>
      <c r="P392" s="7">
        <f t="shared" ref="P392:P456" si="122">(O392*I392)/1000</f>
        <v>2.5432859781078103</v>
      </c>
      <c r="Q392" s="7">
        <f t="shared" si="110"/>
        <v>5400</v>
      </c>
      <c r="R392" s="7">
        <f t="shared" si="114"/>
        <v>16.579999999999998</v>
      </c>
      <c r="S392" s="21">
        <f t="shared" si="116"/>
        <v>21.882529629629627</v>
      </c>
      <c r="T392" s="21">
        <f t="shared" ref="T392:T455" si="123">ROUNDUP(S392,0)</f>
        <v>22</v>
      </c>
      <c r="U392" s="7">
        <f t="shared" ref="U392:U455" si="124">MROUND(Q392,500)</f>
        <v>5500</v>
      </c>
      <c r="V392" s="7">
        <f t="shared" si="117"/>
        <v>1</v>
      </c>
      <c r="W392" s="7">
        <f t="shared" si="118"/>
        <v>11</v>
      </c>
      <c r="X392" s="7">
        <f t="shared" si="109"/>
        <v>488</v>
      </c>
      <c r="Y392" s="7">
        <f t="shared" si="119"/>
        <v>12.363705999999999</v>
      </c>
    </row>
    <row r="393" spans="3:25">
      <c r="C393" s="170" t="s">
        <v>156</v>
      </c>
      <c r="D393" s="169">
        <v>3</v>
      </c>
      <c r="E393" s="65">
        <v>2</v>
      </c>
      <c r="F393" s="131">
        <f t="shared" si="120"/>
        <v>387</v>
      </c>
      <c r="G393" s="79">
        <f t="shared" si="108"/>
        <v>43.715376392296484</v>
      </c>
      <c r="H393" s="72">
        <f t="shared" si="107"/>
        <v>39.909698069516878</v>
      </c>
      <c r="I393" s="10">
        <f t="shared" si="121"/>
        <v>11.086027241532467</v>
      </c>
      <c r="J393" s="70">
        <v>0</v>
      </c>
      <c r="K393" s="7">
        <f t="shared" si="113"/>
        <v>78.413650417499952</v>
      </c>
      <c r="L393" s="7">
        <v>151</v>
      </c>
      <c r="M393" s="7">
        <f t="shared" si="115"/>
        <v>0</v>
      </c>
      <c r="N393" s="7">
        <v>0</v>
      </c>
      <c r="O393" s="7">
        <f t="shared" si="112"/>
        <v>229.41365041749995</v>
      </c>
      <c r="P393" s="7">
        <f t="shared" si="122"/>
        <v>2.5432859781078103</v>
      </c>
      <c r="Q393" s="7">
        <f t="shared" si="110"/>
        <v>5400</v>
      </c>
      <c r="R393" s="7">
        <f t="shared" si="114"/>
        <v>16.579999999999998</v>
      </c>
      <c r="S393" s="21">
        <f t="shared" si="116"/>
        <v>21.882529629629627</v>
      </c>
      <c r="T393" s="21">
        <f t="shared" si="123"/>
        <v>22</v>
      </c>
      <c r="U393" s="7">
        <f t="shared" si="124"/>
        <v>5500</v>
      </c>
      <c r="V393" s="7">
        <f t="shared" si="117"/>
        <v>1</v>
      </c>
      <c r="W393" s="7">
        <f t="shared" si="118"/>
        <v>11</v>
      </c>
      <c r="X393" s="7">
        <f t="shared" si="109"/>
        <v>488</v>
      </c>
      <c r="Y393" s="7">
        <f t="shared" si="119"/>
        <v>12.363705999999999</v>
      </c>
    </row>
    <row r="394" spans="3:25">
      <c r="C394" s="170" t="s">
        <v>156</v>
      </c>
      <c r="D394" s="169">
        <v>3</v>
      </c>
      <c r="E394" s="65">
        <v>2</v>
      </c>
      <c r="F394" s="131">
        <f t="shared" si="120"/>
        <v>388</v>
      </c>
      <c r="G394" s="79">
        <f t="shared" si="108"/>
        <v>43.805580031365096</v>
      </c>
      <c r="H394" s="72">
        <f t="shared" ref="H394:H457" si="125">I394*3.6</f>
        <v>39.909698069516878</v>
      </c>
      <c r="I394" s="10">
        <f t="shared" si="121"/>
        <v>11.086027241532467</v>
      </c>
      <c r="J394" s="70">
        <v>0</v>
      </c>
      <c r="K394" s="7">
        <f t="shared" si="113"/>
        <v>78.413650417499952</v>
      </c>
      <c r="L394" s="7">
        <v>151</v>
      </c>
      <c r="M394" s="7">
        <f t="shared" si="115"/>
        <v>0</v>
      </c>
      <c r="N394" s="7">
        <v>0</v>
      </c>
      <c r="O394" s="7">
        <f t="shared" si="112"/>
        <v>229.41365041749995</v>
      </c>
      <c r="P394" s="7">
        <f t="shared" si="122"/>
        <v>2.5432859781078103</v>
      </c>
      <c r="Q394" s="7">
        <f t="shared" si="110"/>
        <v>5400</v>
      </c>
      <c r="R394" s="7">
        <f t="shared" si="114"/>
        <v>16.579999999999998</v>
      </c>
      <c r="S394" s="21">
        <f t="shared" si="116"/>
        <v>21.882529629629627</v>
      </c>
      <c r="T394" s="21">
        <f t="shared" si="123"/>
        <v>22</v>
      </c>
      <c r="U394" s="7">
        <f t="shared" si="124"/>
        <v>5500</v>
      </c>
      <c r="V394" s="7">
        <f t="shared" si="117"/>
        <v>1</v>
      </c>
      <c r="W394" s="7">
        <f t="shared" si="118"/>
        <v>11</v>
      </c>
      <c r="X394" s="7">
        <f t="shared" si="109"/>
        <v>488</v>
      </c>
      <c r="Y394" s="7">
        <f t="shared" si="119"/>
        <v>12.363705999999999</v>
      </c>
    </row>
    <row r="395" spans="3:25">
      <c r="C395" s="170" t="s">
        <v>156</v>
      </c>
      <c r="D395" s="169">
        <v>3</v>
      </c>
      <c r="E395" s="65">
        <v>2</v>
      </c>
      <c r="F395" s="131">
        <f t="shared" si="120"/>
        <v>389</v>
      </c>
      <c r="G395" s="79">
        <f t="shared" ref="G395:G458" si="126">($F$7/I395)+G394</f>
        <v>43.895783670433708</v>
      </c>
      <c r="H395" s="72">
        <f t="shared" si="125"/>
        <v>39.909698069516878</v>
      </c>
      <c r="I395" s="10">
        <f t="shared" si="121"/>
        <v>11.086027241532467</v>
      </c>
      <c r="J395" s="70">
        <v>0</v>
      </c>
      <c r="K395" s="7">
        <f t="shared" si="113"/>
        <v>78.413650417499952</v>
      </c>
      <c r="L395" s="7">
        <v>151</v>
      </c>
      <c r="M395" s="7">
        <f t="shared" si="115"/>
        <v>0</v>
      </c>
      <c r="N395" s="7">
        <v>0</v>
      </c>
      <c r="O395" s="7">
        <f t="shared" si="112"/>
        <v>229.41365041749995</v>
      </c>
      <c r="P395" s="7">
        <f t="shared" si="122"/>
        <v>2.5432859781078103</v>
      </c>
      <c r="Q395" s="7">
        <f t="shared" si="110"/>
        <v>5400</v>
      </c>
      <c r="R395" s="7">
        <f t="shared" si="114"/>
        <v>16.579999999999998</v>
      </c>
      <c r="S395" s="21">
        <f t="shared" si="116"/>
        <v>21.882529629629627</v>
      </c>
      <c r="T395" s="21">
        <f t="shared" si="123"/>
        <v>22</v>
      </c>
      <c r="U395" s="7">
        <f t="shared" si="124"/>
        <v>5500</v>
      </c>
      <c r="V395" s="7">
        <f t="shared" si="117"/>
        <v>1</v>
      </c>
      <c r="W395" s="7">
        <f t="shared" si="118"/>
        <v>11</v>
      </c>
      <c r="X395" s="7">
        <f t="shared" si="109"/>
        <v>488</v>
      </c>
      <c r="Y395" s="7">
        <f t="shared" si="119"/>
        <v>12.363705999999999</v>
      </c>
    </row>
    <row r="396" spans="3:25">
      <c r="C396" s="170" t="s">
        <v>156</v>
      </c>
      <c r="D396" s="169">
        <v>3</v>
      </c>
      <c r="E396" s="65">
        <v>2</v>
      </c>
      <c r="F396" s="131">
        <f t="shared" si="120"/>
        <v>390</v>
      </c>
      <c r="G396" s="79">
        <f t="shared" si="126"/>
        <v>43.98598730950232</v>
      </c>
      <c r="H396" s="72">
        <f t="shared" si="125"/>
        <v>39.909698069516878</v>
      </c>
      <c r="I396" s="10">
        <f t="shared" si="121"/>
        <v>11.086027241532467</v>
      </c>
      <c r="J396" s="70">
        <v>0</v>
      </c>
      <c r="K396" s="7">
        <f t="shared" si="113"/>
        <v>78.413650417499952</v>
      </c>
      <c r="L396" s="7">
        <v>151</v>
      </c>
      <c r="M396" s="7">
        <f t="shared" si="115"/>
        <v>0</v>
      </c>
      <c r="N396" s="7">
        <v>0</v>
      </c>
      <c r="O396" s="7">
        <f t="shared" si="112"/>
        <v>229.41365041749995</v>
      </c>
      <c r="P396" s="7">
        <f t="shared" si="122"/>
        <v>2.5432859781078103</v>
      </c>
      <c r="Q396" s="7">
        <f t="shared" si="110"/>
        <v>5400</v>
      </c>
      <c r="R396" s="7">
        <f t="shared" si="114"/>
        <v>16.579999999999998</v>
      </c>
      <c r="S396" s="21">
        <f t="shared" si="116"/>
        <v>21.882529629629627</v>
      </c>
      <c r="T396" s="21">
        <f t="shared" si="123"/>
        <v>22</v>
      </c>
      <c r="U396" s="7">
        <f t="shared" si="124"/>
        <v>5500</v>
      </c>
      <c r="V396" s="7">
        <f t="shared" si="117"/>
        <v>1</v>
      </c>
      <c r="W396" s="7">
        <f t="shared" si="118"/>
        <v>11</v>
      </c>
      <c r="X396" s="7">
        <f t="shared" si="109"/>
        <v>488</v>
      </c>
      <c r="Y396" s="7">
        <f t="shared" si="119"/>
        <v>12.363705999999999</v>
      </c>
    </row>
    <row r="397" spans="3:25">
      <c r="C397" s="170" t="s">
        <v>156</v>
      </c>
      <c r="D397" s="169">
        <v>3</v>
      </c>
      <c r="E397" s="65">
        <v>2</v>
      </c>
      <c r="F397" s="131">
        <f t="shared" si="120"/>
        <v>391</v>
      </c>
      <c r="G397" s="79">
        <f t="shared" si="126"/>
        <v>44.076190948570932</v>
      </c>
      <c r="H397" s="72">
        <f t="shared" si="125"/>
        <v>39.909698069516878</v>
      </c>
      <c r="I397" s="10">
        <f t="shared" si="121"/>
        <v>11.086027241532467</v>
      </c>
      <c r="J397" s="70">
        <v>0</v>
      </c>
      <c r="K397" s="7">
        <f t="shared" si="113"/>
        <v>78.413650417499952</v>
      </c>
      <c r="L397" s="7">
        <v>151</v>
      </c>
      <c r="M397" s="7">
        <f t="shared" si="115"/>
        <v>0</v>
      </c>
      <c r="N397" s="7">
        <v>0</v>
      </c>
      <c r="O397" s="7">
        <f t="shared" si="112"/>
        <v>229.41365041749995</v>
      </c>
      <c r="P397" s="7">
        <f t="shared" si="122"/>
        <v>2.5432859781078103</v>
      </c>
      <c r="Q397" s="7">
        <f t="shared" si="110"/>
        <v>5400</v>
      </c>
      <c r="R397" s="7">
        <f t="shared" si="114"/>
        <v>16.579999999999998</v>
      </c>
      <c r="S397" s="21">
        <f t="shared" si="116"/>
        <v>21.882529629629627</v>
      </c>
      <c r="T397" s="21">
        <f t="shared" si="123"/>
        <v>22</v>
      </c>
      <c r="U397" s="7">
        <f t="shared" si="124"/>
        <v>5500</v>
      </c>
      <c r="V397" s="7">
        <f t="shared" si="117"/>
        <v>1</v>
      </c>
      <c r="W397" s="7">
        <f t="shared" si="118"/>
        <v>11</v>
      </c>
      <c r="X397" s="7">
        <f t="shared" si="109"/>
        <v>488</v>
      </c>
      <c r="Y397" s="7">
        <f t="shared" si="119"/>
        <v>12.363705999999999</v>
      </c>
    </row>
    <row r="398" spans="3:25">
      <c r="C398" s="170" t="s">
        <v>156</v>
      </c>
      <c r="D398" s="169">
        <v>3</v>
      </c>
      <c r="E398" s="65">
        <v>2</v>
      </c>
      <c r="F398" s="131">
        <f t="shared" si="120"/>
        <v>392</v>
      </c>
      <c r="G398" s="79">
        <f t="shared" si="126"/>
        <v>44.166394587639545</v>
      </c>
      <c r="H398" s="72">
        <f t="shared" si="125"/>
        <v>39.909698069516878</v>
      </c>
      <c r="I398" s="10">
        <f t="shared" si="121"/>
        <v>11.086027241532467</v>
      </c>
      <c r="J398" s="70">
        <v>0</v>
      </c>
      <c r="K398" s="7">
        <f t="shared" si="113"/>
        <v>78.413650417499952</v>
      </c>
      <c r="L398" s="7">
        <v>151</v>
      </c>
      <c r="M398" s="7">
        <f t="shared" si="115"/>
        <v>0</v>
      </c>
      <c r="N398" s="7">
        <v>0</v>
      </c>
      <c r="O398" s="7">
        <f t="shared" si="112"/>
        <v>229.41365041749995</v>
      </c>
      <c r="P398" s="7">
        <f t="shared" si="122"/>
        <v>2.5432859781078103</v>
      </c>
      <c r="Q398" s="7">
        <f t="shared" si="110"/>
        <v>5400</v>
      </c>
      <c r="R398" s="7">
        <f t="shared" si="114"/>
        <v>16.579999999999998</v>
      </c>
      <c r="S398" s="21">
        <f t="shared" si="116"/>
        <v>21.882529629629627</v>
      </c>
      <c r="T398" s="21">
        <f t="shared" si="123"/>
        <v>22</v>
      </c>
      <c r="U398" s="7">
        <f t="shared" si="124"/>
        <v>5500</v>
      </c>
      <c r="V398" s="7">
        <f t="shared" si="117"/>
        <v>1</v>
      </c>
      <c r="W398" s="7">
        <f t="shared" si="118"/>
        <v>11</v>
      </c>
      <c r="X398" s="7">
        <f t="shared" si="109"/>
        <v>488</v>
      </c>
      <c r="Y398" s="7">
        <f t="shared" si="119"/>
        <v>12.363705999999999</v>
      </c>
    </row>
    <row r="399" spans="3:25">
      <c r="C399" s="170" t="s">
        <v>156</v>
      </c>
      <c r="D399" s="169">
        <v>3</v>
      </c>
      <c r="E399" s="65">
        <v>2</v>
      </c>
      <c r="F399" s="131">
        <f t="shared" si="120"/>
        <v>393</v>
      </c>
      <c r="G399" s="79">
        <f t="shared" si="126"/>
        <v>44.256598226708157</v>
      </c>
      <c r="H399" s="72">
        <f t="shared" si="125"/>
        <v>39.909698069516878</v>
      </c>
      <c r="I399" s="10">
        <f t="shared" si="121"/>
        <v>11.086027241532467</v>
      </c>
      <c r="J399" s="70">
        <v>0</v>
      </c>
      <c r="K399" s="7">
        <f t="shared" si="113"/>
        <v>78.413650417499952</v>
      </c>
      <c r="L399" s="7">
        <v>151</v>
      </c>
      <c r="M399" s="7">
        <f t="shared" si="115"/>
        <v>0</v>
      </c>
      <c r="N399" s="7">
        <v>0</v>
      </c>
      <c r="O399" s="7">
        <f t="shared" si="112"/>
        <v>229.41365041749995</v>
      </c>
      <c r="P399" s="7">
        <f t="shared" si="122"/>
        <v>2.5432859781078103</v>
      </c>
      <c r="Q399" s="7">
        <f t="shared" si="110"/>
        <v>5400</v>
      </c>
      <c r="R399" s="7">
        <f t="shared" si="114"/>
        <v>16.579999999999998</v>
      </c>
      <c r="S399" s="21">
        <f t="shared" si="116"/>
        <v>21.882529629629627</v>
      </c>
      <c r="T399" s="21">
        <f t="shared" si="123"/>
        <v>22</v>
      </c>
      <c r="U399" s="7">
        <f t="shared" si="124"/>
        <v>5500</v>
      </c>
      <c r="V399" s="7">
        <f t="shared" si="117"/>
        <v>1</v>
      </c>
      <c r="W399" s="7">
        <f t="shared" si="118"/>
        <v>11</v>
      </c>
      <c r="X399" s="7">
        <f t="shared" si="109"/>
        <v>488</v>
      </c>
      <c r="Y399" s="7">
        <f t="shared" si="119"/>
        <v>12.363705999999999</v>
      </c>
    </row>
    <row r="400" spans="3:25">
      <c r="C400" s="170" t="s">
        <v>156</v>
      </c>
      <c r="D400" s="169">
        <v>3</v>
      </c>
      <c r="E400" s="65">
        <v>2</v>
      </c>
      <c r="F400" s="131">
        <f t="shared" si="120"/>
        <v>394</v>
      </c>
      <c r="G400" s="79">
        <f t="shared" si="126"/>
        <v>44.346801865776769</v>
      </c>
      <c r="H400" s="72">
        <f t="shared" si="125"/>
        <v>39.909698069516878</v>
      </c>
      <c r="I400" s="10">
        <f t="shared" si="121"/>
        <v>11.086027241532467</v>
      </c>
      <c r="J400" s="70">
        <v>0</v>
      </c>
      <c r="K400" s="7">
        <f t="shared" si="113"/>
        <v>78.413650417499952</v>
      </c>
      <c r="L400" s="7">
        <v>151</v>
      </c>
      <c r="M400" s="7">
        <f t="shared" si="115"/>
        <v>0</v>
      </c>
      <c r="N400" s="7">
        <v>0</v>
      </c>
      <c r="O400" s="7">
        <f t="shared" si="112"/>
        <v>229.41365041749995</v>
      </c>
      <c r="P400" s="7">
        <f t="shared" si="122"/>
        <v>2.5432859781078103</v>
      </c>
      <c r="Q400" s="7">
        <f t="shared" si="110"/>
        <v>5400</v>
      </c>
      <c r="R400" s="7">
        <f t="shared" si="114"/>
        <v>16.579999999999998</v>
      </c>
      <c r="S400" s="21">
        <f t="shared" si="116"/>
        <v>21.882529629629627</v>
      </c>
      <c r="T400" s="21">
        <f t="shared" si="123"/>
        <v>22</v>
      </c>
      <c r="U400" s="7">
        <f t="shared" si="124"/>
        <v>5500</v>
      </c>
      <c r="V400" s="7">
        <f t="shared" si="117"/>
        <v>1</v>
      </c>
      <c r="W400" s="7">
        <f t="shared" si="118"/>
        <v>11</v>
      </c>
      <c r="X400" s="7">
        <f t="shared" si="109"/>
        <v>488</v>
      </c>
      <c r="Y400" s="7">
        <f t="shared" si="119"/>
        <v>12.363705999999999</v>
      </c>
    </row>
    <row r="401" spans="3:25">
      <c r="C401" s="69" t="s">
        <v>130</v>
      </c>
      <c r="D401" s="169">
        <v>3</v>
      </c>
      <c r="E401" s="65">
        <v>2</v>
      </c>
      <c r="F401" s="131">
        <f t="shared" si="120"/>
        <v>395</v>
      </c>
      <c r="G401" s="79">
        <f t="shared" si="126"/>
        <v>44.437005504845381</v>
      </c>
      <c r="H401" s="72">
        <f t="shared" si="125"/>
        <v>39.909698069516878</v>
      </c>
      <c r="I401" s="10">
        <f t="shared" si="121"/>
        <v>11.086027241532467</v>
      </c>
      <c r="J401" s="70">
        <v>-1.5</v>
      </c>
      <c r="K401" s="7">
        <f t="shared" si="113"/>
        <v>78.413650417499952</v>
      </c>
      <c r="L401" s="7">
        <v>151</v>
      </c>
      <c r="M401" s="7">
        <f t="shared" si="115"/>
        <v>-924</v>
      </c>
      <c r="N401" s="7">
        <v>0</v>
      </c>
      <c r="O401" s="7">
        <f t="shared" si="112"/>
        <v>-694.58634958250002</v>
      </c>
      <c r="P401" s="7">
        <f t="shared" si="122"/>
        <v>-7.7002031930681882</v>
      </c>
      <c r="Q401" s="7">
        <f t="shared" si="110"/>
        <v>5400</v>
      </c>
      <c r="R401" s="7">
        <f t="shared" si="114"/>
        <v>16.579999999999998</v>
      </c>
      <c r="S401" s="21">
        <f t="shared" si="116"/>
        <v>21.882529629629627</v>
      </c>
      <c r="T401" s="21">
        <f t="shared" si="123"/>
        <v>22</v>
      </c>
      <c r="U401" s="7">
        <f t="shared" si="124"/>
        <v>5500</v>
      </c>
      <c r="V401" s="7">
        <f t="shared" si="117"/>
        <v>1</v>
      </c>
      <c r="W401" s="7">
        <f t="shared" si="118"/>
        <v>11</v>
      </c>
      <c r="X401" s="7">
        <v>0</v>
      </c>
      <c r="Y401" s="7">
        <f t="shared" si="119"/>
        <v>12.363705999999999</v>
      </c>
    </row>
    <row r="402" spans="3:25">
      <c r="C402" s="69" t="s">
        <v>130</v>
      </c>
      <c r="D402" s="169">
        <v>3</v>
      </c>
      <c r="E402" s="65">
        <v>2</v>
      </c>
      <c r="F402" s="131">
        <f t="shared" si="120"/>
        <v>396</v>
      </c>
      <c r="G402" s="79">
        <f t="shared" si="126"/>
        <v>44.528330657840826</v>
      </c>
      <c r="H402" s="72">
        <f t="shared" si="125"/>
        <v>39.41958903895371</v>
      </c>
      <c r="I402" s="10">
        <f t="shared" si="121"/>
        <v>10.949885844153808</v>
      </c>
      <c r="J402" s="70">
        <v>-1.5</v>
      </c>
      <c r="K402" s="7">
        <f t="shared" si="113"/>
        <v>76.499566192499969</v>
      </c>
      <c r="L402" s="7">
        <v>151</v>
      </c>
      <c r="M402" s="7">
        <f t="shared" si="115"/>
        <v>-924</v>
      </c>
      <c r="N402" s="7">
        <v>0</v>
      </c>
      <c r="O402" s="7">
        <f t="shared" si="112"/>
        <v>-696.50043380750003</v>
      </c>
      <c r="P402" s="7">
        <f t="shared" si="122"/>
        <v>-7.6266002405957316</v>
      </c>
      <c r="Q402" s="7">
        <f t="shared" si="110"/>
        <v>5400</v>
      </c>
      <c r="R402" s="7">
        <f t="shared" si="114"/>
        <v>16.579999999999998</v>
      </c>
      <c r="S402" s="21">
        <f t="shared" si="116"/>
        <v>21.882529629629627</v>
      </c>
      <c r="T402" s="21">
        <f t="shared" si="123"/>
        <v>22</v>
      </c>
      <c r="U402" s="7">
        <f t="shared" si="124"/>
        <v>5500</v>
      </c>
      <c r="V402" s="7">
        <f t="shared" si="117"/>
        <v>1</v>
      </c>
      <c r="W402" s="7">
        <f t="shared" si="118"/>
        <v>11</v>
      </c>
      <c r="X402" s="7">
        <v>0</v>
      </c>
      <c r="Y402" s="7">
        <f t="shared" si="119"/>
        <v>12.363705999999999</v>
      </c>
    </row>
    <row r="403" spans="3:25">
      <c r="C403" s="69" t="s">
        <v>130</v>
      </c>
      <c r="D403" s="169">
        <v>3</v>
      </c>
      <c r="E403" s="65">
        <v>2</v>
      </c>
      <c r="F403" s="131">
        <f t="shared" si="120"/>
        <v>397</v>
      </c>
      <c r="G403" s="79">
        <f t="shared" si="126"/>
        <v>44.620820224450071</v>
      </c>
      <c r="H403" s="72">
        <f t="shared" si="125"/>
        <v>38.923309211833462</v>
      </c>
      <c r="I403" s="10">
        <f t="shared" si="121"/>
        <v>10.812030336620406</v>
      </c>
      <c r="J403" s="70">
        <v>-1.5</v>
      </c>
      <c r="K403" s="7">
        <f t="shared" si="113"/>
        <v>74.585481967499973</v>
      </c>
      <c r="L403" s="7">
        <v>151</v>
      </c>
      <c r="M403" s="7">
        <f t="shared" si="115"/>
        <v>-924</v>
      </c>
      <c r="N403" s="7">
        <v>0</v>
      </c>
      <c r="O403" s="7">
        <f t="shared" si="112"/>
        <v>-698.41451803250004</v>
      </c>
      <c r="P403" s="7">
        <f t="shared" si="122"/>
        <v>-7.5512789565035101</v>
      </c>
      <c r="Q403" s="7">
        <f t="shared" si="110"/>
        <v>5300</v>
      </c>
      <c r="R403" s="7">
        <f t="shared" si="114"/>
        <v>16.25</v>
      </c>
      <c r="S403" s="21">
        <f t="shared" si="116"/>
        <v>21.851650943396226</v>
      </c>
      <c r="T403" s="21">
        <f t="shared" si="123"/>
        <v>22</v>
      </c>
      <c r="U403" s="7">
        <f t="shared" si="124"/>
        <v>5500</v>
      </c>
      <c r="V403" s="7">
        <f t="shared" si="117"/>
        <v>1</v>
      </c>
      <c r="W403" s="7">
        <f t="shared" si="118"/>
        <v>11</v>
      </c>
      <c r="X403" s="7">
        <v>0</v>
      </c>
      <c r="Y403" s="7">
        <f t="shared" si="119"/>
        <v>12.117625</v>
      </c>
    </row>
    <row r="404" spans="3:25">
      <c r="C404" s="69" t="s">
        <v>130</v>
      </c>
      <c r="D404" s="169">
        <v>3</v>
      </c>
      <c r="E404" s="65">
        <v>2</v>
      </c>
      <c r="F404" s="131">
        <f t="shared" si="120"/>
        <v>398</v>
      </c>
      <c r="G404" s="79">
        <f t="shared" si="126"/>
        <v>44.714519910978296</v>
      </c>
      <c r="H404" s="72">
        <f t="shared" si="125"/>
        <v>38.42061946403259</v>
      </c>
      <c r="I404" s="10">
        <f t="shared" si="121"/>
        <v>10.672394295564608</v>
      </c>
      <c r="J404" s="70">
        <v>-1.5</v>
      </c>
      <c r="K404" s="7">
        <f t="shared" si="113"/>
        <v>72.671397742499991</v>
      </c>
      <c r="L404" s="7">
        <v>151</v>
      </c>
      <c r="M404" s="7">
        <f t="shared" si="115"/>
        <v>-924</v>
      </c>
      <c r="N404" s="7">
        <v>0</v>
      </c>
      <c r="O404" s="7">
        <f t="shared" si="112"/>
        <v>-700.32860225750005</v>
      </c>
      <c r="P404" s="7">
        <f t="shared" si="122"/>
        <v>-7.4741829797536781</v>
      </c>
      <c r="Q404" s="7">
        <f t="shared" si="110"/>
        <v>5200</v>
      </c>
      <c r="R404" s="7">
        <f t="shared" si="114"/>
        <v>15.92</v>
      </c>
      <c r="S404" s="21">
        <f t="shared" si="116"/>
        <v>21.819584615384613</v>
      </c>
      <c r="T404" s="21">
        <f t="shared" si="123"/>
        <v>22</v>
      </c>
      <c r="U404" s="7">
        <f t="shared" si="124"/>
        <v>5000</v>
      </c>
      <c r="V404" s="7">
        <f t="shared" si="117"/>
        <v>1</v>
      </c>
      <c r="W404" s="7">
        <f t="shared" si="118"/>
        <v>10</v>
      </c>
      <c r="X404" s="7">
        <v>0</v>
      </c>
      <c r="Y404" s="7">
        <f t="shared" si="119"/>
        <v>11.871544</v>
      </c>
    </row>
    <row r="405" spans="3:25">
      <c r="C405" s="69" t="s">
        <v>130</v>
      </c>
      <c r="D405" s="169">
        <v>3</v>
      </c>
      <c r="E405" s="65">
        <v>2</v>
      </c>
      <c r="F405" s="131">
        <f t="shared" si="120"/>
        <v>399</v>
      </c>
      <c r="G405" s="79">
        <f t="shared" si="126"/>
        <v>44.809478494328346</v>
      </c>
      <c r="H405" s="72">
        <f t="shared" si="125"/>
        <v>37.911264816674212</v>
      </c>
      <c r="I405" s="10">
        <f t="shared" si="121"/>
        <v>10.530906893520614</v>
      </c>
      <c r="J405" s="70">
        <v>-1.5</v>
      </c>
      <c r="K405" s="7">
        <f t="shared" si="113"/>
        <v>70.757313517499981</v>
      </c>
      <c r="L405" s="7">
        <v>151</v>
      </c>
      <c r="M405" s="7">
        <f t="shared" si="115"/>
        <v>-924</v>
      </c>
      <c r="N405" s="7">
        <v>0</v>
      </c>
      <c r="O405" s="7">
        <f t="shared" si="112"/>
        <v>-702.24268648249995</v>
      </c>
      <c r="P405" s="7">
        <f t="shared" si="122"/>
        <v>-7.3952523480029937</v>
      </c>
      <c r="Q405" s="7">
        <f t="shared" ref="Q405:Q468" si="127">IF(D405=1,VLOOKUP(H405,$AA$7:$AB$68,2,TRUE),IF(D405=2,VLOOKUP(H405,$AC$7:$AD$68,2,TRUE),IF(D405=3,VLOOKUP(H405,$AE$7:$AF$68,2,TRUE))))</f>
        <v>5100</v>
      </c>
      <c r="R405" s="7">
        <f t="shared" si="114"/>
        <v>15.59</v>
      </c>
      <c r="S405" s="21">
        <f t="shared" si="116"/>
        <v>21.786260784313725</v>
      </c>
      <c r="T405" s="21">
        <f t="shared" si="123"/>
        <v>22</v>
      </c>
      <c r="U405" s="7">
        <f t="shared" si="124"/>
        <v>5000</v>
      </c>
      <c r="V405" s="7">
        <f t="shared" si="117"/>
        <v>1</v>
      </c>
      <c r="W405" s="7">
        <f t="shared" si="118"/>
        <v>10</v>
      </c>
      <c r="X405" s="7">
        <v>0</v>
      </c>
      <c r="Y405" s="7">
        <f t="shared" si="119"/>
        <v>11.625463</v>
      </c>
    </row>
    <row r="406" spans="3:25">
      <c r="C406" s="69" t="s">
        <v>130</v>
      </c>
      <c r="D406" s="169">
        <v>3</v>
      </c>
      <c r="E406" s="65">
        <v>2</v>
      </c>
      <c r="F406" s="131">
        <f t="shared" si="120"/>
        <v>400</v>
      </c>
      <c r="G406" s="79">
        <f t="shared" si="126"/>
        <v>44.905748118785603</v>
      </c>
      <c r="H406" s="72">
        <f t="shared" si="125"/>
        <v>37.394972924177921</v>
      </c>
      <c r="I406" s="10">
        <f t="shared" si="121"/>
        <v>10.387492478938311</v>
      </c>
      <c r="J406" s="70">
        <v>-1.5</v>
      </c>
      <c r="K406" s="7">
        <f t="shared" si="113"/>
        <v>68.84322929249997</v>
      </c>
      <c r="L406" s="7">
        <v>151</v>
      </c>
      <c r="M406" s="7">
        <f t="shared" si="115"/>
        <v>-924</v>
      </c>
      <c r="N406" s="7">
        <v>0</v>
      </c>
      <c r="O406" s="7">
        <f t="shared" si="112"/>
        <v>-704.15677070750007</v>
      </c>
      <c r="P406" s="7">
        <f t="shared" si="122"/>
        <v>-7.3144231597176459</v>
      </c>
      <c r="Q406" s="7">
        <f t="shared" si="127"/>
        <v>5100</v>
      </c>
      <c r="R406" s="7">
        <f t="shared" si="114"/>
        <v>15.59</v>
      </c>
      <c r="S406" s="21">
        <f t="shared" si="116"/>
        <v>21.786260784313725</v>
      </c>
      <c r="T406" s="21">
        <f t="shared" si="123"/>
        <v>22</v>
      </c>
      <c r="U406" s="7">
        <f t="shared" si="124"/>
        <v>5000</v>
      </c>
      <c r="V406" s="7">
        <f t="shared" si="117"/>
        <v>1</v>
      </c>
      <c r="W406" s="7">
        <f t="shared" si="118"/>
        <v>10</v>
      </c>
      <c r="X406" s="7">
        <v>0</v>
      </c>
      <c r="Y406" s="7">
        <f t="shared" si="119"/>
        <v>11.625463</v>
      </c>
    </row>
    <row r="407" spans="3:25">
      <c r="C407" s="69" t="s">
        <v>130</v>
      </c>
      <c r="D407" s="169">
        <v>3</v>
      </c>
      <c r="E407" s="65">
        <v>2</v>
      </c>
      <c r="F407" s="131">
        <f t="shared" si="120"/>
        <v>401</v>
      </c>
      <c r="G407" s="79">
        <f t="shared" si="126"/>
        <v>45.003384630732747</v>
      </c>
      <c r="H407" s="72">
        <f t="shared" si="125"/>
        <v>36.871452371719776</v>
      </c>
      <c r="I407" s="10">
        <f t="shared" si="121"/>
        <v>10.242070103255493</v>
      </c>
      <c r="J407" s="70">
        <v>-1.5</v>
      </c>
      <c r="K407" s="7">
        <f t="shared" si="113"/>
        <v>66.929145067499988</v>
      </c>
      <c r="L407" s="7">
        <v>151</v>
      </c>
      <c r="M407" s="7">
        <f t="shared" si="115"/>
        <v>-924</v>
      </c>
      <c r="N407" s="7">
        <v>0</v>
      </c>
      <c r="O407" s="7">
        <f t="shared" si="112"/>
        <v>-706.07085493249997</v>
      </c>
      <c r="P407" s="7">
        <f t="shared" si="122"/>
        <v>-7.2316271940842043</v>
      </c>
      <c r="Q407" s="7">
        <f t="shared" si="127"/>
        <v>5000</v>
      </c>
      <c r="R407" s="7">
        <f t="shared" si="114"/>
        <v>15.26</v>
      </c>
      <c r="S407" s="21">
        <f t="shared" si="116"/>
        <v>21.751604</v>
      </c>
      <c r="T407" s="21">
        <f t="shared" si="123"/>
        <v>22</v>
      </c>
      <c r="U407" s="7">
        <f t="shared" si="124"/>
        <v>5000</v>
      </c>
      <c r="V407" s="7">
        <f t="shared" si="117"/>
        <v>1</v>
      </c>
      <c r="W407" s="7">
        <f t="shared" si="118"/>
        <v>10</v>
      </c>
      <c r="X407" s="7">
        <v>0</v>
      </c>
      <c r="Y407" s="7">
        <f t="shared" si="119"/>
        <v>11.379382</v>
      </c>
    </row>
    <row r="408" spans="3:25">
      <c r="C408" s="69" t="s">
        <v>130</v>
      </c>
      <c r="D408" s="169">
        <v>3</v>
      </c>
      <c r="E408" s="65">
        <v>2</v>
      </c>
      <c r="F408" s="131">
        <f t="shared" si="120"/>
        <v>402</v>
      </c>
      <c r="G408" s="79">
        <f t="shared" si="126"/>
        <v>45.10244795739257</v>
      </c>
      <c r="H408" s="72">
        <f t="shared" si="125"/>
        <v>36.340390751889281</v>
      </c>
      <c r="I408" s="10">
        <f t="shared" si="121"/>
        <v>10.094552986635911</v>
      </c>
      <c r="J408" s="70">
        <v>-1.5</v>
      </c>
      <c r="K408" s="7">
        <f t="shared" si="113"/>
        <v>65.015060842499992</v>
      </c>
      <c r="L408" s="7">
        <v>151</v>
      </c>
      <c r="M408" s="7">
        <f t="shared" si="115"/>
        <v>-924</v>
      </c>
      <c r="N408" s="7">
        <v>0</v>
      </c>
      <c r="O408" s="7">
        <f t="shared" si="112"/>
        <v>-707.98493915749998</v>
      </c>
      <c r="P408" s="7">
        <f t="shared" si="122"/>
        <v>-7.1467914820655851</v>
      </c>
      <c r="Q408" s="7">
        <f t="shared" si="127"/>
        <v>4900</v>
      </c>
      <c r="R408" s="7">
        <f t="shared" si="114"/>
        <v>14.97</v>
      </c>
      <c r="S408" s="21">
        <f t="shared" si="116"/>
        <v>21.773712244897961</v>
      </c>
      <c r="T408" s="21">
        <f t="shared" si="123"/>
        <v>22</v>
      </c>
      <c r="U408" s="7">
        <f t="shared" si="124"/>
        <v>5000</v>
      </c>
      <c r="V408" s="7">
        <f t="shared" si="117"/>
        <v>1</v>
      </c>
      <c r="W408" s="7">
        <f t="shared" si="118"/>
        <v>10</v>
      </c>
      <c r="X408" s="7">
        <v>0</v>
      </c>
      <c r="Y408" s="7">
        <f t="shared" si="119"/>
        <v>11.163129000000001</v>
      </c>
    </row>
    <row r="409" spans="3:25">
      <c r="C409" s="69" t="s">
        <v>130</v>
      </c>
      <c r="D409" s="169">
        <v>3</v>
      </c>
      <c r="E409" s="65">
        <v>2</v>
      </c>
      <c r="F409" s="131">
        <f t="shared" si="120"/>
        <v>403</v>
      </c>
      <c r="G409" s="79">
        <f t="shared" si="126"/>
        <v>45.203002536890665</v>
      </c>
      <c r="H409" s="72">
        <f t="shared" si="125"/>
        <v>35.80145248450124</v>
      </c>
      <c r="I409" s="10">
        <f t="shared" si="121"/>
        <v>9.944847912361455</v>
      </c>
      <c r="J409" s="70">
        <v>-1.5</v>
      </c>
      <c r="K409" s="7">
        <f t="shared" si="113"/>
        <v>63.100976617499988</v>
      </c>
      <c r="L409" s="7">
        <v>151</v>
      </c>
      <c r="M409" s="7">
        <f t="shared" si="115"/>
        <v>-924</v>
      </c>
      <c r="N409" s="7">
        <v>0</v>
      </c>
      <c r="O409" s="7">
        <f t="shared" si="112"/>
        <v>-709.89902338249999</v>
      </c>
      <c r="P409" s="7">
        <f t="shared" si="122"/>
        <v>-7.0598378206728913</v>
      </c>
      <c r="Q409" s="7">
        <f t="shared" si="127"/>
        <v>4900</v>
      </c>
      <c r="R409" s="7">
        <f t="shared" si="114"/>
        <v>14.97</v>
      </c>
      <c r="S409" s="21">
        <f t="shared" si="116"/>
        <v>21.773712244897961</v>
      </c>
      <c r="T409" s="21">
        <f t="shared" si="123"/>
        <v>22</v>
      </c>
      <c r="U409" s="7">
        <f t="shared" si="124"/>
        <v>5000</v>
      </c>
      <c r="V409" s="7">
        <f t="shared" si="117"/>
        <v>1</v>
      </c>
      <c r="W409" s="7">
        <f t="shared" si="118"/>
        <v>10</v>
      </c>
      <c r="X409" s="7">
        <v>0</v>
      </c>
      <c r="Y409" s="7">
        <f t="shared" si="119"/>
        <v>11.163129000000001</v>
      </c>
    </row>
    <row r="410" spans="3:25">
      <c r="C410" s="69" t="s">
        <v>130</v>
      </c>
      <c r="D410" s="169">
        <v>3</v>
      </c>
      <c r="E410" s="65">
        <v>2</v>
      </c>
      <c r="F410" s="131">
        <f t="shared" si="120"/>
        <v>404</v>
      </c>
      <c r="G410" s="79">
        <f t="shared" si="126"/>
        <v>45.305117808401363</v>
      </c>
      <c r="H410" s="72">
        <f t="shared" si="125"/>
        <v>35.254276336353861</v>
      </c>
      <c r="I410" s="10">
        <f t="shared" si="121"/>
        <v>9.7928545378760727</v>
      </c>
      <c r="J410" s="70">
        <v>-1.5</v>
      </c>
      <c r="K410" s="7">
        <f t="shared" si="113"/>
        <v>61.186892392499985</v>
      </c>
      <c r="L410" s="7">
        <v>151</v>
      </c>
      <c r="M410" s="7">
        <f t="shared" si="115"/>
        <v>-924</v>
      </c>
      <c r="N410" s="7">
        <v>0</v>
      </c>
      <c r="O410" s="7">
        <f t="shared" si="112"/>
        <v>-711.8131076075</v>
      </c>
      <c r="P410" s="7">
        <f t="shared" si="122"/>
        <v>-6.9706822209537762</v>
      </c>
      <c r="Q410" s="7">
        <f t="shared" si="127"/>
        <v>4800</v>
      </c>
      <c r="R410" s="7">
        <f t="shared" si="114"/>
        <v>14.68</v>
      </c>
      <c r="S410" s="21">
        <f t="shared" si="116"/>
        <v>21.796741666666666</v>
      </c>
      <c r="T410" s="21">
        <f t="shared" si="123"/>
        <v>22</v>
      </c>
      <c r="U410" s="7">
        <f t="shared" si="124"/>
        <v>5000</v>
      </c>
      <c r="V410" s="7">
        <f t="shared" si="117"/>
        <v>1</v>
      </c>
      <c r="W410" s="7">
        <f t="shared" si="118"/>
        <v>10</v>
      </c>
      <c r="X410" s="7">
        <v>0</v>
      </c>
      <c r="Y410" s="7">
        <f t="shared" si="119"/>
        <v>10.946876</v>
      </c>
    </row>
    <row r="411" spans="3:25">
      <c r="C411" s="71" t="s">
        <v>129</v>
      </c>
      <c r="D411" s="169">
        <v>3</v>
      </c>
      <c r="E411" s="65">
        <v>2</v>
      </c>
      <c r="F411" s="131">
        <f t="shared" si="120"/>
        <v>405</v>
      </c>
      <c r="G411" s="79">
        <f t="shared" si="126"/>
        <v>45.408868772965597</v>
      </c>
      <c r="H411" s="72">
        <f t="shared" si="125"/>
        <v>34.69847258886189</v>
      </c>
      <c r="I411" s="10">
        <f t="shared" si="121"/>
        <v>9.6384646080171912</v>
      </c>
      <c r="J411" s="70">
        <v>0.3</v>
      </c>
      <c r="K411" s="7">
        <f t="shared" si="113"/>
        <v>59.272808167499988</v>
      </c>
      <c r="L411" s="7">
        <v>151</v>
      </c>
      <c r="M411" s="7">
        <f t="shared" si="115"/>
        <v>184.79999999999998</v>
      </c>
      <c r="N411" s="7">
        <v>0</v>
      </c>
      <c r="O411" s="7">
        <f t="shared" si="112"/>
        <v>395.07280816749994</v>
      </c>
      <c r="P411" s="7">
        <f t="shared" si="122"/>
        <v>3.8078952791124134</v>
      </c>
      <c r="Q411" s="7">
        <f t="shared" si="127"/>
        <v>4700</v>
      </c>
      <c r="R411" s="7">
        <f t="shared" si="114"/>
        <v>14.39</v>
      </c>
      <c r="S411" s="21">
        <f t="shared" si="116"/>
        <v>21.820751063829785</v>
      </c>
      <c r="T411" s="21">
        <f t="shared" si="123"/>
        <v>22</v>
      </c>
      <c r="U411" s="7">
        <f t="shared" si="124"/>
        <v>4500</v>
      </c>
      <c r="V411" s="7">
        <f t="shared" si="117"/>
        <v>1</v>
      </c>
      <c r="W411" s="7">
        <f t="shared" si="118"/>
        <v>9</v>
      </c>
      <c r="X411" s="7">
        <f t="shared" ref="X411:X455" si="128">INDEX($AK$7:$AX$29,V411,W411)</f>
        <v>488</v>
      </c>
      <c r="Y411" s="7">
        <f t="shared" si="119"/>
        <v>10.730623000000001</v>
      </c>
    </row>
    <row r="412" spans="3:25">
      <c r="C412" s="71" t="s">
        <v>129</v>
      </c>
      <c r="D412" s="169">
        <v>3</v>
      </c>
      <c r="E412" s="65">
        <v>2</v>
      </c>
      <c r="F412" s="131">
        <f t="shared" si="120"/>
        <v>406</v>
      </c>
      <c r="G412" s="79">
        <f t="shared" si="126"/>
        <v>45.512286310964598</v>
      </c>
      <c r="H412" s="72">
        <f t="shared" si="125"/>
        <v>34.810343290464687</v>
      </c>
      <c r="I412" s="10">
        <f t="shared" si="121"/>
        <v>9.6695398029068578</v>
      </c>
      <c r="J412" s="70">
        <v>0.3</v>
      </c>
      <c r="K412" s="7">
        <f t="shared" si="113"/>
        <v>59.655625012499989</v>
      </c>
      <c r="L412" s="7">
        <v>151</v>
      </c>
      <c r="M412" s="7">
        <f t="shared" si="115"/>
        <v>184.79999999999998</v>
      </c>
      <c r="N412" s="7">
        <v>0</v>
      </c>
      <c r="O412" s="7">
        <f t="shared" si="112"/>
        <v>395.45562501249998</v>
      </c>
      <c r="P412" s="7">
        <f t="shared" si="122"/>
        <v>3.8238739063417775</v>
      </c>
      <c r="Q412" s="7">
        <f t="shared" si="127"/>
        <v>4700</v>
      </c>
      <c r="R412" s="7">
        <f t="shared" si="114"/>
        <v>14.39</v>
      </c>
      <c r="S412" s="21">
        <f t="shared" si="116"/>
        <v>21.820751063829785</v>
      </c>
      <c r="T412" s="21">
        <f t="shared" si="123"/>
        <v>22</v>
      </c>
      <c r="U412" s="7">
        <f t="shared" si="124"/>
        <v>4500</v>
      </c>
      <c r="V412" s="7">
        <f t="shared" si="117"/>
        <v>1</v>
      </c>
      <c r="W412" s="7">
        <f t="shared" si="118"/>
        <v>9</v>
      </c>
      <c r="X412" s="7">
        <f t="shared" si="128"/>
        <v>488</v>
      </c>
      <c r="Y412" s="7">
        <f t="shared" si="119"/>
        <v>10.730623000000001</v>
      </c>
    </row>
    <row r="413" spans="3:25">
      <c r="C413" s="71" t="s">
        <v>129</v>
      </c>
      <c r="D413" s="169">
        <v>3</v>
      </c>
      <c r="E413" s="65">
        <v>2</v>
      </c>
      <c r="F413" s="131">
        <f t="shared" si="120"/>
        <v>407</v>
      </c>
      <c r="G413" s="79">
        <f t="shared" si="126"/>
        <v>45.615373616492995</v>
      </c>
      <c r="H413" s="72">
        <f t="shared" si="125"/>
        <v>34.921855620799995</v>
      </c>
      <c r="I413" s="10">
        <f t="shared" si="121"/>
        <v>9.7005154502222197</v>
      </c>
      <c r="J413" s="70">
        <v>0.3</v>
      </c>
      <c r="K413" s="7">
        <f t="shared" si="113"/>
        <v>60.03844185749999</v>
      </c>
      <c r="L413" s="7">
        <v>151</v>
      </c>
      <c r="M413" s="7">
        <f t="shared" si="115"/>
        <v>184.79999999999998</v>
      </c>
      <c r="N413" s="7">
        <v>0</v>
      </c>
      <c r="O413" s="7">
        <f t="shared" si="112"/>
        <v>395.83844185750002</v>
      </c>
      <c r="P413" s="7">
        <f t="shared" si="122"/>
        <v>3.8398369210305687</v>
      </c>
      <c r="Q413" s="7">
        <f t="shared" si="127"/>
        <v>4700</v>
      </c>
      <c r="R413" s="7">
        <f t="shared" si="114"/>
        <v>14.39</v>
      </c>
      <c r="S413" s="21">
        <f t="shared" si="116"/>
        <v>21.820751063829785</v>
      </c>
      <c r="T413" s="21">
        <f t="shared" si="123"/>
        <v>22</v>
      </c>
      <c r="U413" s="7">
        <f t="shared" si="124"/>
        <v>4500</v>
      </c>
      <c r="V413" s="7">
        <f t="shared" si="117"/>
        <v>1</v>
      </c>
      <c r="W413" s="7">
        <f t="shared" si="118"/>
        <v>9</v>
      </c>
      <c r="X413" s="7">
        <f t="shared" si="128"/>
        <v>488</v>
      </c>
      <c r="Y413" s="7">
        <f t="shared" si="119"/>
        <v>10.730623000000001</v>
      </c>
    </row>
    <row r="414" spans="3:25">
      <c r="C414" s="71" t="s">
        <v>129</v>
      </c>
      <c r="D414" s="169">
        <v>3</v>
      </c>
      <c r="E414" s="65">
        <v>2</v>
      </c>
      <c r="F414" s="131">
        <f t="shared" si="120"/>
        <v>408</v>
      </c>
      <c r="G414" s="79">
        <f t="shared" si="126"/>
        <v>45.718133832972008</v>
      </c>
      <c r="H414" s="72">
        <f t="shared" si="125"/>
        <v>35.033013002024248</v>
      </c>
      <c r="I414" s="10">
        <f t="shared" si="121"/>
        <v>9.7313925005622899</v>
      </c>
      <c r="J414" s="70">
        <v>0.3</v>
      </c>
      <c r="K414" s="7">
        <f t="shared" si="113"/>
        <v>60.421258702499976</v>
      </c>
      <c r="L414" s="7">
        <v>151</v>
      </c>
      <c r="M414" s="7">
        <f t="shared" si="115"/>
        <v>184.79999999999998</v>
      </c>
      <c r="N414" s="7">
        <v>0</v>
      </c>
      <c r="O414" s="7">
        <f t="shared" si="112"/>
        <v>396.22125870249999</v>
      </c>
      <c r="P414" s="7">
        <f t="shared" si="122"/>
        <v>3.8557845855008597</v>
      </c>
      <c r="Q414" s="7">
        <f t="shared" si="127"/>
        <v>4800</v>
      </c>
      <c r="R414" s="7">
        <f t="shared" si="114"/>
        <v>14.68</v>
      </c>
      <c r="S414" s="21">
        <f t="shared" si="116"/>
        <v>21.796741666666666</v>
      </c>
      <c r="T414" s="21">
        <f t="shared" si="123"/>
        <v>22</v>
      </c>
      <c r="U414" s="7">
        <f t="shared" si="124"/>
        <v>5000</v>
      </c>
      <c r="V414" s="7">
        <f t="shared" si="117"/>
        <v>1</v>
      </c>
      <c r="W414" s="7">
        <f t="shared" si="118"/>
        <v>10</v>
      </c>
      <c r="X414" s="7">
        <f t="shared" si="128"/>
        <v>488</v>
      </c>
      <c r="Y414" s="7">
        <f t="shared" si="119"/>
        <v>10.946876</v>
      </c>
    </row>
    <row r="415" spans="3:25">
      <c r="C415" s="71" t="s">
        <v>129</v>
      </c>
      <c r="D415" s="169">
        <v>3</v>
      </c>
      <c r="E415" s="65">
        <v>2</v>
      </c>
      <c r="F415" s="131">
        <f t="shared" si="120"/>
        <v>409</v>
      </c>
      <c r="G415" s="79">
        <f t="shared" si="126"/>
        <v>45.82057005426784</v>
      </c>
      <c r="H415" s="72">
        <f t="shared" si="125"/>
        <v>35.143818802173442</v>
      </c>
      <c r="I415" s="10">
        <f t="shared" si="121"/>
        <v>9.7621718894926222</v>
      </c>
      <c r="J415" s="70">
        <v>0.3</v>
      </c>
      <c r="K415" s="7">
        <f t="shared" si="113"/>
        <v>60.804075547499963</v>
      </c>
      <c r="L415" s="7">
        <v>151</v>
      </c>
      <c r="M415" s="7">
        <f t="shared" si="115"/>
        <v>184.79999999999998</v>
      </c>
      <c r="N415" s="7">
        <v>0</v>
      </c>
      <c r="O415" s="7">
        <f t="shared" si="112"/>
        <v>396.60407554749997</v>
      </c>
      <c r="P415" s="7">
        <f t="shared" si="122"/>
        <v>3.8717171575680127</v>
      </c>
      <c r="Q415" s="7">
        <f t="shared" si="127"/>
        <v>4800</v>
      </c>
      <c r="R415" s="7">
        <f t="shared" si="114"/>
        <v>14.68</v>
      </c>
      <c r="S415" s="21">
        <f t="shared" si="116"/>
        <v>21.796741666666666</v>
      </c>
      <c r="T415" s="21">
        <f t="shared" si="123"/>
        <v>22</v>
      </c>
      <c r="U415" s="7">
        <f t="shared" si="124"/>
        <v>5000</v>
      </c>
      <c r="V415" s="7">
        <f t="shared" si="117"/>
        <v>1</v>
      </c>
      <c r="W415" s="7">
        <f t="shared" si="118"/>
        <v>10</v>
      </c>
      <c r="X415" s="7">
        <f t="shared" si="128"/>
        <v>488</v>
      </c>
      <c r="Y415" s="7">
        <f t="shared" si="119"/>
        <v>10.946876</v>
      </c>
    </row>
    <row r="416" spans="3:25">
      <c r="C416" s="71" t="s">
        <v>129</v>
      </c>
      <c r="D416" s="169">
        <v>3</v>
      </c>
      <c r="E416" s="65">
        <v>2</v>
      </c>
      <c r="F416" s="131">
        <f t="shared" si="120"/>
        <v>410</v>
      </c>
      <c r="G416" s="79">
        <f t="shared" si="126"/>
        <v>45.922685325778538</v>
      </c>
      <c r="H416" s="72">
        <f t="shared" si="125"/>
        <v>35.254276336353854</v>
      </c>
      <c r="I416" s="10">
        <f t="shared" si="121"/>
        <v>9.792854537876071</v>
      </c>
      <c r="J416" s="70">
        <v>0.3</v>
      </c>
      <c r="K416" s="7">
        <f t="shared" si="113"/>
        <v>61.186892392499956</v>
      </c>
      <c r="L416" s="7">
        <v>151</v>
      </c>
      <c r="M416" s="7">
        <f t="shared" si="115"/>
        <v>184.79999999999998</v>
      </c>
      <c r="N416" s="7">
        <v>0</v>
      </c>
      <c r="O416" s="7">
        <f t="shared" si="112"/>
        <v>396.98689239249995</v>
      </c>
      <c r="P416" s="7">
        <f t="shared" si="122"/>
        <v>3.8876348906432128</v>
      </c>
      <c r="Q416" s="7">
        <f t="shared" si="127"/>
        <v>4800</v>
      </c>
      <c r="R416" s="7">
        <f t="shared" si="114"/>
        <v>14.68</v>
      </c>
      <c r="S416" s="21">
        <f t="shared" si="116"/>
        <v>21.796741666666666</v>
      </c>
      <c r="T416" s="21">
        <f t="shared" si="123"/>
        <v>22</v>
      </c>
      <c r="U416" s="7">
        <f t="shared" si="124"/>
        <v>5000</v>
      </c>
      <c r="V416" s="7">
        <f t="shared" si="117"/>
        <v>1</v>
      </c>
      <c r="W416" s="7">
        <f t="shared" si="118"/>
        <v>10</v>
      </c>
      <c r="X416" s="7">
        <f t="shared" si="128"/>
        <v>488</v>
      </c>
      <c r="Y416" s="7">
        <f t="shared" si="119"/>
        <v>10.946876</v>
      </c>
    </row>
    <row r="417" spans="3:25">
      <c r="C417" s="71" t="s">
        <v>129</v>
      </c>
      <c r="D417" s="169">
        <v>3</v>
      </c>
      <c r="E417" s="65">
        <v>2</v>
      </c>
      <c r="F417" s="131">
        <f t="shared" si="120"/>
        <v>411</v>
      </c>
      <c r="G417" s="79">
        <f t="shared" si="126"/>
        <v>46.024482645490394</v>
      </c>
      <c r="H417" s="72">
        <f t="shared" si="125"/>
        <v>35.364388867899294</v>
      </c>
      <c r="I417" s="10">
        <f t="shared" si="121"/>
        <v>9.8234413521942479</v>
      </c>
      <c r="J417" s="70">
        <v>0.3</v>
      </c>
      <c r="K417" s="7">
        <f t="shared" si="113"/>
        <v>61.569709237499964</v>
      </c>
      <c r="L417" s="7">
        <v>151</v>
      </c>
      <c r="M417" s="7">
        <f t="shared" si="115"/>
        <v>184.79999999999998</v>
      </c>
      <c r="N417" s="7">
        <v>0</v>
      </c>
      <c r="O417" s="7">
        <f t="shared" si="112"/>
        <v>397.36970923749993</v>
      </c>
      <c r="P417" s="7">
        <f t="shared" si="122"/>
        <v>3.9035380338330614</v>
      </c>
      <c r="Q417" s="7">
        <f t="shared" si="127"/>
        <v>4800</v>
      </c>
      <c r="R417" s="7">
        <f t="shared" si="114"/>
        <v>14.68</v>
      </c>
      <c r="S417" s="21">
        <f t="shared" si="116"/>
        <v>21.796741666666666</v>
      </c>
      <c r="T417" s="21">
        <f t="shared" si="123"/>
        <v>22</v>
      </c>
      <c r="U417" s="7">
        <f t="shared" si="124"/>
        <v>5000</v>
      </c>
      <c r="V417" s="7">
        <f t="shared" si="117"/>
        <v>1</v>
      </c>
      <c r="W417" s="7">
        <f t="shared" si="118"/>
        <v>10</v>
      </c>
      <c r="X417" s="7">
        <f t="shared" si="128"/>
        <v>488</v>
      </c>
      <c r="Y417" s="7">
        <f t="shared" si="119"/>
        <v>10.946876</v>
      </c>
    </row>
    <row r="418" spans="3:25">
      <c r="C418" s="71" t="s">
        <v>129</v>
      </c>
      <c r="D418" s="169">
        <v>3</v>
      </c>
      <c r="E418" s="65">
        <v>2</v>
      </c>
      <c r="F418" s="131">
        <f t="shared" si="120"/>
        <v>412</v>
      </c>
      <c r="G418" s="79">
        <f t="shared" si="126"/>
        <v>46.125964965004918</v>
      </c>
      <c r="H418" s="72">
        <f t="shared" si="125"/>
        <v>35.474159609496027</v>
      </c>
      <c r="I418" s="10">
        <f t="shared" si="121"/>
        <v>9.8539332248600076</v>
      </c>
      <c r="J418" s="70">
        <v>0.3</v>
      </c>
      <c r="K418" s="7">
        <f t="shared" si="113"/>
        <v>61.952526082499958</v>
      </c>
      <c r="L418" s="7">
        <v>151</v>
      </c>
      <c r="M418" s="7">
        <f t="shared" si="115"/>
        <v>184.79999999999998</v>
      </c>
      <c r="N418" s="7">
        <v>0</v>
      </c>
      <c r="O418" s="7">
        <f t="shared" si="112"/>
        <v>397.75252608249991</v>
      </c>
      <c r="P418" s="7">
        <f t="shared" si="122"/>
        <v>3.9194268320363426</v>
      </c>
      <c r="Q418" s="7">
        <f t="shared" si="127"/>
        <v>4800</v>
      </c>
      <c r="R418" s="7">
        <f t="shared" si="114"/>
        <v>14.68</v>
      </c>
      <c r="S418" s="21">
        <f t="shared" si="116"/>
        <v>21.796741666666666</v>
      </c>
      <c r="T418" s="21">
        <f t="shared" si="123"/>
        <v>22</v>
      </c>
      <c r="U418" s="7">
        <f t="shared" si="124"/>
        <v>5000</v>
      </c>
      <c r="V418" s="7">
        <f t="shared" si="117"/>
        <v>1</v>
      </c>
      <c r="W418" s="7">
        <f t="shared" si="118"/>
        <v>10</v>
      </c>
      <c r="X418" s="7">
        <f t="shared" si="128"/>
        <v>488</v>
      </c>
      <c r="Y418" s="7">
        <f t="shared" si="119"/>
        <v>10.946876</v>
      </c>
    </row>
    <row r="419" spans="3:25">
      <c r="C419" s="71" t="s">
        <v>129</v>
      </c>
      <c r="D419" s="169">
        <v>3</v>
      </c>
      <c r="E419" s="65">
        <v>2</v>
      </c>
      <c r="F419" s="131">
        <f t="shared" si="120"/>
        <v>413</v>
      </c>
      <c r="G419" s="79">
        <f t="shared" si="126"/>
        <v>46.227135190537375</v>
      </c>
      <c r="H419" s="72">
        <f t="shared" si="125"/>
        <v>35.583591724276502</v>
      </c>
      <c r="I419" s="10">
        <f t="shared" si="121"/>
        <v>9.8843310345212512</v>
      </c>
      <c r="J419" s="70">
        <v>0.3</v>
      </c>
      <c r="K419" s="7">
        <f t="shared" si="113"/>
        <v>62.335342927499958</v>
      </c>
      <c r="L419" s="7">
        <v>151</v>
      </c>
      <c r="M419" s="7">
        <f t="shared" si="115"/>
        <v>184.79999999999998</v>
      </c>
      <c r="N419" s="7">
        <v>0</v>
      </c>
      <c r="O419" s="7">
        <f t="shared" si="112"/>
        <v>398.13534292749995</v>
      </c>
      <c r="P419" s="7">
        <f t="shared" si="122"/>
        <v>3.9353015260380486</v>
      </c>
      <c r="Q419" s="7">
        <f t="shared" si="127"/>
        <v>4800</v>
      </c>
      <c r="R419" s="7">
        <f t="shared" si="114"/>
        <v>14.68</v>
      </c>
      <c r="S419" s="21">
        <f t="shared" si="116"/>
        <v>21.796741666666666</v>
      </c>
      <c r="T419" s="21">
        <f t="shared" si="123"/>
        <v>22</v>
      </c>
      <c r="U419" s="7">
        <f t="shared" si="124"/>
        <v>5000</v>
      </c>
      <c r="V419" s="7">
        <f t="shared" si="117"/>
        <v>1</v>
      </c>
      <c r="W419" s="7">
        <f t="shared" si="118"/>
        <v>10</v>
      </c>
      <c r="X419" s="7">
        <f t="shared" si="128"/>
        <v>488</v>
      </c>
      <c r="Y419" s="7">
        <f t="shared" si="119"/>
        <v>10.946876</v>
      </c>
    </row>
    <row r="420" spans="3:25">
      <c r="C420" s="71" t="s">
        <v>129</v>
      </c>
      <c r="D420" s="169">
        <v>3</v>
      </c>
      <c r="E420" s="65">
        <v>2</v>
      </c>
      <c r="F420" s="131">
        <f t="shared" si="120"/>
        <v>414</v>
      </c>
      <c r="G420" s="79">
        <f t="shared" si="126"/>
        <v>46.327996183887898</v>
      </c>
      <c r="H420" s="72">
        <f t="shared" si="125"/>
        <v>35.692688326882852</v>
      </c>
      <c r="I420" s="10">
        <f t="shared" si="121"/>
        <v>9.9146356463563468</v>
      </c>
      <c r="J420" s="70">
        <v>0.3</v>
      </c>
      <c r="K420" s="7">
        <f t="shared" si="113"/>
        <v>62.718159772499952</v>
      </c>
      <c r="L420" s="7">
        <v>151</v>
      </c>
      <c r="M420" s="7">
        <f t="shared" si="115"/>
        <v>184.79999999999998</v>
      </c>
      <c r="N420" s="7">
        <v>0</v>
      </c>
      <c r="O420" s="7">
        <f t="shared" si="112"/>
        <v>398.51815977249993</v>
      </c>
      <c r="P420" s="7">
        <f t="shared" si="122"/>
        <v>3.9511623526007615</v>
      </c>
      <c r="Q420" s="7">
        <f t="shared" si="127"/>
        <v>4800</v>
      </c>
      <c r="R420" s="7">
        <f t="shared" si="114"/>
        <v>14.68</v>
      </c>
      <c r="S420" s="21">
        <f t="shared" si="116"/>
        <v>21.796741666666666</v>
      </c>
      <c r="T420" s="21">
        <f t="shared" si="123"/>
        <v>22</v>
      </c>
      <c r="U420" s="7">
        <f t="shared" si="124"/>
        <v>5000</v>
      </c>
      <c r="V420" s="7">
        <f t="shared" si="117"/>
        <v>1</v>
      </c>
      <c r="W420" s="7">
        <f t="shared" si="118"/>
        <v>10</v>
      </c>
      <c r="X420" s="7">
        <f t="shared" si="128"/>
        <v>488</v>
      </c>
      <c r="Y420" s="7">
        <f t="shared" si="119"/>
        <v>10.946876</v>
      </c>
    </row>
    <row r="421" spans="3:25">
      <c r="C421" s="71" t="s">
        <v>129</v>
      </c>
      <c r="D421" s="169">
        <v>3</v>
      </c>
      <c r="E421" s="65">
        <v>2</v>
      </c>
      <c r="F421" s="131">
        <f t="shared" si="120"/>
        <v>415</v>
      </c>
      <c r="G421" s="79">
        <f t="shared" si="126"/>
        <v>46.428550763385992</v>
      </c>
      <c r="H421" s="72">
        <f t="shared" si="125"/>
        <v>35.801452484501226</v>
      </c>
      <c r="I421" s="10">
        <f t="shared" si="121"/>
        <v>9.9448479123614515</v>
      </c>
      <c r="J421" s="70">
        <v>0.3</v>
      </c>
      <c r="K421" s="7">
        <f t="shared" si="113"/>
        <v>63.100976617499938</v>
      </c>
      <c r="L421" s="7">
        <v>151</v>
      </c>
      <c r="M421" s="7">
        <f t="shared" si="115"/>
        <v>184.79999999999998</v>
      </c>
      <c r="N421" s="7">
        <v>0</v>
      </c>
      <c r="O421" s="7">
        <f t="shared" si="112"/>
        <v>398.90097661749996</v>
      </c>
      <c r="P421" s="7">
        <f t="shared" si="122"/>
        <v>3.9670095445534885</v>
      </c>
      <c r="Q421" s="7">
        <f t="shared" si="127"/>
        <v>4900</v>
      </c>
      <c r="R421" s="7">
        <f t="shared" si="114"/>
        <v>14.97</v>
      </c>
      <c r="S421" s="21">
        <f t="shared" si="116"/>
        <v>21.773712244897961</v>
      </c>
      <c r="T421" s="21">
        <f t="shared" si="123"/>
        <v>22</v>
      </c>
      <c r="U421" s="7">
        <f t="shared" si="124"/>
        <v>5000</v>
      </c>
      <c r="V421" s="7">
        <f t="shared" si="117"/>
        <v>1</v>
      </c>
      <c r="W421" s="7">
        <f t="shared" si="118"/>
        <v>10</v>
      </c>
      <c r="X421" s="7">
        <f t="shared" si="128"/>
        <v>488</v>
      </c>
      <c r="Y421" s="7">
        <f t="shared" si="119"/>
        <v>11.163129000000001</v>
      </c>
    </row>
    <row r="422" spans="3:25">
      <c r="C422" s="71" t="s">
        <v>129</v>
      </c>
      <c r="D422" s="169">
        <v>3</v>
      </c>
      <c r="E422" s="65">
        <v>2</v>
      </c>
      <c r="F422" s="131">
        <f t="shared" si="120"/>
        <v>416</v>
      </c>
      <c r="G422" s="79">
        <f t="shared" si="126"/>
        <v>46.52880170480941</v>
      </c>
      <c r="H422" s="72">
        <f t="shared" si="125"/>
        <v>35.90988721786799</v>
      </c>
      <c r="I422" s="10">
        <f t="shared" si="121"/>
        <v>9.9749686716299966</v>
      </c>
      <c r="J422" s="70">
        <v>0.3</v>
      </c>
      <c r="K422" s="7">
        <f t="shared" si="113"/>
        <v>63.483793462499925</v>
      </c>
      <c r="L422" s="7">
        <v>151</v>
      </c>
      <c r="M422" s="7">
        <f t="shared" si="115"/>
        <v>184.79999999999998</v>
      </c>
      <c r="N422" s="7">
        <v>0</v>
      </c>
      <c r="O422" s="7">
        <f t="shared" si="112"/>
        <v>399.28379346249994</v>
      </c>
      <c r="P422" s="7">
        <f t="shared" si="122"/>
        <v>3.9828433308780191</v>
      </c>
      <c r="Q422" s="7">
        <f t="shared" si="127"/>
        <v>4900</v>
      </c>
      <c r="R422" s="7">
        <f t="shared" si="114"/>
        <v>14.97</v>
      </c>
      <c r="S422" s="21">
        <f t="shared" si="116"/>
        <v>21.773712244897961</v>
      </c>
      <c r="T422" s="21">
        <f t="shared" si="123"/>
        <v>22</v>
      </c>
      <c r="U422" s="7">
        <f t="shared" si="124"/>
        <v>5000</v>
      </c>
      <c r="V422" s="7">
        <f t="shared" si="117"/>
        <v>1</v>
      </c>
      <c r="W422" s="7">
        <f t="shared" si="118"/>
        <v>10</v>
      </c>
      <c r="X422" s="7">
        <f t="shared" si="128"/>
        <v>488</v>
      </c>
      <c r="Y422" s="7">
        <f t="shared" si="119"/>
        <v>11.163129000000001</v>
      </c>
    </row>
    <row r="423" spans="3:25">
      <c r="C423" s="71" t="s">
        <v>129</v>
      </c>
      <c r="D423" s="169">
        <v>3</v>
      </c>
      <c r="E423" s="65">
        <v>2</v>
      </c>
      <c r="F423" s="131">
        <f t="shared" si="120"/>
        <v>417</v>
      </c>
      <c r="G423" s="79">
        <f t="shared" si="126"/>
        <v>46.62875174227819</v>
      </c>
      <c r="H423" s="72">
        <f t="shared" si="125"/>
        <v>36.017995502248581</v>
      </c>
      <c r="I423" s="10">
        <f t="shared" si="121"/>
        <v>10.004998750624605</v>
      </c>
      <c r="J423" s="70">
        <v>0.3</v>
      </c>
      <c r="K423" s="7">
        <f t="shared" si="113"/>
        <v>63.866610307499933</v>
      </c>
      <c r="L423" s="7">
        <v>151</v>
      </c>
      <c r="M423" s="7">
        <f t="shared" si="115"/>
        <v>184.79999999999998</v>
      </c>
      <c r="N423" s="7">
        <v>0</v>
      </c>
      <c r="O423" s="7">
        <f t="shared" si="112"/>
        <v>399.66661030749992</v>
      </c>
      <c r="P423" s="7">
        <f t="shared" si="122"/>
        <v>3.9986639367929073</v>
      </c>
      <c r="Q423" s="7">
        <f t="shared" si="127"/>
        <v>4900</v>
      </c>
      <c r="R423" s="7">
        <f t="shared" si="114"/>
        <v>14.97</v>
      </c>
      <c r="S423" s="21">
        <f t="shared" si="116"/>
        <v>21.773712244897961</v>
      </c>
      <c r="T423" s="21">
        <f t="shared" si="123"/>
        <v>22</v>
      </c>
      <c r="U423" s="7">
        <f t="shared" si="124"/>
        <v>5000</v>
      </c>
      <c r="V423" s="7">
        <f t="shared" si="117"/>
        <v>1</v>
      </c>
      <c r="W423" s="7">
        <f t="shared" si="118"/>
        <v>10</v>
      </c>
      <c r="X423" s="7">
        <f t="shared" si="128"/>
        <v>488</v>
      </c>
      <c r="Y423" s="7">
        <f t="shared" si="119"/>
        <v>11.163129000000001</v>
      </c>
    </row>
    <row r="424" spans="3:25">
      <c r="C424" s="71" t="s">
        <v>129</v>
      </c>
      <c r="D424" s="169">
        <v>3</v>
      </c>
      <c r="E424" s="65">
        <v>2</v>
      </c>
      <c r="F424" s="131">
        <f t="shared" si="120"/>
        <v>418</v>
      </c>
      <c r="G424" s="79">
        <f t="shared" si="126"/>
        <v>46.72840356912468</v>
      </c>
      <c r="H424" s="72">
        <f t="shared" si="125"/>
        <v>36.125780268390038</v>
      </c>
      <c r="I424" s="10">
        <f t="shared" si="121"/>
        <v>10.034938963441677</v>
      </c>
      <c r="J424" s="70">
        <v>0.3</v>
      </c>
      <c r="K424" s="7">
        <f t="shared" si="113"/>
        <v>64.249427152499933</v>
      </c>
      <c r="L424" s="7">
        <v>151</v>
      </c>
      <c r="M424" s="7">
        <f t="shared" si="115"/>
        <v>184.79999999999998</v>
      </c>
      <c r="N424" s="7">
        <v>0</v>
      </c>
      <c r="O424" s="7">
        <f t="shared" si="112"/>
        <v>400.0494271524999</v>
      </c>
      <c r="P424" s="7">
        <f t="shared" si="122"/>
        <v>4.0144715838351441</v>
      </c>
      <c r="Q424" s="7">
        <f t="shared" si="127"/>
        <v>4900</v>
      </c>
      <c r="R424" s="7">
        <f t="shared" si="114"/>
        <v>14.97</v>
      </c>
      <c r="S424" s="21">
        <f t="shared" si="116"/>
        <v>21.773712244897961</v>
      </c>
      <c r="T424" s="21">
        <f t="shared" si="123"/>
        <v>22</v>
      </c>
      <c r="U424" s="7">
        <f t="shared" si="124"/>
        <v>5000</v>
      </c>
      <c r="V424" s="7">
        <f t="shared" si="117"/>
        <v>1</v>
      </c>
      <c r="W424" s="7">
        <f t="shared" si="118"/>
        <v>10</v>
      </c>
      <c r="X424" s="7">
        <f t="shared" si="128"/>
        <v>488</v>
      </c>
      <c r="Y424" s="7">
        <f t="shared" si="119"/>
        <v>11.163129000000001</v>
      </c>
    </row>
    <row r="425" spans="3:25">
      <c r="C425" s="71" t="s">
        <v>129</v>
      </c>
      <c r="D425" s="169">
        <v>3</v>
      </c>
      <c r="E425" s="65">
        <v>2</v>
      </c>
      <c r="F425" s="131">
        <f t="shared" si="120"/>
        <v>419</v>
      </c>
      <c r="G425" s="79">
        <f t="shared" si="126"/>
        <v>46.827759838740363</v>
      </c>
      <c r="H425" s="72">
        <f t="shared" si="125"/>
        <v>36.23324440344804</v>
      </c>
      <c r="I425" s="10">
        <f t="shared" si="121"/>
        <v>10.0647901120689</v>
      </c>
      <c r="J425" s="70">
        <v>0.3</v>
      </c>
      <c r="K425" s="7">
        <f t="shared" si="113"/>
        <v>64.632243997499941</v>
      </c>
      <c r="L425" s="7">
        <v>151</v>
      </c>
      <c r="M425" s="7">
        <f t="shared" si="115"/>
        <v>184.79999999999998</v>
      </c>
      <c r="N425" s="7">
        <v>0</v>
      </c>
      <c r="O425" s="7">
        <f t="shared" si="112"/>
        <v>400.43224399749988</v>
      </c>
      <c r="P425" s="7">
        <f t="shared" si="122"/>
        <v>4.0302664899395984</v>
      </c>
      <c r="Q425" s="7">
        <f t="shared" si="127"/>
        <v>4900</v>
      </c>
      <c r="R425" s="7">
        <f t="shared" si="114"/>
        <v>14.97</v>
      </c>
      <c r="S425" s="21">
        <f t="shared" si="116"/>
        <v>21.773712244897961</v>
      </c>
      <c r="T425" s="21">
        <f t="shared" si="123"/>
        <v>22</v>
      </c>
      <c r="U425" s="7">
        <f t="shared" si="124"/>
        <v>5000</v>
      </c>
      <c r="V425" s="7">
        <f t="shared" si="117"/>
        <v>1</v>
      </c>
      <c r="W425" s="7">
        <f t="shared" si="118"/>
        <v>10</v>
      </c>
      <c r="X425" s="7">
        <f t="shared" si="128"/>
        <v>488</v>
      </c>
      <c r="Y425" s="7">
        <f t="shared" si="119"/>
        <v>11.163129000000001</v>
      </c>
    </row>
    <row r="426" spans="3:25">
      <c r="C426" s="71" t="s">
        <v>129</v>
      </c>
      <c r="D426" s="169">
        <v>3</v>
      </c>
      <c r="E426" s="65">
        <v>2</v>
      </c>
      <c r="F426" s="131">
        <f t="shared" si="120"/>
        <v>420</v>
      </c>
      <c r="G426" s="79">
        <f t="shared" si="126"/>
        <v>46.926823165400187</v>
      </c>
      <c r="H426" s="72">
        <f t="shared" si="125"/>
        <v>36.340390751889267</v>
      </c>
      <c r="I426" s="10">
        <f t="shared" si="121"/>
        <v>10.094552986635907</v>
      </c>
      <c r="J426" s="70">
        <v>0.3</v>
      </c>
      <c r="K426" s="7">
        <f t="shared" si="113"/>
        <v>65.015060842499935</v>
      </c>
      <c r="L426" s="7">
        <v>151</v>
      </c>
      <c r="M426" s="7">
        <f t="shared" si="115"/>
        <v>184.79999999999998</v>
      </c>
      <c r="N426" s="7">
        <v>0</v>
      </c>
      <c r="O426" s="7">
        <f t="shared" si="112"/>
        <v>400.81506084249992</v>
      </c>
      <c r="P426" s="7">
        <f t="shared" si="122"/>
        <v>4.0460488695163104</v>
      </c>
      <c r="Q426" s="7">
        <f t="shared" si="127"/>
        <v>4900</v>
      </c>
      <c r="R426" s="7">
        <f t="shared" si="114"/>
        <v>14.97</v>
      </c>
      <c r="S426" s="21">
        <f t="shared" si="116"/>
        <v>21.773712244897961</v>
      </c>
      <c r="T426" s="21">
        <f t="shared" si="123"/>
        <v>22</v>
      </c>
      <c r="U426" s="7">
        <f t="shared" si="124"/>
        <v>5000</v>
      </c>
      <c r="V426" s="7">
        <f t="shared" si="117"/>
        <v>1</v>
      </c>
      <c r="W426" s="7">
        <f t="shared" si="118"/>
        <v>10</v>
      </c>
      <c r="X426" s="7">
        <f t="shared" si="128"/>
        <v>488</v>
      </c>
      <c r="Y426" s="7">
        <f t="shared" si="119"/>
        <v>11.163129000000001</v>
      </c>
    </row>
    <row r="427" spans="3:25">
      <c r="C427" s="170" t="s">
        <v>156</v>
      </c>
      <c r="D427" s="169">
        <v>3</v>
      </c>
      <c r="E427" s="65">
        <v>3</v>
      </c>
      <c r="F427" s="131">
        <f t="shared" si="120"/>
        <v>421</v>
      </c>
      <c r="G427" s="79">
        <f t="shared" si="126"/>
        <v>47.025596125065142</v>
      </c>
      <c r="H427" s="72">
        <f t="shared" si="125"/>
        <v>36.447222116369844</v>
      </c>
      <c r="I427" s="10">
        <f t="shared" si="121"/>
        <v>10.12422836565829</v>
      </c>
      <c r="J427" s="70">
        <v>0.5</v>
      </c>
      <c r="K427" s="7">
        <f t="shared" si="113"/>
        <v>65.397877687499943</v>
      </c>
      <c r="L427" s="43">
        <v>1812</v>
      </c>
      <c r="M427" s="7">
        <f t="shared" si="115"/>
        <v>308</v>
      </c>
      <c r="N427" s="7">
        <v>0</v>
      </c>
      <c r="O427" s="7">
        <f t="shared" si="112"/>
        <v>2185.3978776875001</v>
      </c>
      <c r="P427" s="7">
        <f t="shared" si="122"/>
        <v>22.125467183533214</v>
      </c>
      <c r="Q427" s="7">
        <f t="shared" si="127"/>
        <v>4900</v>
      </c>
      <c r="R427" s="7">
        <f t="shared" si="114"/>
        <v>14.97</v>
      </c>
      <c r="S427" s="21">
        <f t="shared" si="116"/>
        <v>21.773712244897961</v>
      </c>
      <c r="T427" s="21">
        <f t="shared" si="123"/>
        <v>22</v>
      </c>
      <c r="U427" s="7">
        <f t="shared" si="124"/>
        <v>5000</v>
      </c>
      <c r="V427" s="7">
        <f t="shared" si="117"/>
        <v>1</v>
      </c>
      <c r="W427" s="7">
        <f t="shared" si="118"/>
        <v>10</v>
      </c>
      <c r="X427" s="7">
        <f t="shared" si="128"/>
        <v>488</v>
      </c>
      <c r="Y427" s="7">
        <f t="shared" si="119"/>
        <v>11.163129000000001</v>
      </c>
    </row>
    <row r="428" spans="3:25">
      <c r="C428" s="170" t="s">
        <v>156</v>
      </c>
      <c r="D428" s="169">
        <v>3</v>
      </c>
      <c r="E428" s="65">
        <v>3</v>
      </c>
      <c r="F428" s="131">
        <f t="shared" si="120"/>
        <v>422</v>
      </c>
      <c r="G428" s="79">
        <f t="shared" si="126"/>
        <v>47.123890762501738</v>
      </c>
      <c r="H428" s="72">
        <f t="shared" si="125"/>
        <v>36.624581908876436</v>
      </c>
      <c r="I428" s="10">
        <f t="shared" si="121"/>
        <v>10.173494974687898</v>
      </c>
      <c r="J428" s="70">
        <v>0.5</v>
      </c>
      <c r="K428" s="7">
        <f t="shared" si="113"/>
        <v>66.035905762499937</v>
      </c>
      <c r="L428" s="43">
        <v>1812</v>
      </c>
      <c r="M428" s="7">
        <f t="shared" si="115"/>
        <v>308</v>
      </c>
      <c r="N428" s="7">
        <v>0</v>
      </c>
      <c r="O428" s="7">
        <f t="shared" si="112"/>
        <v>2186.0359057625001</v>
      </c>
      <c r="P428" s="7">
        <f t="shared" si="122"/>
        <v>22.239625301762104</v>
      </c>
      <c r="Q428" s="7">
        <f t="shared" si="127"/>
        <v>5000</v>
      </c>
      <c r="R428" s="7">
        <f t="shared" si="114"/>
        <v>15.26</v>
      </c>
      <c r="S428" s="21">
        <f t="shared" si="116"/>
        <v>21.751604</v>
      </c>
      <c r="T428" s="21">
        <f t="shared" si="123"/>
        <v>22</v>
      </c>
      <c r="U428" s="7">
        <f t="shared" si="124"/>
        <v>5000</v>
      </c>
      <c r="V428" s="7">
        <f t="shared" si="117"/>
        <v>1</v>
      </c>
      <c r="W428" s="7">
        <f t="shared" si="118"/>
        <v>10</v>
      </c>
      <c r="X428" s="7">
        <f t="shared" si="128"/>
        <v>488</v>
      </c>
      <c r="Y428" s="7">
        <f t="shared" si="119"/>
        <v>11.379382</v>
      </c>
    </row>
    <row r="429" spans="3:25">
      <c r="C429" s="170" t="s">
        <v>156</v>
      </c>
      <c r="D429" s="169">
        <v>3</v>
      </c>
      <c r="E429" s="65">
        <v>3</v>
      </c>
      <c r="F429" s="131">
        <f t="shared" si="120"/>
        <v>423</v>
      </c>
      <c r="G429" s="79">
        <f t="shared" si="126"/>
        <v>47.221713960110641</v>
      </c>
      <c r="H429" s="72">
        <f t="shared" si="125"/>
        <v>36.80108694046956</v>
      </c>
      <c r="I429" s="10">
        <f t="shared" si="121"/>
        <v>10.222524150130432</v>
      </c>
      <c r="J429" s="70">
        <v>0.5</v>
      </c>
      <c r="K429" s="7">
        <f t="shared" si="113"/>
        <v>66.673933837499931</v>
      </c>
      <c r="L429" s="43">
        <v>1812</v>
      </c>
      <c r="M429" s="7">
        <f t="shared" si="115"/>
        <v>308</v>
      </c>
      <c r="N429" s="7">
        <v>0</v>
      </c>
      <c r="O429" s="7">
        <f t="shared" si="112"/>
        <v>2186.6739338375</v>
      </c>
      <c r="P429" s="7">
        <f t="shared" si="122"/>
        <v>22.353327097114562</v>
      </c>
      <c r="Q429" s="7">
        <f t="shared" si="127"/>
        <v>5000</v>
      </c>
      <c r="R429" s="7">
        <f t="shared" si="114"/>
        <v>15.26</v>
      </c>
      <c r="S429" s="21">
        <f t="shared" si="116"/>
        <v>21.751604</v>
      </c>
      <c r="T429" s="21">
        <f t="shared" si="123"/>
        <v>22</v>
      </c>
      <c r="U429" s="7">
        <f t="shared" si="124"/>
        <v>5000</v>
      </c>
      <c r="V429" s="7">
        <f t="shared" si="117"/>
        <v>1</v>
      </c>
      <c r="W429" s="7">
        <f t="shared" si="118"/>
        <v>10</v>
      </c>
      <c r="X429" s="7">
        <f t="shared" si="128"/>
        <v>488</v>
      </c>
      <c r="Y429" s="7">
        <f t="shared" si="119"/>
        <v>11.379382</v>
      </c>
    </row>
    <row r="430" spans="3:25">
      <c r="C430" s="170" t="s">
        <v>156</v>
      </c>
      <c r="D430" s="169">
        <v>3</v>
      </c>
      <c r="E430" s="65">
        <v>3</v>
      </c>
      <c r="F430" s="131">
        <f t="shared" si="120"/>
        <v>424</v>
      </c>
      <c r="G430" s="79">
        <f t="shared" si="126"/>
        <v>47.319072436812888</v>
      </c>
      <c r="H430" s="72">
        <f t="shared" si="125"/>
        <v>36.976749451513435</v>
      </c>
      <c r="I430" s="10">
        <f t="shared" si="121"/>
        <v>10.271319292087064</v>
      </c>
      <c r="J430" s="70">
        <v>0.5</v>
      </c>
      <c r="K430" s="7">
        <f t="shared" si="113"/>
        <v>67.311961912499925</v>
      </c>
      <c r="L430" s="43">
        <v>1812</v>
      </c>
      <c r="M430" s="7">
        <f t="shared" si="115"/>
        <v>308</v>
      </c>
      <c r="N430" s="7">
        <v>0</v>
      </c>
      <c r="O430" s="7">
        <f t="shared" si="112"/>
        <v>2187.3119619125</v>
      </c>
      <c r="P430" s="7">
        <f t="shared" si="122"/>
        <v>22.466579552204667</v>
      </c>
      <c r="Q430" s="7">
        <f t="shared" si="127"/>
        <v>5000</v>
      </c>
      <c r="R430" s="7">
        <f t="shared" si="114"/>
        <v>15.26</v>
      </c>
      <c r="S430" s="21">
        <f t="shared" si="116"/>
        <v>21.751604</v>
      </c>
      <c r="T430" s="21">
        <f t="shared" si="123"/>
        <v>22</v>
      </c>
      <c r="U430" s="7">
        <f t="shared" si="124"/>
        <v>5000</v>
      </c>
      <c r="V430" s="7">
        <f t="shared" si="117"/>
        <v>1</v>
      </c>
      <c r="W430" s="7">
        <f t="shared" si="118"/>
        <v>10</v>
      </c>
      <c r="X430" s="7">
        <f t="shared" si="128"/>
        <v>488</v>
      </c>
      <c r="Y430" s="7">
        <f t="shared" si="119"/>
        <v>11.379382</v>
      </c>
    </row>
    <row r="431" spans="3:25">
      <c r="C431" s="170" t="s">
        <v>156</v>
      </c>
      <c r="D431" s="169">
        <v>3</v>
      </c>
      <c r="E431" s="65">
        <v>3</v>
      </c>
      <c r="F431" s="131">
        <f t="shared" si="120"/>
        <v>425</v>
      </c>
      <c r="G431" s="79">
        <f t="shared" si="126"/>
        <v>47.415972753435192</v>
      </c>
      <c r="H431" s="72">
        <f t="shared" si="125"/>
        <v>37.151581392990508</v>
      </c>
      <c r="I431" s="10">
        <f t="shared" si="121"/>
        <v>10.319883720275142</v>
      </c>
      <c r="J431" s="70">
        <v>0.5</v>
      </c>
      <c r="K431" s="7">
        <f t="shared" si="113"/>
        <v>67.949989987499933</v>
      </c>
      <c r="L431" s="43">
        <v>1812</v>
      </c>
      <c r="M431" s="7">
        <f t="shared" si="115"/>
        <v>308</v>
      </c>
      <c r="N431" s="7">
        <v>0</v>
      </c>
      <c r="O431" s="7">
        <f t="shared" si="112"/>
        <v>2187.9499899875</v>
      </c>
      <c r="P431" s="7">
        <f t="shared" si="122"/>
        <v>22.57938948244816</v>
      </c>
      <c r="Q431" s="7">
        <f t="shared" si="127"/>
        <v>5000</v>
      </c>
      <c r="R431" s="7">
        <f t="shared" si="114"/>
        <v>15.26</v>
      </c>
      <c r="S431" s="21">
        <f t="shared" si="116"/>
        <v>21.751604</v>
      </c>
      <c r="T431" s="21">
        <f t="shared" si="123"/>
        <v>22</v>
      </c>
      <c r="U431" s="7">
        <f t="shared" si="124"/>
        <v>5000</v>
      </c>
      <c r="V431" s="7">
        <f t="shared" si="117"/>
        <v>1</v>
      </c>
      <c r="W431" s="7">
        <f t="shared" si="118"/>
        <v>10</v>
      </c>
      <c r="X431" s="7">
        <f t="shared" si="128"/>
        <v>488</v>
      </c>
      <c r="Y431" s="7">
        <f t="shared" si="119"/>
        <v>11.379382</v>
      </c>
    </row>
    <row r="432" spans="3:25">
      <c r="C432" s="170" t="s">
        <v>156</v>
      </c>
      <c r="D432" s="169">
        <v>3</v>
      </c>
      <c r="E432" s="65">
        <v>3</v>
      </c>
      <c r="F432" s="131">
        <f t="shared" si="120"/>
        <v>426</v>
      </c>
      <c r="G432" s="79">
        <f t="shared" si="126"/>
        <v>47.512421317869276</v>
      </c>
      <c r="H432" s="72">
        <f t="shared" si="125"/>
        <v>37.325594435989885</v>
      </c>
      <c r="I432" s="10">
        <f t="shared" si="121"/>
        <v>10.368220676663856</v>
      </c>
      <c r="J432" s="70">
        <v>0.5</v>
      </c>
      <c r="K432" s="7">
        <f t="shared" si="113"/>
        <v>68.588018062499941</v>
      </c>
      <c r="L432" s="43">
        <v>1812</v>
      </c>
      <c r="M432" s="7">
        <f t="shared" si="115"/>
        <v>308</v>
      </c>
      <c r="N432" s="7">
        <v>0</v>
      </c>
      <c r="O432" s="7">
        <f t="shared" si="112"/>
        <v>2188.5880180624999</v>
      </c>
      <c r="P432" s="7">
        <f t="shared" si="122"/>
        <v>22.691763541574382</v>
      </c>
      <c r="Q432" s="7">
        <f t="shared" si="127"/>
        <v>5100</v>
      </c>
      <c r="R432" s="7">
        <f t="shared" si="114"/>
        <v>15.59</v>
      </c>
      <c r="S432" s="21">
        <f t="shared" si="116"/>
        <v>21.786260784313725</v>
      </c>
      <c r="T432" s="21">
        <f t="shared" si="123"/>
        <v>22</v>
      </c>
      <c r="U432" s="7">
        <f t="shared" si="124"/>
        <v>5000</v>
      </c>
      <c r="V432" s="7">
        <f t="shared" si="117"/>
        <v>1</v>
      </c>
      <c r="W432" s="7">
        <f t="shared" si="118"/>
        <v>10</v>
      </c>
      <c r="X432" s="7">
        <f t="shared" si="128"/>
        <v>488</v>
      </c>
      <c r="Y432" s="7">
        <f t="shared" si="119"/>
        <v>11.625463</v>
      </c>
    </row>
    <row r="433" spans="3:25">
      <c r="C433" s="170" t="s">
        <v>156</v>
      </c>
      <c r="D433" s="169">
        <v>3</v>
      </c>
      <c r="E433" s="65">
        <v>3</v>
      </c>
      <c r="F433" s="131">
        <f t="shared" si="120"/>
        <v>427</v>
      </c>
      <c r="G433" s="79">
        <f t="shared" si="126"/>
        <v>47.608424390016737</v>
      </c>
      <c r="H433" s="72">
        <f t="shared" si="125"/>
        <v>37.498799980799369</v>
      </c>
      <c r="I433" s="10">
        <f t="shared" si="121"/>
        <v>10.416333327999824</v>
      </c>
      <c r="J433" s="70">
        <v>0.5</v>
      </c>
      <c r="K433" s="7">
        <f t="shared" si="113"/>
        <v>69.226046137499921</v>
      </c>
      <c r="L433" s="43">
        <v>1812</v>
      </c>
      <c r="M433" s="7">
        <f t="shared" si="115"/>
        <v>308</v>
      </c>
      <c r="N433" s="7">
        <v>0</v>
      </c>
      <c r="O433" s="7">
        <f t="shared" si="112"/>
        <v>2189.2260461374999</v>
      </c>
      <c r="P433" s="7">
        <f t="shared" si="122"/>
        <v>22.803708226907322</v>
      </c>
      <c r="Q433" s="7">
        <f t="shared" si="127"/>
        <v>5100</v>
      </c>
      <c r="R433" s="7">
        <f t="shared" si="114"/>
        <v>15.59</v>
      </c>
      <c r="S433" s="21">
        <f t="shared" si="116"/>
        <v>21.786260784313725</v>
      </c>
      <c r="T433" s="21">
        <f t="shared" si="123"/>
        <v>22</v>
      </c>
      <c r="U433" s="7">
        <f t="shared" si="124"/>
        <v>5000</v>
      </c>
      <c r="V433" s="7">
        <f t="shared" si="117"/>
        <v>1</v>
      </c>
      <c r="W433" s="7">
        <f t="shared" si="118"/>
        <v>10</v>
      </c>
      <c r="X433" s="7">
        <f t="shared" si="128"/>
        <v>488</v>
      </c>
      <c r="Y433" s="7">
        <f t="shared" si="119"/>
        <v>11.625463</v>
      </c>
    </row>
    <row r="434" spans="3:25">
      <c r="C434" s="170" t="s">
        <v>156</v>
      </c>
      <c r="D434" s="169">
        <v>3</v>
      </c>
      <c r="E434" s="65">
        <v>3</v>
      </c>
      <c r="F434" s="131">
        <f t="shared" si="120"/>
        <v>428</v>
      </c>
      <c r="G434" s="79">
        <f t="shared" si="126"/>
        <v>47.703988086530238</v>
      </c>
      <c r="H434" s="72">
        <f t="shared" si="125"/>
        <v>37.671209165621413</v>
      </c>
      <c r="I434" s="10">
        <f t="shared" si="121"/>
        <v>10.464224768228171</v>
      </c>
      <c r="J434" s="70">
        <v>0.5</v>
      </c>
      <c r="K434" s="7">
        <f t="shared" si="113"/>
        <v>69.864074212499943</v>
      </c>
      <c r="L434" s="43">
        <v>1812</v>
      </c>
      <c r="M434" s="7">
        <f t="shared" si="115"/>
        <v>308</v>
      </c>
      <c r="N434" s="7">
        <v>0</v>
      </c>
      <c r="O434" s="7">
        <f t="shared" si="112"/>
        <v>2189.8640742124999</v>
      </c>
      <c r="P434" s="7">
        <f t="shared" si="122"/>
        <v>22.915229884427497</v>
      </c>
      <c r="Q434" s="7">
        <f t="shared" si="127"/>
        <v>5100</v>
      </c>
      <c r="R434" s="7">
        <f t="shared" si="114"/>
        <v>15.59</v>
      </c>
      <c r="S434" s="21">
        <f t="shared" si="116"/>
        <v>21.786260784313725</v>
      </c>
      <c r="T434" s="21">
        <f t="shared" si="123"/>
        <v>22</v>
      </c>
      <c r="U434" s="7">
        <f t="shared" si="124"/>
        <v>5000</v>
      </c>
      <c r="V434" s="7">
        <f t="shared" si="117"/>
        <v>1</v>
      </c>
      <c r="W434" s="7">
        <f t="shared" si="118"/>
        <v>10</v>
      </c>
      <c r="X434" s="7">
        <f t="shared" si="128"/>
        <v>488</v>
      </c>
      <c r="Y434" s="7">
        <f t="shared" si="119"/>
        <v>11.625463</v>
      </c>
    </row>
    <row r="435" spans="3:25">
      <c r="C435" s="170" t="s">
        <v>156</v>
      </c>
      <c r="D435" s="169">
        <v>3</v>
      </c>
      <c r="E435" s="65">
        <v>3</v>
      </c>
      <c r="F435" s="131">
        <f t="shared" si="120"/>
        <v>429</v>
      </c>
      <c r="G435" s="79">
        <f t="shared" si="126"/>
        <v>47.79911838536114</v>
      </c>
      <c r="H435" s="72">
        <f t="shared" si="125"/>
        <v>37.842832874931531</v>
      </c>
      <c r="I435" s="10">
        <f t="shared" si="121"/>
        <v>10.511898020814314</v>
      </c>
      <c r="J435" s="70">
        <v>0.5</v>
      </c>
      <c r="K435" s="7">
        <f t="shared" si="113"/>
        <v>70.502102287499923</v>
      </c>
      <c r="L435" s="43">
        <v>1812</v>
      </c>
      <c r="M435" s="7">
        <f t="shared" si="115"/>
        <v>308</v>
      </c>
      <c r="N435" s="7">
        <v>0</v>
      </c>
      <c r="O435" s="7">
        <f t="shared" si="112"/>
        <v>2190.5021022874998</v>
      </c>
      <c r="P435" s="7">
        <f t="shared" si="122"/>
        <v>23.026334713625566</v>
      </c>
      <c r="Q435" s="7">
        <f t="shared" si="127"/>
        <v>5100</v>
      </c>
      <c r="R435" s="7">
        <f t="shared" si="114"/>
        <v>15.59</v>
      </c>
      <c r="S435" s="21">
        <f t="shared" si="116"/>
        <v>21.786260784313725</v>
      </c>
      <c r="T435" s="21">
        <f t="shared" si="123"/>
        <v>22</v>
      </c>
      <c r="U435" s="7">
        <f t="shared" si="124"/>
        <v>5000</v>
      </c>
      <c r="V435" s="7">
        <f t="shared" si="117"/>
        <v>1</v>
      </c>
      <c r="W435" s="7">
        <f t="shared" si="118"/>
        <v>10</v>
      </c>
      <c r="X435" s="7">
        <f t="shared" si="128"/>
        <v>488</v>
      </c>
      <c r="Y435" s="7">
        <f t="shared" si="119"/>
        <v>11.625463</v>
      </c>
    </row>
    <row r="436" spans="3:25">
      <c r="C436" s="170" t="s">
        <v>156</v>
      </c>
      <c r="D436" s="169">
        <v>3</v>
      </c>
      <c r="E436" s="65">
        <v>3</v>
      </c>
      <c r="F436" s="131">
        <f t="shared" si="120"/>
        <v>430</v>
      </c>
      <c r="G436" s="79">
        <f t="shared" si="126"/>
        <v>47.893821130123214</v>
      </c>
      <c r="H436" s="72">
        <f t="shared" si="125"/>
        <v>38.013681747497159</v>
      </c>
      <c r="I436" s="10">
        <f t="shared" si="121"/>
        <v>10.559356040971434</v>
      </c>
      <c r="J436" s="70">
        <v>0.5</v>
      </c>
      <c r="K436" s="7">
        <f t="shared" si="113"/>
        <v>71.140130362499931</v>
      </c>
      <c r="L436" s="43">
        <v>1812</v>
      </c>
      <c r="M436" s="7">
        <f t="shared" si="115"/>
        <v>308</v>
      </c>
      <c r="N436" s="7">
        <v>0</v>
      </c>
      <c r="O436" s="7">
        <f t="shared" ref="O436:O499" si="129">N436+K436+L436+M436</f>
        <v>2191.1401303624998</v>
      </c>
      <c r="P436" s="7">
        <f t="shared" si="122"/>
        <v>23.137028772158196</v>
      </c>
      <c r="Q436" s="7">
        <f t="shared" si="127"/>
        <v>5200</v>
      </c>
      <c r="R436" s="7">
        <f t="shared" si="114"/>
        <v>15.92</v>
      </c>
      <c r="S436" s="21">
        <f t="shared" si="116"/>
        <v>21.819584615384613</v>
      </c>
      <c r="T436" s="21">
        <f t="shared" si="123"/>
        <v>22</v>
      </c>
      <c r="U436" s="7">
        <f t="shared" si="124"/>
        <v>5000</v>
      </c>
      <c r="V436" s="7">
        <f t="shared" si="117"/>
        <v>1</v>
      </c>
      <c r="W436" s="7">
        <f t="shared" si="118"/>
        <v>10</v>
      </c>
      <c r="X436" s="7">
        <f t="shared" si="128"/>
        <v>488</v>
      </c>
      <c r="Y436" s="7">
        <f t="shared" si="119"/>
        <v>11.871544</v>
      </c>
    </row>
    <row r="437" spans="3:25">
      <c r="C437" s="170" t="s">
        <v>156</v>
      </c>
      <c r="D437" s="169">
        <v>3</v>
      </c>
      <c r="E437" s="65">
        <v>3</v>
      </c>
      <c r="F437" s="131">
        <f t="shared" si="120"/>
        <v>431</v>
      </c>
      <c r="G437" s="79">
        <f t="shared" si="126"/>
        <v>47.988102034281418</v>
      </c>
      <c r="H437" s="72">
        <f t="shared" si="125"/>
        <v>38.183766184073548</v>
      </c>
      <c r="I437" s="10">
        <f t="shared" si="121"/>
        <v>10.606601717798208</v>
      </c>
      <c r="J437" s="70">
        <v>0.5</v>
      </c>
      <c r="K437" s="7">
        <f t="shared" si="113"/>
        <v>71.778158437499926</v>
      </c>
      <c r="L437" s="43">
        <v>1812</v>
      </c>
      <c r="M437" s="7">
        <f t="shared" si="115"/>
        <v>308</v>
      </c>
      <c r="N437" s="7">
        <v>0</v>
      </c>
      <c r="O437" s="7">
        <f t="shared" si="129"/>
        <v>2191.7781584374998</v>
      </c>
      <c r="P437" s="7">
        <f t="shared" si="122"/>
        <v>23.247317980315778</v>
      </c>
      <c r="Q437" s="7">
        <f t="shared" si="127"/>
        <v>5200</v>
      </c>
      <c r="R437" s="7">
        <f t="shared" si="114"/>
        <v>15.92</v>
      </c>
      <c r="S437" s="21">
        <f t="shared" si="116"/>
        <v>21.819584615384613</v>
      </c>
      <c r="T437" s="21">
        <f t="shared" si="123"/>
        <v>22</v>
      </c>
      <c r="U437" s="7">
        <f t="shared" si="124"/>
        <v>5000</v>
      </c>
      <c r="V437" s="7">
        <f t="shared" si="117"/>
        <v>1</v>
      </c>
      <c r="W437" s="7">
        <f t="shared" si="118"/>
        <v>10</v>
      </c>
      <c r="X437" s="7">
        <f t="shared" si="128"/>
        <v>488</v>
      </c>
      <c r="Y437" s="7">
        <f t="shared" si="119"/>
        <v>11.871544</v>
      </c>
    </row>
    <row r="438" spans="3:25">
      <c r="C438" s="170" t="s">
        <v>156</v>
      </c>
      <c r="D438" s="169">
        <v>3</v>
      </c>
      <c r="E438" s="65">
        <v>3</v>
      </c>
      <c r="F438" s="131">
        <f t="shared" si="120"/>
        <v>432</v>
      </c>
      <c r="G438" s="79">
        <f t="shared" si="126"/>
        <v>48.081966685174201</v>
      </c>
      <c r="H438" s="72">
        <f t="shared" si="125"/>
        <v>38.353096354792513</v>
      </c>
      <c r="I438" s="10">
        <f t="shared" si="121"/>
        <v>10.653637876331253</v>
      </c>
      <c r="J438" s="70">
        <v>0.5</v>
      </c>
      <c r="K438" s="7">
        <f t="shared" si="113"/>
        <v>72.41618651249992</v>
      </c>
      <c r="L438" s="43">
        <v>1812</v>
      </c>
      <c r="M438" s="7">
        <f t="shared" si="115"/>
        <v>308</v>
      </c>
      <c r="N438" s="7">
        <v>0</v>
      </c>
      <c r="O438" s="7">
        <f t="shared" si="129"/>
        <v>2192.4161865124997</v>
      </c>
      <c r="P438" s="7">
        <f t="shared" si="122"/>
        <v>23.357208125311292</v>
      </c>
      <c r="Q438" s="7">
        <f t="shared" si="127"/>
        <v>5200</v>
      </c>
      <c r="R438" s="7">
        <f t="shared" si="114"/>
        <v>15.92</v>
      </c>
      <c r="S438" s="21">
        <f t="shared" si="116"/>
        <v>21.819584615384613</v>
      </c>
      <c r="T438" s="21">
        <f t="shared" si="123"/>
        <v>22</v>
      </c>
      <c r="U438" s="7">
        <f t="shared" si="124"/>
        <v>5000</v>
      </c>
      <c r="V438" s="7">
        <f t="shared" si="117"/>
        <v>1</v>
      </c>
      <c r="W438" s="7">
        <f t="shared" si="118"/>
        <v>10</v>
      </c>
      <c r="X438" s="7">
        <f t="shared" si="128"/>
        <v>488</v>
      </c>
      <c r="Y438" s="7">
        <f t="shared" si="119"/>
        <v>11.871544</v>
      </c>
    </row>
    <row r="439" spans="3:25">
      <c r="C439" s="170" t="s">
        <v>156</v>
      </c>
      <c r="D439" s="169">
        <v>3</v>
      </c>
      <c r="E439" s="65">
        <v>3</v>
      </c>
      <c r="F439" s="131">
        <f t="shared" si="120"/>
        <v>433</v>
      </c>
      <c r="G439" s="79">
        <f t="shared" si="126"/>
        <v>48.175420547877401</v>
      </c>
      <c r="H439" s="72">
        <f t="shared" si="125"/>
        <v>38.521682206258831</v>
      </c>
      <c r="I439" s="10">
        <f t="shared" si="121"/>
        <v>10.700467279516342</v>
      </c>
      <c r="J439" s="70">
        <v>0.5</v>
      </c>
      <c r="K439" s="7">
        <f t="shared" si="113"/>
        <v>73.054214587499914</v>
      </c>
      <c r="L439" s="43">
        <v>1812</v>
      </c>
      <c r="M439" s="7">
        <f t="shared" si="115"/>
        <v>308</v>
      </c>
      <c r="N439" s="7">
        <v>0</v>
      </c>
      <c r="O439" s="7">
        <f t="shared" si="129"/>
        <v>2193.0542145874997</v>
      </c>
      <c r="P439" s="7">
        <f t="shared" si="122"/>
        <v>23.466704865398953</v>
      </c>
      <c r="Q439" s="7">
        <f t="shared" si="127"/>
        <v>5200</v>
      </c>
      <c r="R439" s="7">
        <f t="shared" si="114"/>
        <v>15.92</v>
      </c>
      <c r="S439" s="21">
        <f t="shared" si="116"/>
        <v>21.819584615384613</v>
      </c>
      <c r="T439" s="21">
        <f t="shared" si="123"/>
        <v>22</v>
      </c>
      <c r="U439" s="7">
        <f t="shared" si="124"/>
        <v>5000</v>
      </c>
      <c r="V439" s="7">
        <f t="shared" si="117"/>
        <v>1</v>
      </c>
      <c r="W439" s="7">
        <f t="shared" si="118"/>
        <v>10</v>
      </c>
      <c r="X439" s="7">
        <f t="shared" si="128"/>
        <v>488</v>
      </c>
      <c r="Y439" s="7">
        <f t="shared" si="119"/>
        <v>11.871544</v>
      </c>
    </row>
    <row r="440" spans="3:25">
      <c r="C440" s="170" t="s">
        <v>156</v>
      </c>
      <c r="D440" s="169">
        <v>3</v>
      </c>
      <c r="E440" s="65">
        <v>3</v>
      </c>
      <c r="F440" s="131">
        <f t="shared" si="120"/>
        <v>434</v>
      </c>
      <c r="G440" s="79">
        <f t="shared" si="126"/>
        <v>48.268468968917247</v>
      </c>
      <c r="H440" s="72">
        <f t="shared" si="125"/>
        <v>38.689533468368403</v>
      </c>
      <c r="I440" s="10">
        <f t="shared" si="121"/>
        <v>10.747092630102333</v>
      </c>
      <c r="J440" s="70">
        <v>0.5</v>
      </c>
      <c r="K440" s="7">
        <f t="shared" si="113"/>
        <v>73.692242662499922</v>
      </c>
      <c r="L440" s="43">
        <v>1812</v>
      </c>
      <c r="M440" s="7">
        <f t="shared" si="115"/>
        <v>308</v>
      </c>
      <c r="N440" s="7">
        <v>0</v>
      </c>
      <c r="O440" s="7">
        <f t="shared" si="129"/>
        <v>2193.6922426624997</v>
      </c>
      <c r="P440" s="7">
        <f t="shared" si="122"/>
        <v>23.57581373383081</v>
      </c>
      <c r="Q440" s="7">
        <f t="shared" si="127"/>
        <v>5300</v>
      </c>
      <c r="R440" s="7">
        <f t="shared" si="114"/>
        <v>16.25</v>
      </c>
      <c r="S440" s="21">
        <f t="shared" si="116"/>
        <v>21.851650943396226</v>
      </c>
      <c r="T440" s="21">
        <f t="shared" si="123"/>
        <v>22</v>
      </c>
      <c r="U440" s="7">
        <f t="shared" si="124"/>
        <v>5500</v>
      </c>
      <c r="V440" s="7">
        <f t="shared" si="117"/>
        <v>1</v>
      </c>
      <c r="W440" s="7">
        <f t="shared" si="118"/>
        <v>11</v>
      </c>
      <c r="X440" s="7">
        <f t="shared" si="128"/>
        <v>488</v>
      </c>
      <c r="Y440" s="7">
        <f t="shared" si="119"/>
        <v>12.117625</v>
      </c>
    </row>
    <row r="441" spans="3:25">
      <c r="C441" s="170" t="s">
        <v>156</v>
      </c>
      <c r="D441" s="169">
        <v>3</v>
      </c>
      <c r="E441" s="65">
        <v>3</v>
      </c>
      <c r="F441" s="131">
        <f t="shared" si="120"/>
        <v>435</v>
      </c>
      <c r="G441" s="79">
        <f t="shared" si="126"/>
        <v>48.36111717983966</v>
      </c>
      <c r="H441" s="72">
        <f t="shared" si="125"/>
        <v>38.856659660861204</v>
      </c>
      <c r="I441" s="10">
        <f t="shared" si="121"/>
        <v>10.793516572461446</v>
      </c>
      <c r="J441" s="70">
        <v>0.5</v>
      </c>
      <c r="K441" s="7">
        <f t="shared" si="113"/>
        <v>74.330270737499902</v>
      </c>
      <c r="L441" s="43">
        <v>1812</v>
      </c>
      <c r="M441" s="7">
        <f t="shared" si="115"/>
        <v>308</v>
      </c>
      <c r="N441" s="7">
        <v>0</v>
      </c>
      <c r="O441" s="7">
        <f t="shared" si="129"/>
        <v>2194.3302707374996</v>
      </c>
      <c r="P441" s="7">
        <f t="shared" si="122"/>
        <v>23.684540142659014</v>
      </c>
      <c r="Q441" s="7">
        <f t="shared" si="127"/>
        <v>5300</v>
      </c>
      <c r="R441" s="7">
        <f t="shared" si="114"/>
        <v>16.25</v>
      </c>
      <c r="S441" s="21">
        <f t="shared" si="116"/>
        <v>21.851650943396226</v>
      </c>
      <c r="T441" s="21">
        <f t="shared" si="123"/>
        <v>22</v>
      </c>
      <c r="U441" s="7">
        <f t="shared" si="124"/>
        <v>5500</v>
      </c>
      <c r="V441" s="7">
        <f t="shared" si="117"/>
        <v>1</v>
      </c>
      <c r="W441" s="7">
        <f t="shared" si="118"/>
        <v>11</v>
      </c>
      <c r="X441" s="7">
        <f t="shared" si="128"/>
        <v>488</v>
      </c>
      <c r="Y441" s="7">
        <f t="shared" si="119"/>
        <v>12.117625</v>
      </c>
    </row>
    <row r="442" spans="3:25">
      <c r="C442" s="170" t="s">
        <v>156</v>
      </c>
      <c r="D442" s="169">
        <v>3</v>
      </c>
      <c r="E442" s="65">
        <v>3</v>
      </c>
      <c r="F442" s="131">
        <f t="shared" si="120"/>
        <v>436</v>
      </c>
      <c r="G442" s="79">
        <f t="shared" si="126"/>
        <v>48.453370300642547</v>
      </c>
      <c r="H442" s="72">
        <f t="shared" si="125"/>
        <v>39.023070099621819</v>
      </c>
      <c r="I442" s="10">
        <f t="shared" si="121"/>
        <v>10.839741694339393</v>
      </c>
      <c r="J442" s="70">
        <v>0.5</v>
      </c>
      <c r="K442" s="7">
        <f t="shared" si="113"/>
        <v>74.968298812499896</v>
      </c>
      <c r="L442" s="43">
        <v>1812</v>
      </c>
      <c r="M442" s="7">
        <f t="shared" si="115"/>
        <v>308</v>
      </c>
      <c r="N442" s="7">
        <v>0</v>
      </c>
      <c r="O442" s="7">
        <f t="shared" si="129"/>
        <v>2194.9682988124996</v>
      </c>
      <c r="P442" s="7">
        <f t="shared" si="122"/>
        <v>23.79288938639106</v>
      </c>
      <c r="Q442" s="7">
        <f t="shared" si="127"/>
        <v>5300</v>
      </c>
      <c r="R442" s="7">
        <f t="shared" si="114"/>
        <v>16.25</v>
      </c>
      <c r="S442" s="21">
        <f t="shared" si="116"/>
        <v>21.851650943396226</v>
      </c>
      <c r="T442" s="21">
        <f t="shared" si="123"/>
        <v>22</v>
      </c>
      <c r="U442" s="7">
        <f t="shared" si="124"/>
        <v>5500</v>
      </c>
      <c r="V442" s="7">
        <f t="shared" si="117"/>
        <v>1</v>
      </c>
      <c r="W442" s="7">
        <f t="shared" si="118"/>
        <v>11</v>
      </c>
      <c r="X442" s="7">
        <f t="shared" si="128"/>
        <v>488</v>
      </c>
      <c r="Y442" s="7">
        <f t="shared" si="119"/>
        <v>12.117625</v>
      </c>
    </row>
    <row r="443" spans="3:25">
      <c r="C443" s="170" t="s">
        <v>156</v>
      </c>
      <c r="D443" s="169">
        <v>3</v>
      </c>
      <c r="E443" s="65">
        <v>3</v>
      </c>
      <c r="F443" s="131">
        <f t="shared" si="120"/>
        <v>437</v>
      </c>
      <c r="G443" s="79">
        <f t="shared" si="126"/>
        <v>48.54523334307747</v>
      </c>
      <c r="H443" s="72">
        <f t="shared" si="125"/>
        <v>39.188773902739015</v>
      </c>
      <c r="I443" s="10">
        <f t="shared" si="121"/>
        <v>10.885770528538615</v>
      </c>
      <c r="J443" s="70">
        <v>0.5</v>
      </c>
      <c r="K443" s="7">
        <f t="shared" si="113"/>
        <v>75.606326887499904</v>
      </c>
      <c r="L443" s="43">
        <v>1812</v>
      </c>
      <c r="M443" s="7">
        <f t="shared" si="115"/>
        <v>308</v>
      </c>
      <c r="N443" s="7">
        <v>0</v>
      </c>
      <c r="O443" s="7">
        <f t="shared" si="129"/>
        <v>2195.6063268875</v>
      </c>
      <c r="P443" s="7">
        <f t="shared" si="122"/>
        <v>23.900866645504866</v>
      </c>
      <c r="Q443" s="7">
        <f t="shared" si="127"/>
        <v>5300</v>
      </c>
      <c r="R443" s="7">
        <f t="shared" si="114"/>
        <v>16.25</v>
      </c>
      <c r="S443" s="21">
        <f t="shared" si="116"/>
        <v>21.851650943396226</v>
      </c>
      <c r="T443" s="21">
        <f t="shared" si="123"/>
        <v>22</v>
      </c>
      <c r="U443" s="7">
        <f t="shared" si="124"/>
        <v>5500</v>
      </c>
      <c r="V443" s="7">
        <f t="shared" si="117"/>
        <v>1</v>
      </c>
      <c r="W443" s="7">
        <f t="shared" si="118"/>
        <v>11</v>
      </c>
      <c r="X443" s="7">
        <f t="shared" si="128"/>
        <v>488</v>
      </c>
      <c r="Y443" s="7">
        <f t="shared" si="119"/>
        <v>12.117625</v>
      </c>
    </row>
    <row r="444" spans="3:25">
      <c r="C444" s="170" t="s">
        <v>156</v>
      </c>
      <c r="D444" s="169">
        <v>3</v>
      </c>
      <c r="E444" s="65">
        <v>3</v>
      </c>
      <c r="F444" s="131">
        <f t="shared" si="120"/>
        <v>438</v>
      </c>
      <c r="G444" s="79">
        <f t="shared" si="126"/>
        <v>48.636711213826743</v>
      </c>
      <c r="H444" s="72">
        <f t="shared" si="125"/>
        <v>39.353779996335781</v>
      </c>
      <c r="I444" s="10">
        <f t="shared" si="121"/>
        <v>10.931605554537716</v>
      </c>
      <c r="J444" s="70">
        <v>0.5</v>
      </c>
      <c r="K444" s="7">
        <f t="shared" si="113"/>
        <v>76.244354962499898</v>
      </c>
      <c r="L444" s="43">
        <v>1812</v>
      </c>
      <c r="M444" s="7">
        <f t="shared" si="115"/>
        <v>308</v>
      </c>
      <c r="N444" s="7">
        <v>0</v>
      </c>
      <c r="O444" s="7">
        <f t="shared" si="129"/>
        <v>2196.2443549625</v>
      </c>
      <c r="P444" s="7">
        <f t="shared" si="122"/>
        <v>24.008476989830168</v>
      </c>
      <c r="Q444" s="7">
        <f t="shared" si="127"/>
        <v>5300</v>
      </c>
      <c r="R444" s="7">
        <f t="shared" si="114"/>
        <v>16.25</v>
      </c>
      <c r="S444" s="21">
        <f t="shared" si="116"/>
        <v>21.851650943396226</v>
      </c>
      <c r="T444" s="21">
        <f t="shared" si="123"/>
        <v>22</v>
      </c>
      <c r="U444" s="7">
        <f t="shared" si="124"/>
        <v>5500</v>
      </c>
      <c r="V444" s="7">
        <f t="shared" si="117"/>
        <v>1</v>
      </c>
      <c r="W444" s="7">
        <f t="shared" si="118"/>
        <v>11</v>
      </c>
      <c r="X444" s="7">
        <f t="shared" si="128"/>
        <v>488</v>
      </c>
      <c r="Y444" s="7">
        <f t="shared" si="119"/>
        <v>12.117625</v>
      </c>
    </row>
    <row r="445" spans="3:25">
      <c r="C445" s="170" t="s">
        <v>156</v>
      </c>
      <c r="D445" s="169">
        <v>3</v>
      </c>
      <c r="E445" s="65">
        <v>3</v>
      </c>
      <c r="F445" s="131">
        <f t="shared" si="120"/>
        <v>439</v>
      </c>
      <c r="G445" s="79">
        <f t="shared" si="126"/>
        <v>48.727808717561601</v>
      </c>
      <c r="H445" s="72">
        <f t="shared" si="125"/>
        <v>39.518097120180244</v>
      </c>
      <c r="I445" s="10">
        <f t="shared" si="121"/>
        <v>10.977249200050068</v>
      </c>
      <c r="J445" s="70">
        <v>0.5</v>
      </c>
      <c r="K445" s="7">
        <f t="shared" si="113"/>
        <v>76.882383037499892</v>
      </c>
      <c r="L445" s="43">
        <v>1812</v>
      </c>
      <c r="M445" s="7">
        <f t="shared" si="115"/>
        <v>308</v>
      </c>
      <c r="N445" s="7">
        <v>0</v>
      </c>
      <c r="O445" s="7">
        <f t="shared" si="129"/>
        <v>2196.8823830374999</v>
      </c>
      <c r="P445" s="7">
        <f t="shared" si="122"/>
        <v>24.115725381802484</v>
      </c>
      <c r="Q445" s="7">
        <f t="shared" si="127"/>
        <v>5400</v>
      </c>
      <c r="R445" s="7">
        <f t="shared" si="114"/>
        <v>16.579999999999998</v>
      </c>
      <c r="S445" s="21">
        <f t="shared" si="116"/>
        <v>21.882529629629627</v>
      </c>
      <c r="T445" s="21">
        <f t="shared" si="123"/>
        <v>22</v>
      </c>
      <c r="U445" s="7">
        <f t="shared" si="124"/>
        <v>5500</v>
      </c>
      <c r="V445" s="7">
        <f t="shared" si="117"/>
        <v>1</v>
      </c>
      <c r="W445" s="7">
        <f t="shared" si="118"/>
        <v>11</v>
      </c>
      <c r="X445" s="7">
        <f t="shared" si="128"/>
        <v>488</v>
      </c>
      <c r="Y445" s="7">
        <f t="shared" si="119"/>
        <v>12.363705999999999</v>
      </c>
    </row>
    <row r="446" spans="3:25">
      <c r="C446" s="170" t="s">
        <v>156</v>
      </c>
      <c r="D446" s="169">
        <v>3</v>
      </c>
      <c r="E446" s="65">
        <v>3</v>
      </c>
      <c r="F446" s="131">
        <f t="shared" si="120"/>
        <v>440</v>
      </c>
      <c r="G446" s="79">
        <f t="shared" si="126"/>
        <v>48.818530559886902</v>
      </c>
      <c r="H446" s="72">
        <f t="shared" si="125"/>
        <v>39.681733833087456</v>
      </c>
      <c r="I446" s="10">
        <f t="shared" si="121"/>
        <v>11.022703842524294</v>
      </c>
      <c r="J446" s="70">
        <v>0.5</v>
      </c>
      <c r="K446" s="7">
        <f t="shared" si="113"/>
        <v>77.520411112499886</v>
      </c>
      <c r="L446" s="43">
        <v>1812</v>
      </c>
      <c r="M446" s="7">
        <f t="shared" si="115"/>
        <v>308</v>
      </c>
      <c r="N446" s="7">
        <v>0</v>
      </c>
      <c r="O446" s="7">
        <f t="shared" si="129"/>
        <v>2197.5204111124999</v>
      </c>
      <c r="P446" s="7">
        <f t="shared" si="122"/>
        <v>24.222616679595319</v>
      </c>
      <c r="Q446" s="7">
        <f t="shared" si="127"/>
        <v>5400</v>
      </c>
      <c r="R446" s="7">
        <f t="shared" si="114"/>
        <v>16.579999999999998</v>
      </c>
      <c r="S446" s="21">
        <f t="shared" si="116"/>
        <v>21.882529629629627</v>
      </c>
      <c r="T446" s="21">
        <f t="shared" si="123"/>
        <v>22</v>
      </c>
      <c r="U446" s="7">
        <f t="shared" si="124"/>
        <v>5500</v>
      </c>
      <c r="V446" s="7">
        <f t="shared" si="117"/>
        <v>1</v>
      </c>
      <c r="W446" s="7">
        <f t="shared" si="118"/>
        <v>11</v>
      </c>
      <c r="X446" s="7">
        <f t="shared" si="128"/>
        <v>488</v>
      </c>
      <c r="Y446" s="7">
        <f t="shared" si="119"/>
        <v>12.363705999999999</v>
      </c>
    </row>
    <row r="447" spans="3:25">
      <c r="C447" s="170" t="s">
        <v>156</v>
      </c>
      <c r="D447" s="169">
        <v>3</v>
      </c>
      <c r="E447" s="65">
        <v>3</v>
      </c>
      <c r="F447" s="131">
        <f t="shared" si="120"/>
        <v>441</v>
      </c>
      <c r="G447" s="79">
        <f t="shared" si="126"/>
        <v>48.908881350177424</v>
      </c>
      <c r="H447" s="72">
        <f t="shared" si="125"/>
        <v>39.844698518121554</v>
      </c>
      <c r="I447" s="10">
        <f t="shared" si="121"/>
        <v>11.06797181058932</v>
      </c>
      <c r="J447" s="70">
        <v>0.5</v>
      </c>
      <c r="K447" s="7">
        <f t="shared" si="113"/>
        <v>78.15843918749988</v>
      </c>
      <c r="L447" s="43">
        <v>1812</v>
      </c>
      <c r="M447" s="7">
        <f t="shared" si="115"/>
        <v>308</v>
      </c>
      <c r="N447" s="7">
        <v>0</v>
      </c>
      <c r="O447" s="7">
        <f t="shared" si="129"/>
        <v>2198.1584391874999</v>
      </c>
      <c r="P447" s="7">
        <f t="shared" si="122"/>
        <v>24.329155640136268</v>
      </c>
      <c r="Q447" s="7">
        <f t="shared" si="127"/>
        <v>5400</v>
      </c>
      <c r="R447" s="7">
        <f t="shared" si="114"/>
        <v>16.579999999999998</v>
      </c>
      <c r="S447" s="21">
        <f t="shared" si="116"/>
        <v>21.882529629629627</v>
      </c>
      <c r="T447" s="21">
        <f t="shared" si="123"/>
        <v>22</v>
      </c>
      <c r="U447" s="7">
        <f t="shared" si="124"/>
        <v>5500</v>
      </c>
      <c r="V447" s="7">
        <f t="shared" si="117"/>
        <v>1</v>
      </c>
      <c r="W447" s="7">
        <f t="shared" si="118"/>
        <v>11</v>
      </c>
      <c r="X447" s="7">
        <f t="shared" si="128"/>
        <v>488</v>
      </c>
      <c r="Y447" s="7">
        <f t="shared" si="119"/>
        <v>12.363705999999999</v>
      </c>
    </row>
    <row r="448" spans="3:25">
      <c r="C448" s="170" t="s">
        <v>156</v>
      </c>
      <c r="D448" s="169">
        <v>3</v>
      </c>
      <c r="E448" s="65">
        <v>3</v>
      </c>
      <c r="F448" s="131">
        <f t="shared" si="120"/>
        <v>442</v>
      </c>
      <c r="G448" s="79">
        <f t="shared" si="126"/>
        <v>48.998865604310595</v>
      </c>
      <c r="H448" s="72">
        <f t="shared" si="125"/>
        <v>40.006999387607138</v>
      </c>
      <c r="I448" s="10">
        <f t="shared" si="121"/>
        <v>11.113055385446426</v>
      </c>
      <c r="J448" s="70">
        <v>0.5</v>
      </c>
      <c r="K448" s="7">
        <f t="shared" si="113"/>
        <v>78.796467262499874</v>
      </c>
      <c r="L448" s="43">
        <v>1812</v>
      </c>
      <c r="M448" s="7">
        <f t="shared" si="115"/>
        <v>308</v>
      </c>
      <c r="N448" s="7">
        <v>0</v>
      </c>
      <c r="O448" s="7">
        <f t="shared" si="129"/>
        <v>2198.7964672624998</v>
      </c>
      <c r="P448" s="7">
        <f t="shared" si="122"/>
        <v>24.435346922012101</v>
      </c>
      <c r="Q448" s="7">
        <f t="shared" si="127"/>
        <v>5400</v>
      </c>
      <c r="R448" s="7">
        <f t="shared" si="114"/>
        <v>16.579999999999998</v>
      </c>
      <c r="S448" s="21">
        <f t="shared" si="116"/>
        <v>21.882529629629627</v>
      </c>
      <c r="T448" s="21">
        <f t="shared" si="123"/>
        <v>22</v>
      </c>
      <c r="U448" s="7">
        <f t="shared" si="124"/>
        <v>5500</v>
      </c>
      <c r="V448" s="7">
        <f t="shared" si="117"/>
        <v>1</v>
      </c>
      <c r="W448" s="7">
        <f t="shared" si="118"/>
        <v>11</v>
      </c>
      <c r="X448" s="7">
        <f t="shared" si="128"/>
        <v>488</v>
      </c>
      <c r="Y448" s="7">
        <f t="shared" si="119"/>
        <v>12.363705999999999</v>
      </c>
    </row>
    <row r="449" spans="3:25">
      <c r="C449" s="170" t="s">
        <v>156</v>
      </c>
      <c r="D449" s="169">
        <v>3</v>
      </c>
      <c r="E449" s="65">
        <v>3</v>
      </c>
      <c r="F449" s="131">
        <f t="shared" si="120"/>
        <v>443</v>
      </c>
      <c r="G449" s="79">
        <f t="shared" si="126"/>
        <v>49.088487747300242</v>
      </c>
      <c r="H449" s="72">
        <f t="shared" si="125"/>
        <v>40.168644487958488</v>
      </c>
      <c r="I449" s="10">
        <f t="shared" si="121"/>
        <v>11.157956802210691</v>
      </c>
      <c r="J449" s="70">
        <v>0.5</v>
      </c>
      <c r="K449" s="7">
        <f t="shared" si="113"/>
        <v>79.434495337499882</v>
      </c>
      <c r="L449" s="43">
        <v>1812</v>
      </c>
      <c r="M449" s="7">
        <f t="shared" si="115"/>
        <v>308</v>
      </c>
      <c r="N449" s="7">
        <v>0</v>
      </c>
      <c r="O449" s="7">
        <f t="shared" si="129"/>
        <v>2199.4344953374998</v>
      </c>
      <c r="P449" s="7">
        <f t="shared" si="122"/>
        <v>24.541195088267894</v>
      </c>
      <c r="Q449" s="7">
        <f t="shared" si="127"/>
        <v>5500</v>
      </c>
      <c r="R449" s="7">
        <f t="shared" si="114"/>
        <v>16.940000000000001</v>
      </c>
      <c r="S449" s="21">
        <f t="shared" si="116"/>
        <v>21.951160000000002</v>
      </c>
      <c r="T449" s="21">
        <f t="shared" si="123"/>
        <v>22</v>
      </c>
      <c r="U449" s="7">
        <f t="shared" si="124"/>
        <v>5500</v>
      </c>
      <c r="V449" s="7">
        <f t="shared" si="117"/>
        <v>1</v>
      </c>
      <c r="W449" s="7">
        <f t="shared" si="118"/>
        <v>11</v>
      </c>
      <c r="X449" s="7">
        <f t="shared" si="128"/>
        <v>488</v>
      </c>
      <c r="Y449" s="7">
        <f t="shared" si="119"/>
        <v>12.632158000000002</v>
      </c>
    </row>
    <row r="450" spans="3:25">
      <c r="C450" s="170" t="s">
        <v>156</v>
      </c>
      <c r="D450" s="169">
        <v>3</v>
      </c>
      <c r="E450" s="65">
        <v>3</v>
      </c>
      <c r="F450" s="131">
        <f t="shared" si="120"/>
        <v>444</v>
      </c>
      <c r="G450" s="79">
        <f t="shared" si="126"/>
        <v>49.17775211583573</v>
      </c>
      <c r="H450" s="72">
        <f t="shared" si="125"/>
        <v>40.32964170433452</v>
      </c>
      <c r="I450" s="10">
        <f t="shared" si="121"/>
        <v>11.202678251204032</v>
      </c>
      <c r="J450" s="70">
        <v>0.5</v>
      </c>
      <c r="K450" s="7">
        <f t="shared" si="113"/>
        <v>80.072523412499891</v>
      </c>
      <c r="L450" s="43">
        <v>1812</v>
      </c>
      <c r="M450" s="7">
        <f t="shared" si="115"/>
        <v>308</v>
      </c>
      <c r="N450" s="7">
        <v>0</v>
      </c>
      <c r="O450" s="7">
        <f t="shared" si="129"/>
        <v>2200.0725234124998</v>
      </c>
      <c r="P450" s="7">
        <f t="shared" si="122"/>
        <v>24.646704609104784</v>
      </c>
      <c r="Q450" s="7">
        <f t="shared" si="127"/>
        <v>5500</v>
      </c>
      <c r="R450" s="7">
        <f t="shared" si="114"/>
        <v>16.940000000000001</v>
      </c>
      <c r="S450" s="21">
        <f t="shared" si="116"/>
        <v>21.951160000000002</v>
      </c>
      <c r="T450" s="21">
        <f t="shared" si="123"/>
        <v>22</v>
      </c>
      <c r="U450" s="7">
        <f t="shared" si="124"/>
        <v>5500</v>
      </c>
      <c r="V450" s="7">
        <f t="shared" si="117"/>
        <v>1</v>
      </c>
      <c r="W450" s="7">
        <f t="shared" si="118"/>
        <v>11</v>
      </c>
      <c r="X450" s="7">
        <f t="shared" si="128"/>
        <v>488</v>
      </c>
      <c r="Y450" s="7">
        <f t="shared" si="119"/>
        <v>12.632158000000002</v>
      </c>
    </row>
    <row r="451" spans="3:25">
      <c r="C451" s="170" t="s">
        <v>156</v>
      </c>
      <c r="D451" s="169">
        <v>3</v>
      </c>
      <c r="E451" s="65">
        <v>3</v>
      </c>
      <c r="F451" s="131">
        <f t="shared" si="120"/>
        <v>445</v>
      </c>
      <c r="G451" s="79">
        <f t="shared" si="126"/>
        <v>49.266662960730606</v>
      </c>
      <c r="H451" s="72">
        <f t="shared" si="125"/>
        <v>40.489998765127147</v>
      </c>
      <c r="I451" s="10">
        <f t="shared" si="121"/>
        <v>11.247221879201986</v>
      </c>
      <c r="J451" s="70">
        <v>0.5</v>
      </c>
      <c r="K451" s="7">
        <f t="shared" si="113"/>
        <v>80.710551487499885</v>
      </c>
      <c r="L451" s="43">
        <v>1812</v>
      </c>
      <c r="M451" s="7">
        <f t="shared" si="115"/>
        <v>308</v>
      </c>
      <c r="N451" s="7">
        <v>0</v>
      </c>
      <c r="O451" s="7">
        <f t="shared" si="129"/>
        <v>2200.7105514875002</v>
      </c>
      <c r="P451" s="7">
        <f t="shared" si="122"/>
        <v>24.75187986448088</v>
      </c>
      <c r="Q451" s="7">
        <f t="shared" si="127"/>
        <v>5500</v>
      </c>
      <c r="R451" s="7">
        <f t="shared" si="114"/>
        <v>16.940000000000001</v>
      </c>
      <c r="S451" s="21">
        <f t="shared" si="116"/>
        <v>21.951160000000002</v>
      </c>
      <c r="T451" s="21">
        <f t="shared" si="123"/>
        <v>22</v>
      </c>
      <c r="U451" s="7">
        <f t="shared" si="124"/>
        <v>5500</v>
      </c>
      <c r="V451" s="7">
        <f t="shared" si="117"/>
        <v>1</v>
      </c>
      <c r="W451" s="7">
        <f t="shared" si="118"/>
        <v>11</v>
      </c>
      <c r="X451" s="7">
        <f t="shared" si="128"/>
        <v>488</v>
      </c>
      <c r="Y451" s="7">
        <f t="shared" si="119"/>
        <v>12.632158000000002</v>
      </c>
    </row>
    <row r="452" spans="3:25">
      <c r="C452" s="170" t="s">
        <v>156</v>
      </c>
      <c r="D452" s="169">
        <v>3</v>
      </c>
      <c r="E452" s="65">
        <v>3</v>
      </c>
      <c r="F452" s="131">
        <f t="shared" si="120"/>
        <v>446</v>
      </c>
      <c r="G452" s="79">
        <f t="shared" si="126"/>
        <v>49.355224449284613</v>
      </c>
      <c r="H452" s="72">
        <f t="shared" si="125"/>
        <v>40.64972324629035</v>
      </c>
      <c r="I452" s="10">
        <f t="shared" si="121"/>
        <v>11.291589790636207</v>
      </c>
      <c r="J452" s="70">
        <v>0.5</v>
      </c>
      <c r="K452" s="7">
        <f t="shared" si="113"/>
        <v>81.348579562499879</v>
      </c>
      <c r="L452" s="43">
        <v>1812</v>
      </c>
      <c r="M452" s="7">
        <f t="shared" si="115"/>
        <v>308</v>
      </c>
      <c r="N452" s="7">
        <v>0</v>
      </c>
      <c r="O452" s="7">
        <f t="shared" si="129"/>
        <v>2201.3485795625002</v>
      </c>
      <c r="P452" s="7">
        <f t="shared" si="122"/>
        <v>24.856725146619443</v>
      </c>
      <c r="Q452" s="7">
        <f t="shared" si="127"/>
        <v>5500</v>
      </c>
      <c r="R452" s="7">
        <f t="shared" si="114"/>
        <v>16.940000000000001</v>
      </c>
      <c r="S452" s="21">
        <f t="shared" si="116"/>
        <v>21.951160000000002</v>
      </c>
      <c r="T452" s="21">
        <f t="shared" si="123"/>
        <v>22</v>
      </c>
      <c r="U452" s="7">
        <f t="shared" si="124"/>
        <v>5500</v>
      </c>
      <c r="V452" s="7">
        <f t="shared" si="117"/>
        <v>1</v>
      </c>
      <c r="W452" s="7">
        <f t="shared" si="118"/>
        <v>11</v>
      </c>
      <c r="X452" s="7">
        <f t="shared" si="128"/>
        <v>488</v>
      </c>
      <c r="Y452" s="7">
        <f t="shared" si="119"/>
        <v>12.632158000000002</v>
      </c>
    </row>
    <row r="453" spans="3:25">
      <c r="C453" s="170" t="s">
        <v>156</v>
      </c>
      <c r="D453" s="169">
        <v>3</v>
      </c>
      <c r="E453" s="65">
        <v>3</v>
      </c>
      <c r="F453" s="131">
        <f t="shared" si="120"/>
        <v>447</v>
      </c>
      <c r="G453" s="79">
        <f t="shared" si="126"/>
        <v>49.443440667562861</v>
      </c>
      <c r="H453" s="72">
        <f t="shared" si="125"/>
        <v>40.80882257551665</v>
      </c>
      <c r="I453" s="10">
        <f t="shared" si="121"/>
        <v>11.335784048754626</v>
      </c>
      <c r="J453" s="70">
        <v>0.5</v>
      </c>
      <c r="K453" s="7">
        <f t="shared" si="113"/>
        <v>81.986607637499858</v>
      </c>
      <c r="L453" s="43">
        <v>1812</v>
      </c>
      <c r="M453" s="7">
        <f t="shared" si="115"/>
        <v>308</v>
      </c>
      <c r="N453" s="7">
        <v>0</v>
      </c>
      <c r="O453" s="7">
        <f t="shared" si="129"/>
        <v>2201.9866076375001</v>
      </c>
      <c r="P453" s="7">
        <f t="shared" si="122"/>
        <v>24.961244662428484</v>
      </c>
      <c r="Q453" s="7">
        <f t="shared" si="127"/>
        <v>5500</v>
      </c>
      <c r="R453" s="7">
        <f t="shared" si="114"/>
        <v>16.940000000000001</v>
      </c>
      <c r="S453" s="21">
        <f t="shared" si="116"/>
        <v>21.951160000000002</v>
      </c>
      <c r="T453" s="21">
        <f t="shared" si="123"/>
        <v>22</v>
      </c>
      <c r="U453" s="7">
        <f t="shared" si="124"/>
        <v>5500</v>
      </c>
      <c r="V453" s="7">
        <f t="shared" si="117"/>
        <v>1</v>
      </c>
      <c r="W453" s="7">
        <f t="shared" si="118"/>
        <v>11</v>
      </c>
      <c r="X453" s="7">
        <f t="shared" si="128"/>
        <v>488</v>
      </c>
      <c r="Y453" s="7">
        <f t="shared" si="119"/>
        <v>12.632158000000002</v>
      </c>
    </row>
    <row r="454" spans="3:25">
      <c r="C454" s="170" t="s">
        <v>156</v>
      </c>
      <c r="D454" s="169">
        <v>3</v>
      </c>
      <c r="E454" s="65">
        <v>3</v>
      </c>
      <c r="F454" s="131">
        <f t="shared" si="120"/>
        <v>448</v>
      </c>
      <c r="G454" s="79">
        <f t="shared" si="126"/>
        <v>49.531315622595613</v>
      </c>
      <c r="H454" s="72">
        <f t="shared" si="125"/>
        <v>40.96730403626772</v>
      </c>
      <c r="I454" s="10">
        <f t="shared" si="121"/>
        <v>11.379806676741033</v>
      </c>
      <c r="J454" s="70">
        <v>0.5</v>
      </c>
      <c r="K454" s="7">
        <f t="shared" ref="K454:K517" si="130">0.5*1.167*0.95*1.151*I454^2</f>
        <v>82.624635712499867</v>
      </c>
      <c r="L454" s="43">
        <v>1812</v>
      </c>
      <c r="M454" s="7">
        <f t="shared" si="115"/>
        <v>308</v>
      </c>
      <c r="N454" s="7">
        <v>0</v>
      </c>
      <c r="O454" s="7">
        <f t="shared" si="129"/>
        <v>2202.6246357125001</v>
      </c>
      <c r="P454" s="7">
        <f t="shared" si="122"/>
        <v>25.065442535835395</v>
      </c>
      <c r="Q454" s="7">
        <f t="shared" si="127"/>
        <v>5600</v>
      </c>
      <c r="R454" s="7">
        <f t="shared" ref="R454:R517" si="131">VLOOKUP(Q454,$AG$7:$AH$68,2,FALSE)</f>
        <v>17.045000000000002</v>
      </c>
      <c r="S454" s="21">
        <f t="shared" si="116"/>
        <v>21.69280625</v>
      </c>
      <c r="T454" s="21">
        <f t="shared" si="123"/>
        <v>22</v>
      </c>
      <c r="U454" s="7">
        <f t="shared" si="124"/>
        <v>5500</v>
      </c>
      <c r="V454" s="7">
        <f t="shared" si="117"/>
        <v>1</v>
      </c>
      <c r="W454" s="7">
        <f t="shared" si="118"/>
        <v>11</v>
      </c>
      <c r="X454" s="7">
        <f t="shared" si="128"/>
        <v>488</v>
      </c>
      <c r="Y454" s="7">
        <f t="shared" si="119"/>
        <v>12.710456500000001</v>
      </c>
    </row>
    <row r="455" spans="3:25">
      <c r="C455" s="170" t="s">
        <v>156</v>
      </c>
      <c r="D455" s="169">
        <v>3</v>
      </c>
      <c r="E455" s="65">
        <v>3</v>
      </c>
      <c r="F455" s="131">
        <f t="shared" si="120"/>
        <v>449</v>
      </c>
      <c r="G455" s="79">
        <f t="shared" si="126"/>
        <v>49.618853244502098</v>
      </c>
      <c r="H455" s="72">
        <f t="shared" si="125"/>
        <v>41.125174771665073</v>
      </c>
      <c r="I455" s="10">
        <f t="shared" si="121"/>
        <v>11.423659658795854</v>
      </c>
      <c r="J455" s="70">
        <v>0.5</v>
      </c>
      <c r="K455" s="7">
        <f t="shared" si="130"/>
        <v>83.262663787499861</v>
      </c>
      <c r="L455" s="43">
        <v>1812</v>
      </c>
      <c r="M455" s="7">
        <f t="shared" ref="M455:M518" si="132">J455*616</f>
        <v>308</v>
      </c>
      <c r="N455" s="7">
        <v>0</v>
      </c>
      <c r="O455" s="7">
        <f t="shared" si="129"/>
        <v>2203.2626637875001</v>
      </c>
      <c r="P455" s="7">
        <f t="shared" si="122"/>
        <v>25.169322810040356</v>
      </c>
      <c r="Q455" s="7">
        <f t="shared" si="127"/>
        <v>5600</v>
      </c>
      <c r="R455" s="7">
        <f t="shared" si="131"/>
        <v>17.045000000000002</v>
      </c>
      <c r="S455" s="21">
        <f t="shared" ref="S455:S518" si="133">VLOOKUP(Q455,$AG$7:$AI$68,3,TRUE)</f>
        <v>21.69280625</v>
      </c>
      <c r="T455" s="21">
        <f t="shared" si="123"/>
        <v>22</v>
      </c>
      <c r="U455" s="7">
        <f t="shared" si="124"/>
        <v>5500</v>
      </c>
      <c r="V455" s="7">
        <f t="shared" ref="V455:V518" si="134">MATCH(T455,$AJ$7:$AJ$29,0)</f>
        <v>1</v>
      </c>
      <c r="W455" s="7">
        <f t="shared" ref="W455:W518" si="135">MATCH(U455,$AK$6:$AX$6,0)</f>
        <v>11</v>
      </c>
      <c r="X455" s="7">
        <f t="shared" si="128"/>
        <v>488</v>
      </c>
      <c r="Y455" s="7">
        <f t="shared" ref="Y455:Y518" si="136">R455*0.7457</f>
        <v>12.710456500000001</v>
      </c>
    </row>
    <row r="456" spans="3:25">
      <c r="C456" s="69" t="s">
        <v>130</v>
      </c>
      <c r="D456" s="169">
        <v>3</v>
      </c>
      <c r="E456" s="65">
        <v>3</v>
      </c>
      <c r="F456" s="131">
        <f t="shared" ref="F456:F519" si="137">F455+1</f>
        <v>450</v>
      </c>
      <c r="G456" s="79">
        <f t="shared" si="126"/>
        <v>49.706057388541488</v>
      </c>
      <c r="H456" s="72">
        <f t="shared" si="125"/>
        <v>41.282441788246942</v>
      </c>
      <c r="I456" s="10">
        <f t="shared" ref="I456:I519" si="138">MIN(13.2,(SQRT((I455^2)+2*J455*$F$7)))</f>
        <v>11.467344941179705</v>
      </c>
      <c r="J456" s="70">
        <v>-2.5</v>
      </c>
      <c r="K456" s="7">
        <f t="shared" si="130"/>
        <v>83.900691862499841</v>
      </c>
      <c r="L456" s="43">
        <v>1812</v>
      </c>
      <c r="M456" s="7">
        <f t="shared" si="132"/>
        <v>-1540</v>
      </c>
      <c r="N456" s="7">
        <v>0</v>
      </c>
      <c r="O456" s="7">
        <f t="shared" si="129"/>
        <v>355.9006918624998</v>
      </c>
      <c r="P456" s="7">
        <f t="shared" si="122"/>
        <v>4.0812359983917936</v>
      </c>
      <c r="Q456" s="7">
        <f t="shared" si="127"/>
        <v>5600</v>
      </c>
      <c r="R456" s="7">
        <f t="shared" si="131"/>
        <v>17.045000000000002</v>
      </c>
      <c r="S456" s="21">
        <f t="shared" si="133"/>
        <v>21.69280625</v>
      </c>
      <c r="T456" s="21">
        <f t="shared" ref="T456:T519" si="139">ROUNDUP(S456,0)</f>
        <v>22</v>
      </c>
      <c r="U456" s="7">
        <f t="shared" ref="U456:U519" si="140">MROUND(Q456,500)</f>
        <v>5500</v>
      </c>
      <c r="V456" s="7">
        <f t="shared" si="134"/>
        <v>1</v>
      </c>
      <c r="W456" s="7">
        <f t="shared" si="135"/>
        <v>11</v>
      </c>
      <c r="X456" s="7">
        <v>0</v>
      </c>
      <c r="Y456" s="7">
        <f t="shared" si="136"/>
        <v>12.710456500000001</v>
      </c>
    </row>
    <row r="457" spans="3:25">
      <c r="C457" s="69" t="s">
        <v>130</v>
      </c>
      <c r="D457" s="169">
        <v>3</v>
      </c>
      <c r="E457" s="65">
        <v>3</v>
      </c>
      <c r="F457" s="131">
        <f t="shared" si="137"/>
        <v>451</v>
      </c>
      <c r="G457" s="79">
        <f t="shared" si="126"/>
        <v>49.794968233436364</v>
      </c>
      <c r="H457" s="72">
        <f t="shared" si="125"/>
        <v>40.489998765127133</v>
      </c>
      <c r="I457" s="10">
        <f t="shared" si="138"/>
        <v>11.247221879201982</v>
      </c>
      <c r="J457" s="70">
        <v>-2.5</v>
      </c>
      <c r="K457" s="7">
        <f t="shared" si="130"/>
        <v>80.710551487499842</v>
      </c>
      <c r="L457" s="43">
        <v>1812</v>
      </c>
      <c r="M457" s="7">
        <f t="shared" si="132"/>
        <v>-1540</v>
      </c>
      <c r="N457" s="7">
        <v>0</v>
      </c>
      <c r="O457" s="7">
        <f t="shared" si="129"/>
        <v>352.71055148749974</v>
      </c>
      <c r="P457" s="7">
        <f t="shared" ref="P457:P520" si="141">(O457*I457)/1000</f>
        <v>3.9670138317156041</v>
      </c>
      <c r="Q457" s="7">
        <f t="shared" si="127"/>
        <v>5500</v>
      </c>
      <c r="R457" s="7">
        <f t="shared" si="131"/>
        <v>16.940000000000001</v>
      </c>
      <c r="S457" s="21">
        <f t="shared" si="133"/>
        <v>21.951160000000002</v>
      </c>
      <c r="T457" s="21">
        <f t="shared" si="139"/>
        <v>22</v>
      </c>
      <c r="U457" s="7">
        <f t="shared" si="140"/>
        <v>5500</v>
      </c>
      <c r="V457" s="7">
        <f t="shared" si="134"/>
        <v>1</v>
      </c>
      <c r="W457" s="7">
        <f t="shared" si="135"/>
        <v>11</v>
      </c>
      <c r="X457" s="7">
        <v>0</v>
      </c>
      <c r="Y457" s="7">
        <f t="shared" si="136"/>
        <v>12.632158000000002</v>
      </c>
    </row>
    <row r="458" spans="3:25">
      <c r="C458" s="69" t="s">
        <v>130</v>
      </c>
      <c r="D458" s="169">
        <v>3</v>
      </c>
      <c r="E458" s="65">
        <v>3</v>
      </c>
      <c r="F458" s="131">
        <f t="shared" si="137"/>
        <v>452</v>
      </c>
      <c r="G458" s="79">
        <f t="shared" si="126"/>
        <v>49.885690075761666</v>
      </c>
      <c r="H458" s="72">
        <f t="shared" ref="H458:H521" si="142">I458*3.6</f>
        <v>39.681733833087449</v>
      </c>
      <c r="I458" s="10">
        <f t="shared" si="138"/>
        <v>11.02270384252429</v>
      </c>
      <c r="J458" s="70">
        <v>-2.5</v>
      </c>
      <c r="K458" s="7">
        <f t="shared" si="130"/>
        <v>77.520411112499829</v>
      </c>
      <c r="L458" s="43">
        <v>1812</v>
      </c>
      <c r="M458" s="7">
        <f t="shared" si="132"/>
        <v>-1540</v>
      </c>
      <c r="N458" s="7">
        <v>0</v>
      </c>
      <c r="O458" s="7">
        <f t="shared" si="129"/>
        <v>349.52041111249991</v>
      </c>
      <c r="P458" s="7">
        <f t="shared" si="141"/>
        <v>3.8526599786104225</v>
      </c>
      <c r="Q458" s="7">
        <f t="shared" si="127"/>
        <v>5400</v>
      </c>
      <c r="R458" s="7">
        <f t="shared" si="131"/>
        <v>16.579999999999998</v>
      </c>
      <c r="S458" s="21">
        <f t="shared" si="133"/>
        <v>21.882529629629627</v>
      </c>
      <c r="T458" s="21">
        <f t="shared" si="139"/>
        <v>22</v>
      </c>
      <c r="U458" s="7">
        <f t="shared" si="140"/>
        <v>5500</v>
      </c>
      <c r="V458" s="7">
        <f t="shared" si="134"/>
        <v>1</v>
      </c>
      <c r="W458" s="7">
        <f t="shared" si="135"/>
        <v>11</v>
      </c>
      <c r="X458" s="7">
        <v>0</v>
      </c>
      <c r="Y458" s="7">
        <f t="shared" si="136"/>
        <v>12.363705999999999</v>
      </c>
    </row>
    <row r="459" spans="3:25">
      <c r="C459" s="69" t="s">
        <v>130</v>
      </c>
      <c r="D459" s="169">
        <v>3</v>
      </c>
      <c r="E459" s="65">
        <v>3</v>
      </c>
      <c r="F459" s="131">
        <f t="shared" si="137"/>
        <v>453</v>
      </c>
      <c r="G459" s="79">
        <f t="shared" ref="G459:G522" si="143">($F$7/I459)+G458</f>
        <v>49.978338286684078</v>
      </c>
      <c r="H459" s="72">
        <f t="shared" si="142"/>
        <v>38.856659660861183</v>
      </c>
      <c r="I459" s="10">
        <f t="shared" si="138"/>
        <v>10.79351657246144</v>
      </c>
      <c r="J459" s="70">
        <v>-2.5</v>
      </c>
      <c r="K459" s="7">
        <f t="shared" si="130"/>
        <v>74.330270737499831</v>
      </c>
      <c r="L459" s="43">
        <v>1812</v>
      </c>
      <c r="M459" s="7">
        <f t="shared" si="132"/>
        <v>-1540</v>
      </c>
      <c r="N459" s="7">
        <v>0</v>
      </c>
      <c r="O459" s="7">
        <f t="shared" si="129"/>
        <v>346.33027073749986</v>
      </c>
      <c r="P459" s="7">
        <f t="shared" si="141"/>
        <v>3.7381215167502622</v>
      </c>
      <c r="Q459" s="7">
        <f t="shared" si="127"/>
        <v>5300</v>
      </c>
      <c r="R459" s="7">
        <f t="shared" si="131"/>
        <v>16.25</v>
      </c>
      <c r="S459" s="21">
        <f t="shared" si="133"/>
        <v>21.851650943396226</v>
      </c>
      <c r="T459" s="21">
        <f t="shared" si="139"/>
        <v>22</v>
      </c>
      <c r="U459" s="7">
        <f t="shared" si="140"/>
        <v>5500</v>
      </c>
      <c r="V459" s="7">
        <f t="shared" si="134"/>
        <v>1</v>
      </c>
      <c r="W459" s="7">
        <f t="shared" si="135"/>
        <v>11</v>
      </c>
      <c r="X459" s="7">
        <v>0</v>
      </c>
      <c r="Y459" s="7">
        <f t="shared" si="136"/>
        <v>12.117625</v>
      </c>
    </row>
    <row r="460" spans="3:25">
      <c r="C460" s="69" t="s">
        <v>130</v>
      </c>
      <c r="D460" s="169">
        <v>3</v>
      </c>
      <c r="E460" s="65">
        <v>3</v>
      </c>
      <c r="F460" s="131">
        <f t="shared" si="137"/>
        <v>454</v>
      </c>
      <c r="G460" s="79">
        <f t="shared" si="143"/>
        <v>50.073041031446152</v>
      </c>
      <c r="H460" s="72">
        <f t="shared" si="142"/>
        <v>38.013681747497138</v>
      </c>
      <c r="I460" s="10">
        <f t="shared" si="138"/>
        <v>10.559356040971426</v>
      </c>
      <c r="J460" s="70">
        <v>-2.5</v>
      </c>
      <c r="K460" s="7">
        <f t="shared" si="130"/>
        <v>71.140130362499832</v>
      </c>
      <c r="L460" s="43">
        <v>1812</v>
      </c>
      <c r="M460" s="7">
        <f t="shared" si="132"/>
        <v>-1540</v>
      </c>
      <c r="N460" s="7">
        <v>0</v>
      </c>
      <c r="O460" s="7">
        <f t="shared" si="129"/>
        <v>343.1401303624998</v>
      </c>
      <c r="P460" s="7">
        <f t="shared" si="141"/>
        <v>3.6233388084429854</v>
      </c>
      <c r="Q460" s="7">
        <f t="shared" si="127"/>
        <v>5200</v>
      </c>
      <c r="R460" s="7">
        <f t="shared" si="131"/>
        <v>15.92</v>
      </c>
      <c r="S460" s="21">
        <f t="shared" si="133"/>
        <v>21.819584615384613</v>
      </c>
      <c r="T460" s="21">
        <f t="shared" si="139"/>
        <v>22</v>
      </c>
      <c r="U460" s="7">
        <f t="shared" si="140"/>
        <v>5000</v>
      </c>
      <c r="V460" s="7">
        <f t="shared" si="134"/>
        <v>1</v>
      </c>
      <c r="W460" s="7">
        <f t="shared" si="135"/>
        <v>10</v>
      </c>
      <c r="X460" s="7">
        <v>0</v>
      </c>
      <c r="Y460" s="7">
        <f t="shared" si="136"/>
        <v>11.871544</v>
      </c>
    </row>
    <row r="461" spans="3:25">
      <c r="C461" s="69" t="s">
        <v>130</v>
      </c>
      <c r="D461" s="169">
        <v>3</v>
      </c>
      <c r="E461" s="65">
        <v>3</v>
      </c>
      <c r="F461" s="131">
        <f t="shared" si="137"/>
        <v>455</v>
      </c>
      <c r="G461" s="79">
        <f t="shared" si="143"/>
        <v>50.169941348068456</v>
      </c>
      <c r="H461" s="72">
        <f t="shared" si="142"/>
        <v>37.151581392990487</v>
      </c>
      <c r="I461" s="10">
        <f t="shared" si="138"/>
        <v>10.319883720275135</v>
      </c>
      <c r="J461" s="70">
        <v>-2.5</v>
      </c>
      <c r="K461" s="7">
        <f t="shared" si="130"/>
        <v>67.949989987499833</v>
      </c>
      <c r="L461" s="43">
        <v>1812</v>
      </c>
      <c r="M461" s="7">
        <f t="shared" si="132"/>
        <v>-1540</v>
      </c>
      <c r="N461" s="7">
        <v>0</v>
      </c>
      <c r="O461" s="7">
        <f t="shared" si="129"/>
        <v>339.94998998749975</v>
      </c>
      <c r="P461" s="7">
        <f t="shared" si="141"/>
        <v>3.5082443673796937</v>
      </c>
      <c r="Q461" s="7">
        <f t="shared" si="127"/>
        <v>5000</v>
      </c>
      <c r="R461" s="7">
        <f t="shared" si="131"/>
        <v>15.26</v>
      </c>
      <c r="S461" s="21">
        <f t="shared" si="133"/>
        <v>21.751604</v>
      </c>
      <c r="T461" s="21">
        <f t="shared" si="139"/>
        <v>22</v>
      </c>
      <c r="U461" s="7">
        <f t="shared" si="140"/>
        <v>5000</v>
      </c>
      <c r="V461" s="7">
        <f t="shared" si="134"/>
        <v>1</v>
      </c>
      <c r="W461" s="7">
        <f t="shared" si="135"/>
        <v>10</v>
      </c>
      <c r="X461" s="7">
        <v>0</v>
      </c>
      <c r="Y461" s="7">
        <f t="shared" si="136"/>
        <v>11.379382</v>
      </c>
    </row>
    <row r="462" spans="3:25">
      <c r="C462" s="69" t="s">
        <v>130</v>
      </c>
      <c r="D462" s="169">
        <v>3</v>
      </c>
      <c r="E462" s="65">
        <v>3</v>
      </c>
      <c r="F462" s="131">
        <f t="shared" si="137"/>
        <v>456</v>
      </c>
      <c r="G462" s="79">
        <f t="shared" si="143"/>
        <v>50.269199681465551</v>
      </c>
      <c r="H462" s="72">
        <f t="shared" si="142"/>
        <v>36.268995023297748</v>
      </c>
      <c r="I462" s="10">
        <f t="shared" si="138"/>
        <v>10.074720839804931</v>
      </c>
      <c r="J462" s="70">
        <v>-2.5</v>
      </c>
      <c r="K462" s="7">
        <f t="shared" si="130"/>
        <v>64.759849612499849</v>
      </c>
      <c r="L462" s="43">
        <v>1812</v>
      </c>
      <c r="M462" s="7">
        <f t="shared" si="132"/>
        <v>-1540</v>
      </c>
      <c r="N462" s="7">
        <v>0</v>
      </c>
      <c r="O462" s="7">
        <f t="shared" si="129"/>
        <v>336.75984961249992</v>
      </c>
      <c r="P462" s="7">
        <f t="shared" si="141"/>
        <v>3.3927614749006274</v>
      </c>
      <c r="Q462" s="7">
        <f t="shared" si="127"/>
        <v>4900</v>
      </c>
      <c r="R462" s="7">
        <f t="shared" si="131"/>
        <v>14.97</v>
      </c>
      <c r="S462" s="21">
        <f t="shared" si="133"/>
        <v>21.773712244897961</v>
      </c>
      <c r="T462" s="21">
        <f t="shared" si="139"/>
        <v>22</v>
      </c>
      <c r="U462" s="7">
        <f t="shared" si="140"/>
        <v>5000</v>
      </c>
      <c r="V462" s="7">
        <f t="shared" si="134"/>
        <v>1</v>
      </c>
      <c r="W462" s="7">
        <f t="shared" si="135"/>
        <v>10</v>
      </c>
      <c r="X462" s="7">
        <v>0</v>
      </c>
      <c r="Y462" s="7">
        <f t="shared" si="136"/>
        <v>11.163129000000001</v>
      </c>
    </row>
    <row r="463" spans="3:25">
      <c r="C463" s="69" t="s">
        <v>130</v>
      </c>
      <c r="D463" s="169">
        <v>3</v>
      </c>
      <c r="E463" s="65">
        <v>3</v>
      </c>
      <c r="F463" s="131">
        <f t="shared" si="137"/>
        <v>457</v>
      </c>
      <c r="G463" s="79">
        <f t="shared" si="143"/>
        <v>50.370997001177408</v>
      </c>
      <c r="H463" s="72">
        <f t="shared" si="142"/>
        <v>35.364388867899258</v>
      </c>
      <c r="I463" s="10">
        <f t="shared" si="138"/>
        <v>9.823441352194239</v>
      </c>
      <c r="J463" s="70">
        <v>-2.5</v>
      </c>
      <c r="K463" s="7">
        <f t="shared" si="130"/>
        <v>61.569709237499843</v>
      </c>
      <c r="L463" s="43">
        <v>1812</v>
      </c>
      <c r="M463" s="7">
        <f t="shared" si="132"/>
        <v>-1540</v>
      </c>
      <c r="N463" s="7">
        <v>0</v>
      </c>
      <c r="O463" s="7">
        <f t="shared" si="129"/>
        <v>333.56970923749986</v>
      </c>
      <c r="P463" s="7">
        <f t="shared" si="141"/>
        <v>3.2768024755630649</v>
      </c>
      <c r="Q463" s="7">
        <f t="shared" si="127"/>
        <v>4800</v>
      </c>
      <c r="R463" s="7">
        <f t="shared" si="131"/>
        <v>14.68</v>
      </c>
      <c r="S463" s="21">
        <f t="shared" si="133"/>
        <v>21.796741666666666</v>
      </c>
      <c r="T463" s="21">
        <f t="shared" si="139"/>
        <v>22</v>
      </c>
      <c r="U463" s="7">
        <f t="shared" si="140"/>
        <v>5000</v>
      </c>
      <c r="V463" s="7">
        <f t="shared" si="134"/>
        <v>1</v>
      </c>
      <c r="W463" s="7">
        <f t="shared" si="135"/>
        <v>10</v>
      </c>
      <c r="X463" s="7">
        <v>0</v>
      </c>
      <c r="Y463" s="7">
        <f t="shared" si="136"/>
        <v>10.946876</v>
      </c>
    </row>
    <row r="464" spans="3:25">
      <c r="C464" s="69" t="s">
        <v>130</v>
      </c>
      <c r="D464" s="169">
        <v>3</v>
      </c>
      <c r="E464" s="65">
        <v>3</v>
      </c>
      <c r="F464" s="131">
        <f t="shared" si="137"/>
        <v>458</v>
      </c>
      <c r="G464" s="79">
        <f t="shared" si="143"/>
        <v>50.475538675875271</v>
      </c>
      <c r="H464" s="72">
        <f t="shared" si="142"/>
        <v>34.436027645476145</v>
      </c>
      <c r="I464" s="10">
        <f t="shared" si="138"/>
        <v>9.5655632348544835</v>
      </c>
      <c r="J464" s="70">
        <v>-2.5</v>
      </c>
      <c r="K464" s="7">
        <f t="shared" si="130"/>
        <v>58.379568862499845</v>
      </c>
      <c r="L464" s="43">
        <v>1812</v>
      </c>
      <c r="M464" s="7">
        <f t="shared" si="132"/>
        <v>-1540</v>
      </c>
      <c r="N464" s="7">
        <v>0</v>
      </c>
      <c r="O464" s="7">
        <f t="shared" si="129"/>
        <v>330.37956886249981</v>
      </c>
      <c r="P464" s="7">
        <f t="shared" si="141"/>
        <v>3.160266657458203</v>
      </c>
      <c r="Q464" s="7">
        <f t="shared" si="127"/>
        <v>4700</v>
      </c>
      <c r="R464" s="7">
        <f t="shared" si="131"/>
        <v>14.39</v>
      </c>
      <c r="S464" s="21">
        <f t="shared" si="133"/>
        <v>21.820751063829785</v>
      </c>
      <c r="T464" s="21">
        <f t="shared" si="139"/>
        <v>22</v>
      </c>
      <c r="U464" s="7">
        <f t="shared" si="140"/>
        <v>4500</v>
      </c>
      <c r="V464" s="7">
        <f t="shared" si="134"/>
        <v>1</v>
      </c>
      <c r="W464" s="7">
        <f t="shared" si="135"/>
        <v>9</v>
      </c>
      <c r="X464" s="7">
        <v>0</v>
      </c>
      <c r="Y464" s="7">
        <f t="shared" si="136"/>
        <v>10.730623000000001</v>
      </c>
    </row>
    <row r="465" spans="3:25">
      <c r="C465" s="69" t="s">
        <v>130</v>
      </c>
      <c r="D465" s="169">
        <v>3</v>
      </c>
      <c r="E465" s="65">
        <v>3</v>
      </c>
      <c r="F465" s="131">
        <f t="shared" si="137"/>
        <v>459</v>
      </c>
      <c r="G465" s="79">
        <f t="shared" si="143"/>
        <v>50.583059341989362</v>
      </c>
      <c r="H465" s="72">
        <f t="shared" si="142"/>
        <v>33.481935427928853</v>
      </c>
      <c r="I465" s="10">
        <f t="shared" si="138"/>
        <v>9.3005376188691251</v>
      </c>
      <c r="J465" s="70">
        <v>-2.5</v>
      </c>
      <c r="K465" s="7">
        <f t="shared" si="130"/>
        <v>55.189428487499846</v>
      </c>
      <c r="L465" s="43">
        <v>1812</v>
      </c>
      <c r="M465" s="7">
        <f t="shared" si="132"/>
        <v>-1540</v>
      </c>
      <c r="N465" s="7">
        <v>0</v>
      </c>
      <c r="O465" s="7">
        <f t="shared" si="129"/>
        <v>327.18942848749975</v>
      </c>
      <c r="P465" s="7">
        <f t="shared" si="141"/>
        <v>3.0430375881442808</v>
      </c>
      <c r="Q465" s="7">
        <f t="shared" si="127"/>
        <v>4500</v>
      </c>
      <c r="R465" s="7">
        <f t="shared" si="131"/>
        <v>13.81</v>
      </c>
      <c r="S465" s="21">
        <f t="shared" si="133"/>
        <v>21.871971111111112</v>
      </c>
      <c r="T465" s="21">
        <f t="shared" si="139"/>
        <v>22</v>
      </c>
      <c r="U465" s="7">
        <f t="shared" si="140"/>
        <v>4500</v>
      </c>
      <c r="V465" s="7">
        <f t="shared" si="134"/>
        <v>1</v>
      </c>
      <c r="W465" s="7">
        <f t="shared" si="135"/>
        <v>9</v>
      </c>
      <c r="X465" s="7">
        <v>0</v>
      </c>
      <c r="Y465" s="7">
        <f t="shared" si="136"/>
        <v>10.298117000000001</v>
      </c>
    </row>
    <row r="466" spans="3:25">
      <c r="C466" s="69" t="s">
        <v>130</v>
      </c>
      <c r="D466" s="169">
        <v>3</v>
      </c>
      <c r="E466" s="65">
        <v>3</v>
      </c>
      <c r="F466" s="131">
        <f t="shared" si="137"/>
        <v>460</v>
      </c>
      <c r="G466" s="79">
        <f t="shared" si="143"/>
        <v>50.693829097113706</v>
      </c>
      <c r="H466" s="72">
        <f t="shared" si="142"/>
        <v>32.499846153481975</v>
      </c>
      <c r="I466" s="10">
        <f t="shared" si="138"/>
        <v>9.027735042633882</v>
      </c>
      <c r="J466" s="70">
        <v>-2.5</v>
      </c>
      <c r="K466" s="7">
        <f t="shared" si="130"/>
        <v>51.999288112499855</v>
      </c>
      <c r="L466" s="43">
        <v>1812</v>
      </c>
      <c r="M466" s="7">
        <f t="shared" si="132"/>
        <v>-1540</v>
      </c>
      <c r="N466" s="7">
        <v>0</v>
      </c>
      <c r="O466" s="7">
        <f t="shared" si="129"/>
        <v>323.99928811249993</v>
      </c>
      <c r="P466" s="7">
        <f t="shared" si="141"/>
        <v>2.9249797270816469</v>
      </c>
      <c r="Q466" s="7">
        <f t="shared" si="127"/>
        <v>4400</v>
      </c>
      <c r="R466" s="7">
        <f t="shared" si="131"/>
        <v>13.22</v>
      </c>
      <c r="S466" s="21">
        <f t="shared" si="133"/>
        <v>21.413395454545455</v>
      </c>
      <c r="T466" s="21">
        <f t="shared" si="139"/>
        <v>22</v>
      </c>
      <c r="U466" s="7">
        <f t="shared" si="140"/>
        <v>4500</v>
      </c>
      <c r="V466" s="7">
        <f t="shared" si="134"/>
        <v>1</v>
      </c>
      <c r="W466" s="7">
        <f t="shared" si="135"/>
        <v>9</v>
      </c>
      <c r="X466" s="7">
        <v>0</v>
      </c>
      <c r="Y466" s="7">
        <f t="shared" si="136"/>
        <v>9.8581540000000007</v>
      </c>
    </row>
    <row r="467" spans="3:25">
      <c r="C467" s="69" t="s">
        <v>130</v>
      </c>
      <c r="D467" s="169">
        <v>3</v>
      </c>
      <c r="E467" s="65">
        <v>3</v>
      </c>
      <c r="F467" s="131">
        <f t="shared" si="137"/>
        <v>461</v>
      </c>
      <c r="G467" s="79">
        <f t="shared" si="143"/>
        <v>50.808161487208714</v>
      </c>
      <c r="H467" s="72">
        <f t="shared" si="142"/>
        <v>31.487140232164577</v>
      </c>
      <c r="I467" s="10">
        <f t="shared" si="138"/>
        <v>8.7464278422679378</v>
      </c>
      <c r="J467" s="70">
        <v>-2.5</v>
      </c>
      <c r="K467" s="7">
        <f t="shared" si="130"/>
        <v>48.809147737499849</v>
      </c>
      <c r="L467" s="43">
        <v>1812</v>
      </c>
      <c r="M467" s="7">
        <f t="shared" si="132"/>
        <v>-1540</v>
      </c>
      <c r="N467" s="7">
        <v>0</v>
      </c>
      <c r="O467" s="7">
        <f t="shared" si="129"/>
        <v>320.80914773749987</v>
      </c>
      <c r="P467" s="7">
        <f t="shared" si="141"/>
        <v>2.8059340618255169</v>
      </c>
      <c r="Q467" s="7">
        <f t="shared" si="127"/>
        <v>4300</v>
      </c>
      <c r="R467" s="7">
        <f t="shared" si="131"/>
        <v>12.63</v>
      </c>
      <c r="S467" s="21">
        <f t="shared" si="133"/>
        <v>20.933490697674422</v>
      </c>
      <c r="T467" s="21">
        <f t="shared" si="139"/>
        <v>21</v>
      </c>
      <c r="U467" s="7">
        <f t="shared" si="140"/>
        <v>4500</v>
      </c>
      <c r="V467" s="7">
        <f t="shared" si="134"/>
        <v>2</v>
      </c>
      <c r="W467" s="7">
        <f t="shared" si="135"/>
        <v>9</v>
      </c>
      <c r="X467" s="7">
        <v>0</v>
      </c>
      <c r="Y467" s="7">
        <f t="shared" si="136"/>
        <v>9.4181910000000002</v>
      </c>
    </row>
    <row r="468" spans="3:25">
      <c r="C468" s="69" t="s">
        <v>130</v>
      </c>
      <c r="D468" s="169">
        <v>3</v>
      </c>
      <c r="E468" s="65">
        <v>3</v>
      </c>
      <c r="F468" s="131">
        <f t="shared" si="137"/>
        <v>462</v>
      </c>
      <c r="G468" s="79">
        <f t="shared" si="143"/>
        <v>50.926423966406531</v>
      </c>
      <c r="H468" s="72">
        <f t="shared" si="142"/>
        <v>30.440762145517922</v>
      </c>
      <c r="I468" s="10">
        <f t="shared" si="138"/>
        <v>8.4557672626438674</v>
      </c>
      <c r="J468" s="70">
        <v>-2.5</v>
      </c>
      <c r="K468" s="7">
        <f t="shared" si="130"/>
        <v>45.619007362499843</v>
      </c>
      <c r="L468" s="43">
        <v>1812</v>
      </c>
      <c r="M468" s="7">
        <f t="shared" si="132"/>
        <v>-1540</v>
      </c>
      <c r="N468" s="7">
        <v>0</v>
      </c>
      <c r="O468" s="7">
        <f t="shared" si="129"/>
        <v>317.61900736249981</v>
      </c>
      <c r="P468" s="7">
        <f t="shared" si="141"/>
        <v>2.6857124044492675</v>
      </c>
      <c r="Q468" s="7">
        <f t="shared" si="127"/>
        <v>4100</v>
      </c>
      <c r="R468" s="7">
        <f t="shared" si="131"/>
        <v>11.45</v>
      </c>
      <c r="S468" s="21">
        <f t="shared" si="133"/>
        <v>19.903451219512192</v>
      </c>
      <c r="T468" s="21">
        <f t="shared" si="139"/>
        <v>20</v>
      </c>
      <c r="U468" s="7">
        <f t="shared" si="140"/>
        <v>4000</v>
      </c>
      <c r="V468" s="7">
        <f t="shared" si="134"/>
        <v>3</v>
      </c>
      <c r="W468" s="7">
        <f t="shared" si="135"/>
        <v>8</v>
      </c>
      <c r="X468" s="7">
        <v>0</v>
      </c>
      <c r="Y468" s="7">
        <f t="shared" si="136"/>
        <v>8.5382649999999991</v>
      </c>
    </row>
    <row r="469" spans="3:25">
      <c r="C469" s="69" t="s">
        <v>130</v>
      </c>
      <c r="D469" s="169">
        <v>3</v>
      </c>
      <c r="E469" s="65">
        <v>3</v>
      </c>
      <c r="F469" s="131">
        <f t="shared" si="137"/>
        <v>463</v>
      </c>
      <c r="G469" s="79">
        <f t="shared" si="143"/>
        <v>51.049051834303526</v>
      </c>
      <c r="H469" s="72">
        <f t="shared" si="142"/>
        <v>29.357111574540109</v>
      </c>
      <c r="I469" s="10">
        <f t="shared" si="138"/>
        <v>8.1547532151500306</v>
      </c>
      <c r="J469" s="70">
        <v>-2.5</v>
      </c>
      <c r="K469" s="7">
        <f t="shared" si="130"/>
        <v>42.428866987499838</v>
      </c>
      <c r="L469" s="43">
        <v>1812</v>
      </c>
      <c r="M469" s="7">
        <f t="shared" si="132"/>
        <v>-1540</v>
      </c>
      <c r="N469" s="7">
        <v>0</v>
      </c>
      <c r="O469" s="7">
        <f t="shared" si="129"/>
        <v>314.42886698749976</v>
      </c>
      <c r="P469" s="7">
        <f t="shared" si="141"/>
        <v>2.564089814002295</v>
      </c>
      <c r="Q469" s="7">
        <f t="shared" ref="Q469:Q532" si="144">IF(D469=1,VLOOKUP(H469,$AA$7:$AB$68,2,TRUE),IF(D469=2,VLOOKUP(H469,$AC$7:$AD$68,2,TRUE),IF(D469=3,VLOOKUP(H469,$AE$7:$AF$68,2,TRUE))))</f>
        <v>4000</v>
      </c>
      <c r="R469" s="7">
        <f t="shared" si="131"/>
        <v>10.86</v>
      </c>
      <c r="S469" s="21">
        <f t="shared" si="133"/>
        <v>19.349805</v>
      </c>
      <c r="T469" s="21">
        <f t="shared" si="139"/>
        <v>20</v>
      </c>
      <c r="U469" s="7">
        <f t="shared" si="140"/>
        <v>4000</v>
      </c>
      <c r="V469" s="7">
        <f t="shared" si="134"/>
        <v>3</v>
      </c>
      <c r="W469" s="7">
        <f t="shared" si="135"/>
        <v>8</v>
      </c>
      <c r="X469" s="7">
        <v>0</v>
      </c>
      <c r="Y469" s="7">
        <f t="shared" si="136"/>
        <v>8.0983020000000003</v>
      </c>
    </row>
    <row r="470" spans="3:25">
      <c r="C470" s="69" t="s">
        <v>130</v>
      </c>
      <c r="D470" s="169">
        <v>3</v>
      </c>
      <c r="E470" s="65">
        <v>3</v>
      </c>
      <c r="F470" s="131">
        <f t="shared" si="137"/>
        <v>464</v>
      </c>
      <c r="G470" s="79">
        <f t="shared" si="143"/>
        <v>51.176567176916194</v>
      </c>
      <c r="H470" s="72">
        <f t="shared" si="142"/>
        <v>28.231896854444564</v>
      </c>
      <c r="I470" s="10">
        <f t="shared" si="138"/>
        <v>7.8421935706790453</v>
      </c>
      <c r="J470" s="70">
        <v>-2.5</v>
      </c>
      <c r="K470" s="7">
        <f t="shared" si="130"/>
        <v>39.238726612499839</v>
      </c>
      <c r="L470" s="43">
        <v>1812</v>
      </c>
      <c r="M470" s="7">
        <f t="shared" si="132"/>
        <v>-1540</v>
      </c>
      <c r="N470" s="7">
        <v>0</v>
      </c>
      <c r="O470" s="7">
        <f t="shared" si="129"/>
        <v>311.23872661249993</v>
      </c>
      <c r="P470" s="7">
        <f t="shared" si="141"/>
        <v>2.4407943407868804</v>
      </c>
      <c r="Q470" s="7">
        <f t="shared" si="144"/>
        <v>3800</v>
      </c>
      <c r="R470" s="7">
        <f t="shared" si="131"/>
        <v>10.068</v>
      </c>
      <c r="S470" s="21">
        <f t="shared" si="133"/>
        <v>18.882798947368421</v>
      </c>
      <c r="T470" s="21">
        <f t="shared" si="139"/>
        <v>19</v>
      </c>
      <c r="U470" s="7">
        <f t="shared" si="140"/>
        <v>4000</v>
      </c>
      <c r="V470" s="7">
        <f t="shared" si="134"/>
        <v>4</v>
      </c>
      <c r="W470" s="7">
        <f t="shared" si="135"/>
        <v>8</v>
      </c>
      <c r="X470" s="7">
        <v>0</v>
      </c>
      <c r="Y470" s="7">
        <f t="shared" si="136"/>
        <v>7.5077075999999998</v>
      </c>
    </row>
    <row r="471" spans="3:25">
      <c r="C471" s="69" t="s">
        <v>130</v>
      </c>
      <c r="D471" s="169">
        <v>2</v>
      </c>
      <c r="E471" s="65">
        <v>3</v>
      </c>
      <c r="F471" s="131">
        <f t="shared" si="137"/>
        <v>465</v>
      </c>
      <c r="G471" s="79">
        <f t="shared" si="143"/>
        <v>51.309605197963741</v>
      </c>
      <c r="H471" s="72">
        <f t="shared" si="142"/>
        <v>27.059933481071173</v>
      </c>
      <c r="I471" s="10">
        <f t="shared" si="138"/>
        <v>7.5166481891864372</v>
      </c>
      <c r="J471" s="70">
        <v>-2.1</v>
      </c>
      <c r="K471" s="7">
        <f t="shared" si="130"/>
        <v>36.048586237499833</v>
      </c>
      <c r="L471" s="43">
        <v>1812</v>
      </c>
      <c r="M471" s="7">
        <f t="shared" si="132"/>
        <v>-1293.6000000000001</v>
      </c>
      <c r="N471" s="7">
        <v>0</v>
      </c>
      <c r="O471" s="7">
        <f t="shared" si="129"/>
        <v>554.44858623749974</v>
      </c>
      <c r="P471" s="7">
        <f t="shared" si="141"/>
        <v>4.1675949617390824</v>
      </c>
      <c r="Q471" s="7">
        <f t="shared" si="144"/>
        <v>4700</v>
      </c>
      <c r="R471" s="7">
        <f t="shared" si="131"/>
        <v>14.39</v>
      </c>
      <c r="S471" s="21">
        <f t="shared" si="133"/>
        <v>21.820751063829785</v>
      </c>
      <c r="T471" s="21">
        <f t="shared" si="139"/>
        <v>22</v>
      </c>
      <c r="U471" s="7">
        <f t="shared" si="140"/>
        <v>4500</v>
      </c>
      <c r="V471" s="7">
        <f t="shared" si="134"/>
        <v>1</v>
      </c>
      <c r="W471" s="7">
        <f t="shared" si="135"/>
        <v>9</v>
      </c>
      <c r="X471" s="7">
        <v>0</v>
      </c>
      <c r="Y471" s="7">
        <f t="shared" si="136"/>
        <v>10.730623000000001</v>
      </c>
    </row>
    <row r="472" spans="3:25">
      <c r="C472" s="69" t="s">
        <v>130</v>
      </c>
      <c r="D472" s="169">
        <v>2</v>
      </c>
      <c r="E472" s="65">
        <v>3</v>
      </c>
      <c r="F472" s="131">
        <f t="shared" si="137"/>
        <v>466</v>
      </c>
      <c r="G472" s="79">
        <f t="shared" si="143"/>
        <v>51.447881945434219</v>
      </c>
      <c r="H472" s="72">
        <f t="shared" si="142"/>
        <v>26.034746013740882</v>
      </c>
      <c r="I472" s="10">
        <f t="shared" si="138"/>
        <v>7.2318738927058002</v>
      </c>
      <c r="J472" s="70">
        <v>-2.1</v>
      </c>
      <c r="K472" s="7">
        <f t="shared" si="130"/>
        <v>33.368868322499829</v>
      </c>
      <c r="L472" s="43">
        <v>1812</v>
      </c>
      <c r="M472" s="7">
        <f t="shared" si="132"/>
        <v>-1293.6000000000001</v>
      </c>
      <c r="N472" s="7">
        <v>0</v>
      </c>
      <c r="O472" s="7">
        <f t="shared" si="129"/>
        <v>551.76886832249966</v>
      </c>
      <c r="P472" s="7">
        <f t="shared" si="141"/>
        <v>3.9903228736293093</v>
      </c>
      <c r="Q472" s="7">
        <f t="shared" si="144"/>
        <v>4500</v>
      </c>
      <c r="R472" s="7">
        <f t="shared" si="131"/>
        <v>13.81</v>
      </c>
      <c r="S472" s="21">
        <f t="shared" si="133"/>
        <v>21.871971111111112</v>
      </c>
      <c r="T472" s="21">
        <f t="shared" si="139"/>
        <v>22</v>
      </c>
      <c r="U472" s="7">
        <f t="shared" si="140"/>
        <v>4500</v>
      </c>
      <c r="V472" s="7">
        <f t="shared" si="134"/>
        <v>1</v>
      </c>
      <c r="W472" s="7">
        <f t="shared" si="135"/>
        <v>9</v>
      </c>
      <c r="X472" s="7">
        <v>0</v>
      </c>
      <c r="Y472" s="7">
        <f t="shared" si="136"/>
        <v>10.298117000000001</v>
      </c>
    </row>
    <row r="473" spans="3:25">
      <c r="C473" s="69" t="s">
        <v>130</v>
      </c>
      <c r="D473" s="169">
        <v>2</v>
      </c>
      <c r="E473" s="65">
        <v>3</v>
      </c>
      <c r="F473" s="131">
        <f t="shared" si="137"/>
        <v>467</v>
      </c>
      <c r="G473" s="79">
        <f t="shared" si="143"/>
        <v>51.592069395616335</v>
      </c>
      <c r="H473" s="72">
        <f t="shared" si="142"/>
        <v>24.967498873535504</v>
      </c>
      <c r="I473" s="10">
        <f t="shared" si="138"/>
        <v>6.9354163537598623</v>
      </c>
      <c r="J473" s="70">
        <v>-2.1</v>
      </c>
      <c r="K473" s="7">
        <f t="shared" si="130"/>
        <v>30.689150407499834</v>
      </c>
      <c r="L473" s="43">
        <v>1812</v>
      </c>
      <c r="M473" s="7">
        <f t="shared" si="132"/>
        <v>-1293.6000000000001</v>
      </c>
      <c r="N473" s="7">
        <v>0</v>
      </c>
      <c r="O473" s="7">
        <f t="shared" si="129"/>
        <v>549.0891504074998</v>
      </c>
      <c r="P473" s="7">
        <f t="shared" si="141"/>
        <v>3.8081618734082832</v>
      </c>
      <c r="Q473" s="7">
        <f t="shared" si="144"/>
        <v>4400</v>
      </c>
      <c r="R473" s="7">
        <f t="shared" si="131"/>
        <v>13.22</v>
      </c>
      <c r="S473" s="21">
        <f t="shared" si="133"/>
        <v>21.413395454545455</v>
      </c>
      <c r="T473" s="21">
        <f t="shared" si="139"/>
        <v>22</v>
      </c>
      <c r="U473" s="7">
        <f t="shared" si="140"/>
        <v>4500</v>
      </c>
      <c r="V473" s="7">
        <f t="shared" si="134"/>
        <v>1</v>
      </c>
      <c r="W473" s="7">
        <f t="shared" si="135"/>
        <v>9</v>
      </c>
      <c r="X473" s="7">
        <v>0</v>
      </c>
      <c r="Y473" s="7">
        <f t="shared" si="136"/>
        <v>9.8581540000000007</v>
      </c>
    </row>
    <row r="474" spans="3:25">
      <c r="C474" s="69" t="s">
        <v>130</v>
      </c>
      <c r="D474" s="169">
        <v>2</v>
      </c>
      <c r="E474" s="65">
        <v>3</v>
      </c>
      <c r="F474" s="131">
        <f t="shared" si="137"/>
        <v>468</v>
      </c>
      <c r="G474" s="79">
        <f t="shared" si="143"/>
        <v>51.742996673734581</v>
      </c>
      <c r="H474" s="72">
        <f t="shared" si="142"/>
        <v>23.852547033807454</v>
      </c>
      <c r="I474" s="10">
        <f t="shared" si="138"/>
        <v>6.625707509390959</v>
      </c>
      <c r="J474" s="70">
        <v>-2.1</v>
      </c>
      <c r="K474" s="7">
        <f t="shared" si="130"/>
        <v>28.009432492499833</v>
      </c>
      <c r="L474" s="43">
        <v>1812</v>
      </c>
      <c r="M474" s="7">
        <f t="shared" si="132"/>
        <v>-1293.6000000000001</v>
      </c>
      <c r="N474" s="7">
        <v>0</v>
      </c>
      <c r="O474" s="7">
        <f t="shared" si="129"/>
        <v>546.40943249249972</v>
      </c>
      <c r="P474" s="7">
        <f t="shared" si="141"/>
        <v>3.6203490800676077</v>
      </c>
      <c r="Q474" s="7">
        <f t="shared" si="144"/>
        <v>4200</v>
      </c>
      <c r="R474" s="7">
        <f t="shared" si="131"/>
        <v>12.04</v>
      </c>
      <c r="S474" s="21">
        <f t="shared" si="133"/>
        <v>20.430733333333329</v>
      </c>
      <c r="T474" s="21">
        <f t="shared" si="139"/>
        <v>21</v>
      </c>
      <c r="U474" s="7">
        <f t="shared" si="140"/>
        <v>4000</v>
      </c>
      <c r="V474" s="7">
        <f t="shared" si="134"/>
        <v>2</v>
      </c>
      <c r="W474" s="7">
        <f t="shared" si="135"/>
        <v>8</v>
      </c>
      <c r="X474" s="7">
        <v>0</v>
      </c>
      <c r="Y474" s="7">
        <f t="shared" si="136"/>
        <v>8.9782279999999997</v>
      </c>
    </row>
    <row r="475" spans="3:25">
      <c r="C475" s="69" t="s">
        <v>130</v>
      </c>
      <c r="D475" s="169">
        <v>2</v>
      </c>
      <c r="E475" s="65">
        <v>3</v>
      </c>
      <c r="F475" s="131">
        <f t="shared" si="137"/>
        <v>469</v>
      </c>
      <c r="G475" s="79">
        <f t="shared" si="143"/>
        <v>51.901706840001822</v>
      </c>
      <c r="H475" s="72">
        <f t="shared" si="142"/>
        <v>22.682856962913569</v>
      </c>
      <c r="I475" s="10">
        <f t="shared" si="138"/>
        <v>6.3007936008093246</v>
      </c>
      <c r="J475" s="70">
        <v>-2.1</v>
      </c>
      <c r="K475" s="7">
        <f t="shared" si="130"/>
        <v>25.329714577499825</v>
      </c>
      <c r="L475" s="43">
        <v>1812</v>
      </c>
      <c r="M475" s="7">
        <f t="shared" si="132"/>
        <v>-1293.6000000000001</v>
      </c>
      <c r="N475" s="7">
        <v>0</v>
      </c>
      <c r="O475" s="7">
        <f t="shared" si="129"/>
        <v>543.72971457749964</v>
      </c>
      <c r="P475" s="7">
        <f t="shared" si="141"/>
        <v>3.4259287061797905</v>
      </c>
      <c r="Q475" s="7">
        <f t="shared" si="144"/>
        <v>3900</v>
      </c>
      <c r="R475" s="7">
        <f t="shared" si="131"/>
        <v>10.284000000000001</v>
      </c>
      <c r="S475" s="21">
        <f t="shared" si="133"/>
        <v>18.79335076923077</v>
      </c>
      <c r="T475" s="21">
        <f t="shared" si="139"/>
        <v>19</v>
      </c>
      <c r="U475" s="7">
        <f t="shared" si="140"/>
        <v>4000</v>
      </c>
      <c r="V475" s="7">
        <f t="shared" si="134"/>
        <v>4</v>
      </c>
      <c r="W475" s="7">
        <f t="shared" si="135"/>
        <v>8</v>
      </c>
      <c r="X475" s="7">
        <v>0</v>
      </c>
      <c r="Y475" s="7">
        <f t="shared" si="136"/>
        <v>7.668778800000001</v>
      </c>
    </row>
    <row r="476" spans="3:25">
      <c r="C476" s="69" t="s">
        <v>130</v>
      </c>
      <c r="D476" s="169">
        <v>2</v>
      </c>
      <c r="E476" s="65">
        <v>3</v>
      </c>
      <c r="F476" s="131">
        <f t="shared" si="137"/>
        <v>470</v>
      </c>
      <c r="G476" s="79">
        <f t="shared" si="143"/>
        <v>52.069543111661162</v>
      </c>
      <c r="H476" s="72">
        <f t="shared" si="142"/>
        <v>21.449475518063291</v>
      </c>
      <c r="I476" s="10">
        <f t="shared" si="138"/>
        <v>5.95818764390647</v>
      </c>
      <c r="J476" s="70">
        <v>-2.1</v>
      </c>
      <c r="K476" s="7">
        <f t="shared" si="130"/>
        <v>22.649996662499824</v>
      </c>
      <c r="L476" s="43">
        <v>1812</v>
      </c>
      <c r="M476" s="7">
        <f t="shared" si="132"/>
        <v>-1293.6000000000001</v>
      </c>
      <c r="N476" s="7">
        <v>0</v>
      </c>
      <c r="O476" s="7">
        <f t="shared" si="129"/>
        <v>541.04999666249978</v>
      </c>
      <c r="P476" s="7">
        <f t="shared" si="141"/>
        <v>3.2236774048501431</v>
      </c>
      <c r="Q476" s="7">
        <f t="shared" si="144"/>
        <v>3700</v>
      </c>
      <c r="R476" s="7">
        <f t="shared" si="131"/>
        <v>9.8520000000000003</v>
      </c>
      <c r="S476" s="21">
        <f t="shared" si="133"/>
        <v>18.977082162162162</v>
      </c>
      <c r="T476" s="21">
        <f t="shared" si="139"/>
        <v>19</v>
      </c>
      <c r="U476" s="7">
        <f t="shared" si="140"/>
        <v>3500</v>
      </c>
      <c r="V476" s="7">
        <f t="shared" si="134"/>
        <v>4</v>
      </c>
      <c r="W476" s="7">
        <f t="shared" si="135"/>
        <v>7</v>
      </c>
      <c r="X476" s="7">
        <v>0</v>
      </c>
      <c r="Y476" s="7">
        <f t="shared" si="136"/>
        <v>7.3466364000000004</v>
      </c>
    </row>
    <row r="477" spans="3:25">
      <c r="C477" s="71" t="s">
        <v>129</v>
      </c>
      <c r="D477" s="169">
        <v>2</v>
      </c>
      <c r="E477" s="65">
        <v>3</v>
      </c>
      <c r="F477" s="131">
        <f t="shared" si="137"/>
        <v>471</v>
      </c>
      <c r="G477" s="79">
        <f t="shared" si="143"/>
        <v>52.248285613011952</v>
      </c>
      <c r="H477" s="72">
        <f t="shared" si="142"/>
        <v>20.140705052206997</v>
      </c>
      <c r="I477" s="10">
        <f t="shared" si="138"/>
        <v>5.5946402922797214</v>
      </c>
      <c r="J477" s="70">
        <v>0.5</v>
      </c>
      <c r="K477" s="7">
        <f t="shared" si="130"/>
        <v>19.970278747499822</v>
      </c>
      <c r="L477" s="43">
        <v>1812</v>
      </c>
      <c r="M477" s="7">
        <f t="shared" si="132"/>
        <v>308</v>
      </c>
      <c r="N477" s="7">
        <v>0</v>
      </c>
      <c r="O477" s="7">
        <f t="shared" si="129"/>
        <v>2139.9702787474998</v>
      </c>
      <c r="P477" s="7">
        <f t="shared" si="141"/>
        <v>11.972363945761829</v>
      </c>
      <c r="Q477" s="7">
        <f t="shared" si="144"/>
        <v>3500</v>
      </c>
      <c r="R477" s="7">
        <f t="shared" si="131"/>
        <v>9.2200000000000006</v>
      </c>
      <c r="S477" s="21">
        <f t="shared" si="133"/>
        <v>18.774554285714288</v>
      </c>
      <c r="T477" s="21">
        <f t="shared" si="139"/>
        <v>19</v>
      </c>
      <c r="U477" s="7">
        <f t="shared" si="140"/>
        <v>3500</v>
      </c>
      <c r="V477" s="7">
        <f t="shared" si="134"/>
        <v>4</v>
      </c>
      <c r="W477" s="7">
        <f t="shared" si="135"/>
        <v>7</v>
      </c>
      <c r="X477" s="7">
        <f t="shared" ref="X477:X540" si="145">INDEX($AK$7:$AX$29,V477,W477)</f>
        <v>462</v>
      </c>
      <c r="Y477" s="7">
        <f t="shared" si="136"/>
        <v>6.8753540000000006</v>
      </c>
    </row>
    <row r="478" spans="3:25">
      <c r="C478" s="71" t="s">
        <v>129</v>
      </c>
      <c r="D478" s="169">
        <v>2</v>
      </c>
      <c r="E478" s="65">
        <v>3</v>
      </c>
      <c r="F478" s="131">
        <f t="shared" si="137"/>
        <v>472</v>
      </c>
      <c r="G478" s="79">
        <f t="shared" si="143"/>
        <v>52.4242394487814</v>
      </c>
      <c r="H478" s="72">
        <f t="shared" si="142"/>
        <v>20.459912023271176</v>
      </c>
      <c r="I478" s="10">
        <f t="shared" si="138"/>
        <v>5.6833088953531048</v>
      </c>
      <c r="J478" s="70">
        <v>0.5</v>
      </c>
      <c r="K478" s="7">
        <f t="shared" si="130"/>
        <v>20.608306822499824</v>
      </c>
      <c r="L478" s="43">
        <v>1812</v>
      </c>
      <c r="M478" s="7">
        <f t="shared" si="132"/>
        <v>308</v>
      </c>
      <c r="N478" s="7">
        <v>0</v>
      </c>
      <c r="O478" s="7">
        <f t="shared" si="129"/>
        <v>2140.6083068224998</v>
      </c>
      <c r="P478" s="7">
        <f t="shared" si="141"/>
        <v>12.165738231631062</v>
      </c>
      <c r="Q478" s="7">
        <f t="shared" si="144"/>
        <v>3600</v>
      </c>
      <c r="R478" s="7">
        <f t="shared" si="131"/>
        <v>9.6359999999999992</v>
      </c>
      <c r="S478" s="21">
        <f t="shared" si="133"/>
        <v>19.076603333333331</v>
      </c>
      <c r="T478" s="21">
        <f t="shared" si="139"/>
        <v>20</v>
      </c>
      <c r="U478" s="7">
        <f t="shared" si="140"/>
        <v>3500</v>
      </c>
      <c r="V478" s="7">
        <f t="shared" si="134"/>
        <v>3</v>
      </c>
      <c r="W478" s="7">
        <f t="shared" si="135"/>
        <v>7</v>
      </c>
      <c r="X478" s="7">
        <f t="shared" si="145"/>
        <v>462</v>
      </c>
      <c r="Y478" s="7">
        <f t="shared" si="136"/>
        <v>7.1855652000000001</v>
      </c>
    </row>
    <row r="479" spans="3:25">
      <c r="C479" s="71" t="s">
        <v>129</v>
      </c>
      <c r="D479" s="169">
        <v>2</v>
      </c>
      <c r="E479" s="65">
        <v>3</v>
      </c>
      <c r="F479" s="131">
        <f t="shared" si="137"/>
        <v>473</v>
      </c>
      <c r="G479" s="79">
        <f t="shared" si="143"/>
        <v>52.597531197084749</v>
      </c>
      <c r="H479" s="72">
        <f t="shared" si="142"/>
        <v>20.774214786604968</v>
      </c>
      <c r="I479" s="10">
        <f t="shared" si="138"/>
        <v>5.7706152185013799</v>
      </c>
      <c r="J479" s="70">
        <v>0.5</v>
      </c>
      <c r="K479" s="7">
        <f t="shared" si="130"/>
        <v>21.246334897499825</v>
      </c>
      <c r="L479" s="43">
        <v>1812</v>
      </c>
      <c r="M479" s="7">
        <f t="shared" si="132"/>
        <v>308</v>
      </c>
      <c r="N479" s="7">
        <v>0</v>
      </c>
      <c r="O479" s="7">
        <f t="shared" si="129"/>
        <v>2141.2463348974998</v>
      </c>
      <c r="P479" s="7">
        <f t="shared" si="141"/>
        <v>12.356308686719814</v>
      </c>
      <c r="Q479" s="7">
        <f t="shared" si="144"/>
        <v>3600</v>
      </c>
      <c r="R479" s="7">
        <f t="shared" si="131"/>
        <v>9.6359999999999992</v>
      </c>
      <c r="S479" s="21">
        <f t="shared" si="133"/>
        <v>19.076603333333331</v>
      </c>
      <c r="T479" s="21">
        <f t="shared" si="139"/>
        <v>20</v>
      </c>
      <c r="U479" s="7">
        <f t="shared" si="140"/>
        <v>3500</v>
      </c>
      <c r="V479" s="7">
        <f t="shared" si="134"/>
        <v>3</v>
      </c>
      <c r="W479" s="7">
        <f t="shared" si="135"/>
        <v>7</v>
      </c>
      <c r="X479" s="7">
        <f t="shared" si="145"/>
        <v>462</v>
      </c>
      <c r="Y479" s="7">
        <f t="shared" si="136"/>
        <v>7.1855652000000001</v>
      </c>
    </row>
    <row r="480" spans="3:25">
      <c r="C480" s="71" t="s">
        <v>129</v>
      </c>
      <c r="D480" s="169">
        <v>2</v>
      </c>
      <c r="E480" s="65">
        <v>3</v>
      </c>
      <c r="F480" s="131">
        <f t="shared" si="137"/>
        <v>474</v>
      </c>
      <c r="G480" s="79">
        <f t="shared" si="143"/>
        <v>52.768278141275374</v>
      </c>
      <c r="H480" s="72">
        <f t="shared" si="142"/>
        <v>21.083832668658623</v>
      </c>
      <c r="I480" s="10">
        <f t="shared" si="138"/>
        <v>5.8566201857385058</v>
      </c>
      <c r="J480" s="70">
        <v>0.5</v>
      </c>
      <c r="K480" s="7">
        <f t="shared" si="130"/>
        <v>21.884362972499826</v>
      </c>
      <c r="L480" s="43">
        <v>1812</v>
      </c>
      <c r="M480" s="7">
        <f t="shared" si="132"/>
        <v>308</v>
      </c>
      <c r="N480" s="7">
        <v>0</v>
      </c>
      <c r="O480" s="7">
        <f t="shared" si="129"/>
        <v>2141.8843629724997</v>
      </c>
      <c r="P480" s="7">
        <f t="shared" si="141"/>
        <v>12.544203195702403</v>
      </c>
      <c r="Q480" s="7">
        <f t="shared" si="144"/>
        <v>3700</v>
      </c>
      <c r="R480" s="7">
        <f t="shared" si="131"/>
        <v>9.8520000000000003</v>
      </c>
      <c r="S480" s="21">
        <f t="shared" si="133"/>
        <v>18.977082162162162</v>
      </c>
      <c r="T480" s="21">
        <f t="shared" si="139"/>
        <v>19</v>
      </c>
      <c r="U480" s="7">
        <f t="shared" si="140"/>
        <v>3500</v>
      </c>
      <c r="V480" s="7">
        <f t="shared" si="134"/>
        <v>4</v>
      </c>
      <c r="W480" s="7">
        <f t="shared" si="135"/>
        <v>7</v>
      </c>
      <c r="X480" s="7">
        <f t="shared" si="145"/>
        <v>462</v>
      </c>
      <c r="Y480" s="7">
        <f t="shared" si="136"/>
        <v>7.3466364000000004</v>
      </c>
    </row>
    <row r="481" spans="3:25">
      <c r="C481" s="71" t="s">
        <v>129</v>
      </c>
      <c r="D481" s="169">
        <v>2</v>
      </c>
      <c r="E481" s="65">
        <v>3</v>
      </c>
      <c r="F481" s="131">
        <f t="shared" si="137"/>
        <v>475</v>
      </c>
      <c r="G481" s="79">
        <f t="shared" si="143"/>
        <v>52.936589198244363</v>
      </c>
      <c r="H481" s="72">
        <f t="shared" si="142"/>
        <v>21.388969119618565</v>
      </c>
      <c r="I481" s="10">
        <f t="shared" si="138"/>
        <v>5.9413803110051564</v>
      </c>
      <c r="J481" s="70">
        <v>0.5</v>
      </c>
      <c r="K481" s="7">
        <f t="shared" si="130"/>
        <v>22.522391047499823</v>
      </c>
      <c r="L481" s="43">
        <v>1812</v>
      </c>
      <c r="M481" s="7">
        <f t="shared" si="132"/>
        <v>308</v>
      </c>
      <c r="N481" s="7">
        <v>0</v>
      </c>
      <c r="O481" s="7">
        <f t="shared" si="129"/>
        <v>2142.5223910474997</v>
      </c>
      <c r="P481" s="7">
        <f t="shared" si="141"/>
        <v>12.729540350057304</v>
      </c>
      <c r="Q481" s="7">
        <f t="shared" si="144"/>
        <v>3700</v>
      </c>
      <c r="R481" s="7">
        <f t="shared" si="131"/>
        <v>9.8520000000000003</v>
      </c>
      <c r="S481" s="21">
        <f t="shared" si="133"/>
        <v>18.977082162162162</v>
      </c>
      <c r="T481" s="21">
        <f t="shared" si="139"/>
        <v>19</v>
      </c>
      <c r="U481" s="7">
        <f t="shared" si="140"/>
        <v>3500</v>
      </c>
      <c r="V481" s="7">
        <f t="shared" si="134"/>
        <v>4</v>
      </c>
      <c r="W481" s="7">
        <f t="shared" si="135"/>
        <v>7</v>
      </c>
      <c r="X481" s="7">
        <f t="shared" si="145"/>
        <v>462</v>
      </c>
      <c r="Y481" s="7">
        <f t="shared" si="136"/>
        <v>7.3466364000000004</v>
      </c>
    </row>
    <row r="482" spans="3:25">
      <c r="C482" s="71" t="s">
        <v>129</v>
      </c>
      <c r="D482" s="169">
        <v>2</v>
      </c>
      <c r="E482" s="65">
        <v>3</v>
      </c>
      <c r="F482" s="131">
        <f t="shared" si="137"/>
        <v>476</v>
      </c>
      <c r="G482" s="79">
        <f t="shared" si="143"/>
        <v>53.102565730821688</v>
      </c>
      <c r="H482" s="72">
        <f t="shared" si="142"/>
        <v>21.689813277204497</v>
      </c>
      <c r="I482" s="10">
        <f t="shared" si="138"/>
        <v>6.0249481325568048</v>
      </c>
      <c r="J482" s="70">
        <v>0.5</v>
      </c>
      <c r="K482" s="7">
        <f t="shared" si="130"/>
        <v>23.160419122499825</v>
      </c>
      <c r="L482" s="43">
        <v>1812</v>
      </c>
      <c r="M482" s="7">
        <f t="shared" si="132"/>
        <v>308</v>
      </c>
      <c r="N482" s="7">
        <v>0</v>
      </c>
      <c r="O482" s="7">
        <f t="shared" si="129"/>
        <v>2143.1604191224997</v>
      </c>
      <c r="P482" s="7">
        <f t="shared" si="141"/>
        <v>12.912430364961763</v>
      </c>
      <c r="Q482" s="7">
        <f t="shared" si="144"/>
        <v>3800</v>
      </c>
      <c r="R482" s="7">
        <f t="shared" si="131"/>
        <v>10.068</v>
      </c>
      <c r="S482" s="21">
        <f t="shared" si="133"/>
        <v>18.882798947368421</v>
      </c>
      <c r="T482" s="21">
        <f t="shared" si="139"/>
        <v>19</v>
      </c>
      <c r="U482" s="7">
        <f t="shared" si="140"/>
        <v>4000</v>
      </c>
      <c r="V482" s="7">
        <f t="shared" si="134"/>
        <v>4</v>
      </c>
      <c r="W482" s="7">
        <f t="shared" si="135"/>
        <v>8</v>
      </c>
      <c r="X482" s="7">
        <f t="shared" si="145"/>
        <v>466</v>
      </c>
      <c r="Y482" s="7">
        <f t="shared" si="136"/>
        <v>7.5077075999999998</v>
      </c>
    </row>
    <row r="483" spans="3:25">
      <c r="C483" s="71" t="s">
        <v>129</v>
      </c>
      <c r="D483" s="169">
        <v>2</v>
      </c>
      <c r="E483" s="65">
        <v>3</v>
      </c>
      <c r="F483" s="131">
        <f t="shared" si="137"/>
        <v>477</v>
      </c>
      <c r="G483" s="79">
        <f t="shared" si="143"/>
        <v>53.266302261487667</v>
      </c>
      <c r="H483" s="72">
        <f t="shared" si="142"/>
        <v>21.986541337827475</v>
      </c>
      <c r="I483" s="10">
        <f t="shared" si="138"/>
        <v>6.1073725938409655</v>
      </c>
      <c r="J483" s="70">
        <v>0.5</v>
      </c>
      <c r="K483" s="7">
        <f t="shared" si="130"/>
        <v>23.798447197499819</v>
      </c>
      <c r="L483" s="43">
        <v>1812</v>
      </c>
      <c r="M483" s="7">
        <f t="shared" si="132"/>
        <v>308</v>
      </c>
      <c r="N483" s="7">
        <v>0</v>
      </c>
      <c r="O483" s="7">
        <f t="shared" si="129"/>
        <v>2143.7984471974996</v>
      </c>
      <c r="P483" s="7">
        <f t="shared" si="141"/>
        <v>13.092975883132826</v>
      </c>
      <c r="Q483" s="7">
        <f t="shared" si="144"/>
        <v>3800</v>
      </c>
      <c r="R483" s="7">
        <f t="shared" si="131"/>
        <v>10.068</v>
      </c>
      <c r="S483" s="21">
        <f t="shared" si="133"/>
        <v>18.882798947368421</v>
      </c>
      <c r="T483" s="21">
        <f t="shared" si="139"/>
        <v>19</v>
      </c>
      <c r="U483" s="7">
        <f t="shared" si="140"/>
        <v>4000</v>
      </c>
      <c r="V483" s="7">
        <f t="shared" si="134"/>
        <v>4</v>
      </c>
      <c r="W483" s="7">
        <f t="shared" si="135"/>
        <v>8</v>
      </c>
      <c r="X483" s="7">
        <f t="shared" si="145"/>
        <v>466</v>
      </c>
      <c r="Y483" s="7">
        <f t="shared" si="136"/>
        <v>7.5077075999999998</v>
      </c>
    </row>
    <row r="484" spans="3:25">
      <c r="C484" s="71" t="s">
        <v>129</v>
      </c>
      <c r="D484" s="169">
        <v>2</v>
      </c>
      <c r="E484" s="65">
        <v>3</v>
      </c>
      <c r="F484" s="131">
        <f t="shared" si="137"/>
        <v>478</v>
      </c>
      <c r="G484" s="79">
        <f t="shared" si="143"/>
        <v>53.427887101662769</v>
      </c>
      <c r="H484" s="72">
        <f t="shared" si="142"/>
        <v>22.279317763342675</v>
      </c>
      <c r="I484" s="10">
        <f t="shared" si="138"/>
        <v>6.188699378706298</v>
      </c>
      <c r="J484" s="70">
        <v>0.5</v>
      </c>
      <c r="K484" s="7">
        <f t="shared" si="130"/>
        <v>24.43647527249982</v>
      </c>
      <c r="L484" s="43">
        <v>1812</v>
      </c>
      <c r="M484" s="7">
        <f t="shared" si="132"/>
        <v>308</v>
      </c>
      <c r="N484" s="7">
        <v>0</v>
      </c>
      <c r="O484" s="7">
        <f t="shared" si="129"/>
        <v>2144.4364752724996</v>
      </c>
      <c r="P484" s="7">
        <f t="shared" si="141"/>
        <v>13.271272682194041</v>
      </c>
      <c r="Q484" s="7">
        <f t="shared" si="144"/>
        <v>3900</v>
      </c>
      <c r="R484" s="7">
        <f t="shared" si="131"/>
        <v>10.284000000000001</v>
      </c>
      <c r="S484" s="21">
        <f t="shared" si="133"/>
        <v>18.79335076923077</v>
      </c>
      <c r="T484" s="21">
        <f t="shared" si="139"/>
        <v>19</v>
      </c>
      <c r="U484" s="7">
        <f t="shared" si="140"/>
        <v>4000</v>
      </c>
      <c r="V484" s="7">
        <f t="shared" si="134"/>
        <v>4</v>
      </c>
      <c r="W484" s="7">
        <f t="shared" si="135"/>
        <v>8</v>
      </c>
      <c r="X484" s="7">
        <f t="shared" si="145"/>
        <v>466</v>
      </c>
      <c r="Y484" s="7">
        <f t="shared" si="136"/>
        <v>7.668778800000001</v>
      </c>
    </row>
    <row r="485" spans="3:25">
      <c r="C485" s="71" t="s">
        <v>129</v>
      </c>
      <c r="D485" s="169">
        <v>2</v>
      </c>
      <c r="E485" s="65">
        <v>3</v>
      </c>
      <c r="F485" s="131">
        <f t="shared" si="137"/>
        <v>479</v>
      </c>
      <c r="G485" s="79">
        <f t="shared" si="143"/>
        <v>53.587402908468441</v>
      </c>
      <c r="H485" s="72">
        <f t="shared" si="142"/>
        <v>22.568296346866688</v>
      </c>
      <c r="I485" s="10">
        <f t="shared" si="138"/>
        <v>6.2689712074629691</v>
      </c>
      <c r="J485" s="70">
        <v>0.5</v>
      </c>
      <c r="K485" s="7">
        <f t="shared" si="130"/>
        <v>25.074503347499817</v>
      </c>
      <c r="L485" s="43">
        <v>1812</v>
      </c>
      <c r="M485" s="7">
        <f t="shared" si="132"/>
        <v>308</v>
      </c>
      <c r="N485" s="7">
        <v>0</v>
      </c>
      <c r="O485" s="7">
        <f t="shared" si="129"/>
        <v>2145.0745033474996</v>
      </c>
      <c r="P485" s="7">
        <f t="shared" si="141"/>
        <v>13.447410299348403</v>
      </c>
      <c r="Q485" s="7">
        <f t="shared" si="144"/>
        <v>3900</v>
      </c>
      <c r="R485" s="7">
        <f t="shared" si="131"/>
        <v>10.284000000000001</v>
      </c>
      <c r="S485" s="21">
        <f t="shared" si="133"/>
        <v>18.79335076923077</v>
      </c>
      <c r="T485" s="21">
        <f t="shared" si="139"/>
        <v>19</v>
      </c>
      <c r="U485" s="7">
        <f t="shared" si="140"/>
        <v>4000</v>
      </c>
      <c r="V485" s="7">
        <f t="shared" si="134"/>
        <v>4</v>
      </c>
      <c r="W485" s="7">
        <f t="shared" si="135"/>
        <v>8</v>
      </c>
      <c r="X485" s="7">
        <f t="shared" si="145"/>
        <v>466</v>
      </c>
      <c r="Y485" s="7">
        <f t="shared" si="136"/>
        <v>7.668778800000001</v>
      </c>
    </row>
    <row r="486" spans="3:25">
      <c r="C486" s="71" t="s">
        <v>129</v>
      </c>
      <c r="D486" s="169">
        <v>2</v>
      </c>
      <c r="E486" s="65">
        <v>3</v>
      </c>
      <c r="F486" s="131">
        <f t="shared" si="137"/>
        <v>480</v>
      </c>
      <c r="G486" s="79">
        <f t="shared" si="143"/>
        <v>53.744927178921088</v>
      </c>
      <c r="H486" s="72">
        <f t="shared" si="142"/>
        <v>22.853621157269508</v>
      </c>
      <c r="I486" s="10">
        <f t="shared" si="138"/>
        <v>6.3482280992415294</v>
      </c>
      <c r="J486" s="70">
        <v>0.5</v>
      </c>
      <c r="K486" s="7">
        <f t="shared" si="130"/>
        <v>25.712531422499818</v>
      </c>
      <c r="L486" s="43">
        <v>1812</v>
      </c>
      <c r="M486" s="7">
        <f t="shared" si="132"/>
        <v>308</v>
      </c>
      <c r="N486" s="7">
        <v>0</v>
      </c>
      <c r="O486" s="7">
        <f t="shared" si="129"/>
        <v>2145.7125314224995</v>
      </c>
      <c r="P486" s="7">
        <f t="shared" si="141"/>
        <v>13.621472584870984</v>
      </c>
      <c r="Q486" s="7">
        <f t="shared" si="144"/>
        <v>4000</v>
      </c>
      <c r="R486" s="7">
        <f t="shared" si="131"/>
        <v>10.86</v>
      </c>
      <c r="S486" s="21">
        <f t="shared" si="133"/>
        <v>19.349805</v>
      </c>
      <c r="T486" s="21">
        <f t="shared" si="139"/>
        <v>20</v>
      </c>
      <c r="U486" s="7">
        <f t="shared" si="140"/>
        <v>4000</v>
      </c>
      <c r="V486" s="7">
        <f t="shared" si="134"/>
        <v>3</v>
      </c>
      <c r="W486" s="7">
        <f t="shared" si="135"/>
        <v>8</v>
      </c>
      <c r="X486" s="7">
        <f t="shared" si="145"/>
        <v>466</v>
      </c>
      <c r="Y486" s="7">
        <f t="shared" si="136"/>
        <v>8.0983020000000003</v>
      </c>
    </row>
    <row r="487" spans="3:25">
      <c r="C487" s="71" t="s">
        <v>129</v>
      </c>
      <c r="D487" s="169">
        <v>2</v>
      </c>
      <c r="E487" s="65">
        <v>3</v>
      </c>
      <c r="F487" s="131">
        <f t="shared" si="137"/>
        <v>481</v>
      </c>
      <c r="G487" s="79">
        <f t="shared" si="143"/>
        <v>53.900532689943461</v>
      </c>
      <c r="H487" s="72">
        <f t="shared" si="142"/>
        <v>23.135427378805787</v>
      </c>
      <c r="I487" s="10">
        <f t="shared" si="138"/>
        <v>6.4265076052238292</v>
      </c>
      <c r="J487" s="70">
        <v>0.5</v>
      </c>
      <c r="K487" s="7">
        <f t="shared" si="130"/>
        <v>26.35055949749982</v>
      </c>
      <c r="L487" s="43">
        <v>1812</v>
      </c>
      <c r="M487" s="7">
        <f t="shared" si="132"/>
        <v>308</v>
      </c>
      <c r="N487" s="7">
        <v>0</v>
      </c>
      <c r="O487" s="7">
        <f t="shared" si="129"/>
        <v>2146.3505594974995</v>
      </c>
      <c r="P487" s="7">
        <f t="shared" si="141"/>
        <v>13.793538194087102</v>
      </c>
      <c r="Q487" s="7">
        <f t="shared" si="144"/>
        <v>4000</v>
      </c>
      <c r="R487" s="7">
        <f t="shared" si="131"/>
        <v>10.86</v>
      </c>
      <c r="S487" s="21">
        <f t="shared" si="133"/>
        <v>19.349805</v>
      </c>
      <c r="T487" s="21">
        <f t="shared" si="139"/>
        <v>20</v>
      </c>
      <c r="U487" s="7">
        <f t="shared" si="140"/>
        <v>4000</v>
      </c>
      <c r="V487" s="7">
        <f t="shared" si="134"/>
        <v>3</v>
      </c>
      <c r="W487" s="7">
        <f t="shared" si="135"/>
        <v>8</v>
      </c>
      <c r="X487" s="7">
        <f t="shared" si="145"/>
        <v>466</v>
      </c>
      <c r="Y487" s="7">
        <f t="shared" si="136"/>
        <v>8.0983020000000003</v>
      </c>
    </row>
    <row r="488" spans="3:25">
      <c r="C488" s="71" t="s">
        <v>129</v>
      </c>
      <c r="D488" s="169">
        <v>2</v>
      </c>
      <c r="E488" s="65">
        <v>3</v>
      </c>
      <c r="F488" s="131">
        <f t="shared" si="137"/>
        <v>482</v>
      </c>
      <c r="G488" s="79">
        <f t="shared" si="143"/>
        <v>54.054287891281611</v>
      </c>
      <c r="H488" s="72">
        <f t="shared" si="142"/>
        <v>23.413842059773025</v>
      </c>
      <c r="I488" s="10">
        <f t="shared" si="138"/>
        <v>6.5038450166036181</v>
      </c>
      <c r="J488" s="70">
        <v>0.5</v>
      </c>
      <c r="K488" s="7">
        <f t="shared" si="130"/>
        <v>26.988587572499817</v>
      </c>
      <c r="L488" s="43">
        <v>1812</v>
      </c>
      <c r="M488" s="7">
        <f t="shared" si="132"/>
        <v>308</v>
      </c>
      <c r="N488" s="7">
        <v>0</v>
      </c>
      <c r="O488" s="7">
        <f t="shared" si="129"/>
        <v>2146.9885875724999</v>
      </c>
      <c r="P488" s="7">
        <f t="shared" si="141"/>
        <v>13.963681025988244</v>
      </c>
      <c r="Q488" s="7">
        <f t="shared" si="144"/>
        <v>4100</v>
      </c>
      <c r="R488" s="7">
        <f t="shared" si="131"/>
        <v>11.45</v>
      </c>
      <c r="S488" s="21">
        <f t="shared" si="133"/>
        <v>19.903451219512192</v>
      </c>
      <c r="T488" s="21">
        <f t="shared" si="139"/>
        <v>20</v>
      </c>
      <c r="U488" s="7">
        <f t="shared" si="140"/>
        <v>4000</v>
      </c>
      <c r="V488" s="7">
        <f t="shared" si="134"/>
        <v>3</v>
      </c>
      <c r="W488" s="7">
        <f t="shared" si="135"/>
        <v>8</v>
      </c>
      <c r="X488" s="7">
        <f t="shared" si="145"/>
        <v>466</v>
      </c>
      <c r="Y488" s="7">
        <f t="shared" si="136"/>
        <v>8.5382649999999991</v>
      </c>
    </row>
    <row r="489" spans="3:25">
      <c r="C489" s="71" t="s">
        <v>129</v>
      </c>
      <c r="D489" s="169">
        <v>2</v>
      </c>
      <c r="E489" s="65">
        <v>3</v>
      </c>
      <c r="F489" s="131">
        <f t="shared" si="137"/>
        <v>483</v>
      </c>
      <c r="G489" s="79">
        <f t="shared" si="143"/>
        <v>54.206257257345001</v>
      </c>
      <c r="H489" s="72">
        <f t="shared" si="142"/>
        <v>23.688984781961352</v>
      </c>
      <c r="I489" s="10">
        <f t="shared" si="138"/>
        <v>6.5802735505448195</v>
      </c>
      <c r="J489" s="70">
        <v>0.5</v>
      </c>
      <c r="K489" s="7">
        <f t="shared" si="130"/>
        <v>27.626615647499822</v>
      </c>
      <c r="L489" s="43">
        <v>1812</v>
      </c>
      <c r="M489" s="7">
        <f t="shared" si="132"/>
        <v>308</v>
      </c>
      <c r="N489" s="7">
        <v>0</v>
      </c>
      <c r="O489" s="7">
        <f t="shared" si="129"/>
        <v>2147.6266156474999</v>
      </c>
      <c r="P489" s="7">
        <f t="shared" si="141"/>
        <v>14.131970615391328</v>
      </c>
      <c r="Q489" s="7">
        <f t="shared" si="144"/>
        <v>4100</v>
      </c>
      <c r="R489" s="7">
        <f t="shared" si="131"/>
        <v>11.45</v>
      </c>
      <c r="S489" s="21">
        <f t="shared" si="133"/>
        <v>19.903451219512192</v>
      </c>
      <c r="T489" s="21">
        <f t="shared" si="139"/>
        <v>20</v>
      </c>
      <c r="U489" s="7">
        <f t="shared" si="140"/>
        <v>4000</v>
      </c>
      <c r="V489" s="7">
        <f t="shared" si="134"/>
        <v>3</v>
      </c>
      <c r="W489" s="7">
        <f t="shared" si="135"/>
        <v>8</v>
      </c>
      <c r="X489" s="7">
        <f t="shared" si="145"/>
        <v>466</v>
      </c>
      <c r="Y489" s="7">
        <f t="shared" si="136"/>
        <v>8.5382649999999991</v>
      </c>
    </row>
    <row r="490" spans="3:25">
      <c r="C490" s="71" t="s">
        <v>129</v>
      </c>
      <c r="D490" s="169">
        <v>2</v>
      </c>
      <c r="E490" s="65">
        <v>3</v>
      </c>
      <c r="F490" s="131">
        <f t="shared" si="137"/>
        <v>484</v>
      </c>
      <c r="G490" s="79">
        <f t="shared" si="143"/>
        <v>54.356501603099346</v>
      </c>
      <c r="H490" s="72">
        <f t="shared" si="142"/>
        <v>23.960968260902906</v>
      </c>
      <c r="I490" s="10">
        <f t="shared" si="138"/>
        <v>6.6558245169174741</v>
      </c>
      <c r="J490" s="70">
        <v>0.5</v>
      </c>
      <c r="K490" s="7">
        <f t="shared" si="130"/>
        <v>28.264643722499823</v>
      </c>
      <c r="L490" s="43">
        <v>1812</v>
      </c>
      <c r="M490" s="7">
        <f t="shared" si="132"/>
        <v>308</v>
      </c>
      <c r="N490" s="7">
        <v>0</v>
      </c>
      <c r="O490" s="7">
        <f t="shared" si="129"/>
        <v>2148.2646437224998</v>
      </c>
      <c r="P490" s="7">
        <f t="shared" si="141"/>
        <v>14.298472484515198</v>
      </c>
      <c r="Q490" s="7">
        <f t="shared" si="144"/>
        <v>4200</v>
      </c>
      <c r="R490" s="7">
        <f t="shared" si="131"/>
        <v>12.04</v>
      </c>
      <c r="S490" s="21">
        <f t="shared" si="133"/>
        <v>20.430733333333329</v>
      </c>
      <c r="T490" s="21">
        <f t="shared" si="139"/>
        <v>21</v>
      </c>
      <c r="U490" s="7">
        <f t="shared" si="140"/>
        <v>4000</v>
      </c>
      <c r="V490" s="7">
        <f t="shared" si="134"/>
        <v>2</v>
      </c>
      <c r="W490" s="7">
        <f t="shared" si="135"/>
        <v>8</v>
      </c>
      <c r="X490" s="7">
        <f t="shared" si="145"/>
        <v>488</v>
      </c>
      <c r="Y490" s="7">
        <f t="shared" si="136"/>
        <v>8.9782279999999997</v>
      </c>
    </row>
    <row r="491" spans="3:25">
      <c r="C491" s="170" t="s">
        <v>156</v>
      </c>
      <c r="D491" s="169">
        <v>2</v>
      </c>
      <c r="E491" s="65">
        <v>4</v>
      </c>
      <c r="F491" s="131">
        <f t="shared" si="137"/>
        <v>485</v>
      </c>
      <c r="G491" s="79">
        <f t="shared" si="143"/>
        <v>54.505078368401456</v>
      </c>
      <c r="H491" s="72">
        <f t="shared" si="142"/>
        <v>24.229898885467858</v>
      </c>
      <c r="I491" s="10">
        <f t="shared" si="138"/>
        <v>6.7305274681855156</v>
      </c>
      <c r="J491" s="70">
        <v>0.4</v>
      </c>
      <c r="K491" s="7">
        <f t="shared" si="130"/>
        <v>28.902671797499821</v>
      </c>
      <c r="L491" s="43">
        <v>604</v>
      </c>
      <c r="M491" s="7">
        <f t="shared" si="132"/>
        <v>246.4</v>
      </c>
      <c r="N491" s="7">
        <v>0</v>
      </c>
      <c r="O491" s="7">
        <f t="shared" si="129"/>
        <v>879.30267179749978</v>
      </c>
      <c r="P491" s="7">
        <f t="shared" si="141"/>
        <v>5.9181707853819852</v>
      </c>
      <c r="Q491" s="7">
        <f t="shared" si="144"/>
        <v>4200</v>
      </c>
      <c r="R491" s="7">
        <f t="shared" si="131"/>
        <v>12.04</v>
      </c>
      <c r="S491" s="21">
        <f t="shared" si="133"/>
        <v>20.430733333333329</v>
      </c>
      <c r="T491" s="21">
        <f t="shared" si="139"/>
        <v>21</v>
      </c>
      <c r="U491" s="7">
        <f t="shared" si="140"/>
        <v>4000</v>
      </c>
      <c r="V491" s="7">
        <f t="shared" si="134"/>
        <v>2</v>
      </c>
      <c r="W491" s="7">
        <f t="shared" si="135"/>
        <v>8</v>
      </c>
      <c r="X491" s="7">
        <f t="shared" si="145"/>
        <v>488</v>
      </c>
      <c r="Y491" s="7">
        <f t="shared" si="136"/>
        <v>8.9782279999999997</v>
      </c>
    </row>
    <row r="492" spans="3:25">
      <c r="C492" s="170" t="s">
        <v>156</v>
      </c>
      <c r="D492" s="169">
        <v>2</v>
      </c>
      <c r="E492" s="65">
        <v>4</v>
      </c>
      <c r="F492" s="131">
        <f t="shared" si="137"/>
        <v>486</v>
      </c>
      <c r="G492" s="79">
        <f t="shared" si="143"/>
        <v>54.652360322386428</v>
      </c>
      <c r="H492" s="72">
        <f t="shared" si="142"/>
        <v>24.442913083345783</v>
      </c>
      <c r="I492" s="10">
        <f t="shared" si="138"/>
        <v>6.7896980787071621</v>
      </c>
      <c r="J492" s="70">
        <v>0.4</v>
      </c>
      <c r="K492" s="7">
        <f t="shared" si="130"/>
        <v>29.413094257499825</v>
      </c>
      <c r="L492" s="43">
        <v>604</v>
      </c>
      <c r="M492" s="7">
        <f t="shared" si="132"/>
        <v>246.4</v>
      </c>
      <c r="N492" s="7">
        <v>0</v>
      </c>
      <c r="O492" s="7">
        <f t="shared" si="129"/>
        <v>879.81309425749976</v>
      </c>
      <c r="P492" s="7">
        <f t="shared" si="141"/>
        <v>5.9736652757015491</v>
      </c>
      <c r="Q492" s="7">
        <f t="shared" si="144"/>
        <v>4300</v>
      </c>
      <c r="R492" s="7">
        <f t="shared" si="131"/>
        <v>12.63</v>
      </c>
      <c r="S492" s="21">
        <f t="shared" si="133"/>
        <v>20.933490697674422</v>
      </c>
      <c r="T492" s="21">
        <f t="shared" si="139"/>
        <v>21</v>
      </c>
      <c r="U492" s="7">
        <f t="shared" si="140"/>
        <v>4500</v>
      </c>
      <c r="V492" s="7">
        <f t="shared" si="134"/>
        <v>2</v>
      </c>
      <c r="W492" s="7">
        <f t="shared" si="135"/>
        <v>9</v>
      </c>
      <c r="X492" s="7">
        <f t="shared" si="145"/>
        <v>488</v>
      </c>
      <c r="Y492" s="7">
        <f t="shared" si="136"/>
        <v>9.4181910000000002</v>
      </c>
    </row>
    <row r="493" spans="3:25">
      <c r="C493" s="170" t="s">
        <v>156</v>
      </c>
      <c r="D493" s="169">
        <v>2</v>
      </c>
      <c r="E493" s="65">
        <v>4</v>
      </c>
      <c r="F493" s="131">
        <f t="shared" si="137"/>
        <v>487</v>
      </c>
      <c r="G493" s="79">
        <f t="shared" si="143"/>
        <v>54.798380737467568</v>
      </c>
      <c r="H493" s="72">
        <f t="shared" si="142"/>
        <v>24.654086882299993</v>
      </c>
      <c r="I493" s="10">
        <f t="shared" si="138"/>
        <v>6.8483574673055534</v>
      </c>
      <c r="J493" s="70">
        <v>0.4</v>
      </c>
      <c r="K493" s="7">
        <f t="shared" si="130"/>
        <v>29.923516717499826</v>
      </c>
      <c r="L493" s="43">
        <v>604</v>
      </c>
      <c r="M493" s="7">
        <f t="shared" si="132"/>
        <v>246.4</v>
      </c>
      <c r="N493" s="7">
        <v>0</v>
      </c>
      <c r="O493" s="7">
        <f t="shared" si="129"/>
        <v>880.32351671749984</v>
      </c>
      <c r="P493" s="7">
        <f t="shared" si="141"/>
        <v>6.0287701293569755</v>
      </c>
      <c r="Q493" s="7">
        <f t="shared" si="144"/>
        <v>4300</v>
      </c>
      <c r="R493" s="7">
        <f t="shared" si="131"/>
        <v>12.63</v>
      </c>
      <c r="S493" s="21">
        <f t="shared" si="133"/>
        <v>20.933490697674422</v>
      </c>
      <c r="T493" s="21">
        <f t="shared" si="139"/>
        <v>21</v>
      </c>
      <c r="U493" s="7">
        <f t="shared" si="140"/>
        <v>4500</v>
      </c>
      <c r="V493" s="7">
        <f t="shared" si="134"/>
        <v>2</v>
      </c>
      <c r="W493" s="7">
        <f t="shared" si="135"/>
        <v>9</v>
      </c>
      <c r="X493" s="7">
        <f t="shared" si="145"/>
        <v>488</v>
      </c>
      <c r="Y493" s="7">
        <f t="shared" si="136"/>
        <v>9.4181910000000002</v>
      </c>
    </row>
    <row r="494" spans="3:25">
      <c r="C494" s="170" t="s">
        <v>156</v>
      </c>
      <c r="D494" s="169">
        <v>2</v>
      </c>
      <c r="E494" s="65">
        <v>4</v>
      </c>
      <c r="F494" s="131">
        <f t="shared" si="137"/>
        <v>488</v>
      </c>
      <c r="G494" s="79">
        <f t="shared" si="143"/>
        <v>54.943171485055259</v>
      </c>
      <c r="H494" s="72">
        <f t="shared" si="142"/>
        <v>24.863467175758021</v>
      </c>
      <c r="I494" s="10">
        <f t="shared" si="138"/>
        <v>6.9065186599327832</v>
      </c>
      <c r="J494" s="70">
        <v>0.4</v>
      </c>
      <c r="K494" s="7">
        <f t="shared" si="130"/>
        <v>30.43393917749982</v>
      </c>
      <c r="L494" s="43">
        <v>604</v>
      </c>
      <c r="M494" s="7">
        <f t="shared" si="132"/>
        <v>246.4</v>
      </c>
      <c r="N494" s="7">
        <v>0</v>
      </c>
      <c r="O494" s="7">
        <f t="shared" si="129"/>
        <v>880.83393917749981</v>
      </c>
      <c r="P494" s="7">
        <f t="shared" si="141"/>
        <v>6.0834960372315008</v>
      </c>
      <c r="Q494" s="7">
        <f t="shared" si="144"/>
        <v>4300</v>
      </c>
      <c r="R494" s="7">
        <f t="shared" si="131"/>
        <v>12.63</v>
      </c>
      <c r="S494" s="21">
        <f t="shared" si="133"/>
        <v>20.933490697674422</v>
      </c>
      <c r="T494" s="21">
        <f t="shared" si="139"/>
        <v>21</v>
      </c>
      <c r="U494" s="7">
        <f t="shared" si="140"/>
        <v>4500</v>
      </c>
      <c r="V494" s="7">
        <f t="shared" si="134"/>
        <v>2</v>
      </c>
      <c r="W494" s="7">
        <f t="shared" si="135"/>
        <v>9</v>
      </c>
      <c r="X494" s="7">
        <f t="shared" si="145"/>
        <v>488</v>
      </c>
      <c r="Y494" s="7">
        <f t="shared" si="136"/>
        <v>9.4181910000000002</v>
      </c>
    </row>
    <row r="495" spans="3:25">
      <c r="C495" s="170" t="s">
        <v>156</v>
      </c>
      <c r="D495" s="169">
        <v>2</v>
      </c>
      <c r="E495" s="65">
        <v>4</v>
      </c>
      <c r="F495" s="131">
        <f t="shared" si="137"/>
        <v>489</v>
      </c>
      <c r="G495" s="79">
        <f t="shared" si="143"/>
        <v>55.086763116778805</v>
      </c>
      <c r="H495" s="72">
        <f t="shared" si="142"/>
        <v>25.071098898931346</v>
      </c>
      <c r="I495" s="10">
        <f t="shared" si="138"/>
        <v>6.9641941385920401</v>
      </c>
      <c r="J495" s="70">
        <v>0.4</v>
      </c>
      <c r="K495" s="7">
        <f t="shared" si="130"/>
        <v>30.944361637499824</v>
      </c>
      <c r="L495" s="43">
        <v>604</v>
      </c>
      <c r="M495" s="7">
        <f t="shared" si="132"/>
        <v>246.4</v>
      </c>
      <c r="N495" s="7">
        <v>0</v>
      </c>
      <c r="O495" s="7">
        <f t="shared" si="129"/>
        <v>881.34436163749979</v>
      </c>
      <c r="P495" s="7">
        <f t="shared" si="141"/>
        <v>6.1378532373970192</v>
      </c>
      <c r="Q495" s="7">
        <f t="shared" si="144"/>
        <v>4400</v>
      </c>
      <c r="R495" s="7">
        <f t="shared" si="131"/>
        <v>13.22</v>
      </c>
      <c r="S495" s="21">
        <f t="shared" si="133"/>
        <v>21.413395454545455</v>
      </c>
      <c r="T495" s="21">
        <f t="shared" si="139"/>
        <v>22</v>
      </c>
      <c r="U495" s="7">
        <f t="shared" si="140"/>
        <v>4500</v>
      </c>
      <c r="V495" s="7">
        <f t="shared" si="134"/>
        <v>1</v>
      </c>
      <c r="W495" s="7">
        <f t="shared" si="135"/>
        <v>9</v>
      </c>
      <c r="X495" s="7">
        <f t="shared" si="145"/>
        <v>488</v>
      </c>
      <c r="Y495" s="7">
        <f t="shared" si="136"/>
        <v>9.8581540000000007</v>
      </c>
    </row>
    <row r="496" spans="3:25">
      <c r="C496" s="170" t="s">
        <v>156</v>
      </c>
      <c r="D496" s="169">
        <v>2</v>
      </c>
      <c r="E496" s="65">
        <v>4</v>
      </c>
      <c r="F496" s="131">
        <f t="shared" si="137"/>
        <v>490</v>
      </c>
      <c r="G496" s="79">
        <f t="shared" si="143"/>
        <v>55.229184939752777</v>
      </c>
      <c r="H496" s="72">
        <f t="shared" si="142"/>
        <v>25.277025141420349</v>
      </c>
      <c r="I496" s="10">
        <f t="shared" si="138"/>
        <v>7.0213958726167638</v>
      </c>
      <c r="J496" s="70">
        <v>0.4</v>
      </c>
      <c r="K496" s="7">
        <f t="shared" si="130"/>
        <v>31.454784097499822</v>
      </c>
      <c r="L496" s="43">
        <v>604</v>
      </c>
      <c r="M496" s="7">
        <f t="shared" si="132"/>
        <v>246.4</v>
      </c>
      <c r="N496" s="7">
        <v>0</v>
      </c>
      <c r="O496" s="7">
        <f t="shared" si="129"/>
        <v>881.85478409749976</v>
      </c>
      <c r="P496" s="7">
        <f t="shared" si="141"/>
        <v>6.1918515413095321</v>
      </c>
      <c r="Q496" s="7">
        <f t="shared" si="144"/>
        <v>4400</v>
      </c>
      <c r="R496" s="7">
        <f t="shared" si="131"/>
        <v>13.22</v>
      </c>
      <c r="S496" s="21">
        <f t="shared" si="133"/>
        <v>21.413395454545455</v>
      </c>
      <c r="T496" s="21">
        <f t="shared" si="139"/>
        <v>22</v>
      </c>
      <c r="U496" s="7">
        <f t="shared" si="140"/>
        <v>4500</v>
      </c>
      <c r="V496" s="7">
        <f t="shared" si="134"/>
        <v>1</v>
      </c>
      <c r="W496" s="7">
        <f t="shared" si="135"/>
        <v>9</v>
      </c>
      <c r="X496" s="7">
        <f t="shared" si="145"/>
        <v>488</v>
      </c>
      <c r="Y496" s="7">
        <f t="shared" si="136"/>
        <v>9.8581540000000007</v>
      </c>
    </row>
    <row r="497" spans="3:25">
      <c r="C497" s="170" t="s">
        <v>156</v>
      </c>
      <c r="D497" s="169">
        <v>2</v>
      </c>
      <c r="E497" s="65">
        <v>4</v>
      </c>
      <c r="F497" s="131">
        <f t="shared" si="137"/>
        <v>491</v>
      </c>
      <c r="G497" s="79">
        <f t="shared" si="143"/>
        <v>55.370465086412949</v>
      </c>
      <c r="H497" s="72">
        <f t="shared" si="142"/>
        <v>25.481287251628331</v>
      </c>
      <c r="I497" s="10">
        <f t="shared" si="138"/>
        <v>7.0781353476745359</v>
      </c>
      <c r="J497" s="70">
        <v>0.4</v>
      </c>
      <c r="K497" s="7">
        <f t="shared" si="130"/>
        <v>31.965206557499819</v>
      </c>
      <c r="L497" s="43">
        <v>604</v>
      </c>
      <c r="M497" s="7">
        <f t="shared" si="132"/>
        <v>246.4</v>
      </c>
      <c r="N497" s="7">
        <v>0</v>
      </c>
      <c r="O497" s="7">
        <f t="shared" si="129"/>
        <v>882.36520655749985</v>
      </c>
      <c r="P497" s="7">
        <f t="shared" si="141"/>
        <v>6.2455003580927828</v>
      </c>
      <c r="Q497" s="7">
        <f t="shared" si="144"/>
        <v>4400</v>
      </c>
      <c r="R497" s="7">
        <f t="shared" si="131"/>
        <v>13.22</v>
      </c>
      <c r="S497" s="21">
        <f t="shared" si="133"/>
        <v>21.413395454545455</v>
      </c>
      <c r="T497" s="21">
        <f t="shared" si="139"/>
        <v>22</v>
      </c>
      <c r="U497" s="7">
        <f t="shared" si="140"/>
        <v>4500</v>
      </c>
      <c r="V497" s="7">
        <f t="shared" si="134"/>
        <v>1</v>
      </c>
      <c r="W497" s="7">
        <f t="shared" si="135"/>
        <v>9</v>
      </c>
      <c r="X497" s="7">
        <f t="shared" si="145"/>
        <v>488</v>
      </c>
      <c r="Y497" s="7">
        <f t="shared" si="136"/>
        <v>9.8581540000000007</v>
      </c>
    </row>
    <row r="498" spans="3:25">
      <c r="C498" s="170" t="s">
        <v>156</v>
      </c>
      <c r="D498" s="169">
        <v>2</v>
      </c>
      <c r="E498" s="65">
        <v>4</v>
      </c>
      <c r="F498" s="131">
        <f t="shared" si="137"/>
        <v>492</v>
      </c>
      <c r="G498" s="79">
        <f t="shared" si="143"/>
        <v>55.510630579393201</v>
      </c>
      <c r="H498" s="72">
        <f t="shared" si="142"/>
        <v>25.683924933701164</v>
      </c>
      <c r="I498" s="10">
        <f t="shared" si="138"/>
        <v>7.1344235926947679</v>
      </c>
      <c r="J498" s="70">
        <v>0.4</v>
      </c>
      <c r="K498" s="7">
        <f t="shared" si="130"/>
        <v>32.47562901749982</v>
      </c>
      <c r="L498" s="43">
        <v>604</v>
      </c>
      <c r="M498" s="7">
        <f t="shared" si="132"/>
        <v>246.4</v>
      </c>
      <c r="N498" s="7">
        <v>0</v>
      </c>
      <c r="O498" s="7">
        <f t="shared" si="129"/>
        <v>882.87562901749982</v>
      </c>
      <c r="P498" s="7">
        <f t="shared" si="141"/>
        <v>6.2988087170776845</v>
      </c>
      <c r="Q498" s="7">
        <f t="shared" si="144"/>
        <v>4500</v>
      </c>
      <c r="R498" s="7">
        <f t="shared" si="131"/>
        <v>13.81</v>
      </c>
      <c r="S498" s="21">
        <f t="shared" si="133"/>
        <v>21.871971111111112</v>
      </c>
      <c r="T498" s="21">
        <f t="shared" si="139"/>
        <v>22</v>
      </c>
      <c r="U498" s="7">
        <f t="shared" si="140"/>
        <v>4500</v>
      </c>
      <c r="V498" s="7">
        <f t="shared" si="134"/>
        <v>1</v>
      </c>
      <c r="W498" s="7">
        <f t="shared" si="135"/>
        <v>9</v>
      </c>
      <c r="X498" s="7">
        <f t="shared" si="145"/>
        <v>488</v>
      </c>
      <c r="Y498" s="7">
        <f t="shared" si="136"/>
        <v>10.298117000000001</v>
      </c>
    </row>
    <row r="499" spans="3:25">
      <c r="C499" s="170" t="s">
        <v>156</v>
      </c>
      <c r="D499" s="169">
        <v>2</v>
      </c>
      <c r="E499" s="65">
        <v>4</v>
      </c>
      <c r="F499" s="131">
        <f t="shared" si="137"/>
        <v>493</v>
      </c>
      <c r="G499" s="79">
        <f t="shared" si="143"/>
        <v>55.649707391867068</v>
      </c>
      <c r="H499" s="72">
        <f t="shared" si="142"/>
        <v>25.884976337636402</v>
      </c>
      <c r="I499" s="10">
        <f t="shared" si="138"/>
        <v>7.1902712048990001</v>
      </c>
      <c r="J499" s="70">
        <v>0.4</v>
      </c>
      <c r="K499" s="7">
        <f t="shared" si="130"/>
        <v>32.986051477499814</v>
      </c>
      <c r="L499" s="43">
        <v>604</v>
      </c>
      <c r="M499" s="7">
        <f t="shared" si="132"/>
        <v>246.4</v>
      </c>
      <c r="N499" s="7">
        <v>0</v>
      </c>
      <c r="O499" s="7">
        <f t="shared" si="129"/>
        <v>883.38605147749979</v>
      </c>
      <c r="P499" s="7">
        <f t="shared" si="141"/>
        <v>6.3517852887480926</v>
      </c>
      <c r="Q499" s="7">
        <f t="shared" si="144"/>
        <v>4500</v>
      </c>
      <c r="R499" s="7">
        <f t="shared" si="131"/>
        <v>13.81</v>
      </c>
      <c r="S499" s="21">
        <f t="shared" si="133"/>
        <v>21.871971111111112</v>
      </c>
      <c r="T499" s="21">
        <f t="shared" si="139"/>
        <v>22</v>
      </c>
      <c r="U499" s="7">
        <f t="shared" si="140"/>
        <v>4500</v>
      </c>
      <c r="V499" s="7">
        <f t="shared" si="134"/>
        <v>1</v>
      </c>
      <c r="W499" s="7">
        <f t="shared" si="135"/>
        <v>9</v>
      </c>
      <c r="X499" s="7">
        <f t="shared" si="145"/>
        <v>488</v>
      </c>
      <c r="Y499" s="7">
        <f t="shared" si="136"/>
        <v>10.298117000000001</v>
      </c>
    </row>
    <row r="500" spans="3:25">
      <c r="C500" s="170" t="s">
        <v>156</v>
      </c>
      <c r="D500" s="169">
        <v>2</v>
      </c>
      <c r="E500" s="65">
        <v>4</v>
      </c>
      <c r="F500" s="131">
        <f t="shared" si="137"/>
        <v>494</v>
      </c>
      <c r="G500" s="79">
        <f t="shared" si="143"/>
        <v>55.787720503735542</v>
      </c>
      <c r="H500" s="72">
        <f t="shared" si="142"/>
        <v>26.08447814314092</v>
      </c>
      <c r="I500" s="10">
        <f t="shared" si="138"/>
        <v>7.2456883730946995</v>
      </c>
      <c r="J500" s="70">
        <v>0.4</v>
      </c>
      <c r="K500" s="7">
        <f t="shared" si="130"/>
        <v>33.496473937499815</v>
      </c>
      <c r="L500" s="43">
        <v>604</v>
      </c>
      <c r="M500" s="7">
        <f t="shared" si="132"/>
        <v>246.4</v>
      </c>
      <c r="N500" s="7">
        <v>0</v>
      </c>
      <c r="O500" s="7">
        <f t="shared" ref="O500:O563" si="146">N500+K500+L500+M500</f>
        <v>883.89647393749976</v>
      </c>
      <c r="P500" s="7">
        <f t="shared" si="141"/>
        <v>6.4044384042283449</v>
      </c>
      <c r="Q500" s="7">
        <f t="shared" si="144"/>
        <v>4500</v>
      </c>
      <c r="R500" s="7">
        <f t="shared" si="131"/>
        <v>13.81</v>
      </c>
      <c r="S500" s="21">
        <f t="shared" si="133"/>
        <v>21.871971111111112</v>
      </c>
      <c r="T500" s="21">
        <f t="shared" si="139"/>
        <v>22</v>
      </c>
      <c r="U500" s="7">
        <f t="shared" si="140"/>
        <v>4500</v>
      </c>
      <c r="V500" s="7">
        <f t="shared" si="134"/>
        <v>1</v>
      </c>
      <c r="W500" s="7">
        <f t="shared" si="135"/>
        <v>9</v>
      </c>
      <c r="X500" s="7">
        <f t="shared" si="145"/>
        <v>488</v>
      </c>
      <c r="Y500" s="7">
        <f t="shared" si="136"/>
        <v>10.298117000000001</v>
      </c>
    </row>
    <row r="501" spans="3:25">
      <c r="C501" s="69" t="s">
        <v>130</v>
      </c>
      <c r="D501" s="169">
        <v>2</v>
      </c>
      <c r="E501" s="65">
        <v>4</v>
      </c>
      <c r="F501" s="131">
        <f t="shared" si="137"/>
        <v>495</v>
      </c>
      <c r="G501" s="79">
        <f t="shared" si="143"/>
        <v>55.924693954005292</v>
      </c>
      <c r="H501" s="72">
        <f t="shared" si="142"/>
        <v>26.282465637759259</v>
      </c>
      <c r="I501" s="10">
        <f t="shared" si="138"/>
        <v>7.3006848993775719</v>
      </c>
      <c r="J501" s="70">
        <v>-0.5</v>
      </c>
      <c r="K501" s="7">
        <f t="shared" si="130"/>
        <v>34.006896397499808</v>
      </c>
      <c r="L501" s="43">
        <v>604</v>
      </c>
      <c r="M501" s="7">
        <f t="shared" si="132"/>
        <v>-308</v>
      </c>
      <c r="N501" s="7">
        <v>0</v>
      </c>
      <c r="O501" s="7">
        <f t="shared" si="146"/>
        <v>330.00689639749976</v>
      </c>
      <c r="P501" s="7">
        <f t="shared" si="141"/>
        <v>2.4092763652196854</v>
      </c>
      <c r="Q501" s="7">
        <f t="shared" si="144"/>
        <v>4600</v>
      </c>
      <c r="R501" s="7">
        <f t="shared" si="131"/>
        <v>14.1</v>
      </c>
      <c r="S501" s="21">
        <f t="shared" si="133"/>
        <v>21.845804347826085</v>
      </c>
      <c r="T501" s="21">
        <f t="shared" si="139"/>
        <v>22</v>
      </c>
      <c r="U501" s="7">
        <f t="shared" si="140"/>
        <v>4500</v>
      </c>
      <c r="V501" s="7">
        <f t="shared" si="134"/>
        <v>1</v>
      </c>
      <c r="W501" s="7">
        <f t="shared" si="135"/>
        <v>9</v>
      </c>
      <c r="X501" s="7">
        <v>0</v>
      </c>
      <c r="Y501" s="7">
        <f t="shared" si="136"/>
        <v>10.51437</v>
      </c>
    </row>
    <row r="502" spans="3:25">
      <c r="C502" s="69" t="s">
        <v>130</v>
      </c>
      <c r="D502" s="169">
        <v>2</v>
      </c>
      <c r="E502" s="65">
        <v>4</v>
      </c>
      <c r="F502" s="131">
        <f t="shared" si="137"/>
        <v>496</v>
      </c>
      <c r="G502" s="79">
        <f t="shared" si="143"/>
        <v>56.06297070147577</v>
      </c>
      <c r="H502" s="72">
        <f t="shared" si="142"/>
        <v>26.034746013740872</v>
      </c>
      <c r="I502" s="10">
        <f t="shared" si="138"/>
        <v>7.2318738927057975</v>
      </c>
      <c r="J502" s="70">
        <v>-0.5</v>
      </c>
      <c r="K502" s="7">
        <f t="shared" si="130"/>
        <v>33.368868322499807</v>
      </c>
      <c r="L502" s="43">
        <v>604</v>
      </c>
      <c r="M502" s="7">
        <f t="shared" si="132"/>
        <v>-308</v>
      </c>
      <c r="N502" s="7">
        <v>0</v>
      </c>
      <c r="O502" s="7">
        <f t="shared" si="146"/>
        <v>329.36886832249979</v>
      </c>
      <c r="P502" s="7">
        <f t="shared" si="141"/>
        <v>2.3819541198915397</v>
      </c>
      <c r="Q502" s="7">
        <f t="shared" si="144"/>
        <v>4500</v>
      </c>
      <c r="R502" s="7">
        <f t="shared" si="131"/>
        <v>13.81</v>
      </c>
      <c r="S502" s="21">
        <f t="shared" si="133"/>
        <v>21.871971111111112</v>
      </c>
      <c r="T502" s="21">
        <f t="shared" si="139"/>
        <v>22</v>
      </c>
      <c r="U502" s="7">
        <f t="shared" si="140"/>
        <v>4500</v>
      </c>
      <c r="V502" s="7">
        <f t="shared" si="134"/>
        <v>1</v>
      </c>
      <c r="W502" s="7">
        <f t="shared" si="135"/>
        <v>9</v>
      </c>
      <c r="X502" s="7">
        <v>0</v>
      </c>
      <c r="Y502" s="7">
        <f t="shared" si="136"/>
        <v>10.298117000000001</v>
      </c>
    </row>
    <row r="503" spans="3:25">
      <c r="C503" s="69" t="s">
        <v>130</v>
      </c>
      <c r="D503" s="169">
        <v>2</v>
      </c>
      <c r="E503" s="65">
        <v>4</v>
      </c>
      <c r="F503" s="131">
        <f t="shared" si="137"/>
        <v>497</v>
      </c>
      <c r="G503" s="79">
        <f t="shared" si="143"/>
        <v>56.202588670906337</v>
      </c>
      <c r="H503" s="72">
        <f t="shared" si="142"/>
        <v>25.784646594436701</v>
      </c>
      <c r="I503" s="10">
        <f t="shared" si="138"/>
        <v>7.1624018317879727</v>
      </c>
      <c r="J503" s="70">
        <v>-0.5</v>
      </c>
      <c r="K503" s="7">
        <f t="shared" si="130"/>
        <v>32.730840247499806</v>
      </c>
      <c r="L503" s="43">
        <v>604</v>
      </c>
      <c r="M503" s="7">
        <f t="shared" si="132"/>
        <v>-308</v>
      </c>
      <c r="N503" s="7">
        <v>0</v>
      </c>
      <c r="O503" s="7">
        <f t="shared" si="146"/>
        <v>328.73084024749983</v>
      </c>
      <c r="P503" s="7">
        <f t="shared" si="141"/>
        <v>2.3545023723538923</v>
      </c>
      <c r="Q503" s="7">
        <f t="shared" si="144"/>
        <v>4500</v>
      </c>
      <c r="R503" s="7">
        <f t="shared" si="131"/>
        <v>13.81</v>
      </c>
      <c r="S503" s="21">
        <f t="shared" si="133"/>
        <v>21.871971111111112</v>
      </c>
      <c r="T503" s="21">
        <f t="shared" si="139"/>
        <v>22</v>
      </c>
      <c r="U503" s="7">
        <f t="shared" si="140"/>
        <v>4500</v>
      </c>
      <c r="V503" s="7">
        <f t="shared" si="134"/>
        <v>1</v>
      </c>
      <c r="W503" s="7">
        <f t="shared" si="135"/>
        <v>9</v>
      </c>
      <c r="X503" s="7">
        <v>0</v>
      </c>
      <c r="Y503" s="7">
        <f t="shared" si="136"/>
        <v>10.298117000000001</v>
      </c>
    </row>
    <row r="504" spans="3:25">
      <c r="C504" s="69" t="s">
        <v>130</v>
      </c>
      <c r="D504" s="169">
        <v>2</v>
      </c>
      <c r="E504" s="65">
        <v>4</v>
      </c>
      <c r="F504" s="131">
        <f t="shared" si="137"/>
        <v>498</v>
      </c>
      <c r="G504" s="79">
        <f t="shared" si="143"/>
        <v>56.343587662767149</v>
      </c>
      <c r="H504" s="72">
        <f t="shared" si="142"/>
        <v>25.532097446155813</v>
      </c>
      <c r="I504" s="10">
        <f t="shared" si="138"/>
        <v>7.0922492905988372</v>
      </c>
      <c r="J504" s="70">
        <v>-0.5</v>
      </c>
      <c r="K504" s="7">
        <f t="shared" si="130"/>
        <v>32.092812172499812</v>
      </c>
      <c r="L504" s="43">
        <v>604</v>
      </c>
      <c r="M504" s="7">
        <f t="shared" si="132"/>
        <v>-308</v>
      </c>
      <c r="N504" s="7">
        <v>0</v>
      </c>
      <c r="O504" s="7">
        <f t="shared" si="146"/>
        <v>328.09281217249986</v>
      </c>
      <c r="P504" s="7">
        <f t="shared" si="141"/>
        <v>2.3269160143809895</v>
      </c>
      <c r="Q504" s="7">
        <f t="shared" si="144"/>
        <v>4500</v>
      </c>
      <c r="R504" s="7">
        <f t="shared" si="131"/>
        <v>13.81</v>
      </c>
      <c r="S504" s="21">
        <f t="shared" si="133"/>
        <v>21.871971111111112</v>
      </c>
      <c r="T504" s="21">
        <f t="shared" si="139"/>
        <v>22</v>
      </c>
      <c r="U504" s="7">
        <f t="shared" si="140"/>
        <v>4500</v>
      </c>
      <c r="V504" s="7">
        <f t="shared" si="134"/>
        <v>1</v>
      </c>
      <c r="W504" s="7">
        <f t="shared" si="135"/>
        <v>9</v>
      </c>
      <c r="X504" s="7">
        <v>0</v>
      </c>
      <c r="Y504" s="7">
        <f t="shared" si="136"/>
        <v>10.298117000000001</v>
      </c>
    </row>
    <row r="505" spans="3:25">
      <c r="C505" s="69" t="s">
        <v>130</v>
      </c>
      <c r="D505" s="169">
        <v>2</v>
      </c>
      <c r="E505" s="65">
        <v>4</v>
      </c>
      <c r="F505" s="131">
        <f t="shared" si="137"/>
        <v>499</v>
      </c>
      <c r="G505" s="79">
        <f t="shared" si="143"/>
        <v>56.486009485741121</v>
      </c>
      <c r="H505" s="72">
        <f t="shared" si="142"/>
        <v>25.277025141420346</v>
      </c>
      <c r="I505" s="10">
        <f t="shared" si="138"/>
        <v>7.0213958726167629</v>
      </c>
      <c r="J505" s="70">
        <v>-0.5</v>
      </c>
      <c r="K505" s="7">
        <f t="shared" si="130"/>
        <v>31.454784097499815</v>
      </c>
      <c r="L505" s="43">
        <v>604</v>
      </c>
      <c r="M505" s="7">
        <f t="shared" si="132"/>
        <v>-308</v>
      </c>
      <c r="N505" s="7">
        <v>0</v>
      </c>
      <c r="O505" s="7">
        <f t="shared" si="146"/>
        <v>327.45478409749978</v>
      </c>
      <c r="P505" s="7">
        <f t="shared" si="141"/>
        <v>2.2991896695307981</v>
      </c>
      <c r="Q505" s="7">
        <f t="shared" si="144"/>
        <v>4400</v>
      </c>
      <c r="R505" s="7">
        <f t="shared" si="131"/>
        <v>13.22</v>
      </c>
      <c r="S505" s="21">
        <f t="shared" si="133"/>
        <v>21.413395454545455</v>
      </c>
      <c r="T505" s="21">
        <f t="shared" si="139"/>
        <v>22</v>
      </c>
      <c r="U505" s="7">
        <f t="shared" si="140"/>
        <v>4500</v>
      </c>
      <c r="V505" s="7">
        <f t="shared" si="134"/>
        <v>1</v>
      </c>
      <c r="W505" s="7">
        <f t="shared" si="135"/>
        <v>9</v>
      </c>
      <c r="X505" s="7">
        <v>0</v>
      </c>
      <c r="Y505" s="7">
        <f t="shared" si="136"/>
        <v>9.8581540000000007</v>
      </c>
    </row>
    <row r="506" spans="3:25">
      <c r="C506" s="69" t="s">
        <v>130</v>
      </c>
      <c r="D506" s="169">
        <v>2</v>
      </c>
      <c r="E506" s="65">
        <v>4</v>
      </c>
      <c r="F506" s="131">
        <f t="shared" si="137"/>
        <v>500</v>
      </c>
      <c r="G506" s="79">
        <f t="shared" si="143"/>
        <v>56.62989810150836</v>
      </c>
      <c r="H506" s="72">
        <f t="shared" si="142"/>
        <v>25.019352509607366</v>
      </c>
      <c r="I506" s="10">
        <f t="shared" si="138"/>
        <v>6.9498201415576011</v>
      </c>
      <c r="J506" s="70">
        <v>-0.5</v>
      </c>
      <c r="K506" s="7">
        <f t="shared" si="130"/>
        <v>30.816756022499813</v>
      </c>
      <c r="L506" s="43">
        <v>604</v>
      </c>
      <c r="M506" s="7">
        <f t="shared" si="132"/>
        <v>-308</v>
      </c>
      <c r="N506" s="7">
        <v>0</v>
      </c>
      <c r="O506" s="7">
        <f t="shared" si="146"/>
        <v>326.81675602249982</v>
      </c>
      <c r="P506" s="7">
        <f t="shared" si="141"/>
        <v>2.271317673603686</v>
      </c>
      <c r="Q506" s="7">
        <f t="shared" si="144"/>
        <v>4400</v>
      </c>
      <c r="R506" s="7">
        <f t="shared" si="131"/>
        <v>13.22</v>
      </c>
      <c r="S506" s="21">
        <f t="shared" si="133"/>
        <v>21.413395454545455</v>
      </c>
      <c r="T506" s="21">
        <f t="shared" si="139"/>
        <v>22</v>
      </c>
      <c r="U506" s="7">
        <f t="shared" si="140"/>
        <v>4500</v>
      </c>
      <c r="V506" s="7">
        <f t="shared" si="134"/>
        <v>1</v>
      </c>
      <c r="W506" s="7">
        <f t="shared" si="135"/>
        <v>9</v>
      </c>
      <c r="X506" s="7">
        <v>0</v>
      </c>
      <c r="Y506" s="7">
        <f t="shared" si="136"/>
        <v>9.8581540000000007</v>
      </c>
    </row>
    <row r="507" spans="3:25">
      <c r="C507" s="69" t="s">
        <v>130</v>
      </c>
      <c r="D507" s="169">
        <v>2</v>
      </c>
      <c r="E507" s="65">
        <v>4</v>
      </c>
      <c r="F507" s="131">
        <f t="shared" si="137"/>
        <v>501</v>
      </c>
      <c r="G507" s="79">
        <f t="shared" si="143"/>
        <v>56.775299783233933</v>
      </c>
      <c r="H507" s="72">
        <f t="shared" si="142"/>
        <v>24.758998364231061</v>
      </c>
      <c r="I507" s="10">
        <f t="shared" si="138"/>
        <v>6.877499545619739</v>
      </c>
      <c r="J507" s="70">
        <v>-0.5</v>
      </c>
      <c r="K507" s="7">
        <f t="shared" si="130"/>
        <v>30.178727947499812</v>
      </c>
      <c r="L507" s="43">
        <v>604</v>
      </c>
      <c r="M507" s="7">
        <f t="shared" si="132"/>
        <v>-308</v>
      </c>
      <c r="N507" s="7">
        <v>0</v>
      </c>
      <c r="O507" s="7">
        <f t="shared" si="146"/>
        <v>326.17872794749985</v>
      </c>
      <c r="P507" s="7">
        <f t="shared" si="141"/>
        <v>2.2432940532497545</v>
      </c>
      <c r="Q507" s="7">
        <f t="shared" si="144"/>
        <v>4300</v>
      </c>
      <c r="R507" s="7">
        <f t="shared" si="131"/>
        <v>12.63</v>
      </c>
      <c r="S507" s="21">
        <f t="shared" si="133"/>
        <v>20.933490697674422</v>
      </c>
      <c r="T507" s="21">
        <f t="shared" si="139"/>
        <v>21</v>
      </c>
      <c r="U507" s="7">
        <f t="shared" si="140"/>
        <v>4500</v>
      </c>
      <c r="V507" s="7">
        <f t="shared" si="134"/>
        <v>2</v>
      </c>
      <c r="W507" s="7">
        <f t="shared" si="135"/>
        <v>9</v>
      </c>
      <c r="X507" s="7">
        <v>0</v>
      </c>
      <c r="Y507" s="7">
        <f t="shared" si="136"/>
        <v>9.4181910000000002</v>
      </c>
    </row>
    <row r="508" spans="3:25">
      <c r="C508" s="69" t="s">
        <v>130</v>
      </c>
      <c r="D508" s="169">
        <v>2</v>
      </c>
      <c r="E508" s="65">
        <v>4</v>
      </c>
      <c r="F508" s="131">
        <f t="shared" si="137"/>
        <v>502</v>
      </c>
      <c r="G508" s="79">
        <f t="shared" si="143"/>
        <v>56.922263289378243</v>
      </c>
      <c r="H508" s="72">
        <f t="shared" si="142"/>
        <v>24.495877204133684</v>
      </c>
      <c r="I508" s="10">
        <f t="shared" si="138"/>
        <v>6.8044103344815792</v>
      </c>
      <c r="J508" s="70">
        <v>-0.5</v>
      </c>
      <c r="K508" s="7">
        <f t="shared" si="130"/>
        <v>29.540699872499815</v>
      </c>
      <c r="L508" s="43">
        <v>604</v>
      </c>
      <c r="M508" s="7">
        <f t="shared" si="132"/>
        <v>-308</v>
      </c>
      <c r="N508" s="7">
        <v>0</v>
      </c>
      <c r="O508" s="7">
        <f t="shared" si="146"/>
        <v>325.54069987249977</v>
      </c>
      <c r="P508" s="7">
        <f t="shared" si="141"/>
        <v>2.2151125025068037</v>
      </c>
      <c r="Q508" s="7">
        <f t="shared" si="144"/>
        <v>4300</v>
      </c>
      <c r="R508" s="7">
        <f t="shared" si="131"/>
        <v>12.63</v>
      </c>
      <c r="S508" s="21">
        <f t="shared" si="133"/>
        <v>20.933490697674422</v>
      </c>
      <c r="T508" s="21">
        <f t="shared" si="139"/>
        <v>21</v>
      </c>
      <c r="U508" s="7">
        <f t="shared" si="140"/>
        <v>4500</v>
      </c>
      <c r="V508" s="7">
        <f t="shared" si="134"/>
        <v>2</v>
      </c>
      <c r="W508" s="7">
        <f t="shared" si="135"/>
        <v>9</v>
      </c>
      <c r="X508" s="7">
        <v>0</v>
      </c>
      <c r="Y508" s="7">
        <f t="shared" si="136"/>
        <v>9.4181910000000002</v>
      </c>
    </row>
    <row r="509" spans="3:25">
      <c r="C509" s="69" t="s">
        <v>130</v>
      </c>
      <c r="D509" s="169">
        <v>2</v>
      </c>
      <c r="E509" s="65">
        <v>4</v>
      </c>
      <c r="F509" s="131">
        <f t="shared" si="137"/>
        <v>503</v>
      </c>
      <c r="G509" s="79">
        <f t="shared" si="143"/>
        <v>57.070840054680353</v>
      </c>
      <c r="H509" s="72">
        <f t="shared" si="142"/>
        <v>24.229898885467854</v>
      </c>
      <c r="I509" s="10">
        <f t="shared" si="138"/>
        <v>6.7305274681855147</v>
      </c>
      <c r="J509" s="70">
        <v>-0.5</v>
      </c>
      <c r="K509" s="7">
        <f t="shared" si="130"/>
        <v>28.902671797499814</v>
      </c>
      <c r="L509" s="43">
        <v>604</v>
      </c>
      <c r="M509" s="7">
        <f t="shared" si="132"/>
        <v>-308</v>
      </c>
      <c r="N509" s="7">
        <v>0</v>
      </c>
      <c r="O509" s="7">
        <f t="shared" si="146"/>
        <v>324.90267179749981</v>
      </c>
      <c r="P509" s="7">
        <f t="shared" si="141"/>
        <v>2.1867663570199358</v>
      </c>
      <c r="Q509" s="7">
        <f t="shared" si="144"/>
        <v>4200</v>
      </c>
      <c r="R509" s="7">
        <f t="shared" si="131"/>
        <v>12.04</v>
      </c>
      <c r="S509" s="21">
        <f t="shared" si="133"/>
        <v>20.430733333333329</v>
      </c>
      <c r="T509" s="21">
        <f t="shared" si="139"/>
        <v>21</v>
      </c>
      <c r="U509" s="7">
        <f t="shared" si="140"/>
        <v>4000</v>
      </c>
      <c r="V509" s="7">
        <f t="shared" si="134"/>
        <v>2</v>
      </c>
      <c r="W509" s="7">
        <f t="shared" si="135"/>
        <v>8</v>
      </c>
      <c r="X509" s="7">
        <v>0</v>
      </c>
      <c r="Y509" s="7">
        <f t="shared" si="136"/>
        <v>8.9782279999999997</v>
      </c>
    </row>
    <row r="510" spans="3:25">
      <c r="C510" s="69" t="s">
        <v>130</v>
      </c>
      <c r="D510" s="169">
        <v>2</v>
      </c>
      <c r="E510" s="65">
        <v>4</v>
      </c>
      <c r="F510" s="131">
        <f t="shared" si="137"/>
        <v>504</v>
      </c>
      <c r="G510" s="79">
        <f t="shared" si="143"/>
        <v>57.221084400434698</v>
      </c>
      <c r="H510" s="72">
        <f t="shared" si="142"/>
        <v>23.960968260902906</v>
      </c>
      <c r="I510" s="10">
        <f t="shared" si="138"/>
        <v>6.6558245169174732</v>
      </c>
      <c r="J510" s="70">
        <v>-0.5</v>
      </c>
      <c r="K510" s="7">
        <f t="shared" si="130"/>
        <v>28.264643722499812</v>
      </c>
      <c r="L510" s="43">
        <v>604</v>
      </c>
      <c r="M510" s="7">
        <f t="shared" si="132"/>
        <v>-308</v>
      </c>
      <c r="N510" s="7">
        <v>0</v>
      </c>
      <c r="O510" s="7">
        <f t="shared" si="146"/>
        <v>324.26464372249984</v>
      </c>
      <c r="P510" s="7">
        <f t="shared" si="141"/>
        <v>2.1582485656577242</v>
      </c>
      <c r="Q510" s="7">
        <f t="shared" si="144"/>
        <v>4200</v>
      </c>
      <c r="R510" s="7">
        <f t="shared" si="131"/>
        <v>12.04</v>
      </c>
      <c r="S510" s="21">
        <f t="shared" si="133"/>
        <v>20.430733333333329</v>
      </c>
      <c r="T510" s="21">
        <f t="shared" si="139"/>
        <v>21</v>
      </c>
      <c r="U510" s="7">
        <f t="shared" si="140"/>
        <v>4000</v>
      </c>
      <c r="V510" s="7">
        <f t="shared" si="134"/>
        <v>2</v>
      </c>
      <c r="W510" s="7">
        <f t="shared" si="135"/>
        <v>8</v>
      </c>
      <c r="X510" s="7">
        <v>0</v>
      </c>
      <c r="Y510" s="7">
        <f t="shared" si="136"/>
        <v>8.9782279999999997</v>
      </c>
    </row>
    <row r="511" spans="3:25">
      <c r="C511" s="69" t="s">
        <v>130</v>
      </c>
      <c r="D511" s="169">
        <v>2</v>
      </c>
      <c r="E511" s="65">
        <v>4</v>
      </c>
      <c r="F511" s="131">
        <f t="shared" si="137"/>
        <v>505</v>
      </c>
      <c r="G511" s="79">
        <f t="shared" si="143"/>
        <v>57.373053766498089</v>
      </c>
      <c r="H511" s="72">
        <f t="shared" si="142"/>
        <v>23.688984781961349</v>
      </c>
      <c r="I511" s="10">
        <f t="shared" si="138"/>
        <v>6.5802735505448187</v>
      </c>
      <c r="J511" s="70">
        <v>-0.5</v>
      </c>
      <c r="K511" s="7">
        <f t="shared" si="130"/>
        <v>27.626615647499815</v>
      </c>
      <c r="L511" s="43">
        <v>604</v>
      </c>
      <c r="M511" s="7">
        <f t="shared" si="132"/>
        <v>-308</v>
      </c>
      <c r="N511" s="7">
        <v>0</v>
      </c>
      <c r="O511" s="7">
        <f t="shared" si="146"/>
        <v>323.62661564749976</v>
      </c>
      <c r="P511" s="7">
        <f t="shared" si="141"/>
        <v>2.1295516591975767</v>
      </c>
      <c r="Q511" s="7">
        <f t="shared" si="144"/>
        <v>4100</v>
      </c>
      <c r="R511" s="7">
        <f t="shared" si="131"/>
        <v>11.45</v>
      </c>
      <c r="S511" s="21">
        <f t="shared" si="133"/>
        <v>19.903451219512192</v>
      </c>
      <c r="T511" s="21">
        <f t="shared" si="139"/>
        <v>20</v>
      </c>
      <c r="U511" s="7">
        <f t="shared" si="140"/>
        <v>4000</v>
      </c>
      <c r="V511" s="7">
        <f t="shared" si="134"/>
        <v>3</v>
      </c>
      <c r="W511" s="7">
        <f t="shared" si="135"/>
        <v>8</v>
      </c>
      <c r="X511" s="7">
        <v>0</v>
      </c>
      <c r="Y511" s="7">
        <f t="shared" si="136"/>
        <v>8.5382649999999991</v>
      </c>
    </row>
    <row r="512" spans="3:25">
      <c r="C512" s="69" t="s">
        <v>130</v>
      </c>
      <c r="D512" s="169">
        <v>2</v>
      </c>
      <c r="E512" s="65">
        <v>4</v>
      </c>
      <c r="F512" s="131">
        <f t="shared" si="137"/>
        <v>506</v>
      </c>
      <c r="G512" s="79">
        <f t="shared" si="143"/>
        <v>57.526808967836239</v>
      </c>
      <c r="H512" s="72">
        <f t="shared" si="142"/>
        <v>23.413842059773025</v>
      </c>
      <c r="I512" s="10">
        <f t="shared" si="138"/>
        <v>6.5038450166036181</v>
      </c>
      <c r="J512" s="70">
        <v>-0.5</v>
      </c>
      <c r="K512" s="7">
        <f t="shared" si="130"/>
        <v>26.988587572499817</v>
      </c>
      <c r="L512" s="43">
        <v>604</v>
      </c>
      <c r="M512" s="7">
        <f t="shared" si="132"/>
        <v>-308</v>
      </c>
      <c r="N512" s="7">
        <v>0</v>
      </c>
      <c r="O512" s="7">
        <f t="shared" si="146"/>
        <v>322.9885875724998</v>
      </c>
      <c r="P512" s="7">
        <f t="shared" si="141"/>
        <v>2.1006677157032443</v>
      </c>
      <c r="Q512" s="7">
        <f t="shared" si="144"/>
        <v>4100</v>
      </c>
      <c r="R512" s="7">
        <f t="shared" si="131"/>
        <v>11.45</v>
      </c>
      <c r="S512" s="21">
        <f t="shared" si="133"/>
        <v>19.903451219512192</v>
      </c>
      <c r="T512" s="21">
        <f t="shared" si="139"/>
        <v>20</v>
      </c>
      <c r="U512" s="7">
        <f t="shared" si="140"/>
        <v>4000</v>
      </c>
      <c r="V512" s="7">
        <f t="shared" si="134"/>
        <v>3</v>
      </c>
      <c r="W512" s="7">
        <f t="shared" si="135"/>
        <v>8</v>
      </c>
      <c r="X512" s="7">
        <v>0</v>
      </c>
      <c r="Y512" s="7">
        <f t="shared" si="136"/>
        <v>8.5382649999999991</v>
      </c>
    </row>
    <row r="513" spans="3:25">
      <c r="C513" s="71" t="s">
        <v>129</v>
      </c>
      <c r="D513" s="169">
        <v>2</v>
      </c>
      <c r="E513" s="65">
        <v>4</v>
      </c>
      <c r="F513" s="131">
        <f t="shared" si="137"/>
        <v>507</v>
      </c>
      <c r="G513" s="79">
        <f t="shared" si="143"/>
        <v>57.682414478858611</v>
      </c>
      <c r="H513" s="72">
        <f t="shared" si="142"/>
        <v>23.135427378805787</v>
      </c>
      <c r="I513" s="10">
        <f t="shared" si="138"/>
        <v>6.4265076052238292</v>
      </c>
      <c r="J513" s="70">
        <v>1</v>
      </c>
      <c r="K513" s="7">
        <f t="shared" si="130"/>
        <v>26.35055949749982</v>
      </c>
      <c r="L513" s="43">
        <v>604</v>
      </c>
      <c r="M513" s="7">
        <f t="shared" si="132"/>
        <v>616</v>
      </c>
      <c r="N513" s="7">
        <v>0</v>
      </c>
      <c r="O513" s="7">
        <f t="shared" si="146"/>
        <v>1246.3505594974999</v>
      </c>
      <c r="P513" s="7">
        <f t="shared" si="141"/>
        <v>8.0096813493856587</v>
      </c>
      <c r="Q513" s="7">
        <f t="shared" si="144"/>
        <v>4000</v>
      </c>
      <c r="R513" s="7">
        <f t="shared" si="131"/>
        <v>10.86</v>
      </c>
      <c r="S513" s="21">
        <f t="shared" si="133"/>
        <v>19.349805</v>
      </c>
      <c r="T513" s="21">
        <f t="shared" si="139"/>
        <v>20</v>
      </c>
      <c r="U513" s="7">
        <f t="shared" si="140"/>
        <v>4000</v>
      </c>
      <c r="V513" s="7">
        <f t="shared" si="134"/>
        <v>3</v>
      </c>
      <c r="W513" s="7">
        <f t="shared" si="135"/>
        <v>8</v>
      </c>
      <c r="X513" s="7">
        <f t="shared" si="145"/>
        <v>466</v>
      </c>
      <c r="Y513" s="7">
        <f t="shared" si="136"/>
        <v>8.0983020000000003</v>
      </c>
    </row>
    <row r="514" spans="3:25">
      <c r="C514" s="71" t="s">
        <v>129</v>
      </c>
      <c r="D514" s="169">
        <v>2</v>
      </c>
      <c r="E514" s="65">
        <v>4</v>
      </c>
      <c r="F514" s="131">
        <f t="shared" si="137"/>
        <v>508</v>
      </c>
      <c r="G514" s="79">
        <f t="shared" si="143"/>
        <v>57.834383844922002</v>
      </c>
      <c r="H514" s="72">
        <f t="shared" si="142"/>
        <v>23.688984781961352</v>
      </c>
      <c r="I514" s="10">
        <f t="shared" si="138"/>
        <v>6.5802735505448195</v>
      </c>
      <c r="J514" s="70">
        <v>1</v>
      </c>
      <c r="K514" s="7">
        <f t="shared" si="130"/>
        <v>27.626615647499822</v>
      </c>
      <c r="L514" s="43">
        <v>604</v>
      </c>
      <c r="M514" s="7">
        <f t="shared" si="132"/>
        <v>616</v>
      </c>
      <c r="N514" s="7">
        <v>0</v>
      </c>
      <c r="O514" s="7">
        <f t="shared" si="146"/>
        <v>1247.6266156474999</v>
      </c>
      <c r="P514" s="7">
        <f t="shared" si="141"/>
        <v>8.2097244199009918</v>
      </c>
      <c r="Q514" s="7">
        <f t="shared" si="144"/>
        <v>4100</v>
      </c>
      <c r="R514" s="7">
        <f t="shared" si="131"/>
        <v>11.45</v>
      </c>
      <c r="S514" s="21">
        <f t="shared" si="133"/>
        <v>19.903451219512192</v>
      </c>
      <c r="T514" s="21">
        <f t="shared" si="139"/>
        <v>20</v>
      </c>
      <c r="U514" s="7">
        <f t="shared" si="140"/>
        <v>4000</v>
      </c>
      <c r="V514" s="7">
        <f t="shared" si="134"/>
        <v>3</v>
      </c>
      <c r="W514" s="7">
        <f t="shared" si="135"/>
        <v>8</v>
      </c>
      <c r="X514" s="7">
        <f t="shared" si="145"/>
        <v>466</v>
      </c>
      <c r="Y514" s="7">
        <f t="shared" si="136"/>
        <v>8.5382649999999991</v>
      </c>
    </row>
    <row r="515" spans="3:25">
      <c r="C515" s="71" t="s">
        <v>129</v>
      </c>
      <c r="D515" s="169">
        <v>2</v>
      </c>
      <c r="E515" s="65">
        <v>4</v>
      </c>
      <c r="F515" s="131">
        <f t="shared" si="137"/>
        <v>509</v>
      </c>
      <c r="G515" s="79">
        <f t="shared" si="143"/>
        <v>57.982960610224112</v>
      </c>
      <c r="H515" s="72">
        <f t="shared" si="142"/>
        <v>24.229898885467858</v>
      </c>
      <c r="I515" s="10">
        <f t="shared" si="138"/>
        <v>6.7305274681855156</v>
      </c>
      <c r="J515" s="70">
        <v>1</v>
      </c>
      <c r="K515" s="7">
        <f t="shared" si="130"/>
        <v>28.902671797499821</v>
      </c>
      <c r="L515" s="43">
        <v>604</v>
      </c>
      <c r="M515" s="7">
        <f t="shared" si="132"/>
        <v>616</v>
      </c>
      <c r="N515" s="7">
        <v>0</v>
      </c>
      <c r="O515" s="7">
        <f t="shared" si="146"/>
        <v>1248.9026717974998</v>
      </c>
      <c r="P515" s="7">
        <f t="shared" si="141"/>
        <v>8.4057737376233526</v>
      </c>
      <c r="Q515" s="7">
        <f t="shared" si="144"/>
        <v>4200</v>
      </c>
      <c r="R515" s="7">
        <f t="shared" si="131"/>
        <v>12.04</v>
      </c>
      <c r="S515" s="21">
        <f t="shared" si="133"/>
        <v>20.430733333333329</v>
      </c>
      <c r="T515" s="21">
        <f t="shared" si="139"/>
        <v>21</v>
      </c>
      <c r="U515" s="7">
        <f t="shared" si="140"/>
        <v>4000</v>
      </c>
      <c r="V515" s="7">
        <f t="shared" si="134"/>
        <v>2</v>
      </c>
      <c r="W515" s="7">
        <f t="shared" si="135"/>
        <v>8</v>
      </c>
      <c r="X515" s="7">
        <f t="shared" si="145"/>
        <v>488</v>
      </c>
      <c r="Y515" s="7">
        <f t="shared" si="136"/>
        <v>8.9782279999999997</v>
      </c>
    </row>
    <row r="516" spans="3:25">
      <c r="C516" s="71" t="s">
        <v>129</v>
      </c>
      <c r="D516" s="169">
        <v>2</v>
      </c>
      <c r="E516" s="65">
        <v>4</v>
      </c>
      <c r="F516" s="131">
        <f t="shared" si="137"/>
        <v>510</v>
      </c>
      <c r="G516" s="79">
        <f t="shared" si="143"/>
        <v>58.128362291949685</v>
      </c>
      <c r="H516" s="72">
        <f t="shared" si="142"/>
        <v>24.758998364231065</v>
      </c>
      <c r="I516" s="10">
        <f t="shared" si="138"/>
        <v>6.8774995456197399</v>
      </c>
      <c r="J516" s="70">
        <v>1</v>
      </c>
      <c r="K516" s="7">
        <f t="shared" si="130"/>
        <v>30.178727947499823</v>
      </c>
      <c r="L516" s="43">
        <v>604</v>
      </c>
      <c r="M516" s="7">
        <f t="shared" si="132"/>
        <v>616</v>
      </c>
      <c r="N516" s="7">
        <v>0</v>
      </c>
      <c r="O516" s="7">
        <f t="shared" si="146"/>
        <v>1250.1787279474997</v>
      </c>
      <c r="P516" s="7">
        <f t="shared" si="141"/>
        <v>8.5981036334023937</v>
      </c>
      <c r="Q516" s="7">
        <f t="shared" si="144"/>
        <v>4300</v>
      </c>
      <c r="R516" s="7">
        <f t="shared" si="131"/>
        <v>12.63</v>
      </c>
      <c r="S516" s="21">
        <f t="shared" si="133"/>
        <v>20.933490697674422</v>
      </c>
      <c r="T516" s="21">
        <f t="shared" si="139"/>
        <v>21</v>
      </c>
      <c r="U516" s="7">
        <f t="shared" si="140"/>
        <v>4500</v>
      </c>
      <c r="V516" s="7">
        <f t="shared" si="134"/>
        <v>2</v>
      </c>
      <c r="W516" s="7">
        <f t="shared" si="135"/>
        <v>9</v>
      </c>
      <c r="X516" s="7">
        <f t="shared" si="145"/>
        <v>488</v>
      </c>
      <c r="Y516" s="7">
        <f t="shared" si="136"/>
        <v>9.4181910000000002</v>
      </c>
    </row>
    <row r="517" spans="3:25">
      <c r="C517" s="71" t="s">
        <v>129</v>
      </c>
      <c r="D517" s="169">
        <v>2</v>
      </c>
      <c r="E517" s="65">
        <v>4</v>
      </c>
      <c r="F517" s="131">
        <f t="shared" si="137"/>
        <v>511</v>
      </c>
      <c r="G517" s="79">
        <f t="shared" si="143"/>
        <v>58.270784114923657</v>
      </c>
      <c r="H517" s="72">
        <f t="shared" si="142"/>
        <v>25.277025141420349</v>
      </c>
      <c r="I517" s="10">
        <f t="shared" si="138"/>
        <v>7.0213958726167638</v>
      </c>
      <c r="J517" s="70">
        <v>1</v>
      </c>
      <c r="K517" s="7">
        <f t="shared" si="130"/>
        <v>31.454784097499822</v>
      </c>
      <c r="L517" s="43">
        <v>604</v>
      </c>
      <c r="M517" s="7">
        <f t="shared" si="132"/>
        <v>616</v>
      </c>
      <c r="N517" s="7">
        <v>0</v>
      </c>
      <c r="O517" s="7">
        <f t="shared" si="146"/>
        <v>1251.4547840974997</v>
      </c>
      <c r="P517" s="7">
        <f t="shared" si="141"/>
        <v>8.7869594558286881</v>
      </c>
      <c r="Q517" s="7">
        <f t="shared" si="144"/>
        <v>4400</v>
      </c>
      <c r="R517" s="7">
        <f t="shared" si="131"/>
        <v>13.22</v>
      </c>
      <c r="S517" s="21">
        <f t="shared" si="133"/>
        <v>21.413395454545455</v>
      </c>
      <c r="T517" s="21">
        <f t="shared" si="139"/>
        <v>22</v>
      </c>
      <c r="U517" s="7">
        <f t="shared" si="140"/>
        <v>4500</v>
      </c>
      <c r="V517" s="7">
        <f t="shared" si="134"/>
        <v>1</v>
      </c>
      <c r="W517" s="7">
        <f t="shared" si="135"/>
        <v>9</v>
      </c>
      <c r="X517" s="7">
        <f t="shared" si="145"/>
        <v>488</v>
      </c>
      <c r="Y517" s="7">
        <f t="shared" si="136"/>
        <v>9.8581540000000007</v>
      </c>
    </row>
    <row r="518" spans="3:25">
      <c r="C518" s="71" t="s">
        <v>129</v>
      </c>
      <c r="D518" s="169">
        <v>2</v>
      </c>
      <c r="E518" s="65">
        <v>4</v>
      </c>
      <c r="F518" s="131">
        <f t="shared" si="137"/>
        <v>512</v>
      </c>
      <c r="G518" s="79">
        <f t="shared" si="143"/>
        <v>58.410402084354224</v>
      </c>
      <c r="H518" s="72">
        <f t="shared" si="142"/>
        <v>25.784646594436708</v>
      </c>
      <c r="I518" s="10">
        <f t="shared" si="138"/>
        <v>7.1624018317879745</v>
      </c>
      <c r="J518" s="70">
        <v>1</v>
      </c>
      <c r="K518" s="7">
        <f t="shared" ref="K518:K581" si="147">0.5*1.167*0.95*1.151*I518^2</f>
        <v>32.730840247499827</v>
      </c>
      <c r="L518" s="43">
        <v>604</v>
      </c>
      <c r="M518" s="7">
        <f t="shared" si="132"/>
        <v>616</v>
      </c>
      <c r="N518" s="7">
        <v>0</v>
      </c>
      <c r="O518" s="7">
        <f t="shared" si="146"/>
        <v>1252.7308402474998</v>
      </c>
      <c r="P518" s="7">
        <f t="shared" si="141"/>
        <v>8.9725616649259816</v>
      </c>
      <c r="Q518" s="7">
        <f t="shared" si="144"/>
        <v>4500</v>
      </c>
      <c r="R518" s="7">
        <f t="shared" ref="R518:R581" si="148">VLOOKUP(Q518,$AG$7:$AH$68,2,FALSE)</f>
        <v>13.81</v>
      </c>
      <c r="S518" s="21">
        <f t="shared" si="133"/>
        <v>21.871971111111112</v>
      </c>
      <c r="T518" s="21">
        <f t="shared" si="139"/>
        <v>22</v>
      </c>
      <c r="U518" s="7">
        <f t="shared" si="140"/>
        <v>4500</v>
      </c>
      <c r="V518" s="7">
        <f t="shared" si="134"/>
        <v>1</v>
      </c>
      <c r="W518" s="7">
        <f t="shared" si="135"/>
        <v>9</v>
      </c>
      <c r="X518" s="7">
        <f t="shared" si="145"/>
        <v>488</v>
      </c>
      <c r="Y518" s="7">
        <f t="shared" si="136"/>
        <v>10.298117000000001</v>
      </c>
    </row>
    <row r="519" spans="3:25">
      <c r="C519" s="71" t="s">
        <v>129</v>
      </c>
      <c r="D519" s="169">
        <v>2</v>
      </c>
      <c r="E519" s="65">
        <v>4</v>
      </c>
      <c r="F519" s="131">
        <f t="shared" si="137"/>
        <v>513</v>
      </c>
      <c r="G519" s="79">
        <f t="shared" si="143"/>
        <v>58.547375534623974</v>
      </c>
      <c r="H519" s="72">
        <f t="shared" si="142"/>
        <v>26.282465637759266</v>
      </c>
      <c r="I519" s="10">
        <f t="shared" si="138"/>
        <v>7.3006848993775737</v>
      </c>
      <c r="J519" s="70">
        <v>1</v>
      </c>
      <c r="K519" s="7">
        <f t="shared" si="147"/>
        <v>34.006896397499823</v>
      </c>
      <c r="L519" s="43">
        <v>604</v>
      </c>
      <c r="M519" s="7">
        <f t="shared" ref="M519:M582" si="149">J519*616</f>
        <v>616</v>
      </c>
      <c r="N519" s="7">
        <v>0</v>
      </c>
      <c r="O519" s="7">
        <f t="shared" si="146"/>
        <v>1254.0068963975</v>
      </c>
      <c r="P519" s="7">
        <f t="shared" si="141"/>
        <v>9.1551092122445663</v>
      </c>
      <c r="Q519" s="7">
        <f t="shared" si="144"/>
        <v>4600</v>
      </c>
      <c r="R519" s="7">
        <f t="shared" si="148"/>
        <v>14.1</v>
      </c>
      <c r="S519" s="21">
        <f t="shared" ref="S519:S582" si="150">VLOOKUP(Q519,$AG$7:$AI$68,3,TRUE)</f>
        <v>21.845804347826085</v>
      </c>
      <c r="T519" s="21">
        <f t="shared" si="139"/>
        <v>22</v>
      </c>
      <c r="U519" s="7">
        <f t="shared" si="140"/>
        <v>4500</v>
      </c>
      <c r="V519" s="7">
        <f t="shared" ref="V519:V582" si="151">MATCH(T519,$AJ$7:$AJ$29,0)</f>
        <v>1</v>
      </c>
      <c r="W519" s="7">
        <f t="shared" ref="W519:W582" si="152">MATCH(U519,$AK$6:$AX$6,0)</f>
        <v>9</v>
      </c>
      <c r="X519" s="7">
        <f t="shared" si="145"/>
        <v>488</v>
      </c>
      <c r="Y519" s="7">
        <f t="shared" ref="Y519:Y582" si="153">R519*0.7457</f>
        <v>10.51437</v>
      </c>
    </row>
    <row r="520" spans="3:25">
      <c r="C520" s="71" t="s">
        <v>129</v>
      </c>
      <c r="D520" s="169">
        <v>2</v>
      </c>
      <c r="E520" s="65">
        <v>4</v>
      </c>
      <c r="F520" s="131">
        <f t="shared" ref="F520:F583" si="154">F519+1</f>
        <v>514</v>
      </c>
      <c r="G520" s="79">
        <f t="shared" si="143"/>
        <v>58.681849259344254</v>
      </c>
      <c r="H520" s="72">
        <f t="shared" si="142"/>
        <v>26.771029117312555</v>
      </c>
      <c r="I520" s="10">
        <f t="shared" ref="I520:I583" si="155">MIN(13.2,(SQRT((I519^2)+2*J519*$F$7)))</f>
        <v>7.436396977031265</v>
      </c>
      <c r="J520" s="70">
        <v>1</v>
      </c>
      <c r="K520" s="7">
        <f t="shared" si="147"/>
        <v>35.282952547499825</v>
      </c>
      <c r="L520" s="43">
        <v>604</v>
      </c>
      <c r="M520" s="7">
        <f t="shared" si="149"/>
        <v>616</v>
      </c>
      <c r="N520" s="7">
        <v>0</v>
      </c>
      <c r="O520" s="7">
        <f t="shared" si="146"/>
        <v>1255.2829525474999</v>
      </c>
      <c r="P520" s="7">
        <f t="shared" si="141"/>
        <v>9.33478235364311</v>
      </c>
      <c r="Q520" s="7">
        <f t="shared" si="144"/>
        <v>4700</v>
      </c>
      <c r="R520" s="7">
        <f t="shared" si="148"/>
        <v>14.39</v>
      </c>
      <c r="S520" s="21">
        <f t="shared" si="150"/>
        <v>21.820751063829785</v>
      </c>
      <c r="T520" s="21">
        <f t="shared" ref="T520:T583" si="156">ROUNDUP(S520,0)</f>
        <v>22</v>
      </c>
      <c r="U520" s="7">
        <f t="shared" ref="U520:U583" si="157">MROUND(Q520,500)</f>
        <v>4500</v>
      </c>
      <c r="V520" s="7">
        <f t="shared" si="151"/>
        <v>1</v>
      </c>
      <c r="W520" s="7">
        <f t="shared" si="152"/>
        <v>9</v>
      </c>
      <c r="X520" s="7">
        <f t="shared" si="145"/>
        <v>488</v>
      </c>
      <c r="Y520" s="7">
        <f t="shared" si="153"/>
        <v>10.730623000000001</v>
      </c>
    </row>
    <row r="521" spans="3:25">
      <c r="C521" s="71" t="s">
        <v>129</v>
      </c>
      <c r="D521" s="169">
        <v>2</v>
      </c>
      <c r="E521" s="65">
        <v>4</v>
      </c>
      <c r="F521" s="131">
        <f t="shared" si="154"/>
        <v>515</v>
      </c>
      <c r="G521" s="79">
        <f t="shared" si="143"/>
        <v>58.81395530379644</v>
      </c>
      <c r="H521" s="72">
        <f t="shared" si="142"/>
        <v>27.250834849596746</v>
      </c>
      <c r="I521" s="10">
        <f t="shared" si="155"/>
        <v>7.5696763471102075</v>
      </c>
      <c r="J521" s="70">
        <v>1</v>
      </c>
      <c r="K521" s="7">
        <f t="shared" si="147"/>
        <v>36.559008697499827</v>
      </c>
      <c r="L521" s="43">
        <v>604</v>
      </c>
      <c r="M521" s="7">
        <f t="shared" si="149"/>
        <v>616</v>
      </c>
      <c r="N521" s="7">
        <v>0</v>
      </c>
      <c r="O521" s="7">
        <f t="shared" si="146"/>
        <v>1256.5590086974998</v>
      </c>
      <c r="P521" s="7">
        <f t="shared" ref="P521:P584" si="158">(O521*I521)/1000</f>
        <v>9.5117450068857146</v>
      </c>
      <c r="Q521" s="7">
        <f t="shared" si="144"/>
        <v>4800</v>
      </c>
      <c r="R521" s="7">
        <f t="shared" si="148"/>
        <v>14.68</v>
      </c>
      <c r="S521" s="21">
        <f t="shared" si="150"/>
        <v>21.796741666666666</v>
      </c>
      <c r="T521" s="21">
        <f t="shared" si="156"/>
        <v>22</v>
      </c>
      <c r="U521" s="7">
        <f t="shared" si="157"/>
        <v>5000</v>
      </c>
      <c r="V521" s="7">
        <f t="shared" si="151"/>
        <v>1</v>
      </c>
      <c r="W521" s="7">
        <f t="shared" si="152"/>
        <v>10</v>
      </c>
      <c r="X521" s="7">
        <f t="shared" si="145"/>
        <v>488</v>
      </c>
      <c r="Y521" s="7">
        <f t="shared" si="153"/>
        <v>10.946876</v>
      </c>
    </row>
    <row r="522" spans="3:25">
      <c r="C522" s="71" t="s">
        <v>129</v>
      </c>
      <c r="D522" s="169">
        <v>2</v>
      </c>
      <c r="E522" s="65">
        <v>4</v>
      </c>
      <c r="F522" s="131">
        <f t="shared" si="154"/>
        <v>516</v>
      </c>
      <c r="G522" s="79">
        <f t="shared" si="143"/>
        <v>58.943814482940986</v>
      </c>
      <c r="H522" s="72">
        <f t="shared" ref="H522:H585" si="159">I522*3.6</f>
        <v>27.722337563776918</v>
      </c>
      <c r="I522" s="10">
        <f t="shared" si="155"/>
        <v>7.7006493232713655</v>
      </c>
      <c r="J522" s="70">
        <v>1</v>
      </c>
      <c r="K522" s="7">
        <f t="shared" si="147"/>
        <v>37.835064847499829</v>
      </c>
      <c r="L522" s="43">
        <v>604</v>
      </c>
      <c r="M522" s="7">
        <f t="shared" si="149"/>
        <v>616</v>
      </c>
      <c r="N522" s="7">
        <v>0</v>
      </c>
      <c r="O522" s="7">
        <f t="shared" si="146"/>
        <v>1257.8350648474998</v>
      </c>
      <c r="P522" s="7">
        <f t="shared" si="158"/>
        <v>9.686146740904892</v>
      </c>
      <c r="Q522" s="7">
        <f t="shared" si="144"/>
        <v>4800</v>
      </c>
      <c r="R522" s="7">
        <f t="shared" si="148"/>
        <v>14.68</v>
      </c>
      <c r="S522" s="21">
        <f t="shared" si="150"/>
        <v>21.796741666666666</v>
      </c>
      <c r="T522" s="21">
        <f t="shared" si="156"/>
        <v>22</v>
      </c>
      <c r="U522" s="7">
        <f t="shared" si="157"/>
        <v>5000</v>
      </c>
      <c r="V522" s="7">
        <f t="shared" si="151"/>
        <v>1</v>
      </c>
      <c r="W522" s="7">
        <f t="shared" si="152"/>
        <v>10</v>
      </c>
      <c r="X522" s="7">
        <f t="shared" si="145"/>
        <v>488</v>
      </c>
      <c r="Y522" s="7">
        <f t="shared" si="153"/>
        <v>10.946876</v>
      </c>
    </row>
    <row r="523" spans="3:25">
      <c r="C523" s="71" t="s">
        <v>129</v>
      </c>
      <c r="D523" s="169">
        <v>2</v>
      </c>
      <c r="E523" s="65">
        <v>4</v>
      </c>
      <c r="F523" s="131">
        <f t="shared" si="154"/>
        <v>517</v>
      </c>
      <c r="G523" s="79">
        <f t="shared" ref="G523:G586" si="160">($F$7/I523)+G522</f>
        <v>59.07153767466081</v>
      </c>
      <c r="H523" s="72">
        <f t="shared" si="159"/>
        <v>28.185953948731211</v>
      </c>
      <c r="I523" s="10">
        <f t="shared" si="155"/>
        <v>7.8294316524253365</v>
      </c>
      <c r="J523" s="70">
        <v>1</v>
      </c>
      <c r="K523" s="7">
        <f t="shared" si="147"/>
        <v>39.111120997499825</v>
      </c>
      <c r="L523" s="43">
        <v>604</v>
      </c>
      <c r="M523" s="7">
        <f t="shared" si="149"/>
        <v>616</v>
      </c>
      <c r="N523" s="7">
        <v>0</v>
      </c>
      <c r="O523" s="7">
        <f t="shared" si="146"/>
        <v>1259.1111209974997</v>
      </c>
      <c r="P523" s="7">
        <f t="shared" si="158"/>
        <v>9.8581244646585713</v>
      </c>
      <c r="Q523" s="7">
        <f t="shared" si="144"/>
        <v>4900</v>
      </c>
      <c r="R523" s="7">
        <f t="shared" si="148"/>
        <v>14.97</v>
      </c>
      <c r="S523" s="21">
        <f t="shared" si="150"/>
        <v>21.773712244897961</v>
      </c>
      <c r="T523" s="21">
        <f t="shared" si="156"/>
        <v>22</v>
      </c>
      <c r="U523" s="7">
        <f t="shared" si="157"/>
        <v>5000</v>
      </c>
      <c r="V523" s="7">
        <f t="shared" si="151"/>
        <v>1</v>
      </c>
      <c r="W523" s="7">
        <f t="shared" si="152"/>
        <v>10</v>
      </c>
      <c r="X523" s="7">
        <f t="shared" si="145"/>
        <v>488</v>
      </c>
      <c r="Y523" s="7">
        <f t="shared" si="153"/>
        <v>11.163129000000001</v>
      </c>
    </row>
    <row r="524" spans="3:25">
      <c r="C524" s="71" t="s">
        <v>129</v>
      </c>
      <c r="D524" s="169">
        <v>2</v>
      </c>
      <c r="E524" s="65">
        <v>4</v>
      </c>
      <c r="F524" s="131">
        <f t="shared" si="154"/>
        <v>518</v>
      </c>
      <c r="G524" s="79">
        <f t="shared" si="160"/>
        <v>59.197226927620783</v>
      </c>
      <c r="H524" s="72">
        <f t="shared" si="159"/>
        <v>28.642066964519103</v>
      </c>
      <c r="I524" s="10">
        <f t="shared" si="155"/>
        <v>7.9561297123664172</v>
      </c>
      <c r="J524" s="70">
        <v>1</v>
      </c>
      <c r="K524" s="7">
        <f t="shared" si="147"/>
        <v>40.38717714749982</v>
      </c>
      <c r="L524" s="43">
        <v>604</v>
      </c>
      <c r="M524" s="7">
        <f t="shared" si="149"/>
        <v>616</v>
      </c>
      <c r="N524" s="7">
        <v>0</v>
      </c>
      <c r="O524" s="7">
        <f t="shared" si="146"/>
        <v>1260.3871771474999</v>
      </c>
      <c r="P524" s="7">
        <f t="shared" si="158"/>
        <v>10.027803869188858</v>
      </c>
      <c r="Q524" s="7">
        <f t="shared" si="144"/>
        <v>5000</v>
      </c>
      <c r="R524" s="7">
        <f t="shared" si="148"/>
        <v>15.26</v>
      </c>
      <c r="S524" s="21">
        <f t="shared" si="150"/>
        <v>21.751604</v>
      </c>
      <c r="T524" s="21">
        <f t="shared" si="156"/>
        <v>22</v>
      </c>
      <c r="U524" s="7">
        <f t="shared" si="157"/>
        <v>5000</v>
      </c>
      <c r="V524" s="7">
        <f t="shared" si="151"/>
        <v>1</v>
      </c>
      <c r="W524" s="7">
        <f t="shared" si="152"/>
        <v>10</v>
      </c>
      <c r="X524" s="7">
        <f t="shared" si="145"/>
        <v>488</v>
      </c>
      <c r="Y524" s="7">
        <f t="shared" si="153"/>
        <v>11.379382</v>
      </c>
    </row>
    <row r="525" spans="3:25">
      <c r="C525" s="71" t="s">
        <v>129</v>
      </c>
      <c r="D525" s="169">
        <v>2</v>
      </c>
      <c r="E525" s="65">
        <v>4</v>
      </c>
      <c r="F525" s="131">
        <f t="shared" si="154"/>
        <v>519</v>
      </c>
      <c r="G525" s="79">
        <f t="shared" si="160"/>
        <v>59.320976415221622</v>
      </c>
      <c r="H525" s="72">
        <f t="shared" si="159"/>
        <v>29.09102954520511</v>
      </c>
      <c r="I525" s="10">
        <f t="shared" si="155"/>
        <v>8.0808415403347524</v>
      </c>
      <c r="J525" s="70">
        <v>1</v>
      </c>
      <c r="K525" s="7">
        <f t="shared" si="147"/>
        <v>41.663233297499829</v>
      </c>
      <c r="L525" s="43">
        <v>604</v>
      </c>
      <c r="M525" s="7">
        <f t="shared" si="149"/>
        <v>616</v>
      </c>
      <c r="N525" s="7">
        <v>0</v>
      </c>
      <c r="O525" s="7">
        <f t="shared" si="146"/>
        <v>1261.6632332974998</v>
      </c>
      <c r="P525" s="7">
        <f t="shared" si="158"/>
        <v>10.195300665543494</v>
      </c>
      <c r="Q525" s="7">
        <f t="shared" si="144"/>
        <v>5100</v>
      </c>
      <c r="R525" s="7">
        <f t="shared" si="148"/>
        <v>15.59</v>
      </c>
      <c r="S525" s="21">
        <f t="shared" si="150"/>
        <v>21.786260784313725</v>
      </c>
      <c r="T525" s="21">
        <f t="shared" si="156"/>
        <v>22</v>
      </c>
      <c r="U525" s="7">
        <f t="shared" si="157"/>
        <v>5000</v>
      </c>
      <c r="V525" s="7">
        <f t="shared" si="151"/>
        <v>1</v>
      </c>
      <c r="W525" s="7">
        <f t="shared" si="152"/>
        <v>10</v>
      </c>
      <c r="X525" s="7">
        <f t="shared" si="145"/>
        <v>488</v>
      </c>
      <c r="Y525" s="7">
        <f t="shared" si="153"/>
        <v>11.625463</v>
      </c>
    </row>
    <row r="526" spans="3:25">
      <c r="C526" s="170" t="s">
        <v>156</v>
      </c>
      <c r="D526" s="169">
        <v>3</v>
      </c>
      <c r="E526" s="65">
        <v>4</v>
      </c>
      <c r="F526" s="131">
        <f t="shared" si="154"/>
        <v>520</v>
      </c>
      <c r="G526" s="79">
        <f t="shared" si="160"/>
        <v>59.442873260998702</v>
      </c>
      <c r="H526" s="72">
        <f t="shared" si="159"/>
        <v>29.533167794870845</v>
      </c>
      <c r="I526" s="10">
        <f t="shared" si="155"/>
        <v>8.203657720797457</v>
      </c>
      <c r="J526" s="70">
        <v>0.5</v>
      </c>
      <c r="K526" s="7">
        <f t="shared" si="147"/>
        <v>42.939289447499817</v>
      </c>
      <c r="L526" s="43">
        <v>604</v>
      </c>
      <c r="M526" s="7">
        <f t="shared" si="149"/>
        <v>308</v>
      </c>
      <c r="N526" s="7">
        <v>0</v>
      </c>
      <c r="O526" s="7">
        <f t="shared" si="146"/>
        <v>954.93928944749985</v>
      </c>
      <c r="P526" s="7">
        <f t="shared" si="158"/>
        <v>7.8339950747688203</v>
      </c>
      <c r="Q526" s="7">
        <f t="shared" si="144"/>
        <v>4000</v>
      </c>
      <c r="R526" s="7">
        <f t="shared" si="148"/>
        <v>10.86</v>
      </c>
      <c r="S526" s="21">
        <f t="shared" si="150"/>
        <v>19.349805</v>
      </c>
      <c r="T526" s="21">
        <f t="shared" si="156"/>
        <v>20</v>
      </c>
      <c r="U526" s="7">
        <f t="shared" si="157"/>
        <v>4000</v>
      </c>
      <c r="V526" s="7">
        <f t="shared" si="151"/>
        <v>3</v>
      </c>
      <c r="W526" s="7">
        <f t="shared" si="152"/>
        <v>8</v>
      </c>
      <c r="X526" s="7">
        <f t="shared" si="145"/>
        <v>466</v>
      </c>
      <c r="Y526" s="7">
        <f t="shared" si="153"/>
        <v>8.0983020000000003</v>
      </c>
    </row>
    <row r="527" spans="3:25">
      <c r="C527" s="170" t="s">
        <v>156</v>
      </c>
      <c r="D527" s="169">
        <v>3</v>
      </c>
      <c r="E527" s="65">
        <v>4</v>
      </c>
      <c r="F527" s="131">
        <f t="shared" si="154"/>
        <v>521</v>
      </c>
      <c r="G527" s="79">
        <f t="shared" si="160"/>
        <v>59.563874452866315</v>
      </c>
      <c r="H527" s="72">
        <f t="shared" si="159"/>
        <v>29.75177305640786</v>
      </c>
      <c r="I527" s="10">
        <f t="shared" si="155"/>
        <v>8.2643814045577386</v>
      </c>
      <c r="J527" s="70">
        <v>0.5</v>
      </c>
      <c r="K527" s="7">
        <f t="shared" si="147"/>
        <v>43.577317522499833</v>
      </c>
      <c r="L527" s="43">
        <v>604</v>
      </c>
      <c r="M527" s="7">
        <f t="shared" si="149"/>
        <v>308</v>
      </c>
      <c r="N527" s="7">
        <v>0</v>
      </c>
      <c r="O527" s="7">
        <f t="shared" si="146"/>
        <v>955.57731752249981</v>
      </c>
      <c r="P527" s="7">
        <f t="shared" si="158"/>
        <v>7.8972554135501136</v>
      </c>
      <c r="Q527" s="7">
        <f t="shared" si="144"/>
        <v>4000</v>
      </c>
      <c r="R527" s="7">
        <f t="shared" si="148"/>
        <v>10.86</v>
      </c>
      <c r="S527" s="21">
        <f t="shared" si="150"/>
        <v>19.349805</v>
      </c>
      <c r="T527" s="21">
        <f t="shared" si="156"/>
        <v>20</v>
      </c>
      <c r="U527" s="7">
        <f t="shared" si="157"/>
        <v>4000</v>
      </c>
      <c r="V527" s="7">
        <f t="shared" si="151"/>
        <v>3</v>
      </c>
      <c r="W527" s="7">
        <f t="shared" si="152"/>
        <v>8</v>
      </c>
      <c r="X527" s="7">
        <f t="shared" si="145"/>
        <v>466</v>
      </c>
      <c r="Y527" s="7">
        <f t="shared" si="153"/>
        <v>8.0983020000000003</v>
      </c>
    </row>
    <row r="528" spans="3:25">
      <c r="C528" s="170" t="s">
        <v>156</v>
      </c>
      <c r="D528" s="169">
        <v>3</v>
      </c>
      <c r="E528" s="65">
        <v>4</v>
      </c>
      <c r="F528" s="131">
        <f t="shared" si="154"/>
        <v>522</v>
      </c>
      <c r="G528" s="79">
        <f t="shared" si="160"/>
        <v>59.68399944789239</v>
      </c>
      <c r="H528" s="72">
        <f t="shared" si="159"/>
        <v>29.968783759105019</v>
      </c>
      <c r="I528" s="10">
        <f t="shared" si="155"/>
        <v>8.3246621553069495</v>
      </c>
      <c r="J528" s="70">
        <v>0.5</v>
      </c>
      <c r="K528" s="7">
        <f t="shared" si="147"/>
        <v>44.215345597499827</v>
      </c>
      <c r="L528" s="43">
        <v>604</v>
      </c>
      <c r="M528" s="7">
        <f t="shared" si="149"/>
        <v>308</v>
      </c>
      <c r="N528" s="7">
        <v>0</v>
      </c>
      <c r="O528" s="7">
        <f t="shared" si="146"/>
        <v>956.21534559749978</v>
      </c>
      <c r="P528" s="7">
        <f t="shared" si="158"/>
        <v>7.9601696998192617</v>
      </c>
      <c r="Q528" s="7">
        <f t="shared" si="144"/>
        <v>4100</v>
      </c>
      <c r="R528" s="7">
        <f t="shared" si="148"/>
        <v>11.45</v>
      </c>
      <c r="S528" s="21">
        <f t="shared" si="150"/>
        <v>19.903451219512192</v>
      </c>
      <c r="T528" s="21">
        <f t="shared" si="156"/>
        <v>20</v>
      </c>
      <c r="U528" s="7">
        <f t="shared" si="157"/>
        <v>4000</v>
      </c>
      <c r="V528" s="7">
        <f t="shared" si="151"/>
        <v>3</v>
      </c>
      <c r="W528" s="7">
        <f t="shared" si="152"/>
        <v>8</v>
      </c>
      <c r="X528" s="7">
        <f t="shared" si="145"/>
        <v>466</v>
      </c>
      <c r="Y528" s="7">
        <f t="shared" si="153"/>
        <v>8.5382649999999991</v>
      </c>
    </row>
    <row r="529" spans="3:25">
      <c r="C529" s="170" t="s">
        <v>156</v>
      </c>
      <c r="D529" s="169">
        <v>3</v>
      </c>
      <c r="E529" s="65">
        <v>4</v>
      </c>
      <c r="F529" s="131">
        <f t="shared" si="154"/>
        <v>523</v>
      </c>
      <c r="G529" s="79">
        <f t="shared" si="160"/>
        <v>59.803267008724561</v>
      </c>
      <c r="H529" s="72">
        <f t="shared" si="159"/>
        <v>30.184234295406544</v>
      </c>
      <c r="I529" s="10">
        <f t="shared" si="155"/>
        <v>8.3845095265018177</v>
      </c>
      <c r="J529" s="70">
        <v>0.5</v>
      </c>
      <c r="K529" s="7">
        <f t="shared" si="147"/>
        <v>44.853373672499828</v>
      </c>
      <c r="L529" s="43">
        <v>604</v>
      </c>
      <c r="M529" s="7">
        <f t="shared" si="149"/>
        <v>308</v>
      </c>
      <c r="N529" s="7">
        <v>0</v>
      </c>
      <c r="O529" s="7">
        <f t="shared" si="146"/>
        <v>956.85337367249986</v>
      </c>
      <c r="P529" s="7">
        <f t="shared" si="158"/>
        <v>8.0227462270224787</v>
      </c>
      <c r="Q529" s="7">
        <f t="shared" si="144"/>
        <v>4100</v>
      </c>
      <c r="R529" s="7">
        <f t="shared" si="148"/>
        <v>11.45</v>
      </c>
      <c r="S529" s="21">
        <f t="shared" si="150"/>
        <v>19.903451219512192</v>
      </c>
      <c r="T529" s="21">
        <f t="shared" si="156"/>
        <v>20</v>
      </c>
      <c r="U529" s="7">
        <f t="shared" si="157"/>
        <v>4000</v>
      </c>
      <c r="V529" s="7">
        <f t="shared" si="151"/>
        <v>3</v>
      </c>
      <c r="W529" s="7">
        <f t="shared" si="152"/>
        <v>8</v>
      </c>
      <c r="X529" s="7">
        <f t="shared" si="145"/>
        <v>466</v>
      </c>
      <c r="Y529" s="7">
        <f t="shared" si="153"/>
        <v>8.5382649999999991</v>
      </c>
    </row>
    <row r="530" spans="3:25">
      <c r="C530" s="170" t="s">
        <v>156</v>
      </c>
      <c r="D530" s="169">
        <v>3</v>
      </c>
      <c r="E530" s="65">
        <v>4</v>
      </c>
      <c r="F530" s="131">
        <f t="shared" si="154"/>
        <v>524</v>
      </c>
      <c r="G530" s="79">
        <f t="shared" si="160"/>
        <v>59.921695237799369</v>
      </c>
      <c r="H530" s="72">
        <f t="shared" si="159"/>
        <v>30.398157838921698</v>
      </c>
      <c r="I530" s="10">
        <f t="shared" si="155"/>
        <v>8.4439327330338045</v>
      </c>
      <c r="J530" s="70">
        <v>0.5</v>
      </c>
      <c r="K530" s="7">
        <f t="shared" si="147"/>
        <v>45.491401747499829</v>
      </c>
      <c r="L530" s="43">
        <v>604</v>
      </c>
      <c r="M530" s="7">
        <f t="shared" si="149"/>
        <v>308</v>
      </c>
      <c r="N530" s="7">
        <v>0</v>
      </c>
      <c r="O530" s="7">
        <f t="shared" si="146"/>
        <v>957.49140174749982</v>
      </c>
      <c r="P530" s="7">
        <f t="shared" si="158"/>
        <v>8.0849929888141343</v>
      </c>
      <c r="Q530" s="7">
        <f t="shared" si="144"/>
        <v>4100</v>
      </c>
      <c r="R530" s="7">
        <f t="shared" si="148"/>
        <v>11.45</v>
      </c>
      <c r="S530" s="21">
        <f t="shared" si="150"/>
        <v>19.903451219512192</v>
      </c>
      <c r="T530" s="21">
        <f t="shared" si="156"/>
        <v>20</v>
      </c>
      <c r="U530" s="7">
        <f t="shared" si="157"/>
        <v>4000</v>
      </c>
      <c r="V530" s="7">
        <f t="shared" si="151"/>
        <v>3</v>
      </c>
      <c r="W530" s="7">
        <f t="shared" si="152"/>
        <v>8</v>
      </c>
      <c r="X530" s="7">
        <f t="shared" si="145"/>
        <v>466</v>
      </c>
      <c r="Y530" s="7">
        <f t="shared" si="153"/>
        <v>8.5382649999999991</v>
      </c>
    </row>
    <row r="531" spans="3:25">
      <c r="C531" s="170" t="s">
        <v>156</v>
      </c>
      <c r="D531" s="169">
        <v>3</v>
      </c>
      <c r="E531" s="65">
        <v>4</v>
      </c>
      <c r="F531" s="131">
        <f t="shared" si="154"/>
        <v>525</v>
      </c>
      <c r="G531" s="79">
        <f t="shared" si="160"/>
        <v>60.039301609414757</v>
      </c>
      <c r="H531" s="72">
        <f t="shared" si="159"/>
        <v>30.610586404053038</v>
      </c>
      <c r="I531" s="10">
        <f t="shared" si="155"/>
        <v>8.5029406677925099</v>
      </c>
      <c r="J531" s="70">
        <v>0.5</v>
      </c>
      <c r="K531" s="7">
        <f t="shared" si="147"/>
        <v>46.129429822499823</v>
      </c>
      <c r="L531" s="43">
        <v>604</v>
      </c>
      <c r="M531" s="7">
        <f t="shared" si="149"/>
        <v>308</v>
      </c>
      <c r="N531" s="7">
        <v>0</v>
      </c>
      <c r="O531" s="7">
        <f t="shared" si="146"/>
        <v>958.12942982249979</v>
      </c>
      <c r="P531" s="7">
        <f t="shared" si="158"/>
        <v>8.1469176938465839</v>
      </c>
      <c r="Q531" s="7">
        <f t="shared" si="144"/>
        <v>4100</v>
      </c>
      <c r="R531" s="7">
        <f t="shared" si="148"/>
        <v>11.45</v>
      </c>
      <c r="S531" s="21">
        <f t="shared" si="150"/>
        <v>19.903451219512192</v>
      </c>
      <c r="T531" s="21">
        <f t="shared" si="156"/>
        <v>20</v>
      </c>
      <c r="U531" s="7">
        <f t="shared" si="157"/>
        <v>4000</v>
      </c>
      <c r="V531" s="7">
        <f t="shared" si="151"/>
        <v>3</v>
      </c>
      <c r="W531" s="7">
        <f t="shared" si="152"/>
        <v>8</v>
      </c>
      <c r="X531" s="7">
        <f t="shared" si="145"/>
        <v>466</v>
      </c>
      <c r="Y531" s="7">
        <f t="shared" si="153"/>
        <v>8.5382649999999991</v>
      </c>
    </row>
    <row r="532" spans="3:25">
      <c r="C532" s="170" t="s">
        <v>156</v>
      </c>
      <c r="D532" s="169">
        <v>3</v>
      </c>
      <c r="E532" s="65">
        <v>4</v>
      </c>
      <c r="F532" s="131">
        <f t="shared" si="154"/>
        <v>526</v>
      </c>
      <c r="G532" s="79">
        <f t="shared" si="160"/>
        <v>60.156102999826786</v>
      </c>
      <c r="H532" s="72">
        <f t="shared" si="159"/>
        <v>30.82155090192569</v>
      </c>
      <c r="I532" s="10">
        <f t="shared" si="155"/>
        <v>8.5615419172015805</v>
      </c>
      <c r="J532" s="70">
        <v>0.5</v>
      </c>
      <c r="K532" s="7">
        <f t="shared" si="147"/>
        <v>46.76745789749981</v>
      </c>
      <c r="L532" s="43">
        <v>604</v>
      </c>
      <c r="M532" s="7">
        <f t="shared" si="149"/>
        <v>308</v>
      </c>
      <c r="N532" s="7">
        <v>0</v>
      </c>
      <c r="O532" s="7">
        <f t="shared" si="146"/>
        <v>958.76745789749975</v>
      </c>
      <c r="P532" s="7">
        <f t="shared" si="158"/>
        <v>8.2085277796382456</v>
      </c>
      <c r="Q532" s="7">
        <f t="shared" si="144"/>
        <v>4200</v>
      </c>
      <c r="R532" s="7">
        <f t="shared" si="148"/>
        <v>12.04</v>
      </c>
      <c r="S532" s="21">
        <f t="shared" si="150"/>
        <v>20.430733333333329</v>
      </c>
      <c r="T532" s="21">
        <f t="shared" si="156"/>
        <v>21</v>
      </c>
      <c r="U532" s="7">
        <f t="shared" si="157"/>
        <v>4000</v>
      </c>
      <c r="V532" s="7">
        <f t="shared" si="151"/>
        <v>2</v>
      </c>
      <c r="W532" s="7">
        <f t="shared" si="152"/>
        <v>8</v>
      </c>
      <c r="X532" s="7">
        <f t="shared" si="145"/>
        <v>488</v>
      </c>
      <c r="Y532" s="7">
        <f t="shared" si="153"/>
        <v>8.9782279999999997</v>
      </c>
    </row>
    <row r="533" spans="3:25">
      <c r="C533" s="170" t="s">
        <v>156</v>
      </c>
      <c r="D533" s="169">
        <v>3</v>
      </c>
      <c r="E533" s="65">
        <v>4</v>
      </c>
      <c r="F533" s="131">
        <f t="shared" si="154"/>
        <v>527</v>
      </c>
      <c r="G533" s="79">
        <f t="shared" si="160"/>
        <v>60.27211571551728</v>
      </c>
      <c r="H533" s="72">
        <f t="shared" si="159"/>
        <v>31.031081192894266</v>
      </c>
      <c r="I533" s="10">
        <f t="shared" si="155"/>
        <v>8.6197447758039623</v>
      </c>
      <c r="J533" s="70">
        <v>0.5</v>
      </c>
      <c r="K533" s="7">
        <f t="shared" si="147"/>
        <v>47.405485972499804</v>
      </c>
      <c r="L533" s="43">
        <v>604</v>
      </c>
      <c r="M533" s="7">
        <f t="shared" si="149"/>
        <v>308</v>
      </c>
      <c r="N533" s="7">
        <v>0</v>
      </c>
      <c r="O533" s="7">
        <f t="shared" si="146"/>
        <v>959.40548597249983</v>
      </c>
      <c r="P533" s="7">
        <f t="shared" si="158"/>
        <v>8.2698304255891166</v>
      </c>
      <c r="Q533" s="7">
        <f t="shared" ref="Q533:Q596" si="161">IF(D533=1,VLOOKUP(H533,$AA$7:$AB$68,2,TRUE),IF(D533=2,VLOOKUP(H533,$AC$7:$AD$68,2,TRUE),IF(D533=3,VLOOKUP(H533,$AE$7:$AF$68,2,TRUE))))</f>
        <v>4200</v>
      </c>
      <c r="R533" s="7">
        <f t="shared" si="148"/>
        <v>12.04</v>
      </c>
      <c r="S533" s="21">
        <f t="shared" si="150"/>
        <v>20.430733333333329</v>
      </c>
      <c r="T533" s="21">
        <f t="shared" si="156"/>
        <v>21</v>
      </c>
      <c r="U533" s="7">
        <f t="shared" si="157"/>
        <v>4000</v>
      </c>
      <c r="V533" s="7">
        <f t="shared" si="151"/>
        <v>2</v>
      </c>
      <c r="W533" s="7">
        <f t="shared" si="152"/>
        <v>8</v>
      </c>
      <c r="X533" s="7">
        <f t="shared" si="145"/>
        <v>488</v>
      </c>
      <c r="Y533" s="7">
        <f t="shared" si="153"/>
        <v>8.9782279999999997</v>
      </c>
    </row>
    <row r="534" spans="3:25">
      <c r="C534" s="170" t="s">
        <v>156</v>
      </c>
      <c r="D534" s="169">
        <v>3</v>
      </c>
      <c r="E534" s="65">
        <v>4</v>
      </c>
      <c r="F534" s="131">
        <f t="shared" si="154"/>
        <v>528</v>
      </c>
      <c r="G534" s="79">
        <f t="shared" si="160"/>
        <v>60.387355519766508</v>
      </c>
      <c r="H534" s="72">
        <f t="shared" si="159"/>
        <v>31.239206135879893</v>
      </c>
      <c r="I534" s="10">
        <f t="shared" si="155"/>
        <v>8.6775572599666368</v>
      </c>
      <c r="J534" s="70">
        <v>0.5</v>
      </c>
      <c r="K534" s="7">
        <f t="shared" si="147"/>
        <v>48.043514047499791</v>
      </c>
      <c r="L534" s="43">
        <v>604</v>
      </c>
      <c r="M534" s="7">
        <f t="shared" si="149"/>
        <v>308</v>
      </c>
      <c r="N534" s="7">
        <v>0</v>
      </c>
      <c r="O534" s="7">
        <f t="shared" si="146"/>
        <v>960.0435140474998</v>
      </c>
      <c r="P534" s="7">
        <f t="shared" si="158"/>
        <v>8.3308325652067641</v>
      </c>
      <c r="Q534" s="7">
        <f t="shared" si="161"/>
        <v>4200</v>
      </c>
      <c r="R534" s="7">
        <f t="shared" si="148"/>
        <v>12.04</v>
      </c>
      <c r="S534" s="21">
        <f t="shared" si="150"/>
        <v>20.430733333333329</v>
      </c>
      <c r="T534" s="21">
        <f t="shared" si="156"/>
        <v>21</v>
      </c>
      <c r="U534" s="7">
        <f t="shared" si="157"/>
        <v>4000</v>
      </c>
      <c r="V534" s="7">
        <f t="shared" si="151"/>
        <v>2</v>
      </c>
      <c r="W534" s="7">
        <f t="shared" si="152"/>
        <v>8</v>
      </c>
      <c r="X534" s="7">
        <f t="shared" si="145"/>
        <v>488</v>
      </c>
      <c r="Y534" s="7">
        <f t="shared" si="153"/>
        <v>8.9782279999999997</v>
      </c>
    </row>
    <row r="535" spans="3:25">
      <c r="C535" s="170" t="s">
        <v>156</v>
      </c>
      <c r="D535" s="169">
        <v>3</v>
      </c>
      <c r="E535" s="65">
        <v>4</v>
      </c>
      <c r="F535" s="131">
        <f t="shared" si="154"/>
        <v>529</v>
      </c>
      <c r="G535" s="79">
        <f t="shared" si="160"/>
        <v>60.50183765765339</v>
      </c>
      <c r="H535" s="72">
        <f t="shared" si="159"/>
        <v>31.445953634768273</v>
      </c>
      <c r="I535" s="10">
        <f t="shared" si="155"/>
        <v>8.7349871207689649</v>
      </c>
      <c r="J535" s="70">
        <v>0.5</v>
      </c>
      <c r="K535" s="7">
        <f t="shared" si="147"/>
        <v>48.681542122499792</v>
      </c>
      <c r="L535" s="43">
        <v>604</v>
      </c>
      <c r="M535" s="7">
        <f t="shared" si="149"/>
        <v>308</v>
      </c>
      <c r="N535" s="7">
        <v>0</v>
      </c>
      <c r="O535" s="7">
        <f t="shared" si="146"/>
        <v>960.68154212249976</v>
      </c>
      <c r="P535" s="7">
        <f t="shared" si="158"/>
        <v>8.3915408976005033</v>
      </c>
      <c r="Q535" s="7">
        <f t="shared" si="161"/>
        <v>4300</v>
      </c>
      <c r="R535" s="7">
        <f t="shared" si="148"/>
        <v>12.63</v>
      </c>
      <c r="S535" s="21">
        <f t="shared" si="150"/>
        <v>20.933490697674422</v>
      </c>
      <c r="T535" s="21">
        <f t="shared" si="156"/>
        <v>21</v>
      </c>
      <c r="U535" s="7">
        <f t="shared" si="157"/>
        <v>4500</v>
      </c>
      <c r="V535" s="7">
        <f t="shared" si="151"/>
        <v>2</v>
      </c>
      <c r="W535" s="7">
        <f t="shared" si="152"/>
        <v>9</v>
      </c>
      <c r="X535" s="7">
        <f t="shared" si="145"/>
        <v>488</v>
      </c>
      <c r="Y535" s="7">
        <f t="shared" si="153"/>
        <v>9.4181910000000002</v>
      </c>
    </row>
    <row r="536" spans="3:25">
      <c r="C536" s="170" t="s">
        <v>156</v>
      </c>
      <c r="D536" s="169">
        <v>3</v>
      </c>
      <c r="E536" s="65">
        <v>4</v>
      </c>
      <c r="F536" s="131">
        <f t="shared" si="154"/>
        <v>530</v>
      </c>
      <c r="G536" s="79">
        <f t="shared" si="160"/>
        <v>60.615576879595608</v>
      </c>
      <c r="H536" s="72">
        <f t="shared" si="159"/>
        <v>31.651350682079837</v>
      </c>
      <c r="I536" s="10">
        <f t="shared" si="155"/>
        <v>8.792041856133288</v>
      </c>
      <c r="J536" s="70">
        <v>0.5</v>
      </c>
      <c r="K536" s="7">
        <f t="shared" si="147"/>
        <v>49.319570197499786</v>
      </c>
      <c r="L536" s="43">
        <v>604</v>
      </c>
      <c r="M536" s="7">
        <f t="shared" si="149"/>
        <v>308</v>
      </c>
      <c r="N536" s="7">
        <v>0</v>
      </c>
      <c r="O536" s="7">
        <f t="shared" si="146"/>
        <v>961.31957019749984</v>
      </c>
      <c r="P536" s="7">
        <f t="shared" si="158"/>
        <v>8.4519618982964815</v>
      </c>
      <c r="Q536" s="7">
        <f t="shared" si="161"/>
        <v>4300</v>
      </c>
      <c r="R536" s="7">
        <f t="shared" si="148"/>
        <v>12.63</v>
      </c>
      <c r="S536" s="21">
        <f t="shared" si="150"/>
        <v>20.933490697674422</v>
      </c>
      <c r="T536" s="21">
        <f t="shared" si="156"/>
        <v>21</v>
      </c>
      <c r="U536" s="7">
        <f t="shared" si="157"/>
        <v>4500</v>
      </c>
      <c r="V536" s="7">
        <f t="shared" si="151"/>
        <v>2</v>
      </c>
      <c r="W536" s="7">
        <f t="shared" si="152"/>
        <v>9</v>
      </c>
      <c r="X536" s="7">
        <f t="shared" si="145"/>
        <v>488</v>
      </c>
      <c r="Y536" s="7">
        <f t="shared" si="153"/>
        <v>9.4181910000000002</v>
      </c>
    </row>
    <row r="537" spans="3:25">
      <c r="C537" s="170" t="s">
        <v>156</v>
      </c>
      <c r="D537" s="169">
        <v>3</v>
      </c>
      <c r="E537" s="65">
        <v>4</v>
      </c>
      <c r="F537" s="131">
        <f t="shared" si="154"/>
        <v>531</v>
      </c>
      <c r="G537" s="79">
        <f t="shared" si="160"/>
        <v>60.728587463532406</v>
      </c>
      <c r="H537" s="72">
        <f t="shared" si="159"/>
        <v>31.855423400105607</v>
      </c>
      <c r="I537" s="10">
        <f t="shared" si="155"/>
        <v>8.8487287222515576</v>
      </c>
      <c r="J537" s="70">
        <v>0.5</v>
      </c>
      <c r="K537" s="7">
        <f t="shared" si="147"/>
        <v>49.957598272499794</v>
      </c>
      <c r="L537" s="43">
        <v>604</v>
      </c>
      <c r="M537" s="7">
        <f t="shared" si="149"/>
        <v>308</v>
      </c>
      <c r="N537" s="7">
        <v>0</v>
      </c>
      <c r="O537" s="7">
        <f t="shared" si="146"/>
        <v>961.95759827249981</v>
      </c>
      <c r="P537" s="7">
        <f t="shared" si="158"/>
        <v>8.5121018294219937</v>
      </c>
      <c r="Q537" s="7">
        <f t="shared" si="161"/>
        <v>4300</v>
      </c>
      <c r="R537" s="7">
        <f t="shared" si="148"/>
        <v>12.63</v>
      </c>
      <c r="S537" s="21">
        <f t="shared" si="150"/>
        <v>20.933490697674422</v>
      </c>
      <c r="T537" s="21">
        <f t="shared" si="156"/>
        <v>21</v>
      </c>
      <c r="U537" s="7">
        <f t="shared" si="157"/>
        <v>4500</v>
      </c>
      <c r="V537" s="7">
        <f t="shared" si="151"/>
        <v>2</v>
      </c>
      <c r="W537" s="7">
        <f t="shared" si="152"/>
        <v>9</v>
      </c>
      <c r="X537" s="7">
        <f t="shared" si="145"/>
        <v>488</v>
      </c>
      <c r="Y537" s="7">
        <f t="shared" si="153"/>
        <v>9.4181910000000002</v>
      </c>
    </row>
    <row r="538" spans="3:25">
      <c r="C538" s="170" t="s">
        <v>156</v>
      </c>
      <c r="D538" s="169">
        <v>3</v>
      </c>
      <c r="E538" s="65">
        <v>4</v>
      </c>
      <c r="F538" s="131">
        <f t="shared" si="154"/>
        <v>532</v>
      </c>
      <c r="G538" s="79">
        <f t="shared" si="160"/>
        <v>60.840883235844608</v>
      </c>
      <c r="H538" s="72">
        <f t="shared" si="159"/>
        <v>32.058197079686124</v>
      </c>
      <c r="I538" s="10">
        <f t="shared" si="155"/>
        <v>8.9050547443572565</v>
      </c>
      <c r="J538" s="70">
        <v>0.5</v>
      </c>
      <c r="K538" s="7">
        <f t="shared" si="147"/>
        <v>50.595626347499795</v>
      </c>
      <c r="L538" s="43">
        <v>604</v>
      </c>
      <c r="M538" s="7">
        <f t="shared" si="149"/>
        <v>308</v>
      </c>
      <c r="N538" s="7">
        <v>0</v>
      </c>
      <c r="O538" s="7">
        <f t="shared" si="146"/>
        <v>962.59562634749977</v>
      </c>
      <c r="P538" s="7">
        <f t="shared" si="158"/>
        <v>8.571966749303348</v>
      </c>
      <c r="Q538" s="7">
        <f t="shared" si="161"/>
        <v>4300</v>
      </c>
      <c r="R538" s="7">
        <f t="shared" si="148"/>
        <v>12.63</v>
      </c>
      <c r="S538" s="21">
        <f t="shared" si="150"/>
        <v>20.933490697674422</v>
      </c>
      <c r="T538" s="21">
        <f t="shared" si="156"/>
        <v>21</v>
      </c>
      <c r="U538" s="7">
        <f t="shared" si="157"/>
        <v>4500</v>
      </c>
      <c r="V538" s="7">
        <f t="shared" si="151"/>
        <v>2</v>
      </c>
      <c r="W538" s="7">
        <f t="shared" si="152"/>
        <v>9</v>
      </c>
      <c r="X538" s="7">
        <f t="shared" si="145"/>
        <v>488</v>
      </c>
      <c r="Y538" s="7">
        <f t="shared" si="153"/>
        <v>9.4181910000000002</v>
      </c>
    </row>
    <row r="539" spans="3:25">
      <c r="C539" s="170" t="s">
        <v>156</v>
      </c>
      <c r="D539" s="169">
        <v>3</v>
      </c>
      <c r="E539" s="65">
        <v>4</v>
      </c>
      <c r="F539" s="131">
        <f t="shared" si="154"/>
        <v>533</v>
      </c>
      <c r="G539" s="79">
        <f t="shared" si="160"/>
        <v>60.952477591098507</v>
      </c>
      <c r="H539" s="72">
        <f t="shared" si="159"/>
        <v>32.25969621679652</v>
      </c>
      <c r="I539" s="10">
        <f t="shared" si="155"/>
        <v>8.9610267268879227</v>
      </c>
      <c r="J539" s="70">
        <v>0.5</v>
      </c>
      <c r="K539" s="7">
        <f t="shared" si="147"/>
        <v>51.233654422499782</v>
      </c>
      <c r="L539" s="43">
        <v>604</v>
      </c>
      <c r="M539" s="7">
        <f t="shared" si="149"/>
        <v>308</v>
      </c>
      <c r="N539" s="7">
        <v>0</v>
      </c>
      <c r="O539" s="7">
        <f t="shared" si="146"/>
        <v>963.23365442249974</v>
      </c>
      <c r="P539" s="7">
        <f t="shared" si="158"/>
        <v>8.6315625215179459</v>
      </c>
      <c r="Q539" s="7">
        <f t="shared" si="161"/>
        <v>4400</v>
      </c>
      <c r="R539" s="7">
        <f t="shared" si="148"/>
        <v>13.22</v>
      </c>
      <c r="S539" s="21">
        <f t="shared" si="150"/>
        <v>21.413395454545455</v>
      </c>
      <c r="T539" s="21">
        <f t="shared" si="156"/>
        <v>22</v>
      </c>
      <c r="U539" s="7">
        <f t="shared" si="157"/>
        <v>4500</v>
      </c>
      <c r="V539" s="7">
        <f t="shared" si="151"/>
        <v>1</v>
      </c>
      <c r="W539" s="7">
        <f t="shared" si="152"/>
        <v>9</v>
      </c>
      <c r="X539" s="7">
        <f t="shared" si="145"/>
        <v>488</v>
      </c>
      <c r="Y539" s="7">
        <f t="shared" si="153"/>
        <v>9.8581540000000007</v>
      </c>
    </row>
    <row r="540" spans="3:25">
      <c r="C540" s="170" t="s">
        <v>156</v>
      </c>
      <c r="D540" s="169">
        <v>3</v>
      </c>
      <c r="E540" s="65">
        <v>4</v>
      </c>
      <c r="F540" s="131">
        <f t="shared" si="154"/>
        <v>534</v>
      </c>
      <c r="G540" s="79">
        <f t="shared" si="160"/>
        <v>61.063383510693583</v>
      </c>
      <c r="H540" s="72">
        <f t="shared" si="159"/>
        <v>32.459944547087503</v>
      </c>
      <c r="I540" s="10">
        <f t="shared" si="155"/>
        <v>9.0166512630798614</v>
      </c>
      <c r="J540" s="70">
        <v>0.5</v>
      </c>
      <c r="K540" s="7">
        <f t="shared" si="147"/>
        <v>51.871682497499776</v>
      </c>
      <c r="L540" s="43">
        <v>604</v>
      </c>
      <c r="M540" s="7">
        <f t="shared" si="149"/>
        <v>308</v>
      </c>
      <c r="N540" s="7">
        <v>0</v>
      </c>
      <c r="O540" s="7">
        <f t="shared" si="146"/>
        <v>963.87168249749982</v>
      </c>
      <c r="P540" s="7">
        <f t="shared" si="158"/>
        <v>8.6908948234379935</v>
      </c>
      <c r="Q540" s="7">
        <f t="shared" si="161"/>
        <v>4400</v>
      </c>
      <c r="R540" s="7">
        <f t="shared" si="148"/>
        <v>13.22</v>
      </c>
      <c r="S540" s="21">
        <f t="shared" si="150"/>
        <v>21.413395454545455</v>
      </c>
      <c r="T540" s="21">
        <f t="shared" si="156"/>
        <v>22</v>
      </c>
      <c r="U540" s="7">
        <f t="shared" si="157"/>
        <v>4500</v>
      </c>
      <c r="V540" s="7">
        <f t="shared" si="151"/>
        <v>1</v>
      </c>
      <c r="W540" s="7">
        <f t="shared" si="152"/>
        <v>9</v>
      </c>
      <c r="X540" s="7">
        <f t="shared" si="145"/>
        <v>488</v>
      </c>
      <c r="Y540" s="7">
        <f t="shared" si="153"/>
        <v>9.8581540000000007</v>
      </c>
    </row>
    <row r="541" spans="3:25">
      <c r="C541" s="69" t="s">
        <v>130</v>
      </c>
      <c r="D541" s="169">
        <v>2</v>
      </c>
      <c r="E541" s="65">
        <v>4</v>
      </c>
      <c r="F541" s="131">
        <f t="shared" si="154"/>
        <v>535</v>
      </c>
      <c r="G541" s="79">
        <f t="shared" si="160"/>
        <v>61.173613580487427</v>
      </c>
      <c r="H541" s="72">
        <f t="shared" si="159"/>
        <v>32.658965078520104</v>
      </c>
      <c r="I541" s="10">
        <f t="shared" si="155"/>
        <v>9.0719347440333618</v>
      </c>
      <c r="J541" s="70">
        <v>-1.2</v>
      </c>
      <c r="K541" s="7">
        <f t="shared" si="147"/>
        <v>52.50971057249977</v>
      </c>
      <c r="L541" s="43">
        <v>604</v>
      </c>
      <c r="M541" s="7">
        <f t="shared" si="149"/>
        <v>-739.19999999999993</v>
      </c>
      <c r="N541" s="7">
        <v>0</v>
      </c>
      <c r="O541" s="7">
        <f t="shared" si="146"/>
        <v>-82.690289427500147</v>
      </c>
      <c r="P541" s="7">
        <f t="shared" si="158"/>
        <v>-0.75016090965151316</v>
      </c>
      <c r="Q541" s="7">
        <f t="shared" si="161"/>
        <v>5700</v>
      </c>
      <c r="R541" s="7">
        <f t="shared" si="148"/>
        <v>17.11</v>
      </c>
      <c r="S541" s="21">
        <f t="shared" si="150"/>
        <v>21.393503508771929</v>
      </c>
      <c r="T541" s="21">
        <f t="shared" si="156"/>
        <v>22</v>
      </c>
      <c r="U541" s="7">
        <f t="shared" si="157"/>
        <v>5500</v>
      </c>
      <c r="V541" s="7">
        <f t="shared" si="151"/>
        <v>1</v>
      </c>
      <c r="W541" s="7">
        <f t="shared" si="152"/>
        <v>11</v>
      </c>
      <c r="X541" s="7">
        <v>0</v>
      </c>
      <c r="Y541" s="7">
        <f t="shared" si="153"/>
        <v>12.758927</v>
      </c>
    </row>
    <row r="542" spans="3:25">
      <c r="C542" s="69" t="s">
        <v>130</v>
      </c>
      <c r="D542" s="169">
        <v>2</v>
      </c>
      <c r="E542" s="65">
        <v>4</v>
      </c>
      <c r="F542" s="131">
        <f t="shared" si="154"/>
        <v>536</v>
      </c>
      <c r="G542" s="79">
        <f t="shared" si="160"/>
        <v>61.285486922064834</v>
      </c>
      <c r="H542" s="72">
        <f t="shared" si="159"/>
        <v>32.179247971324557</v>
      </c>
      <c r="I542" s="10">
        <f t="shared" si="155"/>
        <v>8.938679992034599</v>
      </c>
      <c r="J542" s="70">
        <v>-1.2</v>
      </c>
      <c r="K542" s="7">
        <f t="shared" si="147"/>
        <v>50.978443192499782</v>
      </c>
      <c r="L542" s="43">
        <v>604</v>
      </c>
      <c r="M542" s="7">
        <f t="shared" si="149"/>
        <v>-739.19999999999993</v>
      </c>
      <c r="N542" s="7">
        <v>0</v>
      </c>
      <c r="O542" s="7">
        <f t="shared" si="146"/>
        <v>-84.221556807500178</v>
      </c>
      <c r="P542" s="7">
        <f t="shared" si="158"/>
        <v>-0.75282954473320718</v>
      </c>
      <c r="Q542" s="7">
        <f t="shared" si="161"/>
        <v>5600</v>
      </c>
      <c r="R542" s="7">
        <f t="shared" si="148"/>
        <v>17.045000000000002</v>
      </c>
      <c r="S542" s="21">
        <f t="shared" si="150"/>
        <v>21.69280625</v>
      </c>
      <c r="T542" s="21">
        <f t="shared" si="156"/>
        <v>22</v>
      </c>
      <c r="U542" s="7">
        <f t="shared" si="157"/>
        <v>5500</v>
      </c>
      <c r="V542" s="7">
        <f t="shared" si="151"/>
        <v>1</v>
      </c>
      <c r="W542" s="7">
        <f t="shared" si="152"/>
        <v>11</v>
      </c>
      <c r="X542" s="7">
        <v>0</v>
      </c>
      <c r="Y542" s="7">
        <f t="shared" si="153"/>
        <v>12.710456500000001</v>
      </c>
    </row>
    <row r="543" spans="3:25">
      <c r="C543" s="69" t="s">
        <v>130</v>
      </c>
      <c r="D543" s="169">
        <v>2</v>
      </c>
      <c r="E543" s="65">
        <v>4</v>
      </c>
      <c r="F543" s="131">
        <f t="shared" si="154"/>
        <v>537</v>
      </c>
      <c r="G543" s="79">
        <f t="shared" si="160"/>
        <v>61.399079288914244</v>
      </c>
      <c r="H543" s="72">
        <f t="shared" si="159"/>
        <v>31.692270350986146</v>
      </c>
      <c r="I543" s="10">
        <f t="shared" si="155"/>
        <v>8.8034084308294851</v>
      </c>
      <c r="J543" s="70">
        <v>-1.2</v>
      </c>
      <c r="K543" s="7">
        <f t="shared" si="147"/>
        <v>49.447175812499779</v>
      </c>
      <c r="L543" s="43">
        <v>604</v>
      </c>
      <c r="M543" s="7">
        <f t="shared" si="149"/>
        <v>-739.19999999999993</v>
      </c>
      <c r="N543" s="7">
        <v>0</v>
      </c>
      <c r="O543" s="7">
        <f t="shared" si="146"/>
        <v>-85.752824187500096</v>
      </c>
      <c r="P543" s="7">
        <f t="shared" si="158"/>
        <v>-0.75491713541967698</v>
      </c>
      <c r="Q543" s="7">
        <f t="shared" si="161"/>
        <v>5500</v>
      </c>
      <c r="R543" s="7">
        <f t="shared" si="148"/>
        <v>16.940000000000001</v>
      </c>
      <c r="S543" s="21">
        <f t="shared" si="150"/>
        <v>21.951160000000002</v>
      </c>
      <c r="T543" s="21">
        <f t="shared" si="156"/>
        <v>22</v>
      </c>
      <c r="U543" s="7">
        <f t="shared" si="157"/>
        <v>5500</v>
      </c>
      <c r="V543" s="7">
        <f t="shared" si="151"/>
        <v>1</v>
      </c>
      <c r="W543" s="7">
        <f t="shared" si="152"/>
        <v>11</v>
      </c>
      <c r="X543" s="7">
        <v>0</v>
      </c>
      <c r="Y543" s="7">
        <f t="shared" si="153"/>
        <v>12.632158000000002</v>
      </c>
    </row>
    <row r="544" spans="3:25">
      <c r="C544" s="69" t="s">
        <v>130</v>
      </c>
      <c r="D544" s="169">
        <v>2</v>
      </c>
      <c r="E544" s="65">
        <v>4</v>
      </c>
      <c r="F544" s="131">
        <f t="shared" si="154"/>
        <v>538</v>
      </c>
      <c r="G544" s="79">
        <f t="shared" si="160"/>
        <v>61.514472439610877</v>
      </c>
      <c r="H544" s="72">
        <f t="shared" si="159"/>
        <v>31.197692222342269</v>
      </c>
      <c r="I544" s="10">
        <f t="shared" si="155"/>
        <v>8.6660256173172971</v>
      </c>
      <c r="J544" s="70">
        <v>-1.2</v>
      </c>
      <c r="K544" s="7">
        <f t="shared" si="147"/>
        <v>47.915908432499762</v>
      </c>
      <c r="L544" s="43">
        <v>604</v>
      </c>
      <c r="M544" s="7">
        <f t="shared" si="149"/>
        <v>-739.19999999999993</v>
      </c>
      <c r="N544" s="7">
        <v>0</v>
      </c>
      <c r="O544" s="7">
        <f t="shared" si="146"/>
        <v>-87.284091567500127</v>
      </c>
      <c r="P544" s="7">
        <f t="shared" si="158"/>
        <v>-0.75640617350822481</v>
      </c>
      <c r="Q544" s="7">
        <f t="shared" si="161"/>
        <v>5400</v>
      </c>
      <c r="R544" s="7">
        <f t="shared" si="148"/>
        <v>16.579999999999998</v>
      </c>
      <c r="S544" s="21">
        <f t="shared" si="150"/>
        <v>21.882529629629627</v>
      </c>
      <c r="T544" s="21">
        <f t="shared" si="156"/>
        <v>22</v>
      </c>
      <c r="U544" s="7">
        <f t="shared" si="157"/>
        <v>5500</v>
      </c>
      <c r="V544" s="7">
        <f t="shared" si="151"/>
        <v>1</v>
      </c>
      <c r="W544" s="7">
        <f t="shared" si="152"/>
        <v>11</v>
      </c>
      <c r="X544" s="7">
        <v>0</v>
      </c>
      <c r="Y544" s="7">
        <f t="shared" si="153"/>
        <v>12.363705999999999</v>
      </c>
    </row>
    <row r="545" spans="3:25">
      <c r="C545" s="69" t="s">
        <v>130</v>
      </c>
      <c r="D545" s="169">
        <v>2</v>
      </c>
      <c r="E545" s="65">
        <v>4</v>
      </c>
      <c r="F545" s="131">
        <f t="shared" si="154"/>
        <v>539</v>
      </c>
      <c r="G545" s="79">
        <f t="shared" si="160"/>
        <v>61.631754826115923</v>
      </c>
      <c r="H545" s="72">
        <f t="shared" si="159"/>
        <v>30.695146196100705</v>
      </c>
      <c r="I545" s="10">
        <f t="shared" si="155"/>
        <v>8.5264294989168619</v>
      </c>
      <c r="J545" s="70">
        <v>-1.2</v>
      </c>
      <c r="K545" s="7">
        <f t="shared" si="147"/>
        <v>46.384641052499767</v>
      </c>
      <c r="L545" s="43">
        <v>604</v>
      </c>
      <c r="M545" s="7">
        <f t="shared" si="149"/>
        <v>-739.19999999999993</v>
      </c>
      <c r="N545" s="7">
        <v>0</v>
      </c>
      <c r="O545" s="7">
        <f t="shared" si="146"/>
        <v>-88.815358947500158</v>
      </c>
      <c r="P545" s="7">
        <f t="shared" si="158"/>
        <v>-0.75727789648685495</v>
      </c>
      <c r="Q545" s="7">
        <f t="shared" si="161"/>
        <v>5400</v>
      </c>
      <c r="R545" s="7">
        <f t="shared" si="148"/>
        <v>16.579999999999998</v>
      </c>
      <c r="S545" s="21">
        <f t="shared" si="150"/>
        <v>21.882529629629627</v>
      </c>
      <c r="T545" s="21">
        <f t="shared" si="156"/>
        <v>22</v>
      </c>
      <c r="U545" s="7">
        <f t="shared" si="157"/>
        <v>5500</v>
      </c>
      <c r="V545" s="7">
        <f t="shared" si="151"/>
        <v>1</v>
      </c>
      <c r="W545" s="7">
        <f t="shared" si="152"/>
        <v>11</v>
      </c>
      <c r="X545" s="7">
        <v>0</v>
      </c>
      <c r="Y545" s="7">
        <f t="shared" si="153"/>
        <v>12.363705999999999</v>
      </c>
    </row>
    <row r="546" spans="3:25">
      <c r="C546" s="69" t="s">
        <v>130</v>
      </c>
      <c r="D546" s="169">
        <v>2</v>
      </c>
      <c r="E546" s="65">
        <v>4</v>
      </c>
      <c r="F546" s="131">
        <f t="shared" si="154"/>
        <v>540</v>
      </c>
      <c r="G546" s="79">
        <f t="shared" si="160"/>
        <v>61.751022386948101</v>
      </c>
      <c r="H546" s="72">
        <f t="shared" si="159"/>
        <v>30.184234295406526</v>
      </c>
      <c r="I546" s="10">
        <f t="shared" si="155"/>
        <v>8.3845095265018124</v>
      </c>
      <c r="J546" s="70">
        <v>-1.2</v>
      </c>
      <c r="K546" s="7">
        <f t="shared" si="147"/>
        <v>44.853373672499764</v>
      </c>
      <c r="L546" s="43">
        <v>604</v>
      </c>
      <c r="M546" s="7">
        <f t="shared" si="149"/>
        <v>-739.19999999999993</v>
      </c>
      <c r="N546" s="7">
        <v>0</v>
      </c>
      <c r="O546" s="7">
        <f t="shared" si="146"/>
        <v>-90.346626327500189</v>
      </c>
      <c r="P546" s="7">
        <f t="shared" si="158"/>
        <v>-0.7575121491302248</v>
      </c>
      <c r="Q546" s="7">
        <f t="shared" si="161"/>
        <v>5300</v>
      </c>
      <c r="R546" s="7">
        <f t="shared" si="148"/>
        <v>16.25</v>
      </c>
      <c r="S546" s="21">
        <f t="shared" si="150"/>
        <v>21.851650943396226</v>
      </c>
      <c r="T546" s="21">
        <f t="shared" si="156"/>
        <v>22</v>
      </c>
      <c r="U546" s="7">
        <f t="shared" si="157"/>
        <v>5500</v>
      </c>
      <c r="V546" s="7">
        <f t="shared" si="151"/>
        <v>1</v>
      </c>
      <c r="W546" s="7">
        <f t="shared" si="152"/>
        <v>11</v>
      </c>
      <c r="X546" s="7">
        <v>0</v>
      </c>
      <c r="Y546" s="7">
        <f t="shared" si="153"/>
        <v>12.117625</v>
      </c>
    </row>
    <row r="547" spans="3:25">
      <c r="C547" s="69" t="s">
        <v>130</v>
      </c>
      <c r="D547" s="169">
        <v>2</v>
      </c>
      <c r="E547" s="65">
        <v>4</v>
      </c>
      <c r="F547" s="131">
        <f t="shared" si="154"/>
        <v>541</v>
      </c>
      <c r="G547" s="79">
        <f t="shared" si="160"/>
        <v>61.87237946544267</v>
      </c>
      <c r="H547" s="72">
        <f t="shared" si="159"/>
        <v>29.664524267211757</v>
      </c>
      <c r="I547" s="10">
        <f t="shared" si="155"/>
        <v>8.2401456297810434</v>
      </c>
      <c r="J547" s="70">
        <v>-1.2</v>
      </c>
      <c r="K547" s="7">
        <f t="shared" si="147"/>
        <v>43.322106292499754</v>
      </c>
      <c r="L547" s="43">
        <v>604</v>
      </c>
      <c r="M547" s="7">
        <f t="shared" si="149"/>
        <v>-739.19999999999993</v>
      </c>
      <c r="N547" s="7">
        <v>0</v>
      </c>
      <c r="O547" s="7">
        <f t="shared" si="146"/>
        <v>-91.87789370750022</v>
      </c>
      <c r="P547" s="7">
        <f t="shared" si="158"/>
        <v>-0.75708722430734521</v>
      </c>
      <c r="Q547" s="7">
        <f t="shared" si="161"/>
        <v>5200</v>
      </c>
      <c r="R547" s="7">
        <f t="shared" si="148"/>
        <v>15.92</v>
      </c>
      <c r="S547" s="21">
        <f t="shared" si="150"/>
        <v>21.819584615384613</v>
      </c>
      <c r="T547" s="21">
        <f t="shared" si="156"/>
        <v>22</v>
      </c>
      <c r="U547" s="7">
        <f t="shared" si="157"/>
        <v>5000</v>
      </c>
      <c r="V547" s="7">
        <f t="shared" si="151"/>
        <v>1</v>
      </c>
      <c r="W547" s="7">
        <f t="shared" si="152"/>
        <v>10</v>
      </c>
      <c r="X547" s="7">
        <v>0</v>
      </c>
      <c r="Y547" s="7">
        <f t="shared" si="153"/>
        <v>11.871544</v>
      </c>
    </row>
    <row r="548" spans="3:25">
      <c r="C548" s="69" t="s">
        <v>130</v>
      </c>
      <c r="D548" s="169">
        <v>2</v>
      </c>
      <c r="E548" s="65">
        <v>4</v>
      </c>
      <c r="F548" s="131">
        <f t="shared" si="154"/>
        <v>542</v>
      </c>
      <c r="G548" s="79">
        <f t="shared" si="160"/>
        <v>61.995939878085714</v>
      </c>
      <c r="H548" s="72">
        <f t="shared" si="159"/>
        <v>29.135545301229474</v>
      </c>
      <c r="I548" s="10">
        <f t="shared" si="155"/>
        <v>8.0932070281192985</v>
      </c>
      <c r="J548" s="70">
        <v>-1.2</v>
      </c>
      <c r="K548" s="7">
        <f t="shared" si="147"/>
        <v>41.790838912499744</v>
      </c>
      <c r="L548" s="43">
        <v>604</v>
      </c>
      <c r="M548" s="7">
        <f t="shared" si="149"/>
        <v>-739.19999999999993</v>
      </c>
      <c r="N548" s="7">
        <v>0</v>
      </c>
      <c r="O548" s="7">
        <f t="shared" si="146"/>
        <v>-93.409161087500138</v>
      </c>
      <c r="P548" s="7">
        <f t="shared" si="158"/>
        <v>-0.7559796790040838</v>
      </c>
      <c r="Q548" s="7">
        <f t="shared" si="161"/>
        <v>5100</v>
      </c>
      <c r="R548" s="7">
        <f t="shared" si="148"/>
        <v>15.59</v>
      </c>
      <c r="S548" s="21">
        <f t="shared" si="150"/>
        <v>21.786260784313725</v>
      </c>
      <c r="T548" s="21">
        <f t="shared" si="156"/>
        <v>22</v>
      </c>
      <c r="U548" s="7">
        <f t="shared" si="157"/>
        <v>5000</v>
      </c>
      <c r="V548" s="7">
        <f t="shared" si="151"/>
        <v>1</v>
      </c>
      <c r="W548" s="7">
        <f t="shared" si="152"/>
        <v>10</v>
      </c>
      <c r="X548" s="7">
        <v>0</v>
      </c>
      <c r="Y548" s="7">
        <f t="shared" si="153"/>
        <v>11.625463</v>
      </c>
    </row>
    <row r="549" spans="3:25">
      <c r="C549" s="69" t="s">
        <v>130</v>
      </c>
      <c r="D549" s="169">
        <v>2</v>
      </c>
      <c r="E549" s="65">
        <v>4</v>
      </c>
      <c r="F549" s="131">
        <f t="shared" si="154"/>
        <v>543</v>
      </c>
      <c r="G549" s="79">
        <f t="shared" si="160"/>
        <v>62.121828164033325</v>
      </c>
      <c r="H549" s="72">
        <f t="shared" si="159"/>
        <v>28.59678303585903</v>
      </c>
      <c r="I549" s="10">
        <f t="shared" si="155"/>
        <v>7.943550843294175</v>
      </c>
      <c r="J549" s="70">
        <v>-1.2</v>
      </c>
      <c r="K549" s="7">
        <f t="shared" si="147"/>
        <v>40.259571532499734</v>
      </c>
      <c r="L549" s="43">
        <v>604</v>
      </c>
      <c r="M549" s="7">
        <f t="shared" si="149"/>
        <v>-739.19999999999993</v>
      </c>
      <c r="N549" s="7">
        <v>0</v>
      </c>
      <c r="O549" s="7">
        <f t="shared" si="146"/>
        <v>-94.940428467500169</v>
      </c>
      <c r="P549" s="7">
        <f t="shared" si="158"/>
        <v>-0.75416412061572125</v>
      </c>
      <c r="Q549" s="7">
        <f t="shared" si="161"/>
        <v>5000</v>
      </c>
      <c r="R549" s="7">
        <f t="shared" si="148"/>
        <v>15.26</v>
      </c>
      <c r="S549" s="21">
        <f t="shared" si="150"/>
        <v>21.751604</v>
      </c>
      <c r="T549" s="21">
        <f t="shared" si="156"/>
        <v>22</v>
      </c>
      <c r="U549" s="7">
        <f t="shared" si="157"/>
        <v>5000</v>
      </c>
      <c r="V549" s="7">
        <f t="shared" si="151"/>
        <v>1</v>
      </c>
      <c r="W549" s="7">
        <f t="shared" si="152"/>
        <v>10</v>
      </c>
      <c r="X549" s="7">
        <v>0</v>
      </c>
      <c r="Y549" s="7">
        <f t="shared" si="153"/>
        <v>11.379382</v>
      </c>
    </row>
    <row r="550" spans="3:25">
      <c r="C550" s="69" t="s">
        <v>130</v>
      </c>
      <c r="D550" s="169">
        <v>2</v>
      </c>
      <c r="E550" s="65">
        <v>4</v>
      </c>
      <c r="F550" s="131">
        <f t="shared" si="154"/>
        <v>544</v>
      </c>
      <c r="G550" s="79">
        <f t="shared" si="160"/>
        <v>62.250181054845733</v>
      </c>
      <c r="H550" s="72">
        <f t="shared" si="159"/>
        <v>28.047673700326644</v>
      </c>
      <c r="I550" s="10">
        <f t="shared" si="155"/>
        <v>7.7910204723129564</v>
      </c>
      <c r="J550" s="70">
        <v>-1.2</v>
      </c>
      <c r="K550" s="7">
        <f t="shared" si="147"/>
        <v>38.728304152499746</v>
      </c>
      <c r="L550" s="43">
        <v>604</v>
      </c>
      <c r="M550" s="7">
        <f t="shared" si="149"/>
        <v>-739.19999999999993</v>
      </c>
      <c r="N550" s="7">
        <v>0</v>
      </c>
      <c r="O550" s="7">
        <f t="shared" si="146"/>
        <v>-96.4716958475002</v>
      </c>
      <c r="P550" s="7">
        <f t="shared" si="158"/>
        <v>-0.75161295734662292</v>
      </c>
      <c r="Q550" s="7">
        <f t="shared" si="161"/>
        <v>4900</v>
      </c>
      <c r="R550" s="7">
        <f t="shared" si="148"/>
        <v>14.97</v>
      </c>
      <c r="S550" s="21">
        <f t="shared" si="150"/>
        <v>21.773712244897961</v>
      </c>
      <c r="T550" s="21">
        <f t="shared" si="156"/>
        <v>22</v>
      </c>
      <c r="U550" s="7">
        <f t="shared" si="157"/>
        <v>5000</v>
      </c>
      <c r="V550" s="7">
        <f t="shared" si="151"/>
        <v>1</v>
      </c>
      <c r="W550" s="7">
        <f t="shared" si="152"/>
        <v>10</v>
      </c>
      <c r="X550" s="7">
        <v>0</v>
      </c>
      <c r="Y550" s="7">
        <f t="shared" si="153"/>
        <v>11.163129000000001</v>
      </c>
    </row>
    <row r="551" spans="3:25">
      <c r="C551" s="71" t="s">
        <v>129</v>
      </c>
      <c r="D551" s="169">
        <v>2</v>
      </c>
      <c r="E551" s="65">
        <v>4</v>
      </c>
      <c r="F551" s="131">
        <f t="shared" si="154"/>
        <v>545</v>
      </c>
      <c r="G551" s="79">
        <f t="shared" si="160"/>
        <v>62.381149213808484</v>
      </c>
      <c r="H551" s="72">
        <f t="shared" si="159"/>
        <v>27.487597203102258</v>
      </c>
      <c r="I551" s="10">
        <f t="shared" si="155"/>
        <v>7.6354436675284045</v>
      </c>
      <c r="J551" s="70">
        <v>0.5</v>
      </c>
      <c r="K551" s="7">
        <f t="shared" si="147"/>
        <v>37.19703677249975</v>
      </c>
      <c r="L551" s="43">
        <v>604</v>
      </c>
      <c r="M551" s="7">
        <f t="shared" si="149"/>
        <v>308</v>
      </c>
      <c r="N551" s="7">
        <v>0</v>
      </c>
      <c r="O551" s="7">
        <f t="shared" si="146"/>
        <v>949.1970367724997</v>
      </c>
      <c r="P551" s="7">
        <f t="shared" si="158"/>
        <v>7.247540503661309</v>
      </c>
      <c r="Q551" s="7">
        <f t="shared" si="161"/>
        <v>4800</v>
      </c>
      <c r="R551" s="7">
        <f t="shared" si="148"/>
        <v>14.68</v>
      </c>
      <c r="S551" s="21">
        <f t="shared" si="150"/>
        <v>21.796741666666666</v>
      </c>
      <c r="T551" s="21">
        <f t="shared" si="156"/>
        <v>22</v>
      </c>
      <c r="U551" s="7">
        <f t="shared" si="157"/>
        <v>5000</v>
      </c>
      <c r="V551" s="7">
        <f t="shared" si="151"/>
        <v>1</v>
      </c>
      <c r="W551" s="7">
        <f t="shared" si="152"/>
        <v>10</v>
      </c>
      <c r="X551" s="7">
        <f t="shared" ref="X551:X600" si="162">INDEX($AK$7:$AX$29,V551,W551)</f>
        <v>488</v>
      </c>
      <c r="Y551" s="7">
        <f t="shared" si="153"/>
        <v>10.946876</v>
      </c>
    </row>
    <row r="552" spans="3:25">
      <c r="C552" s="71" t="s">
        <v>129</v>
      </c>
      <c r="D552" s="169">
        <v>2</v>
      </c>
      <c r="E552" s="65">
        <v>4</v>
      </c>
      <c r="F552" s="131">
        <f t="shared" si="154"/>
        <v>546</v>
      </c>
      <c r="G552" s="79">
        <f t="shared" si="160"/>
        <v>62.51100839295303</v>
      </c>
      <c r="H552" s="72">
        <f t="shared" si="159"/>
        <v>27.722337563776886</v>
      </c>
      <c r="I552" s="10">
        <f t="shared" si="155"/>
        <v>7.7006493232713575</v>
      </c>
      <c r="J552" s="70">
        <v>0.5</v>
      </c>
      <c r="K552" s="7">
        <f t="shared" si="147"/>
        <v>37.835064847499751</v>
      </c>
      <c r="L552" s="43">
        <v>604</v>
      </c>
      <c r="M552" s="7">
        <f t="shared" si="149"/>
        <v>308</v>
      </c>
      <c r="N552" s="7">
        <v>0</v>
      </c>
      <c r="O552" s="7">
        <f t="shared" si="146"/>
        <v>949.83506484749978</v>
      </c>
      <c r="P552" s="7">
        <f t="shared" si="158"/>
        <v>7.3143467493373056</v>
      </c>
      <c r="Q552" s="7">
        <f t="shared" si="161"/>
        <v>4800</v>
      </c>
      <c r="R552" s="7">
        <f t="shared" si="148"/>
        <v>14.68</v>
      </c>
      <c r="S552" s="21">
        <f t="shared" si="150"/>
        <v>21.796741666666666</v>
      </c>
      <c r="T552" s="21">
        <f t="shared" si="156"/>
        <v>22</v>
      </c>
      <c r="U552" s="7">
        <f t="shared" si="157"/>
        <v>5000</v>
      </c>
      <c r="V552" s="7">
        <f t="shared" si="151"/>
        <v>1</v>
      </c>
      <c r="W552" s="7">
        <f t="shared" si="152"/>
        <v>10</v>
      </c>
      <c r="X552" s="7">
        <f t="shared" si="162"/>
        <v>488</v>
      </c>
      <c r="Y552" s="7">
        <f t="shared" si="153"/>
        <v>10.946876</v>
      </c>
    </row>
    <row r="553" spans="3:25">
      <c r="C553" s="71" t="s">
        <v>129</v>
      </c>
      <c r="D553" s="169">
        <v>2</v>
      </c>
      <c r="E553" s="65">
        <v>4</v>
      </c>
      <c r="F553" s="131">
        <f t="shared" si="154"/>
        <v>547</v>
      </c>
      <c r="G553" s="79">
        <f t="shared" si="160"/>
        <v>62.639786294500738</v>
      </c>
      <c r="H553" s="72">
        <f t="shared" si="159"/>
        <v>27.955106867976646</v>
      </c>
      <c r="I553" s="10">
        <f t="shared" si="155"/>
        <v>7.7653074633268462</v>
      </c>
      <c r="J553" s="70">
        <v>0.5</v>
      </c>
      <c r="K553" s="7">
        <f t="shared" si="147"/>
        <v>38.473092922499752</v>
      </c>
      <c r="L553" s="43">
        <v>604</v>
      </c>
      <c r="M553" s="7">
        <f t="shared" si="149"/>
        <v>308</v>
      </c>
      <c r="N553" s="7">
        <v>0</v>
      </c>
      <c r="O553" s="7">
        <f t="shared" si="146"/>
        <v>950.47309292249975</v>
      </c>
      <c r="P553" s="7">
        <f t="shared" si="158"/>
        <v>7.3807158021624382</v>
      </c>
      <c r="Q553" s="7">
        <f t="shared" si="161"/>
        <v>4900</v>
      </c>
      <c r="R553" s="7">
        <f t="shared" si="148"/>
        <v>14.97</v>
      </c>
      <c r="S553" s="21">
        <f t="shared" si="150"/>
        <v>21.773712244897961</v>
      </c>
      <c r="T553" s="21">
        <f t="shared" si="156"/>
        <v>22</v>
      </c>
      <c r="U553" s="7">
        <f t="shared" si="157"/>
        <v>5000</v>
      </c>
      <c r="V553" s="7">
        <f t="shared" si="151"/>
        <v>1</v>
      </c>
      <c r="W553" s="7">
        <f t="shared" si="152"/>
        <v>10</v>
      </c>
      <c r="X553" s="7">
        <f t="shared" si="162"/>
        <v>488</v>
      </c>
      <c r="Y553" s="7">
        <f t="shared" si="153"/>
        <v>11.163129000000001</v>
      </c>
    </row>
    <row r="554" spans="3:25">
      <c r="C554" s="71" t="s">
        <v>129</v>
      </c>
      <c r="D554" s="169">
        <v>2</v>
      </c>
      <c r="E554" s="65">
        <v>4</v>
      </c>
      <c r="F554" s="131">
        <f t="shared" si="154"/>
        <v>548</v>
      </c>
      <c r="G554" s="79">
        <f t="shared" si="160"/>
        <v>62.767509486220561</v>
      </c>
      <c r="H554" s="72">
        <f t="shared" si="159"/>
        <v>28.185953948731186</v>
      </c>
      <c r="I554" s="10">
        <f t="shared" si="155"/>
        <v>7.8294316524253293</v>
      </c>
      <c r="J554" s="70">
        <v>0.5</v>
      </c>
      <c r="K554" s="7">
        <f t="shared" si="147"/>
        <v>39.111120997499754</v>
      </c>
      <c r="L554" s="43">
        <v>604</v>
      </c>
      <c r="M554" s="7">
        <f t="shared" si="149"/>
        <v>308</v>
      </c>
      <c r="N554" s="7">
        <v>0</v>
      </c>
      <c r="O554" s="7">
        <f t="shared" si="146"/>
        <v>951.11112099749971</v>
      </c>
      <c r="P554" s="7">
        <f t="shared" si="158"/>
        <v>7.4466595157115618</v>
      </c>
      <c r="Q554" s="7">
        <f t="shared" si="161"/>
        <v>4900</v>
      </c>
      <c r="R554" s="7">
        <f t="shared" si="148"/>
        <v>14.97</v>
      </c>
      <c r="S554" s="21">
        <f t="shared" si="150"/>
        <v>21.773712244897961</v>
      </c>
      <c r="T554" s="21">
        <f t="shared" si="156"/>
        <v>22</v>
      </c>
      <c r="U554" s="7">
        <f t="shared" si="157"/>
        <v>5000</v>
      </c>
      <c r="V554" s="7">
        <f t="shared" si="151"/>
        <v>1</v>
      </c>
      <c r="W554" s="7">
        <f t="shared" si="152"/>
        <v>10</v>
      </c>
      <c r="X554" s="7">
        <f t="shared" si="162"/>
        <v>488</v>
      </c>
      <c r="Y554" s="7">
        <f t="shared" si="153"/>
        <v>11.163129000000001</v>
      </c>
    </row>
    <row r="555" spans="3:25">
      <c r="C555" s="71" t="s">
        <v>129</v>
      </c>
      <c r="D555" s="169">
        <v>2</v>
      </c>
      <c r="E555" s="65">
        <v>4</v>
      </c>
      <c r="F555" s="131">
        <f t="shared" si="154"/>
        <v>549</v>
      </c>
      <c r="G555" s="79">
        <f t="shared" si="160"/>
        <v>62.894203465422301</v>
      </c>
      <c r="H555" s="72">
        <f t="shared" si="159"/>
        <v>28.414925655366321</v>
      </c>
      <c r="I555" s="10">
        <f t="shared" si="155"/>
        <v>7.893034904268422</v>
      </c>
      <c r="J555" s="70">
        <v>0.5</v>
      </c>
      <c r="K555" s="7">
        <f t="shared" si="147"/>
        <v>39.749149072499755</v>
      </c>
      <c r="L555" s="43">
        <v>604</v>
      </c>
      <c r="M555" s="7">
        <f t="shared" si="149"/>
        <v>308</v>
      </c>
      <c r="N555" s="7">
        <v>0</v>
      </c>
      <c r="O555" s="7">
        <f t="shared" si="146"/>
        <v>951.74914907249979</v>
      </c>
      <c r="P555" s="7">
        <f t="shared" si="158"/>
        <v>7.5121892537370103</v>
      </c>
      <c r="Q555" s="7">
        <f t="shared" si="161"/>
        <v>5000</v>
      </c>
      <c r="R555" s="7">
        <f t="shared" si="148"/>
        <v>15.26</v>
      </c>
      <c r="S555" s="21">
        <f t="shared" si="150"/>
        <v>21.751604</v>
      </c>
      <c r="T555" s="21">
        <f t="shared" si="156"/>
        <v>22</v>
      </c>
      <c r="U555" s="7">
        <f t="shared" si="157"/>
        <v>5000</v>
      </c>
      <c r="V555" s="7">
        <f t="shared" si="151"/>
        <v>1</v>
      </c>
      <c r="W555" s="7">
        <f t="shared" si="152"/>
        <v>10</v>
      </c>
      <c r="X555" s="7">
        <f t="shared" si="162"/>
        <v>488</v>
      </c>
      <c r="Y555" s="7">
        <f t="shared" si="153"/>
        <v>11.379382</v>
      </c>
    </row>
    <row r="556" spans="3:25">
      <c r="C556" s="71" t="s">
        <v>129</v>
      </c>
      <c r="D556" s="169">
        <v>2</v>
      </c>
      <c r="E556" s="65">
        <v>4</v>
      </c>
      <c r="F556" s="131">
        <f t="shared" si="154"/>
        <v>550</v>
      </c>
      <c r="G556" s="79">
        <f t="shared" si="160"/>
        <v>63.019892718382273</v>
      </c>
      <c r="H556" s="72">
        <f t="shared" si="159"/>
        <v>28.642066964519078</v>
      </c>
      <c r="I556" s="10">
        <f t="shared" si="155"/>
        <v>7.9561297123664101</v>
      </c>
      <c r="J556" s="70">
        <v>0.5</v>
      </c>
      <c r="K556" s="7">
        <f t="shared" si="147"/>
        <v>40.387177147499749</v>
      </c>
      <c r="L556" s="43">
        <v>604</v>
      </c>
      <c r="M556" s="7">
        <f t="shared" si="149"/>
        <v>308</v>
      </c>
      <c r="N556" s="7">
        <v>0</v>
      </c>
      <c r="O556" s="7">
        <f t="shared" si="146"/>
        <v>952.38717714749976</v>
      </c>
      <c r="P556" s="7">
        <f t="shared" si="158"/>
        <v>7.5773159177799947</v>
      </c>
      <c r="Q556" s="7">
        <f t="shared" si="161"/>
        <v>5000</v>
      </c>
      <c r="R556" s="7">
        <f t="shared" si="148"/>
        <v>15.26</v>
      </c>
      <c r="S556" s="21">
        <f t="shared" si="150"/>
        <v>21.751604</v>
      </c>
      <c r="T556" s="21">
        <f t="shared" si="156"/>
        <v>22</v>
      </c>
      <c r="U556" s="7">
        <f t="shared" si="157"/>
        <v>5000</v>
      </c>
      <c r="V556" s="7">
        <f t="shared" si="151"/>
        <v>1</v>
      </c>
      <c r="W556" s="7">
        <f t="shared" si="152"/>
        <v>10</v>
      </c>
      <c r="X556" s="7">
        <f t="shared" si="162"/>
        <v>488</v>
      </c>
      <c r="Y556" s="7">
        <f t="shared" si="153"/>
        <v>11.379382</v>
      </c>
    </row>
    <row r="557" spans="3:25">
      <c r="C557" s="71" t="s">
        <v>129</v>
      </c>
      <c r="D557" s="169">
        <v>2</v>
      </c>
      <c r="E557" s="65">
        <v>4</v>
      </c>
      <c r="F557" s="131">
        <f t="shared" si="154"/>
        <v>551</v>
      </c>
      <c r="G557" s="79">
        <f t="shared" si="160"/>
        <v>63.144600775593652</v>
      </c>
      <c r="H557" s="72">
        <f t="shared" si="159"/>
        <v>28.867421083290331</v>
      </c>
      <c r="I557" s="10">
        <f t="shared" si="155"/>
        <v>8.0187280786917583</v>
      </c>
      <c r="J557" s="70">
        <v>0.5</v>
      </c>
      <c r="K557" s="7">
        <f t="shared" si="147"/>
        <v>41.02520522249975</v>
      </c>
      <c r="L557" s="43">
        <v>604</v>
      </c>
      <c r="M557" s="7">
        <f t="shared" si="149"/>
        <v>308</v>
      </c>
      <c r="N557" s="7">
        <v>0</v>
      </c>
      <c r="O557" s="7">
        <f t="shared" si="146"/>
        <v>953.02520522249972</v>
      </c>
      <c r="P557" s="7">
        <f t="shared" si="158"/>
        <v>7.6420499728186337</v>
      </c>
      <c r="Q557" s="7">
        <f t="shared" si="161"/>
        <v>5000</v>
      </c>
      <c r="R557" s="7">
        <f t="shared" si="148"/>
        <v>15.26</v>
      </c>
      <c r="S557" s="21">
        <f t="shared" si="150"/>
        <v>21.751604</v>
      </c>
      <c r="T557" s="21">
        <f t="shared" si="156"/>
        <v>22</v>
      </c>
      <c r="U557" s="7">
        <f t="shared" si="157"/>
        <v>5000</v>
      </c>
      <c r="V557" s="7">
        <f t="shared" si="151"/>
        <v>1</v>
      </c>
      <c r="W557" s="7">
        <f t="shared" si="152"/>
        <v>10</v>
      </c>
      <c r="X557" s="7">
        <f t="shared" si="162"/>
        <v>488</v>
      </c>
      <c r="Y557" s="7">
        <f t="shared" si="153"/>
        <v>11.379382</v>
      </c>
    </row>
    <row r="558" spans="3:25">
      <c r="C558" s="71" t="s">
        <v>129</v>
      </c>
      <c r="D558" s="169">
        <v>3</v>
      </c>
      <c r="E558" s="65">
        <v>4</v>
      </c>
      <c r="F558" s="131">
        <f t="shared" si="154"/>
        <v>552</v>
      </c>
      <c r="G558" s="79">
        <f t="shared" si="160"/>
        <v>63.268350263194492</v>
      </c>
      <c r="H558" s="72">
        <f t="shared" si="159"/>
        <v>29.091029545205085</v>
      </c>
      <c r="I558" s="10">
        <f t="shared" si="155"/>
        <v>8.0808415403347453</v>
      </c>
      <c r="J558" s="70">
        <v>0.5</v>
      </c>
      <c r="K558" s="7">
        <f t="shared" si="147"/>
        <v>41.663233297499751</v>
      </c>
      <c r="L558" s="43">
        <v>604</v>
      </c>
      <c r="M558" s="7">
        <f t="shared" si="149"/>
        <v>308</v>
      </c>
      <c r="N558" s="7">
        <v>0</v>
      </c>
      <c r="O558" s="7">
        <f t="shared" si="146"/>
        <v>953.6632332974998</v>
      </c>
      <c r="P558" s="7">
        <f t="shared" si="158"/>
        <v>7.7064014711203814</v>
      </c>
      <c r="Q558" s="7">
        <f t="shared" si="161"/>
        <v>3900</v>
      </c>
      <c r="R558" s="7">
        <f t="shared" si="148"/>
        <v>10.284000000000001</v>
      </c>
      <c r="S558" s="21">
        <f t="shared" si="150"/>
        <v>18.79335076923077</v>
      </c>
      <c r="T558" s="21">
        <f t="shared" si="156"/>
        <v>19</v>
      </c>
      <c r="U558" s="7">
        <f t="shared" si="157"/>
        <v>4000</v>
      </c>
      <c r="V558" s="7">
        <f t="shared" si="151"/>
        <v>4</v>
      </c>
      <c r="W558" s="7">
        <f t="shared" si="152"/>
        <v>8</v>
      </c>
      <c r="X558" s="7">
        <f t="shared" si="162"/>
        <v>466</v>
      </c>
      <c r="Y558" s="7">
        <f t="shared" si="153"/>
        <v>7.668778800000001</v>
      </c>
    </row>
    <row r="559" spans="3:25">
      <c r="C559" s="71" t="s">
        <v>129</v>
      </c>
      <c r="D559" s="169">
        <v>3</v>
      </c>
      <c r="E559" s="65">
        <v>4</v>
      </c>
      <c r="F559" s="131">
        <f t="shared" si="154"/>
        <v>553</v>
      </c>
      <c r="G559" s="79">
        <f t="shared" si="160"/>
        <v>63.391162950891761</v>
      </c>
      <c r="H559" s="72">
        <f t="shared" si="159"/>
        <v>29.312932299584002</v>
      </c>
      <c r="I559" s="10">
        <f t="shared" si="155"/>
        <v>8.1424811943288891</v>
      </c>
      <c r="J559" s="70">
        <v>0.5</v>
      </c>
      <c r="K559" s="7">
        <f t="shared" si="147"/>
        <v>42.301261372499745</v>
      </c>
      <c r="L559" s="43">
        <v>604</v>
      </c>
      <c r="M559" s="7">
        <f t="shared" si="149"/>
        <v>308</v>
      </c>
      <c r="N559" s="7">
        <v>0</v>
      </c>
      <c r="O559" s="7">
        <f t="shared" si="146"/>
        <v>954.30126137249977</v>
      </c>
      <c r="P559" s="7">
        <f t="shared" si="158"/>
        <v>7.7703800744499176</v>
      </c>
      <c r="Q559" s="7">
        <f t="shared" si="161"/>
        <v>4000</v>
      </c>
      <c r="R559" s="7">
        <f t="shared" si="148"/>
        <v>10.86</v>
      </c>
      <c r="S559" s="21">
        <f t="shared" si="150"/>
        <v>19.349805</v>
      </c>
      <c r="T559" s="21">
        <f t="shared" si="156"/>
        <v>20</v>
      </c>
      <c r="U559" s="7">
        <f t="shared" si="157"/>
        <v>4000</v>
      </c>
      <c r="V559" s="7">
        <f t="shared" si="151"/>
        <v>3</v>
      </c>
      <c r="W559" s="7">
        <f t="shared" si="152"/>
        <v>8</v>
      </c>
      <c r="X559" s="7">
        <f t="shared" si="162"/>
        <v>466</v>
      </c>
      <c r="Y559" s="7">
        <f t="shared" si="153"/>
        <v>8.0983020000000003</v>
      </c>
    </row>
    <row r="560" spans="3:25">
      <c r="C560" s="71" t="s">
        <v>129</v>
      </c>
      <c r="D560" s="169">
        <v>3</v>
      </c>
      <c r="E560" s="65">
        <v>4</v>
      </c>
      <c r="F560" s="131">
        <f t="shared" si="154"/>
        <v>554</v>
      </c>
      <c r="G560" s="79">
        <f t="shared" si="160"/>
        <v>63.513059796668841</v>
      </c>
      <c r="H560" s="72">
        <f t="shared" si="159"/>
        <v>29.53316779487082</v>
      </c>
      <c r="I560" s="10">
        <f t="shared" si="155"/>
        <v>8.2036577207974499</v>
      </c>
      <c r="J560" s="70">
        <v>0.5</v>
      </c>
      <c r="K560" s="7">
        <f t="shared" si="147"/>
        <v>42.939289447499746</v>
      </c>
      <c r="L560" s="43">
        <v>604</v>
      </c>
      <c r="M560" s="7">
        <f t="shared" si="149"/>
        <v>308</v>
      </c>
      <c r="N560" s="7">
        <v>0</v>
      </c>
      <c r="O560" s="7">
        <f t="shared" si="146"/>
        <v>954.93928944749973</v>
      </c>
      <c r="P560" s="7">
        <f t="shared" si="158"/>
        <v>7.8339950747688114</v>
      </c>
      <c r="Q560" s="7">
        <f t="shared" si="161"/>
        <v>4000</v>
      </c>
      <c r="R560" s="7">
        <f t="shared" si="148"/>
        <v>10.86</v>
      </c>
      <c r="S560" s="21">
        <f t="shared" si="150"/>
        <v>19.349805</v>
      </c>
      <c r="T560" s="21">
        <f t="shared" si="156"/>
        <v>20</v>
      </c>
      <c r="U560" s="7">
        <f t="shared" si="157"/>
        <v>4000</v>
      </c>
      <c r="V560" s="7">
        <f t="shared" si="151"/>
        <v>3</v>
      </c>
      <c r="W560" s="7">
        <f t="shared" si="152"/>
        <v>8</v>
      </c>
      <c r="X560" s="7">
        <f t="shared" si="162"/>
        <v>466</v>
      </c>
      <c r="Y560" s="7">
        <f t="shared" si="153"/>
        <v>8.0983020000000003</v>
      </c>
    </row>
    <row r="561" spans="3:25">
      <c r="C561" s="71" t="s">
        <v>129</v>
      </c>
      <c r="D561" s="169">
        <v>3</v>
      </c>
      <c r="E561" s="65">
        <v>4</v>
      </c>
      <c r="F561" s="131">
        <f t="shared" si="154"/>
        <v>555</v>
      </c>
      <c r="G561" s="79">
        <f t="shared" si="160"/>
        <v>63.634060988536454</v>
      </c>
      <c r="H561" s="72">
        <f t="shared" si="159"/>
        <v>29.751773056407835</v>
      </c>
      <c r="I561" s="10">
        <f t="shared" si="155"/>
        <v>8.2643814045577315</v>
      </c>
      <c r="J561" s="70">
        <v>0.5</v>
      </c>
      <c r="K561" s="7">
        <f t="shared" si="147"/>
        <v>43.577317522499754</v>
      </c>
      <c r="L561" s="43">
        <v>604</v>
      </c>
      <c r="M561" s="7">
        <f t="shared" si="149"/>
        <v>308</v>
      </c>
      <c r="N561" s="7">
        <v>0</v>
      </c>
      <c r="O561" s="7">
        <f t="shared" si="146"/>
        <v>955.5773175224997</v>
      </c>
      <c r="P561" s="7">
        <f t="shared" si="158"/>
        <v>7.8972554135501047</v>
      </c>
      <c r="Q561" s="7">
        <f t="shared" si="161"/>
        <v>4000</v>
      </c>
      <c r="R561" s="7">
        <f t="shared" si="148"/>
        <v>10.86</v>
      </c>
      <c r="S561" s="21">
        <f t="shared" si="150"/>
        <v>19.349805</v>
      </c>
      <c r="T561" s="21">
        <f t="shared" si="156"/>
        <v>20</v>
      </c>
      <c r="U561" s="7">
        <f t="shared" si="157"/>
        <v>4000</v>
      </c>
      <c r="V561" s="7">
        <f t="shared" si="151"/>
        <v>3</v>
      </c>
      <c r="W561" s="7">
        <f t="shared" si="152"/>
        <v>8</v>
      </c>
      <c r="X561" s="7">
        <f t="shared" si="162"/>
        <v>466</v>
      </c>
      <c r="Y561" s="7">
        <f t="shared" si="153"/>
        <v>8.0983020000000003</v>
      </c>
    </row>
    <row r="562" spans="3:25">
      <c r="C562" s="170" t="s">
        <v>156</v>
      </c>
      <c r="D562" s="169">
        <v>3</v>
      </c>
      <c r="E562" s="65">
        <v>4</v>
      </c>
      <c r="F562" s="131">
        <f t="shared" si="154"/>
        <v>556</v>
      </c>
      <c r="G562" s="79">
        <f t="shared" si="160"/>
        <v>63.754185983562529</v>
      </c>
      <c r="H562" s="72">
        <f t="shared" si="159"/>
        <v>29.968783759104994</v>
      </c>
      <c r="I562" s="10">
        <f t="shared" si="155"/>
        <v>8.3246621553069424</v>
      </c>
      <c r="J562" s="70">
        <v>0</v>
      </c>
      <c r="K562" s="7">
        <f t="shared" si="147"/>
        <v>44.215345597499756</v>
      </c>
      <c r="L562" s="43">
        <v>604</v>
      </c>
      <c r="M562" s="7">
        <f t="shared" si="149"/>
        <v>0</v>
      </c>
      <c r="N562" s="7">
        <v>0</v>
      </c>
      <c r="O562" s="7">
        <f t="shared" si="146"/>
        <v>648.21534559749978</v>
      </c>
      <c r="P562" s="7">
        <f t="shared" si="158"/>
        <v>5.3961737559847167</v>
      </c>
      <c r="Q562" s="7">
        <f t="shared" si="161"/>
        <v>4100</v>
      </c>
      <c r="R562" s="7">
        <f t="shared" si="148"/>
        <v>11.45</v>
      </c>
      <c r="S562" s="21">
        <f t="shared" si="150"/>
        <v>19.903451219512192</v>
      </c>
      <c r="T562" s="21">
        <f t="shared" si="156"/>
        <v>20</v>
      </c>
      <c r="U562" s="7">
        <f t="shared" si="157"/>
        <v>4000</v>
      </c>
      <c r="V562" s="7">
        <f t="shared" si="151"/>
        <v>3</v>
      </c>
      <c r="W562" s="7">
        <f t="shared" si="152"/>
        <v>8</v>
      </c>
      <c r="X562" s="7">
        <f t="shared" si="162"/>
        <v>466</v>
      </c>
      <c r="Y562" s="7">
        <f t="shared" si="153"/>
        <v>8.5382649999999991</v>
      </c>
    </row>
    <row r="563" spans="3:25">
      <c r="C563" s="170" t="s">
        <v>156</v>
      </c>
      <c r="D563" s="169">
        <v>3</v>
      </c>
      <c r="E563" s="65">
        <v>4</v>
      </c>
      <c r="F563" s="131">
        <f t="shared" si="154"/>
        <v>557</v>
      </c>
      <c r="G563" s="79">
        <f t="shared" si="160"/>
        <v>63.874310978588603</v>
      </c>
      <c r="H563" s="72">
        <f t="shared" si="159"/>
        <v>29.968783759104994</v>
      </c>
      <c r="I563" s="10">
        <f t="shared" si="155"/>
        <v>8.3246621553069424</v>
      </c>
      <c r="J563" s="70">
        <v>0</v>
      </c>
      <c r="K563" s="7">
        <f t="shared" si="147"/>
        <v>44.215345597499756</v>
      </c>
      <c r="L563" s="43">
        <v>604</v>
      </c>
      <c r="M563" s="7">
        <f t="shared" si="149"/>
        <v>0</v>
      </c>
      <c r="N563" s="7">
        <v>0</v>
      </c>
      <c r="O563" s="7">
        <f t="shared" si="146"/>
        <v>648.21534559749978</v>
      </c>
      <c r="P563" s="7">
        <f t="shared" si="158"/>
        <v>5.3961737559847167</v>
      </c>
      <c r="Q563" s="7">
        <f t="shared" si="161"/>
        <v>4100</v>
      </c>
      <c r="R563" s="7">
        <f t="shared" si="148"/>
        <v>11.45</v>
      </c>
      <c r="S563" s="21">
        <f t="shared" si="150"/>
        <v>19.903451219512192</v>
      </c>
      <c r="T563" s="21">
        <f t="shared" si="156"/>
        <v>20</v>
      </c>
      <c r="U563" s="7">
        <f t="shared" si="157"/>
        <v>4000</v>
      </c>
      <c r="V563" s="7">
        <f t="shared" si="151"/>
        <v>3</v>
      </c>
      <c r="W563" s="7">
        <f t="shared" si="152"/>
        <v>8</v>
      </c>
      <c r="X563" s="7">
        <f t="shared" si="162"/>
        <v>466</v>
      </c>
      <c r="Y563" s="7">
        <f t="shared" si="153"/>
        <v>8.5382649999999991</v>
      </c>
    </row>
    <row r="564" spans="3:25">
      <c r="C564" s="170" t="s">
        <v>156</v>
      </c>
      <c r="D564" s="169">
        <v>3</v>
      </c>
      <c r="E564" s="65">
        <v>4</v>
      </c>
      <c r="F564" s="131">
        <f t="shared" si="154"/>
        <v>558</v>
      </c>
      <c r="G564" s="79">
        <f t="shared" si="160"/>
        <v>63.994435973614678</v>
      </c>
      <c r="H564" s="72">
        <f t="shared" si="159"/>
        <v>29.968783759104994</v>
      </c>
      <c r="I564" s="10">
        <f t="shared" si="155"/>
        <v>8.3246621553069424</v>
      </c>
      <c r="J564" s="70">
        <v>0</v>
      </c>
      <c r="K564" s="7">
        <f t="shared" si="147"/>
        <v>44.215345597499756</v>
      </c>
      <c r="L564" s="43">
        <v>604</v>
      </c>
      <c r="M564" s="7">
        <f t="shared" si="149"/>
        <v>0</v>
      </c>
      <c r="N564" s="7">
        <v>0</v>
      </c>
      <c r="O564" s="7">
        <f t="shared" ref="O564:O627" si="163">N564+K564+L564+M564</f>
        <v>648.21534559749978</v>
      </c>
      <c r="P564" s="7">
        <f t="shared" si="158"/>
        <v>5.3961737559847167</v>
      </c>
      <c r="Q564" s="7">
        <f t="shared" si="161"/>
        <v>4100</v>
      </c>
      <c r="R564" s="7">
        <f t="shared" si="148"/>
        <v>11.45</v>
      </c>
      <c r="S564" s="21">
        <f t="shared" si="150"/>
        <v>19.903451219512192</v>
      </c>
      <c r="T564" s="21">
        <f t="shared" si="156"/>
        <v>20</v>
      </c>
      <c r="U564" s="7">
        <f t="shared" si="157"/>
        <v>4000</v>
      </c>
      <c r="V564" s="7">
        <f t="shared" si="151"/>
        <v>3</v>
      </c>
      <c r="W564" s="7">
        <f t="shared" si="152"/>
        <v>8</v>
      </c>
      <c r="X564" s="7">
        <f t="shared" si="162"/>
        <v>466</v>
      </c>
      <c r="Y564" s="7">
        <f t="shared" si="153"/>
        <v>8.5382649999999991</v>
      </c>
    </row>
    <row r="565" spans="3:25">
      <c r="C565" s="170" t="s">
        <v>156</v>
      </c>
      <c r="D565" s="169">
        <v>3</v>
      </c>
      <c r="E565" s="65">
        <v>4</v>
      </c>
      <c r="F565" s="131">
        <f t="shared" si="154"/>
        <v>559</v>
      </c>
      <c r="G565" s="79">
        <f t="shared" si="160"/>
        <v>64.11456096864076</v>
      </c>
      <c r="H565" s="72">
        <f t="shared" si="159"/>
        <v>29.968783759104994</v>
      </c>
      <c r="I565" s="10">
        <f t="shared" si="155"/>
        <v>8.3246621553069424</v>
      </c>
      <c r="J565" s="70">
        <v>0</v>
      </c>
      <c r="K565" s="7">
        <f t="shared" si="147"/>
        <v>44.215345597499756</v>
      </c>
      <c r="L565" s="43">
        <v>604</v>
      </c>
      <c r="M565" s="7">
        <f t="shared" si="149"/>
        <v>0</v>
      </c>
      <c r="N565" s="7">
        <v>0</v>
      </c>
      <c r="O565" s="7">
        <f t="shared" si="163"/>
        <v>648.21534559749978</v>
      </c>
      <c r="P565" s="7">
        <f t="shared" si="158"/>
        <v>5.3961737559847167</v>
      </c>
      <c r="Q565" s="7">
        <f t="shared" si="161"/>
        <v>4100</v>
      </c>
      <c r="R565" s="7">
        <f t="shared" si="148"/>
        <v>11.45</v>
      </c>
      <c r="S565" s="21">
        <f t="shared" si="150"/>
        <v>19.903451219512192</v>
      </c>
      <c r="T565" s="21">
        <f t="shared" si="156"/>
        <v>20</v>
      </c>
      <c r="U565" s="7">
        <f t="shared" si="157"/>
        <v>4000</v>
      </c>
      <c r="V565" s="7">
        <f t="shared" si="151"/>
        <v>3</v>
      </c>
      <c r="W565" s="7">
        <f t="shared" si="152"/>
        <v>8</v>
      </c>
      <c r="X565" s="7">
        <f t="shared" si="162"/>
        <v>466</v>
      </c>
      <c r="Y565" s="7">
        <f t="shared" si="153"/>
        <v>8.5382649999999991</v>
      </c>
    </row>
    <row r="566" spans="3:25">
      <c r="C566" s="170" t="s">
        <v>156</v>
      </c>
      <c r="D566" s="169">
        <v>3</v>
      </c>
      <c r="E566" s="65">
        <v>4</v>
      </c>
      <c r="F566" s="131">
        <f t="shared" si="154"/>
        <v>560</v>
      </c>
      <c r="G566" s="79">
        <f t="shared" si="160"/>
        <v>64.234685963666834</v>
      </c>
      <c r="H566" s="72">
        <f t="shared" si="159"/>
        <v>29.968783759104994</v>
      </c>
      <c r="I566" s="10">
        <f t="shared" si="155"/>
        <v>8.3246621553069424</v>
      </c>
      <c r="J566" s="70">
        <v>0</v>
      </c>
      <c r="K566" s="7">
        <f t="shared" si="147"/>
        <v>44.215345597499756</v>
      </c>
      <c r="L566" s="43">
        <v>604</v>
      </c>
      <c r="M566" s="7">
        <f t="shared" si="149"/>
        <v>0</v>
      </c>
      <c r="N566" s="7">
        <v>0</v>
      </c>
      <c r="O566" s="7">
        <f t="shared" si="163"/>
        <v>648.21534559749978</v>
      </c>
      <c r="P566" s="7">
        <f t="shared" si="158"/>
        <v>5.3961737559847167</v>
      </c>
      <c r="Q566" s="7">
        <f t="shared" si="161"/>
        <v>4100</v>
      </c>
      <c r="R566" s="7">
        <f t="shared" si="148"/>
        <v>11.45</v>
      </c>
      <c r="S566" s="21">
        <f t="shared" si="150"/>
        <v>19.903451219512192</v>
      </c>
      <c r="T566" s="21">
        <f t="shared" si="156"/>
        <v>20</v>
      </c>
      <c r="U566" s="7">
        <f t="shared" si="157"/>
        <v>4000</v>
      </c>
      <c r="V566" s="7">
        <f t="shared" si="151"/>
        <v>3</v>
      </c>
      <c r="W566" s="7">
        <f t="shared" si="152"/>
        <v>8</v>
      </c>
      <c r="X566" s="7">
        <f t="shared" si="162"/>
        <v>466</v>
      </c>
      <c r="Y566" s="7">
        <f t="shared" si="153"/>
        <v>8.5382649999999991</v>
      </c>
    </row>
    <row r="567" spans="3:25">
      <c r="C567" s="170" t="s">
        <v>156</v>
      </c>
      <c r="D567" s="169">
        <v>3</v>
      </c>
      <c r="E567" s="65">
        <v>4</v>
      </c>
      <c r="F567" s="131">
        <f t="shared" si="154"/>
        <v>561</v>
      </c>
      <c r="G567" s="79">
        <f t="shared" si="160"/>
        <v>64.354810958692909</v>
      </c>
      <c r="H567" s="72">
        <f t="shared" si="159"/>
        <v>29.968783759104994</v>
      </c>
      <c r="I567" s="10">
        <f t="shared" si="155"/>
        <v>8.3246621553069424</v>
      </c>
      <c r="J567" s="70">
        <v>0</v>
      </c>
      <c r="K567" s="7">
        <f t="shared" si="147"/>
        <v>44.215345597499756</v>
      </c>
      <c r="L567" s="43">
        <v>604</v>
      </c>
      <c r="M567" s="7">
        <f t="shared" si="149"/>
        <v>0</v>
      </c>
      <c r="N567" s="7">
        <v>0</v>
      </c>
      <c r="O567" s="7">
        <f t="shared" si="163"/>
        <v>648.21534559749978</v>
      </c>
      <c r="P567" s="7">
        <f t="shared" si="158"/>
        <v>5.3961737559847167</v>
      </c>
      <c r="Q567" s="7">
        <f t="shared" si="161"/>
        <v>4100</v>
      </c>
      <c r="R567" s="7">
        <f t="shared" si="148"/>
        <v>11.45</v>
      </c>
      <c r="S567" s="21">
        <f t="shared" si="150"/>
        <v>19.903451219512192</v>
      </c>
      <c r="T567" s="21">
        <f t="shared" si="156"/>
        <v>20</v>
      </c>
      <c r="U567" s="7">
        <f t="shared" si="157"/>
        <v>4000</v>
      </c>
      <c r="V567" s="7">
        <f t="shared" si="151"/>
        <v>3</v>
      </c>
      <c r="W567" s="7">
        <f t="shared" si="152"/>
        <v>8</v>
      </c>
      <c r="X567" s="7">
        <f t="shared" si="162"/>
        <v>466</v>
      </c>
      <c r="Y567" s="7">
        <f t="shared" si="153"/>
        <v>8.5382649999999991</v>
      </c>
    </row>
    <row r="568" spans="3:25">
      <c r="C568" s="170" t="s">
        <v>156</v>
      </c>
      <c r="D568" s="169">
        <v>3</v>
      </c>
      <c r="E568" s="65">
        <v>4</v>
      </c>
      <c r="F568" s="131">
        <f t="shared" si="154"/>
        <v>562</v>
      </c>
      <c r="G568" s="79">
        <f t="shared" si="160"/>
        <v>64.474935953718983</v>
      </c>
      <c r="H568" s="72">
        <f t="shared" si="159"/>
        <v>29.968783759104994</v>
      </c>
      <c r="I568" s="10">
        <f t="shared" si="155"/>
        <v>8.3246621553069424</v>
      </c>
      <c r="J568" s="70">
        <v>0</v>
      </c>
      <c r="K568" s="7">
        <f t="shared" si="147"/>
        <v>44.215345597499756</v>
      </c>
      <c r="L568" s="43">
        <v>604</v>
      </c>
      <c r="M568" s="7">
        <f t="shared" si="149"/>
        <v>0</v>
      </c>
      <c r="N568" s="7">
        <v>0</v>
      </c>
      <c r="O568" s="7">
        <f t="shared" si="163"/>
        <v>648.21534559749978</v>
      </c>
      <c r="P568" s="7">
        <f t="shared" si="158"/>
        <v>5.3961737559847167</v>
      </c>
      <c r="Q568" s="7">
        <f t="shared" si="161"/>
        <v>4100</v>
      </c>
      <c r="R568" s="7">
        <f t="shared" si="148"/>
        <v>11.45</v>
      </c>
      <c r="S568" s="21">
        <f t="shared" si="150"/>
        <v>19.903451219512192</v>
      </c>
      <c r="T568" s="21">
        <f t="shared" si="156"/>
        <v>20</v>
      </c>
      <c r="U568" s="7">
        <f t="shared" si="157"/>
        <v>4000</v>
      </c>
      <c r="V568" s="7">
        <f t="shared" si="151"/>
        <v>3</v>
      </c>
      <c r="W568" s="7">
        <f t="shared" si="152"/>
        <v>8</v>
      </c>
      <c r="X568" s="7">
        <f t="shared" si="162"/>
        <v>466</v>
      </c>
      <c r="Y568" s="7">
        <f t="shared" si="153"/>
        <v>8.5382649999999991</v>
      </c>
    </row>
    <row r="569" spans="3:25">
      <c r="C569" s="170" t="s">
        <v>156</v>
      </c>
      <c r="D569" s="169">
        <v>3</v>
      </c>
      <c r="E569" s="65">
        <v>4</v>
      </c>
      <c r="F569" s="131">
        <f t="shared" si="154"/>
        <v>563</v>
      </c>
      <c r="G569" s="79">
        <f t="shared" si="160"/>
        <v>64.595060948745058</v>
      </c>
      <c r="H569" s="72">
        <f t="shared" si="159"/>
        <v>29.968783759104994</v>
      </c>
      <c r="I569" s="10">
        <f t="shared" si="155"/>
        <v>8.3246621553069424</v>
      </c>
      <c r="J569" s="70">
        <v>0</v>
      </c>
      <c r="K569" s="7">
        <f t="shared" si="147"/>
        <v>44.215345597499756</v>
      </c>
      <c r="L569" s="43">
        <v>604</v>
      </c>
      <c r="M569" s="7">
        <f t="shared" si="149"/>
        <v>0</v>
      </c>
      <c r="N569" s="7">
        <v>0</v>
      </c>
      <c r="O569" s="7">
        <f t="shared" si="163"/>
        <v>648.21534559749978</v>
      </c>
      <c r="P569" s="7">
        <f t="shared" si="158"/>
        <v>5.3961737559847167</v>
      </c>
      <c r="Q569" s="7">
        <f t="shared" si="161"/>
        <v>4100</v>
      </c>
      <c r="R569" s="7">
        <f t="shared" si="148"/>
        <v>11.45</v>
      </c>
      <c r="S569" s="21">
        <f t="shared" si="150"/>
        <v>19.903451219512192</v>
      </c>
      <c r="T569" s="21">
        <f t="shared" si="156"/>
        <v>20</v>
      </c>
      <c r="U569" s="7">
        <f t="shared" si="157"/>
        <v>4000</v>
      </c>
      <c r="V569" s="7">
        <f t="shared" si="151"/>
        <v>3</v>
      </c>
      <c r="W569" s="7">
        <f t="shared" si="152"/>
        <v>8</v>
      </c>
      <c r="X569" s="7">
        <f t="shared" si="162"/>
        <v>466</v>
      </c>
      <c r="Y569" s="7">
        <f t="shared" si="153"/>
        <v>8.5382649999999991</v>
      </c>
    </row>
    <row r="570" spans="3:25">
      <c r="C570" s="170" t="s">
        <v>156</v>
      </c>
      <c r="D570" s="169">
        <v>3</v>
      </c>
      <c r="E570" s="65">
        <v>4</v>
      </c>
      <c r="F570" s="131">
        <f t="shared" si="154"/>
        <v>564</v>
      </c>
      <c r="G570" s="79">
        <f t="shared" si="160"/>
        <v>64.715185943771132</v>
      </c>
      <c r="H570" s="72">
        <f t="shared" si="159"/>
        <v>29.968783759104994</v>
      </c>
      <c r="I570" s="10">
        <f t="shared" si="155"/>
        <v>8.3246621553069424</v>
      </c>
      <c r="J570" s="70">
        <v>0</v>
      </c>
      <c r="K570" s="7">
        <f t="shared" si="147"/>
        <v>44.215345597499756</v>
      </c>
      <c r="L570" s="43">
        <v>604</v>
      </c>
      <c r="M570" s="7">
        <f t="shared" si="149"/>
        <v>0</v>
      </c>
      <c r="N570" s="7">
        <v>0</v>
      </c>
      <c r="O570" s="7">
        <f t="shared" si="163"/>
        <v>648.21534559749978</v>
      </c>
      <c r="P570" s="7">
        <f t="shared" si="158"/>
        <v>5.3961737559847167</v>
      </c>
      <c r="Q570" s="7">
        <f t="shared" si="161"/>
        <v>4100</v>
      </c>
      <c r="R570" s="7">
        <f t="shared" si="148"/>
        <v>11.45</v>
      </c>
      <c r="S570" s="21">
        <f t="shared" si="150"/>
        <v>19.903451219512192</v>
      </c>
      <c r="T570" s="21">
        <f t="shared" si="156"/>
        <v>20</v>
      </c>
      <c r="U570" s="7">
        <f t="shared" si="157"/>
        <v>4000</v>
      </c>
      <c r="V570" s="7">
        <f t="shared" si="151"/>
        <v>3</v>
      </c>
      <c r="W570" s="7">
        <f t="shared" si="152"/>
        <v>8</v>
      </c>
      <c r="X570" s="7">
        <f t="shared" si="162"/>
        <v>466</v>
      </c>
      <c r="Y570" s="7">
        <f t="shared" si="153"/>
        <v>8.5382649999999991</v>
      </c>
    </row>
    <row r="571" spans="3:25">
      <c r="C571" s="170" t="s">
        <v>156</v>
      </c>
      <c r="D571" s="169">
        <v>3</v>
      </c>
      <c r="E571" s="65">
        <v>4</v>
      </c>
      <c r="F571" s="131">
        <f t="shared" si="154"/>
        <v>565</v>
      </c>
      <c r="G571" s="79">
        <f t="shared" si="160"/>
        <v>64.835310938797207</v>
      </c>
      <c r="H571" s="72">
        <f t="shared" si="159"/>
        <v>29.968783759104994</v>
      </c>
      <c r="I571" s="10">
        <f t="shared" si="155"/>
        <v>8.3246621553069424</v>
      </c>
      <c r="J571" s="70">
        <v>0</v>
      </c>
      <c r="K571" s="7">
        <f t="shared" si="147"/>
        <v>44.215345597499756</v>
      </c>
      <c r="L571" s="43">
        <v>604</v>
      </c>
      <c r="M571" s="7">
        <f t="shared" si="149"/>
        <v>0</v>
      </c>
      <c r="N571" s="7">
        <v>0</v>
      </c>
      <c r="O571" s="7">
        <f t="shared" si="163"/>
        <v>648.21534559749978</v>
      </c>
      <c r="P571" s="7">
        <f t="shared" si="158"/>
        <v>5.3961737559847167</v>
      </c>
      <c r="Q571" s="7">
        <f t="shared" si="161"/>
        <v>4100</v>
      </c>
      <c r="R571" s="7">
        <f t="shared" si="148"/>
        <v>11.45</v>
      </c>
      <c r="S571" s="21">
        <f t="shared" si="150"/>
        <v>19.903451219512192</v>
      </c>
      <c r="T571" s="21">
        <f t="shared" si="156"/>
        <v>20</v>
      </c>
      <c r="U571" s="7">
        <f t="shared" si="157"/>
        <v>4000</v>
      </c>
      <c r="V571" s="7">
        <f t="shared" si="151"/>
        <v>3</v>
      </c>
      <c r="W571" s="7">
        <f t="shared" si="152"/>
        <v>8</v>
      </c>
      <c r="X571" s="7">
        <f t="shared" si="162"/>
        <v>466</v>
      </c>
      <c r="Y571" s="7">
        <f t="shared" si="153"/>
        <v>8.5382649999999991</v>
      </c>
    </row>
    <row r="572" spans="3:25">
      <c r="C572" s="170" t="s">
        <v>156</v>
      </c>
      <c r="D572" s="169">
        <v>3</v>
      </c>
      <c r="E572" s="65">
        <v>4</v>
      </c>
      <c r="F572" s="131">
        <f t="shared" si="154"/>
        <v>566</v>
      </c>
      <c r="G572" s="79">
        <f t="shared" si="160"/>
        <v>64.955435933823281</v>
      </c>
      <c r="H572" s="72">
        <f t="shared" si="159"/>
        <v>29.968783759104994</v>
      </c>
      <c r="I572" s="10">
        <f t="shared" si="155"/>
        <v>8.3246621553069424</v>
      </c>
      <c r="J572" s="70">
        <v>0</v>
      </c>
      <c r="K572" s="7">
        <f t="shared" si="147"/>
        <v>44.215345597499756</v>
      </c>
      <c r="L572" s="43">
        <v>604</v>
      </c>
      <c r="M572" s="7">
        <f t="shared" si="149"/>
        <v>0</v>
      </c>
      <c r="N572" s="7">
        <v>0</v>
      </c>
      <c r="O572" s="7">
        <f t="shared" si="163"/>
        <v>648.21534559749978</v>
      </c>
      <c r="P572" s="7">
        <f t="shared" si="158"/>
        <v>5.3961737559847167</v>
      </c>
      <c r="Q572" s="7">
        <f t="shared" si="161"/>
        <v>4100</v>
      </c>
      <c r="R572" s="7">
        <f t="shared" si="148"/>
        <v>11.45</v>
      </c>
      <c r="S572" s="21">
        <f t="shared" si="150"/>
        <v>19.903451219512192</v>
      </c>
      <c r="T572" s="21">
        <f t="shared" si="156"/>
        <v>20</v>
      </c>
      <c r="U572" s="7">
        <f t="shared" si="157"/>
        <v>4000</v>
      </c>
      <c r="V572" s="7">
        <f t="shared" si="151"/>
        <v>3</v>
      </c>
      <c r="W572" s="7">
        <f t="shared" si="152"/>
        <v>8</v>
      </c>
      <c r="X572" s="7">
        <f t="shared" si="162"/>
        <v>466</v>
      </c>
      <c r="Y572" s="7">
        <f t="shared" si="153"/>
        <v>8.5382649999999991</v>
      </c>
    </row>
    <row r="573" spans="3:25">
      <c r="C573" s="170" t="s">
        <v>156</v>
      </c>
      <c r="D573" s="169">
        <v>3</v>
      </c>
      <c r="E573" s="65">
        <v>4</v>
      </c>
      <c r="F573" s="131">
        <f t="shared" si="154"/>
        <v>567</v>
      </c>
      <c r="G573" s="79">
        <f t="shared" si="160"/>
        <v>65.075560928849356</v>
      </c>
      <c r="H573" s="72">
        <f t="shared" si="159"/>
        <v>29.968783759104994</v>
      </c>
      <c r="I573" s="10">
        <f t="shared" si="155"/>
        <v>8.3246621553069424</v>
      </c>
      <c r="J573" s="70">
        <v>0</v>
      </c>
      <c r="K573" s="7">
        <f t="shared" si="147"/>
        <v>44.215345597499756</v>
      </c>
      <c r="L573" s="43">
        <v>604</v>
      </c>
      <c r="M573" s="7">
        <f t="shared" si="149"/>
        <v>0</v>
      </c>
      <c r="N573" s="7">
        <v>0</v>
      </c>
      <c r="O573" s="7">
        <f t="shared" si="163"/>
        <v>648.21534559749978</v>
      </c>
      <c r="P573" s="7">
        <f t="shared" si="158"/>
        <v>5.3961737559847167</v>
      </c>
      <c r="Q573" s="7">
        <f t="shared" si="161"/>
        <v>4100</v>
      </c>
      <c r="R573" s="7">
        <f t="shared" si="148"/>
        <v>11.45</v>
      </c>
      <c r="S573" s="21">
        <f t="shared" si="150"/>
        <v>19.903451219512192</v>
      </c>
      <c r="T573" s="21">
        <f t="shared" si="156"/>
        <v>20</v>
      </c>
      <c r="U573" s="7">
        <f t="shared" si="157"/>
        <v>4000</v>
      </c>
      <c r="V573" s="7">
        <f t="shared" si="151"/>
        <v>3</v>
      </c>
      <c r="W573" s="7">
        <f t="shared" si="152"/>
        <v>8</v>
      </c>
      <c r="X573" s="7">
        <f t="shared" si="162"/>
        <v>466</v>
      </c>
      <c r="Y573" s="7">
        <f t="shared" si="153"/>
        <v>8.5382649999999991</v>
      </c>
    </row>
    <row r="574" spans="3:25">
      <c r="C574" s="170" t="s">
        <v>156</v>
      </c>
      <c r="D574" s="169">
        <v>3</v>
      </c>
      <c r="E574" s="65">
        <v>4</v>
      </c>
      <c r="F574" s="131">
        <f t="shared" si="154"/>
        <v>568</v>
      </c>
      <c r="G574" s="79">
        <f t="shared" si="160"/>
        <v>65.19568592387543</v>
      </c>
      <c r="H574" s="72">
        <f t="shared" si="159"/>
        <v>29.968783759104994</v>
      </c>
      <c r="I574" s="10">
        <f t="shared" si="155"/>
        <v>8.3246621553069424</v>
      </c>
      <c r="J574" s="70">
        <v>0</v>
      </c>
      <c r="K574" s="7">
        <f t="shared" si="147"/>
        <v>44.215345597499756</v>
      </c>
      <c r="L574" s="43">
        <v>604</v>
      </c>
      <c r="M574" s="7">
        <f t="shared" si="149"/>
        <v>0</v>
      </c>
      <c r="N574" s="7">
        <v>0</v>
      </c>
      <c r="O574" s="7">
        <f t="shared" si="163"/>
        <v>648.21534559749978</v>
      </c>
      <c r="P574" s="7">
        <f t="shared" si="158"/>
        <v>5.3961737559847167</v>
      </c>
      <c r="Q574" s="7">
        <f t="shared" si="161"/>
        <v>4100</v>
      </c>
      <c r="R574" s="7">
        <f t="shared" si="148"/>
        <v>11.45</v>
      </c>
      <c r="S574" s="21">
        <f t="shared" si="150"/>
        <v>19.903451219512192</v>
      </c>
      <c r="T574" s="21">
        <f t="shared" si="156"/>
        <v>20</v>
      </c>
      <c r="U574" s="7">
        <f t="shared" si="157"/>
        <v>4000</v>
      </c>
      <c r="V574" s="7">
        <f t="shared" si="151"/>
        <v>3</v>
      </c>
      <c r="W574" s="7">
        <f t="shared" si="152"/>
        <v>8</v>
      </c>
      <c r="X574" s="7">
        <f t="shared" si="162"/>
        <v>466</v>
      </c>
      <c r="Y574" s="7">
        <f t="shared" si="153"/>
        <v>8.5382649999999991</v>
      </c>
    </row>
    <row r="575" spans="3:25">
      <c r="C575" s="170" t="s">
        <v>156</v>
      </c>
      <c r="D575" s="169">
        <v>3</v>
      </c>
      <c r="E575" s="65">
        <v>4</v>
      </c>
      <c r="F575" s="131">
        <f t="shared" si="154"/>
        <v>569</v>
      </c>
      <c r="G575" s="79">
        <f t="shared" si="160"/>
        <v>65.315810918901505</v>
      </c>
      <c r="H575" s="72">
        <f t="shared" si="159"/>
        <v>29.968783759104994</v>
      </c>
      <c r="I575" s="10">
        <f t="shared" si="155"/>
        <v>8.3246621553069424</v>
      </c>
      <c r="J575" s="70">
        <v>0</v>
      </c>
      <c r="K575" s="7">
        <f t="shared" si="147"/>
        <v>44.215345597499756</v>
      </c>
      <c r="L575" s="43">
        <v>604</v>
      </c>
      <c r="M575" s="7">
        <f t="shared" si="149"/>
        <v>0</v>
      </c>
      <c r="N575" s="7">
        <v>0</v>
      </c>
      <c r="O575" s="7">
        <f t="shared" si="163"/>
        <v>648.21534559749978</v>
      </c>
      <c r="P575" s="7">
        <f t="shared" si="158"/>
        <v>5.3961737559847167</v>
      </c>
      <c r="Q575" s="7">
        <f t="shared" si="161"/>
        <v>4100</v>
      </c>
      <c r="R575" s="7">
        <f t="shared" si="148"/>
        <v>11.45</v>
      </c>
      <c r="S575" s="21">
        <f t="shared" si="150"/>
        <v>19.903451219512192</v>
      </c>
      <c r="T575" s="21">
        <f t="shared" si="156"/>
        <v>20</v>
      </c>
      <c r="U575" s="7">
        <f t="shared" si="157"/>
        <v>4000</v>
      </c>
      <c r="V575" s="7">
        <f t="shared" si="151"/>
        <v>3</v>
      </c>
      <c r="W575" s="7">
        <f t="shared" si="152"/>
        <v>8</v>
      </c>
      <c r="X575" s="7">
        <f t="shared" si="162"/>
        <v>466</v>
      </c>
      <c r="Y575" s="7">
        <f t="shared" si="153"/>
        <v>8.5382649999999991</v>
      </c>
    </row>
    <row r="576" spans="3:25">
      <c r="C576" s="170" t="s">
        <v>156</v>
      </c>
      <c r="D576" s="169">
        <v>3</v>
      </c>
      <c r="E576" s="65">
        <v>4</v>
      </c>
      <c r="F576" s="131">
        <f t="shared" si="154"/>
        <v>570</v>
      </c>
      <c r="G576" s="79">
        <f t="shared" si="160"/>
        <v>65.43593591392758</v>
      </c>
      <c r="H576" s="72">
        <f t="shared" si="159"/>
        <v>29.968783759104994</v>
      </c>
      <c r="I576" s="10">
        <f t="shared" si="155"/>
        <v>8.3246621553069424</v>
      </c>
      <c r="J576" s="70">
        <v>0.3</v>
      </c>
      <c r="K576" s="7">
        <f t="shared" si="147"/>
        <v>44.215345597499756</v>
      </c>
      <c r="L576" s="43">
        <v>604</v>
      </c>
      <c r="M576" s="7">
        <f t="shared" si="149"/>
        <v>184.79999999999998</v>
      </c>
      <c r="N576" s="7">
        <v>0</v>
      </c>
      <c r="O576" s="7">
        <f t="shared" si="163"/>
        <v>833.01534559749973</v>
      </c>
      <c r="P576" s="7">
        <f t="shared" si="158"/>
        <v>6.9345713222854393</v>
      </c>
      <c r="Q576" s="7">
        <f t="shared" si="161"/>
        <v>4100</v>
      </c>
      <c r="R576" s="7">
        <f t="shared" si="148"/>
        <v>11.45</v>
      </c>
      <c r="S576" s="21">
        <f t="shared" si="150"/>
        <v>19.903451219512192</v>
      </c>
      <c r="T576" s="21">
        <f t="shared" si="156"/>
        <v>20</v>
      </c>
      <c r="U576" s="7">
        <f t="shared" si="157"/>
        <v>4000</v>
      </c>
      <c r="V576" s="7">
        <f t="shared" si="151"/>
        <v>3</v>
      </c>
      <c r="W576" s="7">
        <f t="shared" si="152"/>
        <v>8</v>
      </c>
      <c r="X576" s="7">
        <f t="shared" si="162"/>
        <v>466</v>
      </c>
      <c r="Y576" s="7">
        <f t="shared" si="153"/>
        <v>8.5382649999999991</v>
      </c>
    </row>
    <row r="577" spans="3:25">
      <c r="C577" s="170" t="s">
        <v>156</v>
      </c>
      <c r="D577" s="169">
        <v>3</v>
      </c>
      <c r="E577" s="65">
        <v>4</v>
      </c>
      <c r="F577" s="131">
        <f t="shared" si="154"/>
        <v>571</v>
      </c>
      <c r="G577" s="79">
        <f t="shared" si="160"/>
        <v>65.555544239913729</v>
      </c>
      <c r="H577" s="72">
        <f t="shared" si="159"/>
        <v>30.098239151152935</v>
      </c>
      <c r="I577" s="10">
        <f t="shared" si="155"/>
        <v>8.3606219864313704</v>
      </c>
      <c r="J577" s="70">
        <v>0.3</v>
      </c>
      <c r="K577" s="7">
        <f t="shared" si="147"/>
        <v>44.598162442499763</v>
      </c>
      <c r="L577" s="43">
        <v>604</v>
      </c>
      <c r="M577" s="7">
        <f t="shared" si="149"/>
        <v>184.79999999999998</v>
      </c>
      <c r="N577" s="7">
        <v>0</v>
      </c>
      <c r="O577" s="7">
        <f t="shared" si="163"/>
        <v>833.39816244249971</v>
      </c>
      <c r="P577" s="7">
        <f t="shared" si="158"/>
        <v>6.9677270003682663</v>
      </c>
      <c r="Q577" s="7">
        <f t="shared" si="161"/>
        <v>4100</v>
      </c>
      <c r="R577" s="7">
        <f t="shared" si="148"/>
        <v>11.45</v>
      </c>
      <c r="S577" s="21">
        <f t="shared" si="150"/>
        <v>19.903451219512192</v>
      </c>
      <c r="T577" s="21">
        <f t="shared" si="156"/>
        <v>20</v>
      </c>
      <c r="U577" s="7">
        <f t="shared" si="157"/>
        <v>4000</v>
      </c>
      <c r="V577" s="7">
        <f t="shared" si="151"/>
        <v>3</v>
      </c>
      <c r="W577" s="7">
        <f t="shared" si="152"/>
        <v>8</v>
      </c>
      <c r="X577" s="7">
        <f t="shared" si="162"/>
        <v>466</v>
      </c>
      <c r="Y577" s="7">
        <f t="shared" si="153"/>
        <v>8.5382649999999991</v>
      </c>
    </row>
    <row r="578" spans="3:25">
      <c r="C578" s="170" t="s">
        <v>156</v>
      </c>
      <c r="D578" s="169">
        <v>3</v>
      </c>
      <c r="E578" s="65">
        <v>4</v>
      </c>
      <c r="F578" s="131">
        <f t="shared" si="154"/>
        <v>572</v>
      </c>
      <c r="G578" s="79">
        <f t="shared" si="160"/>
        <v>65.67464250674881</v>
      </c>
      <c r="H578" s="72">
        <f t="shared" si="159"/>
        <v>30.227140122743918</v>
      </c>
      <c r="I578" s="10">
        <f t="shared" si="155"/>
        <v>8.3964278118733109</v>
      </c>
      <c r="J578" s="70">
        <v>0.3</v>
      </c>
      <c r="K578" s="7">
        <f t="shared" si="147"/>
        <v>44.980979287499757</v>
      </c>
      <c r="L578" s="43">
        <v>604</v>
      </c>
      <c r="M578" s="7">
        <f t="shared" si="149"/>
        <v>184.79999999999998</v>
      </c>
      <c r="N578" s="7">
        <v>0</v>
      </c>
      <c r="O578" s="7">
        <f t="shared" si="163"/>
        <v>833.78097928749969</v>
      </c>
      <c r="P578" s="7">
        <f t="shared" si="158"/>
        <v>7.0007818035005274</v>
      </c>
      <c r="Q578" s="7">
        <f t="shared" si="161"/>
        <v>4100</v>
      </c>
      <c r="R578" s="7">
        <f t="shared" si="148"/>
        <v>11.45</v>
      </c>
      <c r="S578" s="21">
        <f t="shared" si="150"/>
        <v>19.903451219512192</v>
      </c>
      <c r="T578" s="21">
        <f t="shared" si="156"/>
        <v>20</v>
      </c>
      <c r="U578" s="7">
        <f t="shared" si="157"/>
        <v>4000</v>
      </c>
      <c r="V578" s="7">
        <f t="shared" si="151"/>
        <v>3</v>
      </c>
      <c r="W578" s="7">
        <f t="shared" si="152"/>
        <v>8</v>
      </c>
      <c r="X578" s="7">
        <f t="shared" si="162"/>
        <v>466</v>
      </c>
      <c r="Y578" s="7">
        <f t="shared" si="153"/>
        <v>8.5382649999999991</v>
      </c>
    </row>
    <row r="579" spans="3:25">
      <c r="C579" s="170" t="s">
        <v>156</v>
      </c>
      <c r="D579" s="169">
        <v>3</v>
      </c>
      <c r="E579" s="65">
        <v>4</v>
      </c>
      <c r="F579" s="131">
        <f t="shared" si="154"/>
        <v>573</v>
      </c>
      <c r="G579" s="79">
        <f t="shared" si="160"/>
        <v>65.793237184576284</v>
      </c>
      <c r="H579" s="72">
        <f t="shared" si="159"/>
        <v>30.355493736719144</v>
      </c>
      <c r="I579" s="10">
        <f t="shared" si="155"/>
        <v>8.4320815935330948</v>
      </c>
      <c r="J579" s="70">
        <v>0.3</v>
      </c>
      <c r="K579" s="7">
        <f t="shared" si="147"/>
        <v>45.363796132499743</v>
      </c>
      <c r="L579" s="43">
        <v>604</v>
      </c>
      <c r="M579" s="7">
        <f t="shared" si="149"/>
        <v>184.79999999999998</v>
      </c>
      <c r="N579" s="7">
        <v>0</v>
      </c>
      <c r="O579" s="7">
        <f t="shared" si="163"/>
        <v>834.16379613249967</v>
      </c>
      <c r="P579" s="7">
        <f t="shared" si="158"/>
        <v>7.0337371913605438</v>
      </c>
      <c r="Q579" s="7">
        <f t="shared" si="161"/>
        <v>4100</v>
      </c>
      <c r="R579" s="7">
        <f t="shared" si="148"/>
        <v>11.45</v>
      </c>
      <c r="S579" s="21">
        <f t="shared" si="150"/>
        <v>19.903451219512192</v>
      </c>
      <c r="T579" s="21">
        <f t="shared" si="156"/>
        <v>20</v>
      </c>
      <c r="U579" s="7">
        <f t="shared" si="157"/>
        <v>4000</v>
      </c>
      <c r="V579" s="7">
        <f t="shared" si="151"/>
        <v>3</v>
      </c>
      <c r="W579" s="7">
        <f t="shared" si="152"/>
        <v>8</v>
      </c>
      <c r="X579" s="7">
        <f t="shared" si="162"/>
        <v>466</v>
      </c>
      <c r="Y579" s="7">
        <f t="shared" si="153"/>
        <v>8.5382649999999991</v>
      </c>
    </row>
    <row r="580" spans="3:25">
      <c r="C580" s="170" t="s">
        <v>156</v>
      </c>
      <c r="D580" s="169">
        <v>3</v>
      </c>
      <c r="E580" s="65">
        <v>4</v>
      </c>
      <c r="F580" s="131">
        <f t="shared" si="154"/>
        <v>574</v>
      </c>
      <c r="G580" s="79">
        <f t="shared" si="160"/>
        <v>65.911334607895768</v>
      </c>
      <c r="H580" s="72">
        <f t="shared" si="159"/>
        <v>30.483306907223749</v>
      </c>
      <c r="I580" s="10">
        <f t="shared" si="155"/>
        <v>8.4675852520065966</v>
      </c>
      <c r="J580" s="70">
        <v>0.3</v>
      </c>
      <c r="K580" s="7">
        <f t="shared" si="147"/>
        <v>45.746612977499751</v>
      </c>
      <c r="L580" s="43">
        <v>604</v>
      </c>
      <c r="M580" s="7">
        <f t="shared" si="149"/>
        <v>184.79999999999998</v>
      </c>
      <c r="N580" s="7">
        <v>0</v>
      </c>
      <c r="O580" s="7">
        <f t="shared" si="163"/>
        <v>834.54661297749976</v>
      </c>
      <c r="P580" s="7">
        <f t="shared" si="158"/>
        <v>7.0665945921603344</v>
      </c>
      <c r="Q580" s="7">
        <f t="shared" si="161"/>
        <v>4100</v>
      </c>
      <c r="R580" s="7">
        <f t="shared" si="148"/>
        <v>11.45</v>
      </c>
      <c r="S580" s="21">
        <f t="shared" si="150"/>
        <v>19.903451219512192</v>
      </c>
      <c r="T580" s="21">
        <f t="shared" si="156"/>
        <v>20</v>
      </c>
      <c r="U580" s="7">
        <f t="shared" si="157"/>
        <v>4000</v>
      </c>
      <c r="V580" s="7">
        <f t="shared" si="151"/>
        <v>3</v>
      </c>
      <c r="W580" s="7">
        <f t="shared" si="152"/>
        <v>8</v>
      </c>
      <c r="X580" s="7">
        <f t="shared" si="162"/>
        <v>466</v>
      </c>
      <c r="Y580" s="7">
        <f t="shared" si="153"/>
        <v>8.5382649999999991</v>
      </c>
    </row>
    <row r="581" spans="3:25">
      <c r="C581" s="170" t="s">
        <v>156</v>
      </c>
      <c r="D581" s="169">
        <v>3</v>
      </c>
      <c r="E581" s="65">
        <v>4</v>
      </c>
      <c r="F581" s="131">
        <f t="shared" si="154"/>
        <v>575</v>
      </c>
      <c r="G581" s="79">
        <f t="shared" si="160"/>
        <v>66.028940979511162</v>
      </c>
      <c r="H581" s="72">
        <f t="shared" si="159"/>
        <v>30.610586404053009</v>
      </c>
      <c r="I581" s="10">
        <f t="shared" si="155"/>
        <v>8.5029406677925028</v>
      </c>
      <c r="J581" s="70">
        <v>0.3</v>
      </c>
      <c r="K581" s="7">
        <f t="shared" si="147"/>
        <v>46.129429822499745</v>
      </c>
      <c r="L581" s="43">
        <v>604</v>
      </c>
      <c r="M581" s="7">
        <f t="shared" si="149"/>
        <v>184.79999999999998</v>
      </c>
      <c r="N581" s="7">
        <v>0</v>
      </c>
      <c r="O581" s="7">
        <f t="shared" si="163"/>
        <v>834.92942982249974</v>
      </c>
      <c r="P581" s="7">
        <f t="shared" si="158"/>
        <v>7.0993554035745392</v>
      </c>
      <c r="Q581" s="7">
        <f t="shared" si="161"/>
        <v>4100</v>
      </c>
      <c r="R581" s="7">
        <f t="shared" si="148"/>
        <v>11.45</v>
      </c>
      <c r="S581" s="21">
        <f t="shared" si="150"/>
        <v>19.903451219512192</v>
      </c>
      <c r="T581" s="21">
        <f t="shared" si="156"/>
        <v>20</v>
      </c>
      <c r="U581" s="7">
        <f t="shared" si="157"/>
        <v>4000</v>
      </c>
      <c r="V581" s="7">
        <f t="shared" si="151"/>
        <v>3</v>
      </c>
      <c r="W581" s="7">
        <f t="shared" si="152"/>
        <v>8</v>
      </c>
      <c r="X581" s="7">
        <f t="shared" si="162"/>
        <v>466</v>
      </c>
      <c r="Y581" s="7">
        <f t="shared" si="153"/>
        <v>8.5382649999999991</v>
      </c>
    </row>
    <row r="582" spans="3:25">
      <c r="C582" s="170" t="s">
        <v>156</v>
      </c>
      <c r="D582" s="169">
        <v>3</v>
      </c>
      <c r="E582" s="65">
        <v>4</v>
      </c>
      <c r="F582" s="131">
        <f t="shared" si="154"/>
        <v>576</v>
      </c>
      <c r="G582" s="79">
        <f t="shared" si="160"/>
        <v>66.146062374332217</v>
      </c>
      <c r="H582" s="72">
        <f t="shared" si="159"/>
        <v>30.737338856836569</v>
      </c>
      <c r="I582" s="10">
        <f t="shared" si="155"/>
        <v>8.5381496824546019</v>
      </c>
      <c r="J582" s="70">
        <v>0.3</v>
      </c>
      <c r="K582" s="7">
        <f t="shared" ref="K582:K636" si="164">0.5*1.167*0.95*1.151*I582^2</f>
        <v>46.512246667499753</v>
      </c>
      <c r="L582" s="43">
        <v>604</v>
      </c>
      <c r="M582" s="7">
        <f t="shared" si="149"/>
        <v>184.79999999999998</v>
      </c>
      <c r="N582" s="7">
        <v>0</v>
      </c>
      <c r="O582" s="7">
        <f t="shared" si="163"/>
        <v>835.31224666749972</v>
      </c>
      <c r="P582" s="7">
        <f t="shared" si="158"/>
        <v>7.1320209936345531</v>
      </c>
      <c r="Q582" s="7">
        <f t="shared" si="161"/>
        <v>4200</v>
      </c>
      <c r="R582" s="7">
        <f t="shared" ref="R582:R636" si="165">VLOOKUP(Q582,$AG$7:$AH$68,2,FALSE)</f>
        <v>12.04</v>
      </c>
      <c r="S582" s="21">
        <f t="shared" si="150"/>
        <v>20.430733333333329</v>
      </c>
      <c r="T582" s="21">
        <f t="shared" si="156"/>
        <v>21</v>
      </c>
      <c r="U582" s="7">
        <f t="shared" si="157"/>
        <v>4000</v>
      </c>
      <c r="V582" s="7">
        <f t="shared" si="151"/>
        <v>2</v>
      </c>
      <c r="W582" s="7">
        <f t="shared" si="152"/>
        <v>8</v>
      </c>
      <c r="X582" s="7">
        <f t="shared" si="162"/>
        <v>488</v>
      </c>
      <c r="Y582" s="7">
        <f t="shared" si="153"/>
        <v>8.9782279999999997</v>
      </c>
    </row>
    <row r="583" spans="3:25">
      <c r="C583" s="170" t="s">
        <v>156</v>
      </c>
      <c r="D583" s="169">
        <v>3</v>
      </c>
      <c r="E583" s="65">
        <v>4</v>
      </c>
      <c r="F583" s="131">
        <f t="shared" si="154"/>
        <v>577</v>
      </c>
      <c r="G583" s="79">
        <f t="shared" si="160"/>
        <v>66.262704743036181</v>
      </c>
      <c r="H583" s="72">
        <f t="shared" si="159"/>
        <v>30.863570759067965</v>
      </c>
      <c r="I583" s="10">
        <f t="shared" si="155"/>
        <v>8.5732140997411008</v>
      </c>
      <c r="J583" s="70">
        <v>0.3</v>
      </c>
      <c r="K583" s="7">
        <f t="shared" si="164"/>
        <v>46.895063512499746</v>
      </c>
      <c r="L583" s="43">
        <v>604</v>
      </c>
      <c r="M583" s="7">
        <f t="shared" ref="M583:M636" si="166">J583*616</f>
        <v>184.79999999999998</v>
      </c>
      <c r="N583" s="7">
        <v>0</v>
      </c>
      <c r="O583" s="7">
        <f t="shared" si="163"/>
        <v>835.6950635124997</v>
      </c>
      <c r="P583" s="7">
        <f t="shared" si="158"/>
        <v>7.164592701589398</v>
      </c>
      <c r="Q583" s="7">
        <f t="shared" si="161"/>
        <v>4200</v>
      </c>
      <c r="R583" s="7">
        <f t="shared" si="165"/>
        <v>12.04</v>
      </c>
      <c r="S583" s="21">
        <f t="shared" ref="S583:S636" si="167">VLOOKUP(Q583,$AG$7:$AI$68,3,TRUE)</f>
        <v>20.430733333333329</v>
      </c>
      <c r="T583" s="21">
        <f t="shared" si="156"/>
        <v>21</v>
      </c>
      <c r="U583" s="7">
        <f t="shared" si="157"/>
        <v>4000</v>
      </c>
      <c r="V583" s="7">
        <f t="shared" ref="V583:V636" si="168">MATCH(T583,$AJ$7:$AJ$29,0)</f>
        <v>2</v>
      </c>
      <c r="W583" s="7">
        <f t="shared" ref="W583:W634" si="169">MATCH(U583,$AK$6:$AX$6,0)</f>
        <v>8</v>
      </c>
      <c r="X583" s="7">
        <f t="shared" si="162"/>
        <v>488</v>
      </c>
      <c r="Y583" s="7">
        <f t="shared" ref="Y583:Y636" si="170">R583*0.7457</f>
        <v>8.9782279999999997</v>
      </c>
    </row>
    <row r="584" spans="3:25">
      <c r="C584" s="170" t="s">
        <v>156</v>
      </c>
      <c r="D584" s="169">
        <v>3</v>
      </c>
      <c r="E584" s="65">
        <v>4</v>
      </c>
      <c r="F584" s="131">
        <f t="shared" ref="F584:F636" si="171">F583+1</f>
        <v>578</v>
      </c>
      <c r="G584" s="79">
        <f t="shared" si="160"/>
        <v>66.378873915595733</v>
      </c>
      <c r="H584" s="72">
        <f t="shared" si="159"/>
        <v>30.989288471986491</v>
      </c>
      <c r="I584" s="10">
        <f t="shared" ref="I584:I636" si="172">MIN(13.2,(SQRT((I583^2)+2*J583*$F$7)))</f>
        <v>8.608135686662914</v>
      </c>
      <c r="J584" s="70">
        <v>0.3</v>
      </c>
      <c r="K584" s="7">
        <f t="shared" si="164"/>
        <v>47.27788035749974</v>
      </c>
      <c r="L584" s="43">
        <v>604</v>
      </c>
      <c r="M584" s="7">
        <f t="shared" si="166"/>
        <v>184.79999999999998</v>
      </c>
      <c r="N584" s="7">
        <v>0</v>
      </c>
      <c r="O584" s="7">
        <f t="shared" si="163"/>
        <v>836.07788035749968</v>
      </c>
      <c r="P584" s="7">
        <f t="shared" si="158"/>
        <v>7.1970718387348791</v>
      </c>
      <c r="Q584" s="7">
        <f t="shared" si="161"/>
        <v>4200</v>
      </c>
      <c r="R584" s="7">
        <f t="shared" si="165"/>
        <v>12.04</v>
      </c>
      <c r="S584" s="21">
        <f t="shared" si="167"/>
        <v>20.430733333333329</v>
      </c>
      <c r="T584" s="21">
        <f t="shared" ref="T584:T636" si="173">ROUNDUP(S584,0)</f>
        <v>21</v>
      </c>
      <c r="U584" s="7">
        <f t="shared" ref="U584:U636" si="174">MROUND(Q584,500)</f>
        <v>4000</v>
      </c>
      <c r="V584" s="7">
        <f t="shared" si="168"/>
        <v>2</v>
      </c>
      <c r="W584" s="7">
        <f t="shared" si="169"/>
        <v>8</v>
      </c>
      <c r="X584" s="7">
        <f t="shared" si="162"/>
        <v>488</v>
      </c>
      <c r="Y584" s="7">
        <f t="shared" si="170"/>
        <v>8.9782279999999997</v>
      </c>
    </row>
    <row r="585" spans="3:25">
      <c r="C585" s="170" t="s">
        <v>156</v>
      </c>
      <c r="D585" s="169">
        <v>3</v>
      </c>
      <c r="E585" s="65">
        <v>4</v>
      </c>
      <c r="F585" s="131">
        <f t="shared" si="171"/>
        <v>579</v>
      </c>
      <c r="G585" s="79">
        <f t="shared" si="160"/>
        <v>66.49457560467917</v>
      </c>
      <c r="H585" s="72">
        <f t="shared" si="159"/>
        <v>31.114498228317853</v>
      </c>
      <c r="I585" s="10">
        <f t="shared" si="172"/>
        <v>8.6429161745327363</v>
      </c>
      <c r="J585" s="70">
        <v>0.3</v>
      </c>
      <c r="K585" s="7">
        <f t="shared" si="164"/>
        <v>47.660697202499733</v>
      </c>
      <c r="L585" s="43">
        <v>604</v>
      </c>
      <c r="M585" s="7">
        <f t="shared" si="166"/>
        <v>184.79999999999998</v>
      </c>
      <c r="N585" s="7">
        <v>0</v>
      </c>
      <c r="O585" s="7">
        <f t="shared" si="163"/>
        <v>836.46069720249966</v>
      </c>
      <c r="P585" s="7">
        <f t="shared" ref="P585:P636" si="175">(O585*I585)/1000</f>
        <v>7.2294596892124137</v>
      </c>
      <c r="Q585" s="7">
        <f t="shared" si="161"/>
        <v>4200</v>
      </c>
      <c r="R585" s="7">
        <f t="shared" si="165"/>
        <v>12.04</v>
      </c>
      <c r="S585" s="21">
        <f t="shared" si="167"/>
        <v>20.430733333333329</v>
      </c>
      <c r="T585" s="21">
        <f t="shared" si="173"/>
        <v>21</v>
      </c>
      <c r="U585" s="7">
        <f t="shared" si="174"/>
        <v>4000</v>
      </c>
      <c r="V585" s="7">
        <f t="shared" si="168"/>
        <v>2</v>
      </c>
      <c r="W585" s="7">
        <f t="shared" si="169"/>
        <v>8</v>
      </c>
      <c r="X585" s="7">
        <f t="shared" si="162"/>
        <v>488</v>
      </c>
      <c r="Y585" s="7">
        <f t="shared" si="170"/>
        <v>8.9782279999999997</v>
      </c>
    </row>
    <row r="586" spans="3:25">
      <c r="C586" s="170" t="s">
        <v>156</v>
      </c>
      <c r="D586" s="169">
        <v>3</v>
      </c>
      <c r="E586" s="65">
        <v>4</v>
      </c>
      <c r="F586" s="131">
        <f t="shared" si="171"/>
        <v>580</v>
      </c>
      <c r="G586" s="79">
        <f t="shared" si="160"/>
        <v>66.609815408928398</v>
      </c>
      <c r="H586" s="72">
        <f t="shared" ref="H586:H636" si="176">I586*3.6</f>
        <v>31.239206135879876</v>
      </c>
      <c r="I586" s="10">
        <f t="shared" si="172"/>
        <v>8.6775572599666315</v>
      </c>
      <c r="J586" s="70">
        <v>0.3</v>
      </c>
      <c r="K586" s="7">
        <f t="shared" si="164"/>
        <v>48.043514047499741</v>
      </c>
      <c r="L586" s="43">
        <v>604</v>
      </c>
      <c r="M586" s="7">
        <f t="shared" si="166"/>
        <v>184.79999999999998</v>
      </c>
      <c r="N586" s="7">
        <v>0</v>
      </c>
      <c r="O586" s="7">
        <f t="shared" si="163"/>
        <v>836.84351404749964</v>
      </c>
      <c r="P586" s="7">
        <f t="shared" si="175"/>
        <v>7.2617575107788683</v>
      </c>
      <c r="Q586" s="7">
        <f t="shared" si="161"/>
        <v>4200</v>
      </c>
      <c r="R586" s="7">
        <f t="shared" si="165"/>
        <v>12.04</v>
      </c>
      <c r="S586" s="21">
        <f t="shared" si="167"/>
        <v>20.430733333333329</v>
      </c>
      <c r="T586" s="21">
        <f t="shared" si="173"/>
        <v>21</v>
      </c>
      <c r="U586" s="7">
        <f t="shared" si="174"/>
        <v>4000</v>
      </c>
      <c r="V586" s="7">
        <f t="shared" si="168"/>
        <v>2</v>
      </c>
      <c r="W586" s="7">
        <f t="shared" si="169"/>
        <v>8</v>
      </c>
      <c r="X586" s="7">
        <f t="shared" si="162"/>
        <v>488</v>
      </c>
      <c r="Y586" s="7">
        <f t="shared" si="170"/>
        <v>8.9782279999999997</v>
      </c>
    </row>
    <row r="587" spans="3:25">
      <c r="C587" s="170" t="s">
        <v>156</v>
      </c>
      <c r="D587" s="169">
        <v>3</v>
      </c>
      <c r="E587" s="65">
        <v>4</v>
      </c>
      <c r="F587" s="131">
        <f t="shared" si="171"/>
        <v>581</v>
      </c>
      <c r="G587" s="79">
        <f t="shared" ref="G587:G636" si="177">($F$7/I587)+G586</f>
        <v>66.724598816120093</v>
      </c>
      <c r="H587" s="72">
        <f t="shared" si="176"/>
        <v>31.363418181059195</v>
      </c>
      <c r="I587" s="10">
        <f t="shared" si="172"/>
        <v>8.7120606058497767</v>
      </c>
      <c r="J587" s="70">
        <v>0.3</v>
      </c>
      <c r="K587" s="7">
        <f t="shared" si="164"/>
        <v>48.426330892499728</v>
      </c>
      <c r="L587" s="43">
        <v>604</v>
      </c>
      <c r="M587" s="7">
        <f t="shared" si="166"/>
        <v>184.79999999999998</v>
      </c>
      <c r="N587" s="7">
        <v>0</v>
      </c>
      <c r="O587" s="7">
        <f t="shared" si="163"/>
        <v>837.22633089249973</v>
      </c>
      <c r="P587" s="7">
        <f t="shared" si="175"/>
        <v>7.2939665355486971</v>
      </c>
      <c r="Q587" s="7">
        <f t="shared" si="161"/>
        <v>4300</v>
      </c>
      <c r="R587" s="7">
        <f t="shared" si="165"/>
        <v>12.63</v>
      </c>
      <c r="S587" s="21">
        <f t="shared" si="167"/>
        <v>20.933490697674422</v>
      </c>
      <c r="T587" s="21">
        <f t="shared" si="173"/>
        <v>21</v>
      </c>
      <c r="U587" s="7">
        <f t="shared" si="174"/>
        <v>4500</v>
      </c>
      <c r="V587" s="7">
        <f t="shared" si="168"/>
        <v>2</v>
      </c>
      <c r="W587" s="7">
        <f t="shared" si="169"/>
        <v>9</v>
      </c>
      <c r="X587" s="7">
        <f t="shared" si="162"/>
        <v>488</v>
      </c>
      <c r="Y587" s="7">
        <f t="shared" si="170"/>
        <v>9.4181910000000002</v>
      </c>
    </row>
    <row r="588" spans="3:25">
      <c r="C588" s="170" t="s">
        <v>156</v>
      </c>
      <c r="D588" s="169">
        <v>3</v>
      </c>
      <c r="E588" s="65">
        <v>4</v>
      </c>
      <c r="F588" s="131">
        <f t="shared" si="171"/>
        <v>582</v>
      </c>
      <c r="G588" s="79">
        <f t="shared" si="177"/>
        <v>66.838931206215094</v>
      </c>
      <c r="H588" s="72">
        <f t="shared" si="176"/>
        <v>31.487140232164538</v>
      </c>
      <c r="I588" s="10">
        <f t="shared" si="172"/>
        <v>8.7464278422679271</v>
      </c>
      <c r="J588" s="70">
        <v>0.3</v>
      </c>
      <c r="K588" s="7">
        <f t="shared" si="164"/>
        <v>48.809147737499728</v>
      </c>
      <c r="L588" s="43">
        <v>604</v>
      </c>
      <c r="M588" s="7">
        <f t="shared" si="166"/>
        <v>184.79999999999998</v>
      </c>
      <c r="N588" s="7">
        <v>0</v>
      </c>
      <c r="O588" s="7">
        <f t="shared" si="163"/>
        <v>837.60914773749971</v>
      </c>
      <c r="P588" s="7">
        <f t="shared" si="175"/>
        <v>7.326087970709577</v>
      </c>
      <c r="Q588" s="7">
        <f t="shared" si="161"/>
        <v>4300</v>
      </c>
      <c r="R588" s="7">
        <f t="shared" si="165"/>
        <v>12.63</v>
      </c>
      <c r="S588" s="21">
        <f t="shared" si="167"/>
        <v>20.933490697674422</v>
      </c>
      <c r="T588" s="21">
        <f t="shared" si="173"/>
        <v>21</v>
      </c>
      <c r="U588" s="7">
        <f t="shared" si="174"/>
        <v>4500</v>
      </c>
      <c r="V588" s="7">
        <f t="shared" si="168"/>
        <v>2</v>
      </c>
      <c r="W588" s="7">
        <f t="shared" si="169"/>
        <v>9</v>
      </c>
      <c r="X588" s="7">
        <f t="shared" si="162"/>
        <v>488</v>
      </c>
      <c r="Y588" s="7">
        <f t="shared" si="170"/>
        <v>9.4181910000000002</v>
      </c>
    </row>
    <row r="589" spans="3:25">
      <c r="C589" s="170" t="s">
        <v>156</v>
      </c>
      <c r="D589" s="169">
        <v>3</v>
      </c>
      <c r="E589" s="65">
        <v>4</v>
      </c>
      <c r="F589" s="131">
        <f t="shared" si="171"/>
        <v>583</v>
      </c>
      <c r="G589" s="79">
        <f t="shared" si="177"/>
        <v>66.952817854300775</v>
      </c>
      <c r="H589" s="72">
        <f t="shared" si="176"/>
        <v>31.61037804266179</v>
      </c>
      <c r="I589" s="10">
        <f t="shared" si="172"/>
        <v>8.7806605674060521</v>
      </c>
      <c r="J589" s="70">
        <v>0.3</v>
      </c>
      <c r="K589" s="7">
        <f t="shared" si="164"/>
        <v>49.191964582499715</v>
      </c>
      <c r="L589" s="43">
        <v>604</v>
      </c>
      <c r="M589" s="7">
        <f t="shared" si="166"/>
        <v>184.79999999999998</v>
      </c>
      <c r="N589" s="7">
        <v>0</v>
      </c>
      <c r="O589" s="7">
        <f t="shared" si="163"/>
        <v>837.99196458249969</v>
      </c>
      <c r="P589" s="7">
        <f t="shared" si="175"/>
        <v>7.358122999212684</v>
      </c>
      <c r="Q589" s="7">
        <f t="shared" si="161"/>
        <v>4300</v>
      </c>
      <c r="R589" s="7">
        <f t="shared" si="165"/>
        <v>12.63</v>
      </c>
      <c r="S589" s="21">
        <f t="shared" si="167"/>
        <v>20.933490697674422</v>
      </c>
      <c r="T589" s="21">
        <f t="shared" si="173"/>
        <v>21</v>
      </c>
      <c r="U589" s="7">
        <f t="shared" si="174"/>
        <v>4500</v>
      </c>
      <c r="V589" s="7">
        <f t="shared" si="168"/>
        <v>2</v>
      </c>
      <c r="W589" s="7">
        <f t="shared" si="169"/>
        <v>9</v>
      </c>
      <c r="X589" s="7">
        <f t="shared" si="162"/>
        <v>488</v>
      </c>
      <c r="Y589" s="7">
        <f t="shared" si="170"/>
        <v>9.4181910000000002</v>
      </c>
    </row>
    <row r="590" spans="3:25">
      <c r="C590" s="170" t="s">
        <v>156</v>
      </c>
      <c r="D590" s="169">
        <v>3</v>
      </c>
      <c r="E590" s="65">
        <v>4</v>
      </c>
      <c r="F590" s="131">
        <f t="shared" si="171"/>
        <v>584</v>
      </c>
      <c r="G590" s="79">
        <f t="shared" si="177"/>
        <v>67.06626393343096</v>
      </c>
      <c r="H590" s="72">
        <f t="shared" si="176"/>
        <v>31.733137254296089</v>
      </c>
      <c r="I590" s="10">
        <f t="shared" si="172"/>
        <v>8.8147603484155805</v>
      </c>
      <c r="J590" s="70">
        <v>0.3</v>
      </c>
      <c r="K590" s="7">
        <f t="shared" si="164"/>
        <v>49.574781427499715</v>
      </c>
      <c r="L590" s="43">
        <v>604</v>
      </c>
      <c r="M590" s="7">
        <f t="shared" si="166"/>
        <v>184.79999999999998</v>
      </c>
      <c r="N590" s="7">
        <v>0</v>
      </c>
      <c r="O590" s="7">
        <f t="shared" si="163"/>
        <v>838.37478142749967</v>
      </c>
      <c r="P590" s="7">
        <f t="shared" si="175"/>
        <v>7.390072780438703</v>
      </c>
      <c r="Q590" s="7">
        <f t="shared" si="161"/>
        <v>4300</v>
      </c>
      <c r="R590" s="7">
        <f t="shared" si="165"/>
        <v>12.63</v>
      </c>
      <c r="S590" s="21">
        <f t="shared" si="167"/>
        <v>20.933490697674422</v>
      </c>
      <c r="T590" s="21">
        <f t="shared" si="173"/>
        <v>21</v>
      </c>
      <c r="U590" s="7">
        <f t="shared" si="174"/>
        <v>4500</v>
      </c>
      <c r="V590" s="7">
        <f t="shared" si="168"/>
        <v>2</v>
      </c>
      <c r="W590" s="7">
        <f t="shared" si="169"/>
        <v>9</v>
      </c>
      <c r="X590" s="7">
        <f t="shared" si="162"/>
        <v>488</v>
      </c>
      <c r="Y590" s="7">
        <f t="shared" si="170"/>
        <v>9.4181910000000002</v>
      </c>
    </row>
    <row r="591" spans="3:25">
      <c r="C591" s="170" t="s">
        <v>156</v>
      </c>
      <c r="D591" s="169">
        <v>3</v>
      </c>
      <c r="E591" s="65">
        <v>4</v>
      </c>
      <c r="F591" s="131">
        <f t="shared" si="171"/>
        <v>585</v>
      </c>
      <c r="G591" s="79">
        <f t="shared" si="177"/>
        <v>67.179274517367759</v>
      </c>
      <c r="H591" s="72">
        <f t="shared" si="176"/>
        <v>31.855423400105582</v>
      </c>
      <c r="I591" s="10">
        <f t="shared" si="172"/>
        <v>8.8487287222515505</v>
      </c>
      <c r="J591" s="70">
        <v>0.5</v>
      </c>
      <c r="K591" s="7">
        <f t="shared" si="164"/>
        <v>49.957598272499709</v>
      </c>
      <c r="L591" s="43">
        <v>604</v>
      </c>
      <c r="M591" s="7">
        <f t="shared" si="166"/>
        <v>308</v>
      </c>
      <c r="N591" s="7">
        <v>0</v>
      </c>
      <c r="O591" s="7">
        <f t="shared" si="163"/>
        <v>961.95759827249969</v>
      </c>
      <c r="P591" s="7">
        <f t="shared" si="175"/>
        <v>8.5121018294219866</v>
      </c>
      <c r="Q591" s="7">
        <f t="shared" si="161"/>
        <v>4300</v>
      </c>
      <c r="R591" s="7">
        <f t="shared" si="165"/>
        <v>12.63</v>
      </c>
      <c r="S591" s="21">
        <f t="shared" si="167"/>
        <v>20.933490697674422</v>
      </c>
      <c r="T591" s="21">
        <f t="shared" si="173"/>
        <v>21</v>
      </c>
      <c r="U591" s="7">
        <f t="shared" si="174"/>
        <v>4500</v>
      </c>
      <c r="V591" s="7">
        <f t="shared" si="168"/>
        <v>2</v>
      </c>
      <c r="W591" s="7">
        <f t="shared" si="169"/>
        <v>9</v>
      </c>
      <c r="X591" s="7">
        <f t="shared" si="162"/>
        <v>488</v>
      </c>
      <c r="Y591" s="7">
        <f t="shared" si="170"/>
        <v>9.4181910000000002</v>
      </c>
    </row>
    <row r="592" spans="3:25">
      <c r="C592" s="170" t="s">
        <v>156</v>
      </c>
      <c r="D592" s="169">
        <v>3</v>
      </c>
      <c r="E592" s="65">
        <v>4</v>
      </c>
      <c r="F592" s="131">
        <f t="shared" si="171"/>
        <v>586</v>
      </c>
      <c r="G592" s="79">
        <f t="shared" si="177"/>
        <v>67.291570289679953</v>
      </c>
      <c r="H592" s="72">
        <f t="shared" si="176"/>
        <v>32.058197079686096</v>
      </c>
      <c r="I592" s="10">
        <f t="shared" si="172"/>
        <v>8.9050547443572494</v>
      </c>
      <c r="J592" s="70">
        <v>0.5</v>
      </c>
      <c r="K592" s="7">
        <f t="shared" si="164"/>
        <v>50.59562634749971</v>
      </c>
      <c r="L592" s="43">
        <v>604</v>
      </c>
      <c r="M592" s="7">
        <f t="shared" si="166"/>
        <v>308</v>
      </c>
      <c r="N592" s="7">
        <v>0</v>
      </c>
      <c r="O592" s="7">
        <f t="shared" si="163"/>
        <v>962.59562634749966</v>
      </c>
      <c r="P592" s="7">
        <f t="shared" si="175"/>
        <v>8.5719667493033391</v>
      </c>
      <c r="Q592" s="7">
        <f t="shared" si="161"/>
        <v>4300</v>
      </c>
      <c r="R592" s="7">
        <f t="shared" si="165"/>
        <v>12.63</v>
      </c>
      <c r="S592" s="21">
        <f t="shared" si="167"/>
        <v>20.933490697674422</v>
      </c>
      <c r="T592" s="21">
        <f t="shared" si="173"/>
        <v>21</v>
      </c>
      <c r="U592" s="7">
        <f t="shared" si="174"/>
        <v>4500</v>
      </c>
      <c r="V592" s="7">
        <f t="shared" si="168"/>
        <v>2</v>
      </c>
      <c r="W592" s="7">
        <f t="shared" si="169"/>
        <v>9</v>
      </c>
      <c r="X592" s="7">
        <f t="shared" si="162"/>
        <v>488</v>
      </c>
      <c r="Y592" s="7">
        <f t="shared" si="170"/>
        <v>9.4181910000000002</v>
      </c>
    </row>
    <row r="593" spans="3:25">
      <c r="C593" s="170" t="s">
        <v>156</v>
      </c>
      <c r="D593" s="169">
        <v>3</v>
      </c>
      <c r="E593" s="65">
        <v>4</v>
      </c>
      <c r="F593" s="131">
        <f t="shared" si="171"/>
        <v>587</v>
      </c>
      <c r="G593" s="79">
        <f t="shared" si="177"/>
        <v>67.403164644933852</v>
      </c>
      <c r="H593" s="72">
        <f t="shared" si="176"/>
        <v>32.259696216796499</v>
      </c>
      <c r="I593" s="10">
        <f t="shared" si="172"/>
        <v>8.9610267268879156</v>
      </c>
      <c r="J593" s="70">
        <v>0.5</v>
      </c>
      <c r="K593" s="7">
        <f t="shared" si="164"/>
        <v>51.233654422499704</v>
      </c>
      <c r="L593" s="43">
        <v>604</v>
      </c>
      <c r="M593" s="7">
        <f t="shared" si="166"/>
        <v>308</v>
      </c>
      <c r="N593" s="7">
        <v>0</v>
      </c>
      <c r="O593" s="7">
        <f t="shared" si="163"/>
        <v>963.23365442249974</v>
      </c>
      <c r="P593" s="7">
        <f t="shared" si="175"/>
        <v>8.6315625215179388</v>
      </c>
      <c r="Q593" s="7">
        <f t="shared" si="161"/>
        <v>4400</v>
      </c>
      <c r="R593" s="7">
        <f t="shared" si="165"/>
        <v>13.22</v>
      </c>
      <c r="S593" s="21">
        <f t="shared" si="167"/>
        <v>21.413395454545455</v>
      </c>
      <c r="T593" s="21">
        <f t="shared" si="173"/>
        <v>22</v>
      </c>
      <c r="U593" s="7">
        <f t="shared" si="174"/>
        <v>4500</v>
      </c>
      <c r="V593" s="7">
        <f t="shared" si="168"/>
        <v>1</v>
      </c>
      <c r="W593" s="7">
        <f t="shared" si="169"/>
        <v>9</v>
      </c>
      <c r="X593" s="7">
        <f t="shared" si="162"/>
        <v>488</v>
      </c>
      <c r="Y593" s="7">
        <f t="shared" si="170"/>
        <v>9.8581540000000007</v>
      </c>
    </row>
    <row r="594" spans="3:25">
      <c r="C594" s="170" t="s">
        <v>156</v>
      </c>
      <c r="D594" s="169">
        <v>3</v>
      </c>
      <c r="E594" s="65">
        <v>4</v>
      </c>
      <c r="F594" s="131">
        <f t="shared" si="171"/>
        <v>588</v>
      </c>
      <c r="G594" s="79">
        <f t="shared" si="177"/>
        <v>67.514070564528936</v>
      </c>
      <c r="H594" s="72">
        <f t="shared" si="176"/>
        <v>32.459944547087474</v>
      </c>
      <c r="I594" s="10">
        <f t="shared" si="172"/>
        <v>9.0166512630798543</v>
      </c>
      <c r="J594" s="70">
        <v>0.5</v>
      </c>
      <c r="K594" s="7">
        <f t="shared" si="164"/>
        <v>51.871682497499691</v>
      </c>
      <c r="L594" s="43">
        <v>604</v>
      </c>
      <c r="M594" s="7">
        <f t="shared" si="166"/>
        <v>308</v>
      </c>
      <c r="N594" s="7">
        <v>0</v>
      </c>
      <c r="O594" s="7">
        <f t="shared" si="163"/>
        <v>963.87168249749971</v>
      </c>
      <c r="P594" s="7">
        <f t="shared" si="175"/>
        <v>8.6908948234379864</v>
      </c>
      <c r="Q594" s="7">
        <f t="shared" si="161"/>
        <v>4400</v>
      </c>
      <c r="R594" s="7">
        <f t="shared" si="165"/>
        <v>13.22</v>
      </c>
      <c r="S594" s="21">
        <f t="shared" si="167"/>
        <v>21.413395454545455</v>
      </c>
      <c r="T594" s="21">
        <f t="shared" si="173"/>
        <v>22</v>
      </c>
      <c r="U594" s="7">
        <f t="shared" si="174"/>
        <v>4500</v>
      </c>
      <c r="V594" s="7">
        <f t="shared" si="168"/>
        <v>1</v>
      </c>
      <c r="W594" s="7">
        <f t="shared" si="169"/>
        <v>9</v>
      </c>
      <c r="X594" s="7">
        <f t="shared" si="162"/>
        <v>488</v>
      </c>
      <c r="Y594" s="7">
        <f t="shared" si="170"/>
        <v>9.8581540000000007</v>
      </c>
    </row>
    <row r="595" spans="3:25">
      <c r="C595" s="170" t="s">
        <v>156</v>
      </c>
      <c r="D595" s="169">
        <v>3</v>
      </c>
      <c r="E595" s="65">
        <v>4</v>
      </c>
      <c r="F595" s="131">
        <f t="shared" si="171"/>
        <v>589</v>
      </c>
      <c r="G595" s="79">
        <f t="shared" si="177"/>
        <v>67.624300634322779</v>
      </c>
      <c r="H595" s="72">
        <f t="shared" si="176"/>
        <v>32.658965078520076</v>
      </c>
      <c r="I595" s="10">
        <f t="shared" si="172"/>
        <v>9.0719347440333546</v>
      </c>
      <c r="J595" s="70">
        <v>0.5</v>
      </c>
      <c r="K595" s="7">
        <f t="shared" si="164"/>
        <v>52.509710572499692</v>
      </c>
      <c r="L595" s="43">
        <v>604</v>
      </c>
      <c r="M595" s="7">
        <f t="shared" si="166"/>
        <v>308</v>
      </c>
      <c r="N595" s="7">
        <v>0</v>
      </c>
      <c r="O595" s="7">
        <f t="shared" si="163"/>
        <v>964.50971057249967</v>
      </c>
      <c r="P595" s="7">
        <f t="shared" si="175"/>
        <v>8.7499691543002154</v>
      </c>
      <c r="Q595" s="7">
        <f t="shared" si="161"/>
        <v>4400</v>
      </c>
      <c r="R595" s="7">
        <f t="shared" si="165"/>
        <v>13.22</v>
      </c>
      <c r="S595" s="21">
        <f t="shared" si="167"/>
        <v>21.413395454545455</v>
      </c>
      <c r="T595" s="21">
        <f t="shared" si="173"/>
        <v>22</v>
      </c>
      <c r="U595" s="7">
        <f t="shared" si="174"/>
        <v>4500</v>
      </c>
      <c r="V595" s="7">
        <f t="shared" si="168"/>
        <v>1</v>
      </c>
      <c r="W595" s="7">
        <f t="shared" si="169"/>
        <v>9</v>
      </c>
      <c r="X595" s="7">
        <f t="shared" si="162"/>
        <v>488</v>
      </c>
      <c r="Y595" s="7">
        <f t="shared" si="170"/>
        <v>9.8581540000000007</v>
      </c>
    </row>
    <row r="596" spans="3:25">
      <c r="C596" s="170" t="s">
        <v>156</v>
      </c>
      <c r="D596" s="169">
        <v>3</v>
      </c>
      <c r="E596" s="65">
        <v>4</v>
      </c>
      <c r="F596" s="131">
        <f t="shared" si="171"/>
        <v>590</v>
      </c>
      <c r="G596" s="79">
        <f t="shared" si="177"/>
        <v>67.73386706130097</v>
      </c>
      <c r="H596" s="72">
        <f t="shared" si="176"/>
        <v>32.856780122221259</v>
      </c>
      <c r="I596" s="10">
        <f t="shared" si="172"/>
        <v>9.126883367283682</v>
      </c>
      <c r="J596" s="70">
        <v>0.5</v>
      </c>
      <c r="K596" s="7">
        <f t="shared" si="164"/>
        <v>53.147738647499693</v>
      </c>
      <c r="L596" s="43">
        <v>604</v>
      </c>
      <c r="M596" s="7">
        <f t="shared" si="166"/>
        <v>308</v>
      </c>
      <c r="N596" s="7">
        <v>0</v>
      </c>
      <c r="O596" s="7">
        <f t="shared" si="163"/>
        <v>965.14773864749964</v>
      </c>
      <c r="P596" s="7">
        <f t="shared" si="175"/>
        <v>8.8087908428333233</v>
      </c>
      <c r="Q596" s="7">
        <f t="shared" si="161"/>
        <v>4500</v>
      </c>
      <c r="R596" s="7">
        <f t="shared" si="165"/>
        <v>13.81</v>
      </c>
      <c r="S596" s="21">
        <f t="shared" si="167"/>
        <v>21.871971111111112</v>
      </c>
      <c r="T596" s="21">
        <f t="shared" si="173"/>
        <v>22</v>
      </c>
      <c r="U596" s="7">
        <f t="shared" si="174"/>
        <v>4500</v>
      </c>
      <c r="V596" s="7">
        <f t="shared" si="168"/>
        <v>1</v>
      </c>
      <c r="W596" s="7">
        <f t="shared" si="169"/>
        <v>9</v>
      </c>
      <c r="X596" s="7">
        <f t="shared" si="162"/>
        <v>488</v>
      </c>
      <c r="Y596" s="7">
        <f t="shared" si="170"/>
        <v>10.298117000000001</v>
      </c>
    </row>
    <row r="597" spans="3:25">
      <c r="C597" s="170" t="s">
        <v>156</v>
      </c>
      <c r="D597" s="169">
        <v>3</v>
      </c>
      <c r="E597" s="65">
        <v>4</v>
      </c>
      <c r="F597" s="131">
        <f t="shared" si="171"/>
        <v>591</v>
      </c>
      <c r="G597" s="79">
        <f t="shared" si="177"/>
        <v>67.842781689354482</v>
      </c>
      <c r="H597" s="72">
        <f t="shared" si="176"/>
        <v>33.05341132167743</v>
      </c>
      <c r="I597" s="10">
        <f t="shared" si="172"/>
        <v>9.1815031449103977</v>
      </c>
      <c r="J597" s="70">
        <v>0.5</v>
      </c>
      <c r="K597" s="7">
        <f t="shared" si="164"/>
        <v>53.785766722499694</v>
      </c>
      <c r="L597" s="43">
        <v>604</v>
      </c>
      <c r="M597" s="7">
        <f t="shared" si="166"/>
        <v>308</v>
      </c>
      <c r="N597" s="7">
        <v>0</v>
      </c>
      <c r="O597" s="7">
        <f t="shared" si="163"/>
        <v>965.78576672249972</v>
      </c>
      <c r="P597" s="7">
        <f t="shared" si="175"/>
        <v>8.8673650544723319</v>
      </c>
      <c r="Q597" s="7">
        <f t="shared" ref="Q597:Q636" si="178">IF(D597=1,VLOOKUP(H597,$AA$7:$AB$68,2,TRUE),IF(D597=2,VLOOKUP(H597,$AC$7:$AD$68,2,TRUE),IF(D597=3,VLOOKUP(H597,$AE$7:$AF$68,2,TRUE))))</f>
        <v>4500</v>
      </c>
      <c r="R597" s="7">
        <f t="shared" si="165"/>
        <v>13.81</v>
      </c>
      <c r="S597" s="21">
        <f t="shared" si="167"/>
        <v>21.871971111111112</v>
      </c>
      <c r="T597" s="21">
        <f t="shared" si="173"/>
        <v>22</v>
      </c>
      <c r="U597" s="7">
        <f t="shared" si="174"/>
        <v>4500</v>
      </c>
      <c r="V597" s="7">
        <f t="shared" si="168"/>
        <v>1</v>
      </c>
      <c r="W597" s="7">
        <f t="shared" si="169"/>
        <v>9</v>
      </c>
      <c r="X597" s="7">
        <f t="shared" si="162"/>
        <v>488</v>
      </c>
      <c r="Y597" s="7">
        <f t="shared" si="170"/>
        <v>10.298117000000001</v>
      </c>
    </row>
    <row r="598" spans="3:25">
      <c r="C598" s="170" t="s">
        <v>156</v>
      </c>
      <c r="D598" s="169">
        <v>3</v>
      </c>
      <c r="E598" s="65">
        <v>4</v>
      </c>
      <c r="F598" s="131">
        <f t="shared" si="171"/>
        <v>592</v>
      </c>
      <c r="G598" s="79">
        <f t="shared" si="177"/>
        <v>67.951056014222189</v>
      </c>
      <c r="H598" s="72">
        <f t="shared" si="176"/>
        <v>33.248879680374102</v>
      </c>
      <c r="I598" s="10">
        <f t="shared" si="172"/>
        <v>9.2357999112150289</v>
      </c>
      <c r="J598" s="70">
        <v>0.5</v>
      </c>
      <c r="K598" s="7">
        <f t="shared" si="164"/>
        <v>54.423794797499689</v>
      </c>
      <c r="L598" s="43">
        <v>604</v>
      </c>
      <c r="M598" s="7">
        <f t="shared" si="166"/>
        <v>308</v>
      </c>
      <c r="N598" s="7">
        <v>0</v>
      </c>
      <c r="O598" s="7">
        <f t="shared" si="163"/>
        <v>966.42379479749968</v>
      </c>
      <c r="P598" s="7">
        <f t="shared" si="175"/>
        <v>8.9256967981868378</v>
      </c>
      <c r="Q598" s="7">
        <f t="shared" si="178"/>
        <v>4500</v>
      </c>
      <c r="R598" s="7">
        <f t="shared" si="165"/>
        <v>13.81</v>
      </c>
      <c r="S598" s="21">
        <f t="shared" si="167"/>
        <v>21.871971111111112</v>
      </c>
      <c r="T598" s="21">
        <f t="shared" si="173"/>
        <v>22</v>
      </c>
      <c r="U598" s="7">
        <f t="shared" si="174"/>
        <v>4500</v>
      </c>
      <c r="V598" s="7">
        <f t="shared" si="168"/>
        <v>1</v>
      </c>
      <c r="W598" s="7">
        <f t="shared" si="169"/>
        <v>9</v>
      </c>
      <c r="X598" s="7">
        <f t="shared" si="162"/>
        <v>488</v>
      </c>
      <c r="Y598" s="7">
        <f t="shared" si="170"/>
        <v>10.298117000000001</v>
      </c>
    </row>
    <row r="599" spans="3:25">
      <c r="C599" s="170" t="s">
        <v>156</v>
      </c>
      <c r="D599" s="169">
        <v>3</v>
      </c>
      <c r="E599" s="65">
        <v>4</v>
      </c>
      <c r="F599" s="131">
        <f t="shared" si="171"/>
        <v>593</v>
      </c>
      <c r="G599" s="79">
        <f t="shared" si="177"/>
        <v>68.058701197652027</v>
      </c>
      <c r="H599" s="72">
        <f t="shared" si="176"/>
        <v>33.443205587981453</v>
      </c>
      <c r="I599" s="10">
        <f t="shared" si="172"/>
        <v>9.2897793299948486</v>
      </c>
      <c r="J599" s="70">
        <v>0.5</v>
      </c>
      <c r="K599" s="7">
        <f t="shared" si="164"/>
        <v>55.061822872499704</v>
      </c>
      <c r="L599" s="43">
        <v>604</v>
      </c>
      <c r="M599" s="7">
        <f t="shared" si="166"/>
        <v>308</v>
      </c>
      <c r="N599" s="7">
        <v>0</v>
      </c>
      <c r="O599" s="7">
        <f t="shared" si="163"/>
        <v>967.06182287249976</v>
      </c>
      <c r="P599" s="7">
        <f t="shared" si="175"/>
        <v>8.9837909329480876</v>
      </c>
      <c r="Q599" s="7">
        <f t="shared" si="178"/>
        <v>4500</v>
      </c>
      <c r="R599" s="7">
        <f t="shared" si="165"/>
        <v>13.81</v>
      </c>
      <c r="S599" s="21">
        <f t="shared" si="167"/>
        <v>21.871971111111112</v>
      </c>
      <c r="T599" s="21">
        <f t="shared" si="173"/>
        <v>22</v>
      </c>
      <c r="U599" s="7">
        <f t="shared" si="174"/>
        <v>4500</v>
      </c>
      <c r="V599" s="7">
        <f t="shared" si="168"/>
        <v>1</v>
      </c>
      <c r="W599" s="7">
        <f t="shared" si="169"/>
        <v>9</v>
      </c>
      <c r="X599" s="7">
        <f t="shared" si="162"/>
        <v>488</v>
      </c>
      <c r="Y599" s="7">
        <f t="shared" si="170"/>
        <v>10.298117000000001</v>
      </c>
    </row>
    <row r="600" spans="3:25">
      <c r="C600" s="170" t="s">
        <v>156</v>
      </c>
      <c r="D600" s="169">
        <v>3</v>
      </c>
      <c r="E600" s="65">
        <v>4</v>
      </c>
      <c r="F600" s="131">
        <f t="shared" si="171"/>
        <v>594</v>
      </c>
      <c r="G600" s="79">
        <f t="shared" si="177"/>
        <v>68.165728080830021</v>
      </c>
      <c r="H600" s="72">
        <f t="shared" si="176"/>
        <v>33.636408845178373</v>
      </c>
      <c r="I600" s="10">
        <f t="shared" si="172"/>
        <v>9.3434469014384369</v>
      </c>
      <c r="J600" s="70">
        <v>0.5</v>
      </c>
      <c r="K600" s="7">
        <f t="shared" si="164"/>
        <v>55.699850947499691</v>
      </c>
      <c r="L600" s="43">
        <v>604</v>
      </c>
      <c r="M600" s="7">
        <f t="shared" si="166"/>
        <v>308</v>
      </c>
      <c r="N600" s="7">
        <v>0</v>
      </c>
      <c r="O600" s="7">
        <f t="shared" si="163"/>
        <v>967.69985094749973</v>
      </c>
      <c r="P600" s="7">
        <f t="shared" si="175"/>
        <v>9.0416521738578535</v>
      </c>
      <c r="Q600" s="7">
        <f t="shared" si="178"/>
        <v>4600</v>
      </c>
      <c r="R600" s="7">
        <f t="shared" si="165"/>
        <v>14.1</v>
      </c>
      <c r="S600" s="21">
        <f t="shared" si="167"/>
        <v>21.845804347826085</v>
      </c>
      <c r="T600" s="21">
        <f t="shared" si="173"/>
        <v>22</v>
      </c>
      <c r="U600" s="7">
        <f t="shared" si="174"/>
        <v>4500</v>
      </c>
      <c r="V600" s="7">
        <f t="shared" si="168"/>
        <v>1</v>
      </c>
      <c r="W600" s="7">
        <f t="shared" si="169"/>
        <v>9</v>
      </c>
      <c r="X600" s="7">
        <f t="shared" si="162"/>
        <v>488</v>
      </c>
      <c r="Y600" s="7">
        <f t="shared" si="170"/>
        <v>10.51437</v>
      </c>
    </row>
    <row r="601" spans="3:25">
      <c r="C601" s="69" t="s">
        <v>130</v>
      </c>
      <c r="D601" s="169">
        <v>2</v>
      </c>
      <c r="E601" s="65">
        <v>4</v>
      </c>
      <c r="F601" s="131">
        <f t="shared" si="171"/>
        <v>595</v>
      </c>
      <c r="G601" s="79">
        <f t="shared" si="177"/>
        <v>68.272147197122962</v>
      </c>
      <c r="H601" s="72">
        <f t="shared" si="176"/>
        <v>33.828508687200411</v>
      </c>
      <c r="I601" s="10">
        <f t="shared" si="172"/>
        <v>9.3968079686667814</v>
      </c>
      <c r="J601" s="70">
        <v>-1.3</v>
      </c>
      <c r="K601" s="7">
        <f t="shared" si="164"/>
        <v>56.337879022499692</v>
      </c>
      <c r="L601" s="43">
        <v>604</v>
      </c>
      <c r="M601" s="7">
        <f t="shared" si="166"/>
        <v>-800.80000000000007</v>
      </c>
      <c r="N601" s="7">
        <v>0</v>
      </c>
      <c r="O601" s="7">
        <f t="shared" si="163"/>
        <v>-140.46212097750038</v>
      </c>
      <c r="P601" s="7">
        <f t="shared" si="175"/>
        <v>-1.319895577697213</v>
      </c>
      <c r="Q601" s="7">
        <f t="shared" si="178"/>
        <v>5900</v>
      </c>
      <c r="R601" s="7">
        <f t="shared" si="165"/>
        <v>17.239999999999998</v>
      </c>
      <c r="S601" s="21">
        <f t="shared" si="167"/>
        <v>20.825335593220338</v>
      </c>
      <c r="T601" s="21">
        <f t="shared" si="173"/>
        <v>21</v>
      </c>
      <c r="U601" s="7">
        <f t="shared" si="174"/>
        <v>6000</v>
      </c>
      <c r="V601" s="7">
        <f t="shared" si="168"/>
        <v>2</v>
      </c>
      <c r="W601" s="7">
        <f t="shared" si="169"/>
        <v>12</v>
      </c>
      <c r="X601" s="7">
        <v>0</v>
      </c>
      <c r="Y601" s="7">
        <f t="shared" si="170"/>
        <v>12.855867999999999</v>
      </c>
    </row>
    <row r="602" spans="3:25">
      <c r="C602" s="69" t="s">
        <v>130</v>
      </c>
      <c r="D602" s="169">
        <v>2</v>
      </c>
      <c r="E602" s="65">
        <v>4</v>
      </c>
      <c r="F602" s="131">
        <f t="shared" si="171"/>
        <v>596</v>
      </c>
      <c r="G602" s="79">
        <f t="shared" si="177"/>
        <v>68.380168544250452</v>
      </c>
      <c r="H602" s="72">
        <f t="shared" si="176"/>
        <v>33.326746015775292</v>
      </c>
      <c r="I602" s="10">
        <f t="shared" si="172"/>
        <v>9.2574294488264695</v>
      </c>
      <c r="J602" s="70">
        <v>-1.3</v>
      </c>
      <c r="K602" s="7">
        <f t="shared" si="164"/>
        <v>54.679006027499703</v>
      </c>
      <c r="L602" s="43">
        <v>604</v>
      </c>
      <c r="M602" s="7">
        <f t="shared" si="166"/>
        <v>-800.80000000000007</v>
      </c>
      <c r="N602" s="7">
        <v>0</v>
      </c>
      <c r="O602" s="7">
        <f t="shared" si="163"/>
        <v>-142.1209939725004</v>
      </c>
      <c r="P602" s="7">
        <f t="shared" si="175"/>
        <v>-1.3156750748975143</v>
      </c>
      <c r="Q602" s="7">
        <f t="shared" si="178"/>
        <v>5800</v>
      </c>
      <c r="R602" s="7">
        <f t="shared" si="165"/>
        <v>17.175000000000001</v>
      </c>
      <c r="S602" s="21">
        <f t="shared" si="167"/>
        <v>21.10452155172414</v>
      </c>
      <c r="T602" s="21">
        <f t="shared" si="173"/>
        <v>22</v>
      </c>
      <c r="U602" s="7">
        <f t="shared" si="174"/>
        <v>6000</v>
      </c>
      <c r="V602" s="7">
        <f t="shared" si="168"/>
        <v>1</v>
      </c>
      <c r="W602" s="7">
        <f t="shared" si="169"/>
        <v>12</v>
      </c>
      <c r="X602" s="7">
        <v>0</v>
      </c>
      <c r="Y602" s="7">
        <f t="shared" si="170"/>
        <v>12.8073975</v>
      </c>
    </row>
    <row r="603" spans="3:25">
      <c r="C603" s="69" t="s">
        <v>130</v>
      </c>
      <c r="D603" s="169">
        <v>2</v>
      </c>
      <c r="E603" s="65">
        <v>4</v>
      </c>
      <c r="F603" s="131">
        <f t="shared" si="171"/>
        <v>597</v>
      </c>
      <c r="G603" s="79">
        <f t="shared" si="177"/>
        <v>68.489866740881766</v>
      </c>
      <c r="H603" s="72">
        <f t="shared" si="176"/>
        <v>32.817312504225484</v>
      </c>
      <c r="I603" s="10">
        <f t="shared" si="172"/>
        <v>9.1159201400626344</v>
      </c>
      <c r="J603" s="70">
        <v>-1.3</v>
      </c>
      <c r="K603" s="7">
        <f t="shared" si="164"/>
        <v>53.020133032499707</v>
      </c>
      <c r="L603" s="43">
        <v>604</v>
      </c>
      <c r="M603" s="7">
        <f t="shared" si="166"/>
        <v>-800.80000000000007</v>
      </c>
      <c r="N603" s="7">
        <v>0</v>
      </c>
      <c r="O603" s="7">
        <f t="shared" si="163"/>
        <v>-143.77986696750031</v>
      </c>
      <c r="P603" s="7">
        <f t="shared" si="175"/>
        <v>-1.3106857850245623</v>
      </c>
      <c r="Q603" s="7">
        <f t="shared" si="178"/>
        <v>5700</v>
      </c>
      <c r="R603" s="7">
        <f t="shared" si="165"/>
        <v>17.11</v>
      </c>
      <c r="S603" s="21">
        <f t="shared" si="167"/>
        <v>21.393503508771929</v>
      </c>
      <c r="T603" s="21">
        <f t="shared" si="173"/>
        <v>22</v>
      </c>
      <c r="U603" s="7">
        <f t="shared" si="174"/>
        <v>5500</v>
      </c>
      <c r="V603" s="7">
        <f t="shared" si="168"/>
        <v>1</v>
      </c>
      <c r="W603" s="7">
        <f t="shared" si="169"/>
        <v>11</v>
      </c>
      <c r="X603" s="7">
        <v>0</v>
      </c>
      <c r="Y603" s="7">
        <f t="shared" si="170"/>
        <v>12.758927</v>
      </c>
    </row>
    <row r="604" spans="3:25">
      <c r="C604" s="69" t="s">
        <v>130</v>
      </c>
      <c r="D604" s="169">
        <v>2</v>
      </c>
      <c r="E604" s="65">
        <v>4</v>
      </c>
      <c r="F604" s="131">
        <f t="shared" si="171"/>
        <v>598</v>
      </c>
      <c r="G604" s="79">
        <f t="shared" si="177"/>
        <v>68.601322383396834</v>
      </c>
      <c r="H604" s="72">
        <f t="shared" si="176"/>
        <v>32.29984520086736</v>
      </c>
      <c r="I604" s="10">
        <f t="shared" si="172"/>
        <v>8.972179222463156</v>
      </c>
      <c r="J604" s="70">
        <v>-1.3</v>
      </c>
      <c r="K604" s="7">
        <f t="shared" si="164"/>
        <v>51.361260037499711</v>
      </c>
      <c r="L604" s="43">
        <v>604</v>
      </c>
      <c r="M604" s="7">
        <f t="shared" si="166"/>
        <v>-800.80000000000007</v>
      </c>
      <c r="N604" s="7">
        <v>0</v>
      </c>
      <c r="O604" s="7">
        <f t="shared" si="163"/>
        <v>-145.43873996250034</v>
      </c>
      <c r="P604" s="7">
        <f t="shared" si="175"/>
        <v>-1.3049024408327674</v>
      </c>
      <c r="Q604" s="7">
        <f t="shared" si="178"/>
        <v>5600</v>
      </c>
      <c r="R604" s="7">
        <f t="shared" si="165"/>
        <v>17.045000000000002</v>
      </c>
      <c r="S604" s="21">
        <f t="shared" si="167"/>
        <v>21.69280625</v>
      </c>
      <c r="T604" s="21">
        <f t="shared" si="173"/>
        <v>22</v>
      </c>
      <c r="U604" s="7">
        <f t="shared" si="174"/>
        <v>5500</v>
      </c>
      <c r="V604" s="7">
        <f t="shared" si="168"/>
        <v>1</v>
      </c>
      <c r="W604" s="7">
        <f t="shared" si="169"/>
        <v>11</v>
      </c>
      <c r="X604" s="7">
        <v>0</v>
      </c>
      <c r="Y604" s="7">
        <f t="shared" si="170"/>
        <v>12.710456500000001</v>
      </c>
    </row>
    <row r="605" spans="3:25">
      <c r="C605" s="69" t="s">
        <v>130</v>
      </c>
      <c r="D605" s="169">
        <v>2</v>
      </c>
      <c r="E605" s="65">
        <v>4</v>
      </c>
      <c r="F605" s="131">
        <f t="shared" si="171"/>
        <v>599</v>
      </c>
      <c r="G605" s="79">
        <f t="shared" si="177"/>
        <v>68.714622738537358</v>
      </c>
      <c r="H605" s="72">
        <f t="shared" si="176"/>
        <v>31.773951595607279</v>
      </c>
      <c r="I605" s="10">
        <f t="shared" si="172"/>
        <v>8.8260976654464667</v>
      </c>
      <c r="J605" s="70">
        <v>-1.3</v>
      </c>
      <c r="K605" s="7">
        <f t="shared" si="164"/>
        <v>49.702387042499716</v>
      </c>
      <c r="L605" s="43">
        <v>604</v>
      </c>
      <c r="M605" s="7">
        <f t="shared" si="166"/>
        <v>-800.80000000000007</v>
      </c>
      <c r="N605" s="7">
        <v>0</v>
      </c>
      <c r="O605" s="7">
        <f t="shared" si="163"/>
        <v>-147.09761295750036</v>
      </c>
      <c r="P605" s="7">
        <f t="shared" si="175"/>
        <v>-1.298297898316942</v>
      </c>
      <c r="Q605" s="7">
        <f t="shared" si="178"/>
        <v>5600</v>
      </c>
      <c r="R605" s="7">
        <f t="shared" si="165"/>
        <v>17.045000000000002</v>
      </c>
      <c r="S605" s="21">
        <f t="shared" si="167"/>
        <v>21.69280625</v>
      </c>
      <c r="T605" s="21">
        <f t="shared" si="173"/>
        <v>22</v>
      </c>
      <c r="U605" s="7">
        <f t="shared" si="174"/>
        <v>5500</v>
      </c>
      <c r="V605" s="7">
        <f t="shared" si="168"/>
        <v>1</v>
      </c>
      <c r="W605" s="7">
        <f t="shared" si="169"/>
        <v>11</v>
      </c>
      <c r="X605" s="7">
        <v>0</v>
      </c>
      <c r="Y605" s="7">
        <f t="shared" si="170"/>
        <v>12.710456500000001</v>
      </c>
    </row>
    <row r="606" spans="3:25">
      <c r="C606" s="69" t="s">
        <v>130</v>
      </c>
      <c r="D606" s="169">
        <v>2</v>
      </c>
      <c r="E606" s="65">
        <v>4</v>
      </c>
      <c r="F606" s="131">
        <f t="shared" si="171"/>
        <v>600</v>
      </c>
      <c r="G606" s="79">
        <f t="shared" si="177"/>
        <v>68.829862542786586</v>
      </c>
      <c r="H606" s="72">
        <f t="shared" si="176"/>
        <v>31.239206135879868</v>
      </c>
      <c r="I606" s="10">
        <f t="shared" si="172"/>
        <v>8.6775572599666297</v>
      </c>
      <c r="J606" s="70">
        <v>-1.3</v>
      </c>
      <c r="K606" s="7">
        <f t="shared" si="164"/>
        <v>48.043514047499713</v>
      </c>
      <c r="L606" s="43">
        <v>604</v>
      </c>
      <c r="M606" s="7">
        <f t="shared" si="166"/>
        <v>-800.80000000000007</v>
      </c>
      <c r="N606" s="7">
        <v>0</v>
      </c>
      <c r="O606" s="7">
        <f t="shared" si="163"/>
        <v>-148.75648595250038</v>
      </c>
      <c r="P606" s="7">
        <f t="shared" si="175"/>
        <v>-1.2908429246442437</v>
      </c>
      <c r="Q606" s="7">
        <f t="shared" si="178"/>
        <v>5500</v>
      </c>
      <c r="R606" s="7">
        <f t="shared" si="165"/>
        <v>16.940000000000001</v>
      </c>
      <c r="S606" s="21">
        <f t="shared" si="167"/>
        <v>21.951160000000002</v>
      </c>
      <c r="T606" s="21">
        <f t="shared" si="173"/>
        <v>22</v>
      </c>
      <c r="U606" s="7">
        <f t="shared" si="174"/>
        <v>5500</v>
      </c>
      <c r="V606" s="7">
        <f t="shared" si="168"/>
        <v>1</v>
      </c>
      <c r="W606" s="7">
        <f t="shared" si="169"/>
        <v>11</v>
      </c>
      <c r="X606" s="7">
        <v>0</v>
      </c>
      <c r="Y606" s="7">
        <f t="shared" si="170"/>
        <v>12.632158000000002</v>
      </c>
    </row>
    <row r="607" spans="3:25">
      <c r="C607" s="69" t="s">
        <v>130</v>
      </c>
      <c r="D607" s="169">
        <v>2</v>
      </c>
      <c r="E607" s="65">
        <v>4</v>
      </c>
      <c r="F607" s="131">
        <f t="shared" si="171"/>
        <v>601</v>
      </c>
      <c r="G607" s="79">
        <f t="shared" si="177"/>
        <v>68.947144929291639</v>
      </c>
      <c r="H607" s="72">
        <f t="shared" si="176"/>
        <v>30.695146196100684</v>
      </c>
      <c r="I607" s="10">
        <f t="shared" si="172"/>
        <v>8.5264294989168565</v>
      </c>
      <c r="J607" s="70">
        <v>-1.3</v>
      </c>
      <c r="K607" s="7">
        <f t="shared" si="164"/>
        <v>46.384641052499717</v>
      </c>
      <c r="L607" s="43">
        <v>604</v>
      </c>
      <c r="M607" s="7">
        <f t="shared" si="166"/>
        <v>-800.80000000000007</v>
      </c>
      <c r="N607" s="7">
        <v>0</v>
      </c>
      <c r="O607" s="7">
        <f t="shared" si="163"/>
        <v>-150.41535894750029</v>
      </c>
      <c r="P607" s="7">
        <f t="shared" si="175"/>
        <v>-1.282505953620134</v>
      </c>
      <c r="Q607" s="7">
        <f t="shared" si="178"/>
        <v>5400</v>
      </c>
      <c r="R607" s="7">
        <f t="shared" si="165"/>
        <v>16.579999999999998</v>
      </c>
      <c r="S607" s="21">
        <f t="shared" si="167"/>
        <v>21.882529629629627</v>
      </c>
      <c r="T607" s="21">
        <f t="shared" si="173"/>
        <v>22</v>
      </c>
      <c r="U607" s="7">
        <f t="shared" si="174"/>
        <v>5500</v>
      </c>
      <c r="V607" s="7">
        <f t="shared" si="168"/>
        <v>1</v>
      </c>
      <c r="W607" s="7">
        <f t="shared" si="169"/>
        <v>11</v>
      </c>
      <c r="X607" s="7">
        <v>0</v>
      </c>
      <c r="Y607" s="7">
        <f t="shared" si="170"/>
        <v>12.363705999999999</v>
      </c>
    </row>
    <row r="608" spans="3:25">
      <c r="C608" s="69" t="s">
        <v>130</v>
      </c>
      <c r="D608" s="169">
        <v>2</v>
      </c>
      <c r="E608" s="65">
        <v>4</v>
      </c>
      <c r="F608" s="131">
        <f t="shared" si="171"/>
        <v>602</v>
      </c>
      <c r="G608" s="79">
        <f t="shared" si="177"/>
        <v>69.0665825081158</v>
      </c>
      <c r="H608" s="72">
        <f t="shared" si="176"/>
        <v>30.141267392065554</v>
      </c>
      <c r="I608" s="10">
        <f t="shared" si="172"/>
        <v>8.3725742755737649</v>
      </c>
      <c r="J608" s="70">
        <v>-1.3</v>
      </c>
      <c r="K608" s="7">
        <f t="shared" si="164"/>
        <v>44.725768057499707</v>
      </c>
      <c r="L608" s="43">
        <v>604</v>
      </c>
      <c r="M608" s="7">
        <f t="shared" si="166"/>
        <v>-800.80000000000007</v>
      </c>
      <c r="N608" s="7">
        <v>0</v>
      </c>
      <c r="O608" s="7">
        <f t="shared" si="163"/>
        <v>-152.07423194250032</v>
      </c>
      <c r="P608" s="7">
        <f t="shared" si="175"/>
        <v>-1.2732528023394163</v>
      </c>
      <c r="Q608" s="7">
        <f t="shared" si="178"/>
        <v>5300</v>
      </c>
      <c r="R608" s="7">
        <f t="shared" si="165"/>
        <v>16.25</v>
      </c>
      <c r="S608" s="21">
        <f t="shared" si="167"/>
        <v>21.851650943396226</v>
      </c>
      <c r="T608" s="21">
        <f t="shared" si="173"/>
        <v>22</v>
      </c>
      <c r="U608" s="7">
        <f t="shared" si="174"/>
        <v>5500</v>
      </c>
      <c r="V608" s="7">
        <f t="shared" si="168"/>
        <v>1</v>
      </c>
      <c r="W608" s="7">
        <f t="shared" si="169"/>
        <v>11</v>
      </c>
      <c r="X608" s="7">
        <v>0</v>
      </c>
      <c r="Y608" s="7">
        <f t="shared" si="170"/>
        <v>12.117625</v>
      </c>
    </row>
    <row r="609" spans="3:25">
      <c r="C609" s="69" t="s">
        <v>130</v>
      </c>
      <c r="D609" s="169">
        <v>2</v>
      </c>
      <c r="E609" s="65">
        <v>4</v>
      </c>
      <c r="F609" s="131">
        <f t="shared" si="171"/>
        <v>603</v>
      </c>
      <c r="G609" s="79">
        <f t="shared" si="177"/>
        <v>69.188298632005839</v>
      </c>
      <c r="H609" s="72">
        <f t="shared" si="176"/>
        <v>29.577018105278874</v>
      </c>
      <c r="I609" s="10">
        <f t="shared" si="172"/>
        <v>8.2158383625774647</v>
      </c>
      <c r="J609" s="70">
        <v>-1.3</v>
      </c>
      <c r="K609" s="7">
        <f t="shared" si="164"/>
        <v>43.066895062499711</v>
      </c>
      <c r="L609" s="43">
        <v>604</v>
      </c>
      <c r="M609" s="7">
        <f t="shared" si="166"/>
        <v>-800.80000000000007</v>
      </c>
      <c r="N609" s="7">
        <v>0</v>
      </c>
      <c r="O609" s="7">
        <f t="shared" si="163"/>
        <v>-153.73310493750034</v>
      </c>
      <c r="P609" s="7">
        <f t="shared" si="175"/>
        <v>-1.2630463411436623</v>
      </c>
      <c r="Q609" s="7">
        <f t="shared" si="178"/>
        <v>5200</v>
      </c>
      <c r="R609" s="7">
        <f t="shared" si="165"/>
        <v>15.92</v>
      </c>
      <c r="S609" s="21">
        <f t="shared" si="167"/>
        <v>21.819584615384613</v>
      </c>
      <c r="T609" s="21">
        <f t="shared" si="173"/>
        <v>22</v>
      </c>
      <c r="U609" s="7">
        <f t="shared" si="174"/>
        <v>5000</v>
      </c>
      <c r="V609" s="7">
        <f t="shared" si="168"/>
        <v>1</v>
      </c>
      <c r="W609" s="7">
        <f t="shared" si="169"/>
        <v>10</v>
      </c>
      <c r="X609" s="7">
        <v>0</v>
      </c>
      <c r="Y609" s="7">
        <f t="shared" si="170"/>
        <v>11.871544</v>
      </c>
    </row>
    <row r="610" spans="3:25">
      <c r="C610" s="69" t="s">
        <v>130</v>
      </c>
      <c r="D610" s="169">
        <v>2</v>
      </c>
      <c r="E610" s="65">
        <v>4</v>
      </c>
      <c r="F610" s="131">
        <f t="shared" si="171"/>
        <v>604</v>
      </c>
      <c r="G610" s="79">
        <f t="shared" si="177"/>
        <v>69.312428888160682</v>
      </c>
      <c r="H610" s="72">
        <f t="shared" si="176"/>
        <v>29.001793048016783</v>
      </c>
      <c r="I610" s="10">
        <f t="shared" si="172"/>
        <v>8.0560536244491061</v>
      </c>
      <c r="J610" s="70">
        <v>-1.3</v>
      </c>
      <c r="K610" s="7">
        <f t="shared" si="164"/>
        <v>41.408022067499729</v>
      </c>
      <c r="L610" s="43">
        <v>604</v>
      </c>
      <c r="M610" s="7">
        <f t="shared" si="166"/>
        <v>-800.80000000000007</v>
      </c>
      <c r="N610" s="7">
        <v>0</v>
      </c>
      <c r="O610" s="7">
        <f t="shared" si="163"/>
        <v>-155.39197793250037</v>
      </c>
      <c r="P610" s="7">
        <f t="shared" si="175"/>
        <v>-1.2518461070334352</v>
      </c>
      <c r="Q610" s="7">
        <f t="shared" si="178"/>
        <v>5100</v>
      </c>
      <c r="R610" s="7">
        <f t="shared" si="165"/>
        <v>15.59</v>
      </c>
      <c r="S610" s="21">
        <f t="shared" si="167"/>
        <v>21.786260784313725</v>
      </c>
      <c r="T610" s="21">
        <f t="shared" si="173"/>
        <v>22</v>
      </c>
      <c r="U610" s="7">
        <f t="shared" si="174"/>
        <v>5000</v>
      </c>
      <c r="V610" s="7">
        <f t="shared" si="168"/>
        <v>1</v>
      </c>
      <c r="W610" s="7">
        <f t="shared" si="169"/>
        <v>10</v>
      </c>
      <c r="X610" s="7">
        <v>0</v>
      </c>
      <c r="Y610" s="7">
        <f t="shared" si="170"/>
        <v>11.625463</v>
      </c>
    </row>
    <row r="611" spans="3:25">
      <c r="C611" s="69" t="s">
        <v>130</v>
      </c>
      <c r="D611" s="169">
        <v>2</v>
      </c>
      <c r="E611" s="65">
        <v>4</v>
      </c>
      <c r="F611" s="131">
        <f t="shared" si="171"/>
        <v>605</v>
      </c>
      <c r="G611" s="79">
        <f t="shared" si="177"/>
        <v>69.439122867362428</v>
      </c>
      <c r="H611" s="72">
        <f t="shared" si="176"/>
        <v>28.414925655366311</v>
      </c>
      <c r="I611" s="10">
        <f t="shared" si="172"/>
        <v>7.8930349042684194</v>
      </c>
      <c r="J611" s="70">
        <v>-1.3</v>
      </c>
      <c r="K611" s="7">
        <f t="shared" si="164"/>
        <v>39.749149072499726</v>
      </c>
      <c r="L611" s="43">
        <v>604</v>
      </c>
      <c r="M611" s="7">
        <f t="shared" si="166"/>
        <v>-800.80000000000007</v>
      </c>
      <c r="N611" s="7">
        <v>0</v>
      </c>
      <c r="O611" s="7">
        <f t="shared" si="163"/>
        <v>-157.05085092750039</v>
      </c>
      <c r="P611" s="7">
        <f t="shared" si="175"/>
        <v>-1.2396078481158168</v>
      </c>
      <c r="Q611" s="7">
        <f t="shared" si="178"/>
        <v>5000</v>
      </c>
      <c r="R611" s="7">
        <f t="shared" si="165"/>
        <v>15.26</v>
      </c>
      <c r="S611" s="21">
        <f t="shared" si="167"/>
        <v>21.751604</v>
      </c>
      <c r="T611" s="21">
        <f t="shared" si="173"/>
        <v>22</v>
      </c>
      <c r="U611" s="7">
        <f t="shared" si="174"/>
        <v>5000</v>
      </c>
      <c r="V611" s="7">
        <f t="shared" si="168"/>
        <v>1</v>
      </c>
      <c r="W611" s="7">
        <f t="shared" si="169"/>
        <v>10</v>
      </c>
      <c r="X611" s="7">
        <v>0</v>
      </c>
      <c r="Y611" s="7">
        <f t="shared" si="170"/>
        <v>11.379382</v>
      </c>
    </row>
    <row r="612" spans="3:25">
      <c r="C612" s="69" t="s">
        <v>130</v>
      </c>
      <c r="D612" s="169">
        <v>2</v>
      </c>
      <c r="E612" s="65">
        <v>4</v>
      </c>
      <c r="F612" s="131">
        <f t="shared" si="171"/>
        <v>606</v>
      </c>
      <c r="G612" s="79">
        <f t="shared" si="177"/>
        <v>69.568546276220601</v>
      </c>
      <c r="H612" s="72">
        <f t="shared" si="176"/>
        <v>27.815679031797778</v>
      </c>
      <c r="I612" s="10">
        <f t="shared" si="172"/>
        <v>7.7265775088327162</v>
      </c>
      <c r="J612" s="70">
        <v>-1.3</v>
      </c>
      <c r="K612" s="7">
        <f t="shared" si="164"/>
        <v>38.09027607749973</v>
      </c>
      <c r="L612" s="43">
        <v>604</v>
      </c>
      <c r="M612" s="7">
        <f t="shared" si="166"/>
        <v>-800.80000000000007</v>
      </c>
      <c r="N612" s="7">
        <v>0</v>
      </c>
      <c r="O612" s="7">
        <f t="shared" si="163"/>
        <v>-158.7097239225003</v>
      </c>
      <c r="P612" s="7">
        <f t="shared" si="175"/>
        <v>-1.2262829832926405</v>
      </c>
      <c r="Q612" s="7">
        <f t="shared" si="178"/>
        <v>4900</v>
      </c>
      <c r="R612" s="7">
        <f t="shared" si="165"/>
        <v>14.97</v>
      </c>
      <c r="S612" s="21">
        <f t="shared" si="167"/>
        <v>21.773712244897961</v>
      </c>
      <c r="T612" s="21">
        <f t="shared" si="173"/>
        <v>22</v>
      </c>
      <c r="U612" s="7">
        <f t="shared" si="174"/>
        <v>5000</v>
      </c>
      <c r="V612" s="7">
        <f t="shared" si="168"/>
        <v>1</v>
      </c>
      <c r="W612" s="7">
        <f t="shared" si="169"/>
        <v>10</v>
      </c>
      <c r="X612" s="7">
        <v>0</v>
      </c>
      <c r="Y612" s="7">
        <f t="shared" si="170"/>
        <v>11.163129000000001</v>
      </c>
    </row>
    <row r="613" spans="3:25">
      <c r="C613" s="69" t="s">
        <v>130</v>
      </c>
      <c r="D613" s="169">
        <v>2</v>
      </c>
      <c r="E613" s="65">
        <v>4</v>
      </c>
      <c r="F613" s="131">
        <f t="shared" si="171"/>
        <v>607</v>
      </c>
      <c r="G613" s="79">
        <f t="shared" si="177"/>
        <v>69.70088347753277</v>
      </c>
      <c r="H613" s="72">
        <f t="shared" si="176"/>
        <v>27.203235101729987</v>
      </c>
      <c r="I613" s="10">
        <f t="shared" si="172"/>
        <v>7.5564541949249966</v>
      </c>
      <c r="J613" s="70">
        <v>-1.3</v>
      </c>
      <c r="K613" s="7">
        <f t="shared" si="164"/>
        <v>36.431403082499727</v>
      </c>
      <c r="L613" s="43">
        <v>604</v>
      </c>
      <c r="M613" s="7">
        <f t="shared" si="166"/>
        <v>-800.80000000000007</v>
      </c>
      <c r="N613" s="7">
        <v>0</v>
      </c>
      <c r="O613" s="7">
        <f t="shared" si="163"/>
        <v>-160.36859691750033</v>
      </c>
      <c r="P613" s="7">
        <f t="shared" si="175"/>
        <v>-1.2118179569114811</v>
      </c>
      <c r="Q613" s="7">
        <f t="shared" si="178"/>
        <v>4700</v>
      </c>
      <c r="R613" s="7">
        <f t="shared" si="165"/>
        <v>14.39</v>
      </c>
      <c r="S613" s="21">
        <f t="shared" si="167"/>
        <v>21.820751063829785</v>
      </c>
      <c r="T613" s="21">
        <f t="shared" si="173"/>
        <v>22</v>
      </c>
      <c r="U613" s="7">
        <f t="shared" si="174"/>
        <v>4500</v>
      </c>
      <c r="V613" s="7">
        <f t="shared" si="168"/>
        <v>1</v>
      </c>
      <c r="W613" s="7">
        <f t="shared" si="169"/>
        <v>9</v>
      </c>
      <c r="X613" s="7">
        <v>0</v>
      </c>
      <c r="Y613" s="7">
        <f t="shared" si="170"/>
        <v>10.730623000000001</v>
      </c>
    </row>
    <row r="614" spans="3:25">
      <c r="C614" s="69" t="s">
        <v>130</v>
      </c>
      <c r="D614" s="169">
        <v>2</v>
      </c>
      <c r="E614" s="65">
        <v>4</v>
      </c>
      <c r="F614" s="131">
        <f t="shared" si="171"/>
        <v>608</v>
      </c>
      <c r="G614" s="79">
        <f t="shared" si="177"/>
        <v>69.836340569828494</v>
      </c>
      <c r="H614" s="72">
        <f t="shared" si="176"/>
        <v>26.57668150842002</v>
      </c>
      <c r="I614" s="10">
        <f t="shared" si="172"/>
        <v>7.3824115301166717</v>
      </c>
      <c r="J614" s="70">
        <v>-1.3</v>
      </c>
      <c r="K614" s="7">
        <f t="shared" si="164"/>
        <v>34.772530087499725</v>
      </c>
      <c r="L614" s="43">
        <v>604</v>
      </c>
      <c r="M614" s="7">
        <f t="shared" si="166"/>
        <v>-800.80000000000007</v>
      </c>
      <c r="N614" s="7">
        <v>0</v>
      </c>
      <c r="O614" s="7">
        <f t="shared" si="163"/>
        <v>-162.02746991250035</v>
      </c>
      <c r="P614" s="7">
        <f t="shared" si="175"/>
        <v>-1.1961534620776748</v>
      </c>
      <c r="Q614" s="7">
        <f t="shared" si="178"/>
        <v>4600</v>
      </c>
      <c r="R614" s="7">
        <f t="shared" si="165"/>
        <v>14.1</v>
      </c>
      <c r="S614" s="21">
        <f t="shared" si="167"/>
        <v>21.845804347826085</v>
      </c>
      <c r="T614" s="21">
        <f t="shared" si="173"/>
        <v>22</v>
      </c>
      <c r="U614" s="7">
        <f t="shared" si="174"/>
        <v>4500</v>
      </c>
      <c r="V614" s="7">
        <f t="shared" si="168"/>
        <v>1</v>
      </c>
      <c r="W614" s="7">
        <f t="shared" si="169"/>
        <v>9</v>
      </c>
      <c r="X614" s="7">
        <v>0</v>
      </c>
      <c r="Y614" s="7">
        <f t="shared" si="170"/>
        <v>10.51437</v>
      </c>
    </row>
    <row r="615" spans="3:25">
      <c r="C615" s="69" t="s">
        <v>130</v>
      </c>
      <c r="D615" s="169">
        <v>2</v>
      </c>
      <c r="E615" s="65">
        <v>4</v>
      </c>
      <c r="F615" s="131">
        <f t="shared" si="171"/>
        <v>609</v>
      </c>
      <c r="G615" s="79">
        <f t="shared" si="177"/>
        <v>69.97514915290617</v>
      </c>
      <c r="H615" s="72">
        <f t="shared" si="176"/>
        <v>25.934995662232037</v>
      </c>
      <c r="I615" s="10">
        <f t="shared" si="172"/>
        <v>7.2041654617311215</v>
      </c>
      <c r="J615" s="70">
        <v>-1.3</v>
      </c>
      <c r="K615" s="7">
        <f t="shared" si="164"/>
        <v>33.113657092499729</v>
      </c>
      <c r="L615" s="43">
        <v>604</v>
      </c>
      <c r="M615" s="7">
        <f t="shared" si="166"/>
        <v>-800.80000000000007</v>
      </c>
      <c r="N615" s="7">
        <v>0</v>
      </c>
      <c r="O615" s="7">
        <f t="shared" si="163"/>
        <v>-163.68634290750038</v>
      </c>
      <c r="P615" s="7">
        <f t="shared" si="175"/>
        <v>-1.179223498131291</v>
      </c>
      <c r="Q615" s="7">
        <f t="shared" si="178"/>
        <v>4500</v>
      </c>
      <c r="R615" s="7">
        <f t="shared" si="165"/>
        <v>13.81</v>
      </c>
      <c r="S615" s="21">
        <f t="shared" si="167"/>
        <v>21.871971111111112</v>
      </c>
      <c r="T615" s="21">
        <f t="shared" si="173"/>
        <v>22</v>
      </c>
      <c r="U615" s="7">
        <f t="shared" si="174"/>
        <v>4500</v>
      </c>
      <c r="V615" s="7">
        <f t="shared" si="168"/>
        <v>1</v>
      </c>
      <c r="W615" s="7">
        <f t="shared" si="169"/>
        <v>9</v>
      </c>
      <c r="X615" s="7">
        <v>0</v>
      </c>
      <c r="Y615" s="7">
        <f t="shared" si="170"/>
        <v>10.298117000000001</v>
      </c>
    </row>
    <row r="616" spans="3:25">
      <c r="C616" s="69" t="s">
        <v>130</v>
      </c>
      <c r="D616" s="169">
        <v>2</v>
      </c>
      <c r="E616" s="65">
        <v>4</v>
      </c>
      <c r="F616" s="131">
        <f t="shared" si="171"/>
        <v>610</v>
      </c>
      <c r="G616" s="79">
        <f t="shared" si="177"/>
        <v>70.117570975880142</v>
      </c>
      <c r="H616" s="72">
        <f t="shared" si="176"/>
        <v>25.27702514142031</v>
      </c>
      <c r="I616" s="10">
        <f t="shared" si="172"/>
        <v>7.0213958726167531</v>
      </c>
      <c r="J616" s="70">
        <v>-1.3</v>
      </c>
      <c r="K616" s="7">
        <f t="shared" si="164"/>
        <v>31.454784097499726</v>
      </c>
      <c r="L616" s="43">
        <v>604</v>
      </c>
      <c r="M616" s="7">
        <f t="shared" si="166"/>
        <v>-800.80000000000007</v>
      </c>
      <c r="N616" s="7">
        <v>0</v>
      </c>
      <c r="O616" s="7">
        <f t="shared" si="163"/>
        <v>-165.3452159025004</v>
      </c>
      <c r="P616" s="7">
        <f t="shared" si="175"/>
        <v>-1.1609542164947422</v>
      </c>
      <c r="Q616" s="7">
        <f t="shared" si="178"/>
        <v>4400</v>
      </c>
      <c r="R616" s="7">
        <f t="shared" si="165"/>
        <v>13.22</v>
      </c>
      <c r="S616" s="21">
        <f t="shared" si="167"/>
        <v>21.413395454545455</v>
      </c>
      <c r="T616" s="21">
        <f t="shared" si="173"/>
        <v>22</v>
      </c>
      <c r="U616" s="7">
        <f t="shared" si="174"/>
        <v>4500</v>
      </c>
      <c r="V616" s="7">
        <f t="shared" si="168"/>
        <v>1</v>
      </c>
      <c r="W616" s="7">
        <f t="shared" si="169"/>
        <v>9</v>
      </c>
      <c r="X616" s="7">
        <v>0</v>
      </c>
      <c r="Y616" s="7">
        <f t="shared" si="170"/>
        <v>9.8581540000000007</v>
      </c>
    </row>
    <row r="617" spans="3:25">
      <c r="C617" s="69" t="s">
        <v>130</v>
      </c>
      <c r="D617" s="169">
        <v>2</v>
      </c>
      <c r="E617" s="65">
        <v>4</v>
      </c>
      <c r="F617" s="131">
        <f t="shared" si="171"/>
        <v>611</v>
      </c>
      <c r="G617" s="79">
        <f t="shared" si="177"/>
        <v>70.263903734452043</v>
      </c>
      <c r="H617" s="72">
        <f t="shared" si="176"/>
        <v>24.601463371108526</v>
      </c>
      <c r="I617" s="10">
        <f t="shared" si="172"/>
        <v>6.8337398253079238</v>
      </c>
      <c r="J617" s="70">
        <v>-1.3</v>
      </c>
      <c r="K617" s="7">
        <f t="shared" si="164"/>
        <v>29.795911102499723</v>
      </c>
      <c r="L617" s="43">
        <v>604</v>
      </c>
      <c r="M617" s="7">
        <f t="shared" si="166"/>
        <v>-800.80000000000007</v>
      </c>
      <c r="N617" s="7">
        <v>0</v>
      </c>
      <c r="O617" s="7">
        <f t="shared" si="163"/>
        <v>-167.00408889750031</v>
      </c>
      <c r="P617" s="7">
        <f t="shared" si="175"/>
        <v>-1.1412624932881126</v>
      </c>
      <c r="Q617" s="7">
        <f t="shared" si="178"/>
        <v>4300</v>
      </c>
      <c r="R617" s="7">
        <f t="shared" si="165"/>
        <v>12.63</v>
      </c>
      <c r="S617" s="21">
        <f t="shared" si="167"/>
        <v>20.933490697674422</v>
      </c>
      <c r="T617" s="21">
        <f t="shared" si="173"/>
        <v>21</v>
      </c>
      <c r="U617" s="7">
        <f t="shared" si="174"/>
        <v>4500</v>
      </c>
      <c r="V617" s="7">
        <f t="shared" si="168"/>
        <v>2</v>
      </c>
      <c r="W617" s="7">
        <f t="shared" si="169"/>
        <v>9</v>
      </c>
      <c r="X617" s="7">
        <v>0</v>
      </c>
      <c r="Y617" s="7">
        <f t="shared" si="170"/>
        <v>9.4181910000000002</v>
      </c>
    </row>
    <row r="618" spans="3:25">
      <c r="C618" s="69" t="s">
        <v>130</v>
      </c>
      <c r="D618" s="169">
        <v>2</v>
      </c>
      <c r="E618" s="65">
        <v>4</v>
      </c>
      <c r="F618" s="131">
        <f t="shared" si="171"/>
        <v>612</v>
      </c>
      <c r="G618" s="79">
        <f t="shared" si="177"/>
        <v>70.414488384936249</v>
      </c>
      <c r="H618" s="72">
        <f t="shared" si="176"/>
        <v>23.906819110872831</v>
      </c>
      <c r="I618" s="10">
        <f t="shared" si="172"/>
        <v>6.6407830863535642</v>
      </c>
      <c r="J618" s="70">
        <v>-1.3</v>
      </c>
      <c r="K618" s="7">
        <f t="shared" si="164"/>
        <v>28.13703810749972</v>
      </c>
      <c r="L618" s="43">
        <v>604</v>
      </c>
      <c r="M618" s="7">
        <f t="shared" si="166"/>
        <v>-800.80000000000007</v>
      </c>
      <c r="N618" s="7">
        <v>0</v>
      </c>
      <c r="O618" s="7">
        <f t="shared" si="163"/>
        <v>-168.66296189250033</v>
      </c>
      <c r="P618" s="7">
        <f t="shared" si="175"/>
        <v>-1.1200541446300118</v>
      </c>
      <c r="Q618" s="7">
        <f t="shared" si="178"/>
        <v>4200</v>
      </c>
      <c r="R618" s="7">
        <f t="shared" si="165"/>
        <v>12.04</v>
      </c>
      <c r="S618" s="21">
        <f t="shared" si="167"/>
        <v>20.430733333333329</v>
      </c>
      <c r="T618" s="21">
        <f t="shared" si="173"/>
        <v>21</v>
      </c>
      <c r="U618" s="7">
        <f t="shared" si="174"/>
        <v>4000</v>
      </c>
      <c r="V618" s="7">
        <f t="shared" si="168"/>
        <v>2</v>
      </c>
      <c r="W618" s="7">
        <f t="shared" si="169"/>
        <v>8</v>
      </c>
      <c r="X618" s="7">
        <v>0</v>
      </c>
      <c r="Y618" s="7">
        <f t="shared" si="170"/>
        <v>8.9782279999999997</v>
      </c>
    </row>
    <row r="619" spans="3:25">
      <c r="C619" s="69" t="s">
        <v>130</v>
      </c>
      <c r="D619" s="169">
        <v>2</v>
      </c>
      <c r="E619" s="65">
        <v>4</v>
      </c>
      <c r="F619" s="131">
        <f t="shared" si="171"/>
        <v>613</v>
      </c>
      <c r="G619" s="79">
        <f t="shared" si="177"/>
        <v>70.56971849007752</v>
      </c>
      <c r="H619" s="72">
        <f t="shared" si="176"/>
        <v>23.191377708105104</v>
      </c>
      <c r="I619" s="10">
        <f t="shared" si="172"/>
        <v>6.4420493633625293</v>
      </c>
      <c r="J619" s="70">
        <v>-1.3</v>
      </c>
      <c r="K619" s="7">
        <f t="shared" si="164"/>
        <v>26.47816511249972</v>
      </c>
      <c r="L619" s="43">
        <v>604</v>
      </c>
      <c r="M619" s="7">
        <f t="shared" si="166"/>
        <v>-800.80000000000007</v>
      </c>
      <c r="N619" s="7">
        <v>0</v>
      </c>
      <c r="O619" s="7">
        <f t="shared" si="163"/>
        <v>-170.32183488750036</v>
      </c>
      <c r="P619" s="7">
        <f t="shared" si="175"/>
        <v>-1.0972216680037596</v>
      </c>
      <c r="Q619" s="7">
        <f t="shared" si="178"/>
        <v>4000</v>
      </c>
      <c r="R619" s="7">
        <f t="shared" si="165"/>
        <v>10.86</v>
      </c>
      <c r="S619" s="21">
        <f t="shared" si="167"/>
        <v>19.349805</v>
      </c>
      <c r="T619" s="21">
        <f t="shared" si="173"/>
        <v>20</v>
      </c>
      <c r="U619" s="7">
        <f t="shared" si="174"/>
        <v>4000</v>
      </c>
      <c r="V619" s="7">
        <f t="shared" si="168"/>
        <v>3</v>
      </c>
      <c r="W619" s="7">
        <f t="shared" si="169"/>
        <v>8</v>
      </c>
      <c r="X619" s="7">
        <v>0</v>
      </c>
      <c r="Y619" s="7">
        <f t="shared" si="170"/>
        <v>8.0983020000000003</v>
      </c>
    </row>
    <row r="620" spans="3:25">
      <c r="C620" s="69" t="s">
        <v>130</v>
      </c>
      <c r="D620" s="169">
        <v>2</v>
      </c>
      <c r="E620" s="65">
        <v>4</v>
      </c>
      <c r="F620" s="131">
        <f t="shared" si="171"/>
        <v>614</v>
      </c>
      <c r="G620" s="79">
        <f t="shared" si="177"/>
        <v>70.730052332026233</v>
      </c>
      <c r="H620" s="72">
        <f t="shared" si="176"/>
        <v>22.453151226498125</v>
      </c>
      <c r="I620" s="10">
        <f t="shared" si="172"/>
        <v>6.2369864518050351</v>
      </c>
      <c r="J620" s="70">
        <v>-1.3</v>
      </c>
      <c r="K620" s="7">
        <f t="shared" si="164"/>
        <v>24.819292117499714</v>
      </c>
      <c r="L620" s="43">
        <v>604</v>
      </c>
      <c r="M620" s="7">
        <f t="shared" si="166"/>
        <v>-800.80000000000007</v>
      </c>
      <c r="N620" s="7">
        <v>0</v>
      </c>
      <c r="O620" s="7">
        <f t="shared" si="163"/>
        <v>-171.98070788250038</v>
      </c>
      <c r="P620" s="7">
        <f t="shared" si="175"/>
        <v>-1.0726413450349943</v>
      </c>
      <c r="Q620" s="7">
        <f t="shared" si="178"/>
        <v>3900</v>
      </c>
      <c r="R620" s="7">
        <f t="shared" si="165"/>
        <v>10.284000000000001</v>
      </c>
      <c r="S620" s="21">
        <f t="shared" si="167"/>
        <v>18.79335076923077</v>
      </c>
      <c r="T620" s="21">
        <f t="shared" si="173"/>
        <v>19</v>
      </c>
      <c r="U620" s="7">
        <f t="shared" si="174"/>
        <v>4000</v>
      </c>
      <c r="V620" s="7">
        <f t="shared" si="168"/>
        <v>4</v>
      </c>
      <c r="W620" s="7">
        <f t="shared" si="169"/>
        <v>8</v>
      </c>
      <c r="X620" s="7">
        <v>0</v>
      </c>
      <c r="Y620" s="7">
        <f t="shared" si="170"/>
        <v>7.668778800000001</v>
      </c>
    </row>
    <row r="621" spans="3:25">
      <c r="C621" s="71" t="s">
        <v>129</v>
      </c>
      <c r="D621" s="169">
        <v>2</v>
      </c>
      <c r="E621" s="65">
        <v>4</v>
      </c>
      <c r="F621" s="131">
        <f t="shared" si="171"/>
        <v>615</v>
      </c>
      <c r="G621" s="79">
        <f t="shared" si="177"/>
        <v>70.896028864603551</v>
      </c>
      <c r="H621" s="72">
        <f t="shared" si="176"/>
        <v>21.689813277204447</v>
      </c>
      <c r="I621" s="10">
        <f t="shared" si="172"/>
        <v>6.0249481325567906</v>
      </c>
      <c r="J621" s="70">
        <v>-1.3</v>
      </c>
      <c r="K621" s="7">
        <f t="shared" si="164"/>
        <v>23.160419122499714</v>
      </c>
      <c r="L621" s="43">
        <v>604</v>
      </c>
      <c r="M621" s="7">
        <f t="shared" si="166"/>
        <v>-800.80000000000007</v>
      </c>
      <c r="N621" s="7">
        <v>0</v>
      </c>
      <c r="O621" s="7">
        <f t="shared" si="163"/>
        <v>-173.63958087750041</v>
      </c>
      <c r="P621" s="7">
        <f t="shared" si="175"/>
        <v>-1.0461694685458398</v>
      </c>
      <c r="Q621" s="7">
        <f t="shared" si="178"/>
        <v>3800</v>
      </c>
      <c r="R621" s="7">
        <f t="shared" si="165"/>
        <v>10.068</v>
      </c>
      <c r="S621" s="21">
        <f t="shared" si="167"/>
        <v>18.882798947368421</v>
      </c>
      <c r="T621" s="21">
        <f t="shared" si="173"/>
        <v>19</v>
      </c>
      <c r="U621" s="7">
        <f t="shared" si="174"/>
        <v>4000</v>
      </c>
      <c r="V621" s="7">
        <f t="shared" si="168"/>
        <v>4</v>
      </c>
      <c r="W621" s="7">
        <f t="shared" si="169"/>
        <v>8</v>
      </c>
      <c r="X621" s="7">
        <v>0</v>
      </c>
      <c r="Y621" s="7">
        <f t="shared" si="170"/>
        <v>7.5077075999999998</v>
      </c>
    </row>
    <row r="622" spans="3:25">
      <c r="C622" s="71" t="s">
        <v>129</v>
      </c>
      <c r="D622" s="169">
        <v>2</v>
      </c>
      <c r="E622" s="65">
        <v>4</v>
      </c>
      <c r="F622" s="131">
        <f t="shared" si="171"/>
        <v>616</v>
      </c>
      <c r="G622" s="79">
        <f t="shared" si="177"/>
        <v>71.068289105240936</v>
      </c>
      <c r="H622" s="72">
        <f t="shared" si="176"/>
        <v>20.898612394127852</v>
      </c>
      <c r="I622" s="10">
        <f t="shared" si="172"/>
        <v>5.8051701094799588</v>
      </c>
      <c r="J622" s="70">
        <v>-1.1000000000000001</v>
      </c>
      <c r="K622" s="7">
        <f t="shared" si="164"/>
        <v>21.501546127499715</v>
      </c>
      <c r="L622" s="43">
        <v>604</v>
      </c>
      <c r="M622" s="7">
        <f t="shared" si="166"/>
        <v>-677.6</v>
      </c>
      <c r="N622" s="7">
        <v>0</v>
      </c>
      <c r="O622" s="7">
        <f t="shared" si="163"/>
        <v>-52.098453872500272</v>
      </c>
      <c r="P622" s="7">
        <f t="shared" si="175"/>
        <v>-0.302440387170759</v>
      </c>
      <c r="Q622" s="7">
        <f t="shared" si="178"/>
        <v>3600</v>
      </c>
      <c r="R622" s="7">
        <f t="shared" si="165"/>
        <v>9.6359999999999992</v>
      </c>
      <c r="S622" s="21">
        <f t="shared" si="167"/>
        <v>19.076603333333331</v>
      </c>
      <c r="T622" s="21">
        <f t="shared" si="173"/>
        <v>20</v>
      </c>
      <c r="U622" s="7">
        <f t="shared" si="174"/>
        <v>3500</v>
      </c>
      <c r="V622" s="7">
        <f t="shared" si="168"/>
        <v>3</v>
      </c>
      <c r="W622" s="7">
        <f t="shared" si="169"/>
        <v>7</v>
      </c>
      <c r="X622" s="7">
        <v>0</v>
      </c>
      <c r="Y622" s="7">
        <f t="shared" si="170"/>
        <v>7.1855652000000001</v>
      </c>
    </row>
    <row r="623" spans="3:25">
      <c r="C623" s="71" t="s">
        <v>129</v>
      </c>
      <c r="D623" s="169">
        <v>2</v>
      </c>
      <c r="E623" s="65">
        <v>4</v>
      </c>
      <c r="F623" s="131">
        <f t="shared" si="171"/>
        <v>617</v>
      </c>
      <c r="G623" s="79">
        <f t="shared" si="177"/>
        <v>71.246463266515889</v>
      </c>
      <c r="H623" s="72">
        <f t="shared" si="176"/>
        <v>20.20494988857914</v>
      </c>
      <c r="I623" s="10">
        <f t="shared" si="172"/>
        <v>5.6124860801608722</v>
      </c>
      <c r="J623" s="70">
        <v>-1.2</v>
      </c>
      <c r="K623" s="7">
        <f t="shared" si="164"/>
        <v>20.097884362499713</v>
      </c>
      <c r="L623" s="43">
        <v>604</v>
      </c>
      <c r="M623" s="7">
        <f t="shared" si="166"/>
        <v>-739.19999999999993</v>
      </c>
      <c r="N623" s="7">
        <v>0</v>
      </c>
      <c r="O623" s="7">
        <f t="shared" si="163"/>
        <v>-115.10211563750022</v>
      </c>
      <c r="P623" s="7">
        <f t="shared" si="175"/>
        <v>-0.64600902181253705</v>
      </c>
      <c r="Q623" s="7">
        <f t="shared" si="178"/>
        <v>3500</v>
      </c>
      <c r="R623" s="7">
        <f t="shared" si="165"/>
        <v>9.2200000000000006</v>
      </c>
      <c r="S623" s="21">
        <f t="shared" si="167"/>
        <v>18.774554285714288</v>
      </c>
      <c r="T623" s="21">
        <f t="shared" si="173"/>
        <v>19</v>
      </c>
      <c r="U623" s="7">
        <f t="shared" si="174"/>
        <v>3500</v>
      </c>
      <c r="V623" s="7">
        <f t="shared" si="168"/>
        <v>4</v>
      </c>
      <c r="W623" s="7">
        <f t="shared" si="169"/>
        <v>7</v>
      </c>
      <c r="X623" s="7">
        <v>0</v>
      </c>
      <c r="Y623" s="7">
        <f t="shared" si="170"/>
        <v>6.8753540000000006</v>
      </c>
    </row>
    <row r="624" spans="3:25">
      <c r="C624" s="71" t="s">
        <v>129</v>
      </c>
      <c r="D624" s="169">
        <v>2</v>
      </c>
      <c r="E624" s="65">
        <v>4</v>
      </c>
      <c r="F624" s="131">
        <f t="shared" si="171"/>
        <v>618</v>
      </c>
      <c r="G624" s="79">
        <f t="shared" si="177"/>
        <v>71.431839265955901</v>
      </c>
      <c r="H624" s="72">
        <f t="shared" si="176"/>
        <v>19.419989701335947</v>
      </c>
      <c r="I624" s="10">
        <f t="shared" si="172"/>
        <v>5.3944415837044293</v>
      </c>
      <c r="J624" s="70">
        <v>-1.2</v>
      </c>
      <c r="K624" s="7">
        <f t="shared" si="164"/>
        <v>18.56661698249971</v>
      </c>
      <c r="L624" s="43">
        <v>604</v>
      </c>
      <c r="M624" s="7">
        <f t="shared" si="166"/>
        <v>-739.19999999999993</v>
      </c>
      <c r="N624" s="7">
        <v>0</v>
      </c>
      <c r="O624" s="7">
        <f t="shared" si="163"/>
        <v>-116.63338301750025</v>
      </c>
      <c r="P624" s="7">
        <f t="shared" si="175"/>
        <v>-0.62917197139772929</v>
      </c>
      <c r="Q624" s="7">
        <f t="shared" si="178"/>
        <v>3400</v>
      </c>
      <c r="R624" s="7">
        <f t="shared" si="165"/>
        <v>8.9580000000000002</v>
      </c>
      <c r="S624" s="21">
        <f t="shared" si="167"/>
        <v>18.777548823529415</v>
      </c>
      <c r="T624" s="21">
        <f t="shared" si="173"/>
        <v>19</v>
      </c>
      <c r="U624" s="7">
        <f t="shared" si="174"/>
        <v>3500</v>
      </c>
      <c r="V624" s="7">
        <f t="shared" si="168"/>
        <v>4</v>
      </c>
      <c r="W624" s="7">
        <f t="shared" si="169"/>
        <v>7</v>
      </c>
      <c r="X624" s="7">
        <v>0</v>
      </c>
      <c r="Y624" s="7">
        <f t="shared" si="170"/>
        <v>6.6799806000000004</v>
      </c>
    </row>
    <row r="625" spans="3:25">
      <c r="C625" s="71" t="s">
        <v>129</v>
      </c>
      <c r="D625" s="169">
        <v>2</v>
      </c>
      <c r="E625" s="65">
        <v>4</v>
      </c>
      <c r="F625" s="131">
        <f t="shared" si="171"/>
        <v>619</v>
      </c>
      <c r="G625" s="79">
        <f t="shared" si="177"/>
        <v>71.625367515884946</v>
      </c>
      <c r="H625" s="72">
        <f t="shared" si="176"/>
        <v>18.601935383179736</v>
      </c>
      <c r="I625" s="10">
        <f t="shared" si="172"/>
        <v>5.1672042731054821</v>
      </c>
      <c r="J625" s="70">
        <v>-1.2</v>
      </c>
      <c r="K625" s="7">
        <f t="shared" si="164"/>
        <v>17.035349602499714</v>
      </c>
      <c r="L625" s="43">
        <v>604</v>
      </c>
      <c r="M625" s="7">
        <f t="shared" si="166"/>
        <v>-739.19999999999993</v>
      </c>
      <c r="N625" s="7">
        <v>0</v>
      </c>
      <c r="O625" s="7">
        <f t="shared" si="163"/>
        <v>-118.16465039750017</v>
      </c>
      <c r="P625" s="7">
        <f t="shared" si="175"/>
        <v>-0.61058088646397823</v>
      </c>
      <c r="Q625" s="7">
        <f t="shared" si="178"/>
        <v>3200</v>
      </c>
      <c r="R625" s="7">
        <f t="shared" si="165"/>
        <v>8.0340000000000007</v>
      </c>
      <c r="S625" s="21">
        <f t="shared" si="167"/>
        <v>17.893224375000003</v>
      </c>
      <c r="T625" s="21">
        <f t="shared" si="173"/>
        <v>18</v>
      </c>
      <c r="U625" s="7">
        <f t="shared" si="174"/>
        <v>3000</v>
      </c>
      <c r="V625" s="7">
        <f t="shared" si="168"/>
        <v>5</v>
      </c>
      <c r="W625" s="7">
        <f t="shared" si="169"/>
        <v>6</v>
      </c>
      <c r="X625" s="7">
        <v>0</v>
      </c>
      <c r="Y625" s="7">
        <f t="shared" si="170"/>
        <v>5.9909538000000007</v>
      </c>
    </row>
    <row r="626" spans="3:25">
      <c r="C626" s="71" t="s">
        <v>129</v>
      </c>
      <c r="D626" s="169">
        <v>2</v>
      </c>
      <c r="E626" s="65">
        <v>4</v>
      </c>
      <c r="F626" s="131">
        <f t="shared" si="171"/>
        <v>620</v>
      </c>
      <c r="G626" s="79">
        <f t="shared" si="177"/>
        <v>71.828227722368339</v>
      </c>
      <c r="H626" s="72">
        <f t="shared" si="176"/>
        <v>17.746210863167221</v>
      </c>
      <c r="I626" s="10">
        <f t="shared" si="172"/>
        <v>4.92950301754645</v>
      </c>
      <c r="J626" s="70">
        <v>-1.2</v>
      </c>
      <c r="K626" s="7">
        <f t="shared" si="164"/>
        <v>15.504082222499715</v>
      </c>
      <c r="L626" s="43">
        <v>604</v>
      </c>
      <c r="M626" s="7">
        <f t="shared" si="166"/>
        <v>-739.19999999999993</v>
      </c>
      <c r="N626" s="7">
        <v>0</v>
      </c>
      <c r="O626" s="7">
        <f t="shared" si="163"/>
        <v>-119.6959177775002</v>
      </c>
      <c r="P626" s="7">
        <f t="shared" si="175"/>
        <v>-0.59004138787217908</v>
      </c>
      <c r="Q626" s="7">
        <f t="shared" si="178"/>
        <v>3100</v>
      </c>
      <c r="R626" s="7">
        <f t="shared" si="165"/>
        <v>7.5720000000000001</v>
      </c>
      <c r="S626" s="21">
        <f t="shared" si="167"/>
        <v>17.408272258064518</v>
      </c>
      <c r="T626" s="21">
        <f t="shared" si="173"/>
        <v>18</v>
      </c>
      <c r="U626" s="7">
        <f t="shared" si="174"/>
        <v>3000</v>
      </c>
      <c r="V626" s="7">
        <f t="shared" si="168"/>
        <v>5</v>
      </c>
      <c r="W626" s="7">
        <f t="shared" si="169"/>
        <v>6</v>
      </c>
      <c r="X626" s="7">
        <v>0</v>
      </c>
      <c r="Y626" s="7">
        <f t="shared" si="170"/>
        <v>5.6464404000000004</v>
      </c>
    </row>
    <row r="627" spans="3:25">
      <c r="C627" s="68" t="s">
        <v>157</v>
      </c>
      <c r="D627" s="169">
        <v>2</v>
      </c>
      <c r="E627" s="65">
        <v>4</v>
      </c>
      <c r="F627" s="131">
        <f t="shared" si="171"/>
        <v>621</v>
      </c>
      <c r="G627" s="79">
        <f t="shared" si="177"/>
        <v>72.041914643953689</v>
      </c>
      <c r="H627" s="72">
        <f t="shared" si="176"/>
        <v>16.847076897788359</v>
      </c>
      <c r="I627" s="10">
        <f t="shared" si="172"/>
        <v>4.6797435827189888</v>
      </c>
      <c r="J627" s="70">
        <v>-1.2</v>
      </c>
      <c r="K627" s="7">
        <f t="shared" si="164"/>
        <v>13.972814842499716</v>
      </c>
      <c r="L627" s="43">
        <v>604</v>
      </c>
      <c r="M627" s="7">
        <f t="shared" si="166"/>
        <v>-739.19999999999993</v>
      </c>
      <c r="N627" s="7">
        <v>0</v>
      </c>
      <c r="O627" s="7">
        <f t="shared" si="163"/>
        <v>-121.22718515750023</v>
      </c>
      <c r="P627" s="7">
        <f t="shared" si="175"/>
        <v>-0.56731214179189837</v>
      </c>
      <c r="Q627" s="7">
        <f t="shared" si="178"/>
        <v>2900</v>
      </c>
      <c r="R627" s="7">
        <f t="shared" si="165"/>
        <v>6.718</v>
      </c>
      <c r="S627" s="21">
        <f t="shared" si="167"/>
        <v>16.510064137931035</v>
      </c>
      <c r="T627" s="21">
        <f t="shared" si="173"/>
        <v>17</v>
      </c>
      <c r="U627" s="7">
        <f t="shared" si="174"/>
        <v>3000</v>
      </c>
      <c r="V627" s="7">
        <f t="shared" si="168"/>
        <v>6</v>
      </c>
      <c r="W627" s="7">
        <f t="shared" si="169"/>
        <v>6</v>
      </c>
      <c r="X627" s="7">
        <v>0</v>
      </c>
      <c r="Y627" s="7">
        <f t="shared" si="170"/>
        <v>5.0096126000000005</v>
      </c>
    </row>
    <row r="628" spans="3:25">
      <c r="C628" s="68" t="s">
        <v>157</v>
      </c>
      <c r="D628" s="169">
        <v>2</v>
      </c>
      <c r="E628" s="65">
        <v>4</v>
      </c>
      <c r="F628" s="131">
        <f t="shared" si="171"/>
        <v>622</v>
      </c>
      <c r="G628" s="79">
        <f t="shared" si="177"/>
        <v>72.268370050782607</v>
      </c>
      <c r="H628" s="72">
        <f t="shared" si="176"/>
        <v>15.897169559389944</v>
      </c>
      <c r="I628" s="10">
        <f t="shared" si="172"/>
        <v>4.4158804331638732</v>
      </c>
      <c r="J628" s="70">
        <v>-1.2</v>
      </c>
      <c r="K628" s="7">
        <f t="shared" si="164"/>
        <v>12.441547462499715</v>
      </c>
      <c r="L628" s="43">
        <v>604</v>
      </c>
      <c r="M628" s="7">
        <f t="shared" si="166"/>
        <v>-739.19999999999993</v>
      </c>
      <c r="N628" s="7">
        <v>0</v>
      </c>
      <c r="O628" s="7">
        <f t="shared" ref="O628:O636" si="179">N628+K628+L628+M628</f>
        <v>-122.75845253750026</v>
      </c>
      <c r="P628" s="7">
        <f t="shared" si="175"/>
        <v>-0.54208664856582345</v>
      </c>
      <c r="Q628" s="7">
        <f t="shared" si="178"/>
        <v>2800</v>
      </c>
      <c r="R628" s="7">
        <f t="shared" si="165"/>
        <v>6.3259999999999996</v>
      </c>
      <c r="S628" s="21">
        <f t="shared" si="167"/>
        <v>16.101929285714284</v>
      </c>
      <c r="T628" s="21">
        <f t="shared" si="173"/>
        <v>17</v>
      </c>
      <c r="U628" s="7">
        <f t="shared" si="174"/>
        <v>3000</v>
      </c>
      <c r="V628" s="7">
        <f t="shared" si="168"/>
        <v>6</v>
      </c>
      <c r="W628" s="7">
        <f t="shared" si="169"/>
        <v>6</v>
      </c>
      <c r="X628" s="7">
        <v>0</v>
      </c>
      <c r="Y628" s="7">
        <f t="shared" si="170"/>
        <v>4.7172982000000001</v>
      </c>
    </row>
    <row r="629" spans="3:25">
      <c r="C629" s="68" t="s">
        <v>157</v>
      </c>
      <c r="D629" s="169">
        <v>1</v>
      </c>
      <c r="E629" s="65">
        <v>4</v>
      </c>
      <c r="F629" s="131">
        <f t="shared" si="171"/>
        <v>623</v>
      </c>
      <c r="G629" s="79">
        <f t="shared" si="177"/>
        <v>72.510195467485943</v>
      </c>
      <c r="H629" s="72">
        <f t="shared" si="176"/>
        <v>14.886772652257246</v>
      </c>
      <c r="I629" s="10">
        <f t="shared" si="172"/>
        <v>4.1352146256270128</v>
      </c>
      <c r="J629" s="70">
        <v>-1.2</v>
      </c>
      <c r="K629" s="7">
        <f t="shared" si="164"/>
        <v>10.910280082499716</v>
      </c>
      <c r="L629" s="43">
        <v>604</v>
      </c>
      <c r="M629" s="7">
        <f t="shared" si="166"/>
        <v>-739.19999999999993</v>
      </c>
      <c r="N629" s="7">
        <v>0</v>
      </c>
      <c r="O629" s="7">
        <f t="shared" si="179"/>
        <v>-124.28971991750018</v>
      </c>
      <c r="P629" s="7">
        <f t="shared" si="175"/>
        <v>-0.5139646676179318</v>
      </c>
      <c r="Q629" s="7">
        <f t="shared" si="178"/>
        <v>3400</v>
      </c>
      <c r="R629" s="7">
        <f t="shared" si="165"/>
        <v>8.9580000000000002</v>
      </c>
      <c r="S629" s="21">
        <f t="shared" si="167"/>
        <v>18.777548823529415</v>
      </c>
      <c r="T629" s="21">
        <f t="shared" si="173"/>
        <v>19</v>
      </c>
      <c r="U629" s="7">
        <f t="shared" si="174"/>
        <v>3500</v>
      </c>
      <c r="V629" s="7">
        <f t="shared" si="168"/>
        <v>4</v>
      </c>
      <c r="W629" s="7">
        <f t="shared" si="169"/>
        <v>7</v>
      </c>
      <c r="X629" s="7">
        <v>0</v>
      </c>
      <c r="Y629" s="7">
        <f t="shared" si="170"/>
        <v>6.6799806000000004</v>
      </c>
    </row>
    <row r="630" spans="3:25">
      <c r="C630" s="68" t="s">
        <v>157</v>
      </c>
      <c r="D630" s="169">
        <v>1</v>
      </c>
      <c r="E630" s="65">
        <v>4</v>
      </c>
      <c r="F630" s="131">
        <f t="shared" si="171"/>
        <v>624</v>
      </c>
      <c r="G630" s="79">
        <f t="shared" si="177"/>
        <v>72.771015732964599</v>
      </c>
      <c r="H630" s="72">
        <f t="shared" si="176"/>
        <v>13.802608449129979</v>
      </c>
      <c r="I630" s="10">
        <f t="shared" si="172"/>
        <v>3.834057902536105</v>
      </c>
      <c r="J630" s="70">
        <v>-1.2</v>
      </c>
      <c r="K630" s="7">
        <f t="shared" si="164"/>
        <v>9.3790127024997165</v>
      </c>
      <c r="L630" s="43">
        <v>604</v>
      </c>
      <c r="M630" s="7">
        <f t="shared" si="166"/>
        <v>-739.19999999999993</v>
      </c>
      <c r="N630" s="7">
        <v>0</v>
      </c>
      <c r="O630" s="7">
        <f t="shared" si="179"/>
        <v>-125.82098729750021</v>
      </c>
      <c r="P630" s="7">
        <f t="shared" si="175"/>
        <v>-0.48240495065287559</v>
      </c>
      <c r="Q630" s="7">
        <f t="shared" si="178"/>
        <v>3100</v>
      </c>
      <c r="R630" s="7">
        <f t="shared" si="165"/>
        <v>7.5720000000000001</v>
      </c>
      <c r="S630" s="21">
        <f t="shared" si="167"/>
        <v>17.408272258064518</v>
      </c>
      <c r="T630" s="21">
        <f t="shared" si="173"/>
        <v>18</v>
      </c>
      <c r="U630" s="7">
        <f t="shared" si="174"/>
        <v>3000</v>
      </c>
      <c r="V630" s="7">
        <f t="shared" si="168"/>
        <v>5</v>
      </c>
      <c r="W630" s="7">
        <f t="shared" si="169"/>
        <v>6</v>
      </c>
      <c r="X630" s="7">
        <v>0</v>
      </c>
      <c r="Y630" s="7">
        <f t="shared" si="170"/>
        <v>5.6464404000000004</v>
      </c>
    </row>
    <row r="631" spans="3:25">
      <c r="C631" s="68" t="s">
        <v>157</v>
      </c>
      <c r="D631" s="169">
        <v>1</v>
      </c>
      <c r="E631" s="65">
        <v>4</v>
      </c>
      <c r="F631" s="131">
        <f t="shared" si="171"/>
        <v>625</v>
      </c>
      <c r="G631" s="79">
        <f t="shared" si="177"/>
        <v>73.0561487072207</v>
      </c>
      <c r="H631" s="72">
        <f t="shared" si="176"/>
        <v>12.625688100059904</v>
      </c>
      <c r="I631" s="10">
        <f t="shared" si="172"/>
        <v>3.5071355833499731</v>
      </c>
      <c r="J631" s="70">
        <v>-1.2</v>
      </c>
      <c r="K631" s="7">
        <f t="shared" si="164"/>
        <v>7.8477453224997165</v>
      </c>
      <c r="L631" s="43">
        <v>604</v>
      </c>
      <c r="M631" s="7">
        <f t="shared" si="166"/>
        <v>-739.19999999999993</v>
      </c>
      <c r="N631" s="7">
        <v>0</v>
      </c>
      <c r="O631" s="7">
        <f t="shared" si="179"/>
        <v>-127.35225467750024</v>
      </c>
      <c r="P631" s="7">
        <f t="shared" si="175"/>
        <v>-0.44664162399930918</v>
      </c>
      <c r="Q631" s="7">
        <f t="shared" si="178"/>
        <v>2900</v>
      </c>
      <c r="R631" s="7">
        <f t="shared" si="165"/>
        <v>6.718</v>
      </c>
      <c r="S631" s="21">
        <f t="shared" si="167"/>
        <v>16.510064137931035</v>
      </c>
      <c r="T631" s="21">
        <f t="shared" si="173"/>
        <v>17</v>
      </c>
      <c r="U631" s="7">
        <f t="shared" si="174"/>
        <v>3000</v>
      </c>
      <c r="V631" s="7">
        <f t="shared" si="168"/>
        <v>6</v>
      </c>
      <c r="W631" s="7">
        <f t="shared" si="169"/>
        <v>6</v>
      </c>
      <c r="X631" s="7">
        <v>0</v>
      </c>
      <c r="Y631" s="7">
        <f t="shared" si="170"/>
        <v>5.0096126000000005</v>
      </c>
    </row>
    <row r="632" spans="3:25">
      <c r="C632" s="68" t="s">
        <v>157</v>
      </c>
      <c r="D632" s="169">
        <v>1</v>
      </c>
      <c r="E632" s="65">
        <v>4</v>
      </c>
      <c r="F632" s="131">
        <f t="shared" si="171"/>
        <v>626</v>
      </c>
      <c r="G632" s="79">
        <f t="shared" si="177"/>
        <v>73.373969570302577</v>
      </c>
      <c r="H632" s="72">
        <f t="shared" si="176"/>
        <v>11.327135560237384</v>
      </c>
      <c r="I632" s="10">
        <f t="shared" si="172"/>
        <v>3.1464265445103843</v>
      </c>
      <c r="J632" s="70">
        <v>-1.2</v>
      </c>
      <c r="K632" s="7">
        <f t="shared" si="164"/>
        <v>6.3164779424997173</v>
      </c>
      <c r="L632" s="43">
        <v>604</v>
      </c>
      <c r="M632" s="7">
        <f t="shared" si="166"/>
        <v>-739.19999999999993</v>
      </c>
      <c r="N632" s="7">
        <v>0</v>
      </c>
      <c r="O632" s="7">
        <f t="shared" si="179"/>
        <v>-128.88352205750016</v>
      </c>
      <c r="P632" s="7">
        <f t="shared" si="175"/>
        <v>-0.40552253495170809</v>
      </c>
      <c r="Q632" s="7">
        <f t="shared" si="178"/>
        <v>2600</v>
      </c>
      <c r="R632" s="7">
        <f t="shared" si="165"/>
        <v>5.5419999999999998</v>
      </c>
      <c r="S632" s="21">
        <f t="shared" si="167"/>
        <v>15.191474615384614</v>
      </c>
      <c r="T632" s="21">
        <f t="shared" si="173"/>
        <v>16</v>
      </c>
      <c r="U632" s="7">
        <f t="shared" si="174"/>
        <v>2500</v>
      </c>
      <c r="V632" s="7">
        <f t="shared" si="168"/>
        <v>7</v>
      </c>
      <c r="W632" s="7">
        <f t="shared" si="169"/>
        <v>5</v>
      </c>
      <c r="X632" s="7">
        <v>0</v>
      </c>
      <c r="Y632" s="7">
        <f t="shared" si="170"/>
        <v>4.1326694000000002</v>
      </c>
    </row>
    <row r="633" spans="3:25">
      <c r="C633" s="68" t="s">
        <v>157</v>
      </c>
      <c r="D633" s="169">
        <v>1</v>
      </c>
      <c r="E633" s="65">
        <v>4</v>
      </c>
      <c r="F633" s="131">
        <f t="shared" si="171"/>
        <v>627</v>
      </c>
      <c r="G633" s="79">
        <f t="shared" si="177"/>
        <v>73.739117941972694</v>
      </c>
      <c r="H633" s="72">
        <f t="shared" si="176"/>
        <v>9.8590060350926993</v>
      </c>
      <c r="I633" s="10">
        <f t="shared" si="172"/>
        <v>2.7386127875257498</v>
      </c>
      <c r="J633" s="70">
        <v>-1.2</v>
      </c>
      <c r="K633" s="7">
        <f t="shared" si="164"/>
        <v>4.7852105624997172</v>
      </c>
      <c r="L633" s="43">
        <v>604</v>
      </c>
      <c r="M633" s="7">
        <f t="shared" si="166"/>
        <v>-739.19999999999993</v>
      </c>
      <c r="N633" s="7">
        <v>0</v>
      </c>
      <c r="O633" s="7">
        <f t="shared" si="179"/>
        <v>-130.41478943750019</v>
      </c>
      <c r="P633" s="7">
        <f t="shared" si="175"/>
        <v>-0.35715561003601615</v>
      </c>
      <c r="Q633" s="7">
        <f t="shared" si="178"/>
        <v>2200</v>
      </c>
      <c r="R633" s="7">
        <f t="shared" si="165"/>
        <v>4.05</v>
      </c>
      <c r="S633" s="21">
        <f t="shared" si="167"/>
        <v>13.120159090909091</v>
      </c>
      <c r="T633" s="21">
        <f t="shared" si="173"/>
        <v>14</v>
      </c>
      <c r="U633" s="7">
        <f t="shared" si="174"/>
        <v>2000</v>
      </c>
      <c r="V633" s="7">
        <f t="shared" si="168"/>
        <v>9</v>
      </c>
      <c r="W633" s="7">
        <f t="shared" si="169"/>
        <v>4</v>
      </c>
      <c r="X633" s="7">
        <v>0</v>
      </c>
      <c r="Y633" s="7">
        <f t="shared" si="170"/>
        <v>3.0200849999999999</v>
      </c>
    </row>
    <row r="634" spans="3:25">
      <c r="C634" s="68" t="s">
        <v>157</v>
      </c>
      <c r="D634" s="169">
        <v>1</v>
      </c>
      <c r="E634" s="65">
        <v>4</v>
      </c>
      <c r="F634" s="131">
        <f t="shared" si="171"/>
        <v>628</v>
      </c>
      <c r="G634" s="79">
        <f t="shared" si="177"/>
        <v>74.181925384742755</v>
      </c>
      <c r="H634" s="72">
        <f t="shared" si="176"/>
        <v>8.1299446492577232</v>
      </c>
      <c r="I634" s="10">
        <f t="shared" si="172"/>
        <v>2.2583179581271451</v>
      </c>
      <c r="J634" s="70">
        <v>-1.2</v>
      </c>
      <c r="K634" s="7">
        <f t="shared" si="164"/>
        <v>3.2539431824997176</v>
      </c>
      <c r="L634" s="43">
        <v>604</v>
      </c>
      <c r="M634" s="7">
        <f t="shared" si="166"/>
        <v>-739.19999999999993</v>
      </c>
      <c r="N634" s="7">
        <v>0</v>
      </c>
      <c r="O634" s="7">
        <f t="shared" si="179"/>
        <v>-131.94605681750022</v>
      </c>
      <c r="P634" s="7">
        <f t="shared" si="175"/>
        <v>-0.29797614961502533</v>
      </c>
      <c r="Q634" s="7">
        <f t="shared" si="178"/>
        <v>1800</v>
      </c>
      <c r="R634" s="7">
        <f t="shared" si="165"/>
        <v>2.58</v>
      </c>
      <c r="S634" s="21">
        <f t="shared" si="167"/>
        <v>10.215366666666666</v>
      </c>
      <c r="T634" s="21">
        <f t="shared" si="173"/>
        <v>11</v>
      </c>
      <c r="U634" s="7">
        <f t="shared" si="174"/>
        <v>2000</v>
      </c>
      <c r="V634" s="7">
        <f t="shared" si="168"/>
        <v>12</v>
      </c>
      <c r="W634" s="7">
        <f t="shared" si="169"/>
        <v>4</v>
      </c>
      <c r="X634" s="7">
        <v>0</v>
      </c>
      <c r="Y634" s="7">
        <f t="shared" si="170"/>
        <v>1.9239060000000001</v>
      </c>
    </row>
    <row r="635" spans="3:25">
      <c r="C635" s="68" t="s">
        <v>157</v>
      </c>
      <c r="D635" s="169">
        <v>1</v>
      </c>
      <c r="E635" s="65">
        <v>4</v>
      </c>
      <c r="F635" s="131">
        <f t="shared" si="171"/>
        <v>629</v>
      </c>
      <c r="G635" s="79">
        <f t="shared" si="177"/>
        <v>74.790506004192991</v>
      </c>
      <c r="H635" s="72">
        <f t="shared" si="176"/>
        <v>5.9154036210553098</v>
      </c>
      <c r="I635" s="10">
        <f t="shared" si="172"/>
        <v>1.6431676725153639</v>
      </c>
      <c r="J635" s="70">
        <v>-1.23</v>
      </c>
      <c r="K635" s="7">
        <f t="shared" si="164"/>
        <v>1.722675802499718</v>
      </c>
      <c r="L635" s="43">
        <v>604</v>
      </c>
      <c r="M635" s="7">
        <f t="shared" si="166"/>
        <v>-757.68</v>
      </c>
      <c r="N635" s="7">
        <v>0</v>
      </c>
      <c r="O635" s="7">
        <f t="shared" si="179"/>
        <v>-151.95732419750027</v>
      </c>
      <c r="P635" s="7">
        <f t="shared" si="175"/>
        <v>-0.24969136272326908</v>
      </c>
      <c r="Q635" s="7">
        <f t="shared" si="178"/>
        <v>1300</v>
      </c>
      <c r="R635" s="7">
        <f t="shared" si="165"/>
        <v>1.2</v>
      </c>
      <c r="S635" s="21">
        <f t="shared" si="167"/>
        <v>6.5787692307692307</v>
      </c>
      <c r="T635" s="21">
        <f t="shared" si="173"/>
        <v>7</v>
      </c>
      <c r="U635" s="7">
        <f t="shared" si="174"/>
        <v>1500</v>
      </c>
      <c r="V635" s="7">
        <f t="shared" si="168"/>
        <v>16</v>
      </c>
      <c r="W635" s="7">
        <v>0</v>
      </c>
      <c r="X635" s="7">
        <v>0</v>
      </c>
      <c r="Y635" s="7">
        <f t="shared" si="170"/>
        <v>0.89483999999999997</v>
      </c>
    </row>
    <row r="636" spans="3:25">
      <c r="C636" s="68" t="s">
        <v>157</v>
      </c>
      <c r="D636" s="169">
        <v>1</v>
      </c>
      <c r="E636" s="65">
        <v>4</v>
      </c>
      <c r="F636" s="131">
        <f t="shared" si="171"/>
        <v>630</v>
      </c>
      <c r="G636" s="79">
        <f t="shared" si="177"/>
        <v>76.831747456514179</v>
      </c>
      <c r="H636" s="72">
        <f t="shared" si="176"/>
        <v>1.7636326148022654</v>
      </c>
      <c r="I636" s="10">
        <f t="shared" si="172"/>
        <v>0.48989794855618485</v>
      </c>
      <c r="J636" s="70">
        <v>0</v>
      </c>
      <c r="K636" s="7">
        <f t="shared" si="164"/>
        <v>0.15312673799971818</v>
      </c>
      <c r="L636" s="43">
        <v>604</v>
      </c>
      <c r="M636" s="7">
        <f t="shared" si="166"/>
        <v>0</v>
      </c>
      <c r="N636" s="7">
        <v>0</v>
      </c>
      <c r="O636" s="7">
        <f t="shared" si="179"/>
        <v>604.15312673799974</v>
      </c>
      <c r="P636" s="7">
        <f t="shared" si="175"/>
        <v>0.29597337740275081</v>
      </c>
      <c r="Q636" s="7">
        <f t="shared" si="178"/>
        <v>0</v>
      </c>
      <c r="R636" s="7">
        <f t="shared" si="165"/>
        <v>0</v>
      </c>
      <c r="S636" s="21">
        <f t="shared" si="167"/>
        <v>0</v>
      </c>
      <c r="T636" s="21">
        <f t="shared" si="173"/>
        <v>0</v>
      </c>
      <c r="U636" s="7">
        <f t="shared" si="174"/>
        <v>0</v>
      </c>
      <c r="V636" s="7">
        <f t="shared" si="168"/>
        <v>23</v>
      </c>
      <c r="W636" s="7">
        <v>0</v>
      </c>
      <c r="X636" s="7">
        <v>0</v>
      </c>
      <c r="Y636" s="7">
        <f t="shared" si="170"/>
        <v>0</v>
      </c>
    </row>
    <row r="637" spans="3:25">
      <c r="D637" s="133"/>
      <c r="E637" s="134"/>
      <c r="F637" s="35"/>
      <c r="G637" s="135"/>
      <c r="H637" s="136"/>
      <c r="I637" s="136"/>
      <c r="J637" s="133"/>
      <c r="K637" s="133"/>
      <c r="L637" s="133"/>
      <c r="M637" s="133"/>
      <c r="N637" s="133"/>
      <c r="O637" s="133"/>
      <c r="P637" s="133"/>
      <c r="Q637" s="133"/>
      <c r="R637" s="133"/>
      <c r="S637" s="133"/>
      <c r="T637" s="133"/>
      <c r="U637" s="7"/>
      <c r="V637" s="132"/>
      <c r="W637" s="7"/>
      <c r="X637" s="7"/>
      <c r="Y637" s="7"/>
    </row>
    <row r="638" spans="3:25">
      <c r="D638" s="133"/>
      <c r="E638" s="134"/>
      <c r="F638" s="35"/>
      <c r="G638" s="135"/>
      <c r="H638" s="136"/>
      <c r="I638" s="136"/>
      <c r="J638" s="133"/>
      <c r="K638" s="133"/>
      <c r="L638" s="133"/>
      <c r="M638" s="133"/>
      <c r="N638" s="133"/>
      <c r="O638" s="133"/>
      <c r="P638" s="133"/>
      <c r="Q638" s="133"/>
      <c r="R638" s="133"/>
      <c r="S638" s="133"/>
      <c r="T638" s="133"/>
      <c r="U638" s="7"/>
      <c r="V638" s="132"/>
      <c r="W638" s="7"/>
      <c r="X638" s="7"/>
      <c r="Y638" s="7"/>
    </row>
    <row r="639" spans="3:25">
      <c r="D639" s="133"/>
      <c r="E639" s="134"/>
      <c r="F639" s="35"/>
      <c r="G639" s="135"/>
      <c r="H639" s="136"/>
      <c r="I639" s="136"/>
      <c r="J639" s="133"/>
      <c r="K639" s="133"/>
      <c r="L639" s="133"/>
      <c r="M639" s="133"/>
      <c r="N639" s="133"/>
      <c r="O639" s="133"/>
      <c r="P639" s="133"/>
      <c r="Q639" s="133"/>
      <c r="R639" s="133"/>
      <c r="S639" s="133"/>
      <c r="T639" s="133"/>
      <c r="U639" s="7"/>
      <c r="V639" s="7"/>
      <c r="W639" s="7"/>
      <c r="X639" s="7"/>
      <c r="Y639" s="7"/>
    </row>
    <row r="640" spans="3:25">
      <c r="D640" s="133"/>
      <c r="E640" s="134"/>
      <c r="F640" s="35"/>
      <c r="G640" s="135"/>
      <c r="H640" s="136"/>
      <c r="I640" s="136"/>
      <c r="J640" s="133"/>
      <c r="K640" s="133"/>
      <c r="L640" s="133"/>
      <c r="M640" s="133"/>
      <c r="N640" s="133"/>
      <c r="O640" s="133"/>
      <c r="P640" s="133"/>
      <c r="Q640" s="133"/>
      <c r="R640" s="133"/>
      <c r="S640" s="133"/>
      <c r="T640" s="133"/>
      <c r="U640" s="7"/>
      <c r="V640" s="7"/>
      <c r="W640" s="7"/>
      <c r="X640" s="7"/>
      <c r="Y640" s="7"/>
    </row>
  </sheetData>
  <conditionalFormatting sqref="AK28:AM29 AN28:AQ30 AR28:AX29 AK7:AX27">
    <cfRule type="colorScale" priority="1">
      <colorScale>
        <cfvo type="min"/>
        <cfvo type="percentile" val="50"/>
        <cfvo type="max"/>
        <color rgb="FF00B050"/>
        <color rgb="FFFFFF00"/>
        <color rgb="FFFF0000"/>
      </colorScale>
    </cfRule>
    <cfRule type="colorScale" priority="2">
      <colorScale>
        <cfvo type="min"/>
        <cfvo type="percentile" val="50"/>
        <cfvo type="max"/>
        <color rgb="FFFF0000"/>
        <color rgb="FFFFFF00"/>
        <color rgb="FF00B050"/>
      </colorScale>
    </cfRule>
  </conditionalFormatting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E0332-3357-464E-8EAF-715E5FEF5D0C}">
  <dimension ref="A2:AA634"/>
  <sheetViews>
    <sheetView tabSelected="1" topLeftCell="K1" workbookViewId="0">
      <pane ySplit="2" topLeftCell="A3" activePane="bottomLeft" state="frozen"/>
      <selection pane="bottomLeft" activeCell="Z17" sqref="Z17"/>
    </sheetView>
  </sheetViews>
  <sheetFormatPr defaultRowHeight="14.4"/>
  <cols>
    <col min="1" max="1" width="8.88671875" customWidth="1"/>
    <col min="2" max="2" width="10.5546875" customWidth="1"/>
    <col min="3" max="3" width="0.21875" customWidth="1"/>
    <col min="4" max="4" width="13.77734375" customWidth="1"/>
    <col min="5" max="5" width="14.44140625" bestFit="1" customWidth="1"/>
    <col min="6" max="6" width="14.44140625" customWidth="1"/>
    <col min="7" max="7" width="17.77734375" bestFit="1" customWidth="1"/>
    <col min="8" max="8" width="22.33203125" bestFit="1" customWidth="1"/>
    <col min="9" max="9" width="27.44140625" bestFit="1" customWidth="1"/>
    <col min="10" max="10" width="20.88671875" customWidth="1"/>
    <col min="11" max="11" width="16.5546875" customWidth="1"/>
    <col min="13" max="14" width="0.21875" customWidth="1"/>
    <col min="15" max="15" width="0.109375" customWidth="1"/>
    <col min="16" max="17" width="0.21875" customWidth="1"/>
    <col min="18" max="18" width="0.109375" customWidth="1"/>
    <col min="20" max="20" width="11.77734375" customWidth="1"/>
    <col min="21" max="21" width="12.6640625" bestFit="1" customWidth="1"/>
    <col min="22" max="22" width="11.88671875" customWidth="1"/>
    <col min="23" max="23" width="15.33203125" customWidth="1"/>
    <col min="24" max="24" width="14.44140625" customWidth="1"/>
    <col min="25" max="25" width="23" bestFit="1" customWidth="1"/>
    <col min="26" max="26" width="59.109375" bestFit="1" customWidth="1"/>
    <col min="27" max="27" width="10.5546875" bestFit="1" customWidth="1"/>
  </cols>
  <sheetData>
    <row r="2" spans="1:27">
      <c r="A2" s="142" t="s">
        <v>82</v>
      </c>
      <c r="B2" s="142" t="s">
        <v>158</v>
      </c>
      <c r="C2" s="142" t="s">
        <v>136</v>
      </c>
      <c r="D2" s="142" t="s">
        <v>148</v>
      </c>
      <c r="E2" s="142" t="s">
        <v>146</v>
      </c>
      <c r="F2" s="142" t="s">
        <v>151</v>
      </c>
      <c r="G2" s="142" t="s">
        <v>159</v>
      </c>
      <c r="H2" s="142" t="s">
        <v>162</v>
      </c>
      <c r="I2" s="142" t="s">
        <v>161</v>
      </c>
      <c r="J2" s="42" t="s">
        <v>160</v>
      </c>
      <c r="K2" s="42" t="s">
        <v>187</v>
      </c>
      <c r="L2" s="42" t="s">
        <v>18</v>
      </c>
      <c r="M2" s="140" t="s">
        <v>133</v>
      </c>
      <c r="N2" s="140" t="s">
        <v>164</v>
      </c>
      <c r="O2" s="140" t="s">
        <v>165</v>
      </c>
      <c r="P2" s="140" t="s">
        <v>166</v>
      </c>
      <c r="Q2" s="140" t="s">
        <v>163</v>
      </c>
      <c r="R2" s="140" t="s">
        <v>167</v>
      </c>
      <c r="S2" s="140" t="s">
        <v>100</v>
      </c>
      <c r="T2" s="140" t="s">
        <v>169</v>
      </c>
      <c r="U2" s="140" t="s">
        <v>168</v>
      </c>
      <c r="V2" s="140" t="s">
        <v>102</v>
      </c>
      <c r="W2" s="140" t="s">
        <v>171</v>
      </c>
      <c r="X2" s="140" t="s">
        <v>170</v>
      </c>
      <c r="Y2" s="142" t="s">
        <v>105</v>
      </c>
      <c r="Z2" s="38" t="s">
        <v>106</v>
      </c>
      <c r="AA2" s="10">
        <f>SUM(V3:V634)</f>
        <v>24.343849049305746</v>
      </c>
    </row>
    <row r="3" spans="1:27">
      <c r="A3" s="42">
        <v>0</v>
      </c>
      <c r="B3" s="168">
        <f>'CW2'!P6</f>
        <v>0</v>
      </c>
      <c r="C3" s="162">
        <f>CW1FC1!B3</f>
        <v>0</v>
      </c>
      <c r="D3" s="21">
        <f>3600000*C3</f>
        <v>0</v>
      </c>
      <c r="E3" s="149" t="s">
        <v>150</v>
      </c>
      <c r="F3" s="148" t="s">
        <v>152</v>
      </c>
      <c r="G3" s="7">
        <v>0</v>
      </c>
      <c r="H3" s="79">
        <v>0</v>
      </c>
      <c r="I3" s="10">
        <f>B3*1000*1000</f>
        <v>0</v>
      </c>
      <c r="J3" s="7">
        <f>12*300*1000*0.75</f>
        <v>2700000</v>
      </c>
      <c r="K3" s="7">
        <f>(J3/3600000)*100</f>
        <v>75</v>
      </c>
      <c r="L3" s="7">
        <f>'CW1'!Q6</f>
        <v>0</v>
      </c>
      <c r="M3" s="7">
        <f>MROUND(L3,500)</f>
        <v>0</v>
      </c>
      <c r="N3" s="7">
        <f>VLOOKUP(M3,'CW1'!$AG$7:$AH$68,2,FALSE)</f>
        <v>0</v>
      </c>
      <c r="O3" s="7">
        <f>VLOOKUP(L3,'CW1'!$AG$7:$AI$68,3,FALSE)</f>
        <v>0</v>
      </c>
      <c r="P3" s="7">
        <f>ROUNDUP(O3,0)</f>
        <v>0</v>
      </c>
      <c r="Q3" s="7">
        <f>MATCH(P3,'CW1'!$AJ$7:$AJ$29,0)</f>
        <v>23</v>
      </c>
      <c r="R3" s="7">
        <v>0</v>
      </c>
      <c r="S3" s="7">
        <v>0</v>
      </c>
      <c r="T3" s="10">
        <f t="shared" ref="T3:T66" si="0">MIN(5.6,B3)</f>
        <v>0</v>
      </c>
      <c r="U3" s="7">
        <f>0</f>
        <v>0</v>
      </c>
      <c r="V3" s="10">
        <f>S3*U3</f>
        <v>0</v>
      </c>
      <c r="W3" s="7">
        <f>0</f>
        <v>0</v>
      </c>
      <c r="X3" s="7">
        <f>((U3*S3)/1000)/0.755</f>
        <v>0</v>
      </c>
      <c r="Y3" s="7">
        <f>0</f>
        <v>0</v>
      </c>
      <c r="Z3" s="38" t="s">
        <v>107</v>
      </c>
      <c r="AA3" s="7">
        <f>SUM(X3:X634)</f>
        <v>2.9954375170703023E-2</v>
      </c>
    </row>
    <row r="4" spans="1:27">
      <c r="A4" s="42">
        <v>1</v>
      </c>
      <c r="B4" s="168">
        <f>'CW2'!P7</f>
        <v>1.0011137360000215</v>
      </c>
      <c r="C4" s="162">
        <f>CW1FC1!B4</f>
        <v>1.7041327068486112E-4</v>
      </c>
      <c r="D4" s="21">
        <f t="shared" ref="D4:D67" si="1">3600000*C4</f>
        <v>613.48777446550002</v>
      </c>
      <c r="E4" s="149" t="s">
        <v>150</v>
      </c>
      <c r="F4" s="148" t="s">
        <v>152</v>
      </c>
      <c r="G4" s="7">
        <v>0</v>
      </c>
      <c r="H4" s="79">
        <v>0</v>
      </c>
      <c r="I4" s="10">
        <f>D4</f>
        <v>613.48777446550002</v>
      </c>
      <c r="J4" s="10">
        <f t="shared" ref="J4:J35" si="2">J3+I4</f>
        <v>2700613.4877744657</v>
      </c>
      <c r="K4" s="7">
        <f>(J4/3600000)*100</f>
        <v>75.017041327068483</v>
      </c>
      <c r="L4" s="7">
        <f>'CW1'!Q7</f>
        <v>1100</v>
      </c>
      <c r="M4" s="7">
        <f>MROUND(L4,500)</f>
        <v>1000</v>
      </c>
      <c r="N4" s="7">
        <f>VLOOKUP(M4,'CW1'!$AG$7:$AH$68,2,TRUE)</f>
        <v>0.68</v>
      </c>
      <c r="O4" s="7">
        <f>VLOOKUP(L4,'CW1'!$AG$7:$AI$68,3,TRUE)</f>
        <v>5.5720181818181818</v>
      </c>
      <c r="P4" s="7">
        <f t="shared" ref="P4:P67" si="3">ROUNDUP(O4,0)</f>
        <v>6</v>
      </c>
      <c r="Q4" s="7">
        <f>MATCH(P4,'CW1'!$AJ$7:$AJ$29,0)</f>
        <v>17</v>
      </c>
      <c r="R4" s="7">
        <f>MATCH(M4,'CW1'!$AK$6:$AX$6,0)</f>
        <v>2</v>
      </c>
      <c r="S4" s="7">
        <f>INDEX('CW1'!$AK$7:$AX$29,'CW2 Hybrid Fuel consumption'!Q4,'CW2 Hybrid Fuel consumption'!R4)</f>
        <v>546</v>
      </c>
      <c r="T4" s="10">
        <f t="shared" si="0"/>
        <v>1.0011137360000215</v>
      </c>
      <c r="U4" s="161">
        <f>(('CW1'!G7-'CW1'!G6)/3600)*'CW2 Hybrid Fuel consumption'!T4</f>
        <v>1.9965493735152773E-4</v>
      </c>
      <c r="V4" s="10">
        <f t="shared" ref="V4:V67" si="4">S4*U4</f>
        <v>0.10901159579393414</v>
      </c>
      <c r="W4" s="10">
        <f>V4+W3</f>
        <v>0.10901159579393414</v>
      </c>
      <c r="X4" s="7">
        <f>((S4*U4)/1000)/0.746</f>
        <v>1.4612814449589028E-4</v>
      </c>
      <c r="Y4" s="7">
        <f>Y3+X4</f>
        <v>1.4612814449589028E-4</v>
      </c>
      <c r="Z4" s="38" t="s">
        <v>108</v>
      </c>
      <c r="AA4" s="7">
        <f>29/AA3</f>
        <v>968.13903928009643</v>
      </c>
    </row>
    <row r="5" spans="1:27">
      <c r="A5" s="42">
        <v>2</v>
      </c>
      <c r="B5" s="168">
        <f>'CW2'!P8</f>
        <v>1.4182267558695099</v>
      </c>
      <c r="C5" s="162">
        <f>CW1FC1!B5</f>
        <v>1.7075709692527781E-4</v>
      </c>
      <c r="D5" s="21">
        <f t="shared" si="1"/>
        <v>614.72554893100016</v>
      </c>
      <c r="E5" s="149" t="s">
        <v>150</v>
      </c>
      <c r="F5" s="148" t="s">
        <v>152</v>
      </c>
      <c r="G5" s="7">
        <v>0</v>
      </c>
      <c r="H5" s="79">
        <v>0</v>
      </c>
      <c r="I5" s="10">
        <f t="shared" ref="I5:I29" si="5">D5</f>
        <v>614.72554893100016</v>
      </c>
      <c r="J5" s="10">
        <f t="shared" si="2"/>
        <v>2701228.2133233966</v>
      </c>
      <c r="K5" s="7">
        <f t="shared" ref="K5:K68" si="6">(J5/3600000)*100</f>
        <v>75.034117036761018</v>
      </c>
      <c r="L5" s="7">
        <f>'CW1'!Q8</f>
        <v>1600</v>
      </c>
      <c r="M5" s="7">
        <f t="shared" ref="M5:M68" si="7">MROUND(L5,500)</f>
        <v>1500</v>
      </c>
      <c r="N5" s="7">
        <f>VLOOKUP(M5,'CW1'!$AG$7:$AH$68,2,TRUE)</f>
        <v>1.56</v>
      </c>
      <c r="O5" s="7">
        <f>VLOOKUP(L5,'CW1'!$AG$7:$AI$68,3,TRUE)</f>
        <v>8.4633124999999989</v>
      </c>
      <c r="P5" s="7">
        <f t="shared" si="3"/>
        <v>9</v>
      </c>
      <c r="Q5" s="7">
        <f>MATCH(P5,'CW1'!$AJ$7:$AJ$29,0)</f>
        <v>14</v>
      </c>
      <c r="R5" s="7">
        <f>MATCH(M5,'CW1'!$AK$6:$AX$6,0)</f>
        <v>3</v>
      </c>
      <c r="S5" s="7">
        <f>INDEX('CW1'!$AK$7:$AX$29,'CW2 Hybrid Fuel consumption'!Q5,'CW2 Hybrid Fuel consumption'!R5)</f>
        <v>480</v>
      </c>
      <c r="T5" s="10">
        <f t="shared" si="0"/>
        <v>1.4182267558695099</v>
      </c>
      <c r="U5" s="161">
        <f>(('CW1'!G8-'CW1'!G7)/3600)*'CW2 Hybrid Fuel consumption'!T5</f>
        <v>1.9999876359194451E-4</v>
      </c>
      <c r="V5" s="10">
        <f t="shared" si="4"/>
        <v>9.5999406524133357E-2</v>
      </c>
      <c r="W5" s="10">
        <f>V5+W4</f>
        <v>0.20501100231806751</v>
      </c>
      <c r="X5" s="171">
        <f>((S5*U5)/1000)/0.746</f>
        <v>1.2868553153369083E-4</v>
      </c>
      <c r="Y5" s="7">
        <f>Y4+X5</f>
        <v>2.7481367602958111E-4</v>
      </c>
      <c r="Z5" s="38" t="s">
        <v>109</v>
      </c>
      <c r="AA5" s="7">
        <f>AA4*1286/1000</f>
        <v>1245.0268045142038</v>
      </c>
    </row>
    <row r="6" spans="1:27">
      <c r="A6" s="42">
        <v>3</v>
      </c>
      <c r="B6" s="168">
        <f>'CW2'!P9</f>
        <v>1.7399520365358929</v>
      </c>
      <c r="C6" s="162">
        <f>CW1FC1!B6</f>
        <v>1.7110092316569448E-4</v>
      </c>
      <c r="D6" s="21">
        <f t="shared" si="1"/>
        <v>615.96332339650019</v>
      </c>
      <c r="E6" s="149" t="s">
        <v>150</v>
      </c>
      <c r="F6" s="148" t="s">
        <v>152</v>
      </c>
      <c r="G6" s="7">
        <v>0</v>
      </c>
      <c r="H6" s="79">
        <v>0</v>
      </c>
      <c r="I6" s="10">
        <f t="shared" si="5"/>
        <v>615.96332339650019</v>
      </c>
      <c r="J6" s="10">
        <f t="shared" si="2"/>
        <v>2701844.1766467933</v>
      </c>
      <c r="K6" s="7">
        <f t="shared" si="6"/>
        <v>75.051227129077589</v>
      </c>
      <c r="L6" s="7">
        <f>'CW1'!Q9</f>
        <v>2000</v>
      </c>
      <c r="M6" s="7">
        <f t="shared" si="7"/>
        <v>2000</v>
      </c>
      <c r="N6" s="7">
        <f>VLOOKUP(M6,'CW1'!$AG$7:$AH$68,2,TRUE)</f>
        <v>3.26</v>
      </c>
      <c r="O6" s="7">
        <f>VLOOKUP(L6,'CW1'!$AG$7:$AI$68,3,TRUE)</f>
        <v>11.617009999999999</v>
      </c>
      <c r="P6" s="7">
        <f t="shared" si="3"/>
        <v>12</v>
      </c>
      <c r="Q6" s="7">
        <f>MATCH(P6,'CW1'!$AJ$7:$AJ$29,0)</f>
        <v>11</v>
      </c>
      <c r="R6" s="7">
        <f>MATCH(M6,'CW1'!$AK$6:$AX$6,0)</f>
        <v>4</v>
      </c>
      <c r="S6" s="7">
        <f>INDEX('CW1'!$AK$7:$AX$29,'CW2 Hybrid Fuel consumption'!Q6,'CW2 Hybrid Fuel consumption'!R6)</f>
        <v>475</v>
      </c>
      <c r="T6" s="10">
        <f t="shared" si="0"/>
        <v>1.7399520365358929</v>
      </c>
      <c r="U6" s="161">
        <f>(('CW1'!G9-'CW1'!G8)/3600)*'CW2 Hybrid Fuel consumption'!T6</f>
        <v>2.0034258983236115E-4</v>
      </c>
      <c r="V6" s="10">
        <f t="shared" si="4"/>
        <v>9.5162730170371551E-2</v>
      </c>
      <c r="W6" s="10">
        <f t="shared" ref="W6:W69" si="8">V6+W5</f>
        <v>0.30017373248843904</v>
      </c>
      <c r="X6" s="171">
        <f t="shared" ref="X6:X69" si="9">((S6*U6)/1000)/0.746</f>
        <v>1.2756398146162405E-4</v>
      </c>
      <c r="Y6" s="7">
        <f t="shared" ref="Y6:Y69" si="10">Y5+X6</f>
        <v>4.0237765749120513E-4</v>
      </c>
      <c r="Z6" s="197" t="s">
        <v>252</v>
      </c>
      <c r="AA6" s="196">
        <f>(AA5/29)*0.94</f>
        <v>40.35604124977074</v>
      </c>
    </row>
    <row r="7" spans="1:27">
      <c r="A7" s="42">
        <v>4</v>
      </c>
      <c r="B7" s="168">
        <f>'CW2'!P10</f>
        <v>2.0125715940130839</v>
      </c>
      <c r="C7" s="162">
        <f>CW1FC1!B7</f>
        <v>1.7144474940611115E-4</v>
      </c>
      <c r="D7" s="21">
        <f t="shared" si="1"/>
        <v>617.2010978620001</v>
      </c>
      <c r="E7" s="149" t="s">
        <v>150</v>
      </c>
      <c r="F7" s="148" t="s">
        <v>152</v>
      </c>
      <c r="G7" s="7">
        <v>0</v>
      </c>
      <c r="H7" s="79">
        <v>0</v>
      </c>
      <c r="I7" s="10">
        <f t="shared" si="5"/>
        <v>617.2010978620001</v>
      </c>
      <c r="J7" s="10">
        <f t="shared" si="2"/>
        <v>2702461.3777446551</v>
      </c>
      <c r="K7" s="7">
        <f t="shared" si="6"/>
        <v>75.068371604018196</v>
      </c>
      <c r="L7" s="7">
        <f>'CW1'!Q10</f>
        <v>2300</v>
      </c>
      <c r="M7" s="7">
        <f t="shared" si="7"/>
        <v>2500</v>
      </c>
      <c r="N7" s="7">
        <f>VLOOKUP(M7,'CW1'!$AG$7:$AH$68,2,TRUE)</f>
        <v>5.24</v>
      </c>
      <c r="O7" s="7">
        <f>VLOOKUP(L7,'CW1'!$AG$7:$AI$68,3,TRUE)</f>
        <v>13.138469565217394</v>
      </c>
      <c r="P7" s="7">
        <f t="shared" si="3"/>
        <v>14</v>
      </c>
      <c r="Q7" s="7">
        <f>MATCH(P7,'CW1'!$AJ$7:$AJ$29,0)</f>
        <v>9</v>
      </c>
      <c r="R7" s="7">
        <f>MATCH(M7,'CW1'!$AK$6:$AX$6,0)</f>
        <v>5</v>
      </c>
      <c r="S7" s="7">
        <f>INDEX('CW1'!$AK$7:$AX$29,'CW2 Hybrid Fuel consumption'!Q7,'CW2 Hybrid Fuel consumption'!R7)</f>
        <v>434</v>
      </c>
      <c r="T7" s="10">
        <f t="shared" si="0"/>
        <v>2.0125715940130839</v>
      </c>
      <c r="U7" s="161">
        <f>(('CW1'!G10-'CW1'!G9)/3600)*'CW2 Hybrid Fuel consumption'!T7</f>
        <v>2.0068641607277782E-4</v>
      </c>
      <c r="V7" s="10">
        <f t="shared" si="4"/>
        <v>8.7097904575585569E-2</v>
      </c>
      <c r="W7" s="10">
        <f t="shared" si="8"/>
        <v>0.38727163706402462</v>
      </c>
      <c r="X7" s="171">
        <f t="shared" si="9"/>
        <v>1.1675322329166967E-4</v>
      </c>
      <c r="Y7" s="7">
        <f t="shared" si="10"/>
        <v>5.1913088078287483E-4</v>
      </c>
      <c r="Z7" s="7" t="s">
        <v>182</v>
      </c>
      <c r="AA7" s="10">
        <f>(J80-J38)/3600000</f>
        <v>6.1855367867406461E-2</v>
      </c>
    </row>
    <row r="8" spans="1:27">
      <c r="A8" s="42">
        <v>5</v>
      </c>
      <c r="B8" s="168">
        <f>'CW2'!P11</f>
        <v>2.2539784735639676</v>
      </c>
      <c r="C8" s="162">
        <f>CW1FC1!B8</f>
        <v>1.7178857564652776E-4</v>
      </c>
      <c r="D8" s="21">
        <f t="shared" si="1"/>
        <v>618.43887232749989</v>
      </c>
      <c r="E8" s="149" t="s">
        <v>150</v>
      </c>
      <c r="F8" s="148" t="s">
        <v>152</v>
      </c>
      <c r="G8" s="7">
        <v>0</v>
      </c>
      <c r="H8" s="79">
        <v>0</v>
      </c>
      <c r="I8" s="10">
        <f t="shared" si="5"/>
        <v>618.43887232749989</v>
      </c>
      <c r="J8" s="10">
        <f t="shared" si="2"/>
        <v>2703079.8166169827</v>
      </c>
      <c r="K8" s="7">
        <f t="shared" si="6"/>
        <v>75.085550461582855</v>
      </c>
      <c r="L8" s="7">
        <f>'CW1'!Q11</f>
        <v>2500</v>
      </c>
      <c r="M8" s="7">
        <f t="shared" si="7"/>
        <v>2500</v>
      </c>
      <c r="N8" s="7">
        <f>VLOOKUP(M8,'CW1'!$AG$7:$AH$68,2,TRUE)</f>
        <v>5.24</v>
      </c>
      <c r="O8" s="7">
        <f>VLOOKUP(L8,'CW1'!$AG$7:$AI$68,3,TRUE)</f>
        <v>14.938192000000001</v>
      </c>
      <c r="P8" s="7">
        <f t="shared" si="3"/>
        <v>15</v>
      </c>
      <c r="Q8" s="7">
        <f>MATCH(P8,'CW1'!$AJ$7:$AJ$29,0)</f>
        <v>8</v>
      </c>
      <c r="R8" s="7">
        <f>MATCH(M8,'CW1'!$AK$6:$AX$6,0)</f>
        <v>5</v>
      </c>
      <c r="S8" s="7">
        <f>INDEX('CW1'!$AK$7:$AX$29,'CW2 Hybrid Fuel consumption'!Q8,'CW2 Hybrid Fuel consumption'!R8)</f>
        <v>434</v>
      </c>
      <c r="T8" s="10">
        <f t="shared" si="0"/>
        <v>2.2539784735639676</v>
      </c>
      <c r="U8" s="161">
        <f>(('CW1'!G11-'CW1'!G10)/3600)*'CW2 Hybrid Fuel consumption'!T8</f>
        <v>2.0103024231319443E-4</v>
      </c>
      <c r="V8" s="10">
        <f t="shared" si="4"/>
        <v>8.7247125163926381E-2</v>
      </c>
      <c r="W8" s="10">
        <f t="shared" si="8"/>
        <v>0.47451876222795097</v>
      </c>
      <c r="X8" s="171">
        <f t="shared" si="9"/>
        <v>1.1695325088998175E-4</v>
      </c>
      <c r="Y8" s="7">
        <f t="shared" si="10"/>
        <v>6.3608413167285662E-4</v>
      </c>
      <c r="Z8" s="7" t="s">
        <v>183</v>
      </c>
      <c r="AA8" s="10">
        <f>(J423-J452)/3600000</f>
        <v>0.14557434193481161</v>
      </c>
    </row>
    <row r="9" spans="1:27">
      <c r="A9" s="42">
        <v>6</v>
      </c>
      <c r="B9" s="168">
        <f>'CW2'!P12</f>
        <v>2.4733326783322673</v>
      </c>
      <c r="C9" s="162">
        <f>CW1FC1!B9</f>
        <v>1.7213240188694438E-4</v>
      </c>
      <c r="D9" s="21">
        <f t="shared" si="1"/>
        <v>619.6766467929998</v>
      </c>
      <c r="E9" s="149" t="s">
        <v>150</v>
      </c>
      <c r="F9" s="148" t="s">
        <v>152</v>
      </c>
      <c r="G9" s="7">
        <v>0</v>
      </c>
      <c r="H9" s="79">
        <v>0</v>
      </c>
      <c r="I9" s="10">
        <f t="shared" si="5"/>
        <v>619.6766467929998</v>
      </c>
      <c r="J9" s="10">
        <f t="shared" si="2"/>
        <v>2703699.4932637755</v>
      </c>
      <c r="K9" s="7">
        <f t="shared" si="6"/>
        <v>75.102763701771551</v>
      </c>
      <c r="L9" s="7">
        <f>'CW1'!Q12</f>
        <v>2800</v>
      </c>
      <c r="M9" s="7">
        <f t="shared" si="7"/>
        <v>3000</v>
      </c>
      <c r="N9" s="7">
        <f>VLOOKUP(M9,'CW1'!$AG$7:$AH$68,2,TRUE)</f>
        <v>7.17</v>
      </c>
      <c r="O9" s="7">
        <f>VLOOKUP(L9,'CW1'!$AG$7:$AI$68,3,TRUE)</f>
        <v>16.101929285714284</v>
      </c>
      <c r="P9" s="7">
        <f t="shared" si="3"/>
        <v>17</v>
      </c>
      <c r="Q9" s="7">
        <f>MATCH(P9,'CW1'!$AJ$7:$AJ$29,0)</f>
        <v>6</v>
      </c>
      <c r="R9" s="7">
        <f>MATCH(M9,'CW1'!$AK$6:$AX$6,0)</f>
        <v>6</v>
      </c>
      <c r="S9" s="7">
        <f>INDEX('CW1'!$AK$7:$AX$29,'CW2 Hybrid Fuel consumption'!Q9,'CW2 Hybrid Fuel consumption'!R9)</f>
        <v>424</v>
      </c>
      <c r="T9" s="10">
        <f t="shared" si="0"/>
        <v>2.4733326783322673</v>
      </c>
      <c r="U9" s="161">
        <f>(('CW1'!G12-'CW1'!G11)/3600)*'CW2 Hybrid Fuel consumption'!T9</f>
        <v>2.0137406855361102E-4</v>
      </c>
      <c r="V9" s="10">
        <f t="shared" si="4"/>
        <v>8.5382605066731065E-2</v>
      </c>
      <c r="W9" s="10">
        <f t="shared" si="8"/>
        <v>0.55990136729468198</v>
      </c>
      <c r="X9" s="171">
        <f t="shared" si="9"/>
        <v>1.1445389419132851E-4</v>
      </c>
      <c r="Y9" s="7">
        <f t="shared" si="10"/>
        <v>7.5053802586418517E-4</v>
      </c>
      <c r="Z9" s="43" t="s">
        <v>184</v>
      </c>
      <c r="AA9" s="10">
        <f>J423-J3</f>
        <v>386352.75032263296</v>
      </c>
    </row>
    <row r="10" spans="1:27">
      <c r="A10" s="42">
        <v>7</v>
      </c>
      <c r="B10" s="168">
        <f>'CW2'!P13</f>
        <v>2.6760659539246427</v>
      </c>
      <c r="C10" s="162">
        <f>CW1FC1!B10</f>
        <v>1.7247622812736118E-4</v>
      </c>
      <c r="D10" s="21">
        <f t="shared" si="1"/>
        <v>620.91442125850028</v>
      </c>
      <c r="E10" s="149" t="s">
        <v>150</v>
      </c>
      <c r="F10" s="148" t="s">
        <v>152</v>
      </c>
      <c r="G10" s="7">
        <v>0</v>
      </c>
      <c r="H10" s="79">
        <v>0</v>
      </c>
      <c r="I10" s="10">
        <f t="shared" si="5"/>
        <v>620.91442125850028</v>
      </c>
      <c r="J10" s="10">
        <f t="shared" si="2"/>
        <v>2704320.407685034</v>
      </c>
      <c r="K10" s="7">
        <f t="shared" si="6"/>
        <v>75.120011324584283</v>
      </c>
      <c r="L10" s="7">
        <f>'CW1'!Q13</f>
        <v>3000</v>
      </c>
      <c r="M10" s="7">
        <f t="shared" si="7"/>
        <v>3000</v>
      </c>
      <c r="N10" s="7">
        <f>VLOOKUP(M10,'CW1'!$AG$7:$AH$68,2,TRUE)</f>
        <v>7.17</v>
      </c>
      <c r="O10" s="7">
        <f>VLOOKUP(L10,'CW1'!$AG$7:$AI$68,3,TRUE)</f>
        <v>17.033529999999999</v>
      </c>
      <c r="P10" s="7">
        <f t="shared" si="3"/>
        <v>18</v>
      </c>
      <c r="Q10" s="7">
        <f>MATCH(P10,'CW1'!$AJ$7:$AJ$29,0)</f>
        <v>5</v>
      </c>
      <c r="R10" s="7">
        <f>MATCH(M10,'CW1'!$AK$6:$AX$6,0)</f>
        <v>6</v>
      </c>
      <c r="S10" s="7">
        <f>INDEX('CW1'!$AK$7:$AX$29,'CW2 Hybrid Fuel consumption'!Q10,'CW2 Hybrid Fuel consumption'!R10)</f>
        <v>424</v>
      </c>
      <c r="T10" s="10">
        <f t="shared" si="0"/>
        <v>2.6760659539246427</v>
      </c>
      <c r="U10" s="161">
        <f>(('CW1'!G13-'CW1'!G12)/3600)*'CW2 Hybrid Fuel consumption'!T10</f>
        <v>2.0171789479402785E-4</v>
      </c>
      <c r="V10" s="10">
        <f t="shared" si="4"/>
        <v>8.5528387392667812E-2</v>
      </c>
      <c r="W10" s="10">
        <f t="shared" si="8"/>
        <v>0.64542975468734975</v>
      </c>
      <c r="X10" s="171">
        <f t="shared" si="9"/>
        <v>1.1464931285880404E-4</v>
      </c>
      <c r="Y10" s="7">
        <f t="shared" si="10"/>
        <v>8.6518733872298923E-4</v>
      </c>
      <c r="Z10" s="43" t="s">
        <v>185</v>
      </c>
      <c r="AA10" s="175">
        <v>0.75</v>
      </c>
    </row>
    <row r="11" spans="1:27">
      <c r="A11" s="42">
        <v>8</v>
      </c>
      <c r="B11" s="168">
        <f>'CW2'!P14</f>
        <v>2.865711107022388</v>
      </c>
      <c r="C11" s="162">
        <f>CW1FC1!B11</f>
        <v>1.7282005436777785E-4</v>
      </c>
      <c r="D11" s="21">
        <f t="shared" si="1"/>
        <v>622.15219572400019</v>
      </c>
      <c r="E11" s="149" t="s">
        <v>150</v>
      </c>
      <c r="F11" s="148" t="s">
        <v>152</v>
      </c>
      <c r="G11" s="7">
        <v>0</v>
      </c>
      <c r="H11" s="79">
        <v>0</v>
      </c>
      <c r="I11" s="10">
        <f t="shared" si="5"/>
        <v>622.15219572400019</v>
      </c>
      <c r="J11" s="10">
        <f t="shared" si="2"/>
        <v>2704942.5598807582</v>
      </c>
      <c r="K11" s="7">
        <f t="shared" si="6"/>
        <v>75.137293330021066</v>
      </c>
      <c r="L11" s="7">
        <f>'CW1'!Q14</f>
        <v>2500</v>
      </c>
      <c r="M11" s="7">
        <f t="shared" si="7"/>
        <v>2500</v>
      </c>
      <c r="N11" s="7">
        <f>VLOOKUP(M11,'CW1'!$AG$7:$AH$68,2,TRUE)</f>
        <v>5.24</v>
      </c>
      <c r="O11" s="7">
        <f>VLOOKUP(L11,'CW1'!$AG$7:$AI$68,3,TRUE)</f>
        <v>14.938192000000001</v>
      </c>
      <c r="P11" s="7">
        <f t="shared" si="3"/>
        <v>15</v>
      </c>
      <c r="Q11" s="7">
        <f>MATCH(P11,'CW1'!$AJ$7:$AJ$29,0)</f>
        <v>8</v>
      </c>
      <c r="R11" s="7">
        <f>MATCH(M11,'CW1'!$AK$6:$AX$6,0)</f>
        <v>5</v>
      </c>
      <c r="S11" s="7">
        <f>INDEX('CW1'!$AK$7:$AX$29,'CW2 Hybrid Fuel consumption'!Q11,'CW2 Hybrid Fuel consumption'!R11)</f>
        <v>434</v>
      </c>
      <c r="T11" s="10">
        <f t="shared" si="0"/>
        <v>2.865711107022388</v>
      </c>
      <c r="U11" s="161">
        <f>(('CW1'!G14-'CW1'!G13)/3600)*'CW2 Hybrid Fuel consumption'!T11</f>
        <v>2.0206172103444454E-4</v>
      </c>
      <c r="V11" s="10">
        <f t="shared" si="4"/>
        <v>8.7694786928948928E-2</v>
      </c>
      <c r="W11" s="10">
        <f t="shared" si="8"/>
        <v>0.7331245416162987</v>
      </c>
      <c r="X11" s="171">
        <f t="shared" si="9"/>
        <v>1.1755333368491813E-4</v>
      </c>
      <c r="Y11" s="7">
        <f t="shared" si="10"/>
        <v>9.8274067240790731E-4</v>
      </c>
      <c r="Z11" s="43" t="s">
        <v>186</v>
      </c>
      <c r="AA11" s="176">
        <v>0.66200000000000003</v>
      </c>
    </row>
    <row r="12" spans="1:27">
      <c r="A12" s="42">
        <v>9</v>
      </c>
      <c r="B12" s="168">
        <f>'CW2'!P15</f>
        <v>3.0447176960522278</v>
      </c>
      <c r="C12" s="162">
        <f>CW1FC1!B12</f>
        <v>1.7316388060819438E-4</v>
      </c>
      <c r="D12" s="21">
        <f t="shared" si="1"/>
        <v>623.38997018949976</v>
      </c>
      <c r="E12" s="149" t="s">
        <v>150</v>
      </c>
      <c r="F12" s="148" t="s">
        <v>152</v>
      </c>
      <c r="G12" s="7">
        <v>0</v>
      </c>
      <c r="H12" s="79">
        <v>0</v>
      </c>
      <c r="I12" s="10">
        <f t="shared" si="5"/>
        <v>623.38997018949976</v>
      </c>
      <c r="J12" s="10">
        <f t="shared" si="2"/>
        <v>2705565.9498509476</v>
      </c>
      <c r="K12" s="7">
        <f t="shared" si="6"/>
        <v>75.154609718081872</v>
      </c>
      <c r="L12" s="7">
        <f>'CW1'!Q15</f>
        <v>2600</v>
      </c>
      <c r="M12" s="7">
        <f t="shared" si="7"/>
        <v>2500</v>
      </c>
      <c r="N12" s="7">
        <f>VLOOKUP(M12,'CW1'!$AG$7:$AH$68,2,TRUE)</f>
        <v>5.24</v>
      </c>
      <c r="O12" s="7">
        <f>VLOOKUP(L12,'CW1'!$AG$7:$AI$68,3,TRUE)</f>
        <v>15.191474615384614</v>
      </c>
      <c r="P12" s="7">
        <f t="shared" si="3"/>
        <v>16</v>
      </c>
      <c r="Q12" s="7">
        <f>MATCH(P12,'CW1'!$AJ$7:$AJ$29,0)</f>
        <v>7</v>
      </c>
      <c r="R12" s="7">
        <f>MATCH(M12,'CW1'!$AK$6:$AX$6,0)</f>
        <v>5</v>
      </c>
      <c r="S12" s="7">
        <f>INDEX('CW1'!$AK$7:$AX$29,'CW2 Hybrid Fuel consumption'!Q12,'CW2 Hybrid Fuel consumption'!R12)</f>
        <v>434</v>
      </c>
      <c r="T12" s="10">
        <f t="shared" si="0"/>
        <v>3.0447176960522278</v>
      </c>
      <c r="U12" s="161">
        <f>(('CW1'!G15-'CW1'!G14)/3600)*'CW2 Hybrid Fuel consumption'!T12</f>
        <v>2.0240554727486102E-4</v>
      </c>
      <c r="V12" s="10">
        <f t="shared" si="4"/>
        <v>8.7844007517289685E-2</v>
      </c>
      <c r="W12" s="10">
        <f t="shared" si="8"/>
        <v>0.82096854913358841</v>
      </c>
      <c r="X12" s="171">
        <f t="shared" si="9"/>
        <v>1.1775336128323013E-4</v>
      </c>
      <c r="Y12" s="7">
        <f t="shared" si="10"/>
        <v>1.1004940336911374E-3</v>
      </c>
      <c r="Z12" s="68" t="s">
        <v>253</v>
      </c>
      <c r="AA12" s="203">
        <f>((AA6-CW1FC1!L6)/CW1FC1!L6)*100</f>
        <v>69.699467164233383</v>
      </c>
    </row>
    <row r="13" spans="1:27">
      <c r="A13" s="42">
        <v>10</v>
      </c>
      <c r="B13" s="168">
        <f>'CW2'!P16</f>
        <v>3.214866081574415</v>
      </c>
      <c r="C13" s="162">
        <f>CW1FC1!B13</f>
        <v>1.7350770684861118E-4</v>
      </c>
      <c r="D13" s="21">
        <f t="shared" si="1"/>
        <v>624.62774465500024</v>
      </c>
      <c r="E13" s="149" t="s">
        <v>150</v>
      </c>
      <c r="F13" s="148" t="s">
        <v>152</v>
      </c>
      <c r="G13" s="7">
        <v>0</v>
      </c>
      <c r="H13" s="79">
        <v>0</v>
      </c>
      <c r="I13" s="10">
        <f t="shared" si="5"/>
        <v>624.62774465500024</v>
      </c>
      <c r="J13" s="10">
        <f t="shared" si="2"/>
        <v>2706190.5775956027</v>
      </c>
      <c r="K13" s="7">
        <f t="shared" si="6"/>
        <v>75.171960488766743</v>
      </c>
      <c r="L13" s="7">
        <f>'CW1'!Q16</f>
        <v>2700</v>
      </c>
      <c r="M13" s="7">
        <f t="shared" si="7"/>
        <v>2500</v>
      </c>
      <c r="N13" s="7">
        <f>VLOOKUP(M13,'CW1'!$AG$7:$AH$68,2,TRUE)</f>
        <v>5.24</v>
      </c>
      <c r="O13" s="7">
        <f>VLOOKUP(L13,'CW1'!$AG$7:$AI$68,3,TRUE)</f>
        <v>15.663562222222223</v>
      </c>
      <c r="P13" s="7">
        <f t="shared" si="3"/>
        <v>16</v>
      </c>
      <c r="Q13" s="7">
        <f>MATCH(P13,'CW1'!$AJ$7:$AJ$29,0)</f>
        <v>7</v>
      </c>
      <c r="R13" s="7">
        <f>MATCH(M13,'CW1'!$AK$6:$AX$6,0)</f>
        <v>5</v>
      </c>
      <c r="S13" s="7">
        <f>INDEX('CW1'!$AK$7:$AX$29,'CW2 Hybrid Fuel consumption'!Q13,'CW2 Hybrid Fuel consumption'!R13)</f>
        <v>434</v>
      </c>
      <c r="T13" s="10">
        <f t="shared" si="0"/>
        <v>3.214866081574415</v>
      </c>
      <c r="U13" s="161">
        <f>(('CW1'!G16-'CW1'!G15)/3600)*'CW2 Hybrid Fuel consumption'!T13</f>
        <v>2.0274937351527785E-4</v>
      </c>
      <c r="V13" s="10">
        <f t="shared" si="4"/>
        <v>8.799322810563058E-2</v>
      </c>
      <c r="W13" s="10">
        <f t="shared" si="8"/>
        <v>0.908961777239219</v>
      </c>
      <c r="X13" s="171">
        <f t="shared" si="9"/>
        <v>1.1795338888154234E-4</v>
      </c>
      <c r="Y13" s="7">
        <f t="shared" si="10"/>
        <v>1.2184474225726796E-3</v>
      </c>
    </row>
    <row r="14" spans="1:27">
      <c r="A14" s="42">
        <v>11</v>
      </c>
      <c r="B14" s="168">
        <f>'CW2'!P17</f>
        <v>3.3774979206211695</v>
      </c>
      <c r="C14" s="162">
        <f>CW1FC1!B14</f>
        <v>1.7385153308902793E-4</v>
      </c>
      <c r="D14" s="21">
        <f t="shared" si="1"/>
        <v>625.86551912050061</v>
      </c>
      <c r="E14" s="149" t="s">
        <v>150</v>
      </c>
      <c r="F14" s="148" t="s">
        <v>152</v>
      </c>
      <c r="G14" s="7">
        <v>0</v>
      </c>
      <c r="H14" s="79">
        <v>0</v>
      </c>
      <c r="I14" s="10">
        <f t="shared" si="5"/>
        <v>625.86551912050061</v>
      </c>
      <c r="J14" s="10">
        <f t="shared" si="2"/>
        <v>2706816.4431147231</v>
      </c>
      <c r="K14" s="7">
        <f t="shared" si="6"/>
        <v>75.189345642075651</v>
      </c>
      <c r="L14" s="7">
        <f>'CW1'!Q17</f>
        <v>2900</v>
      </c>
      <c r="M14" s="7">
        <f t="shared" si="7"/>
        <v>3000</v>
      </c>
      <c r="N14" s="7">
        <f>VLOOKUP(M14,'CW1'!$AG$7:$AH$68,2,TRUE)</f>
        <v>7.17</v>
      </c>
      <c r="O14" s="7">
        <f>VLOOKUP(L14,'CW1'!$AG$7:$AI$68,3,TRUE)</f>
        <v>16.510064137931035</v>
      </c>
      <c r="P14" s="7">
        <f t="shared" si="3"/>
        <v>17</v>
      </c>
      <c r="Q14" s="7">
        <f>MATCH(P14,'CW1'!$AJ$7:$AJ$29,0)</f>
        <v>6</v>
      </c>
      <c r="R14" s="7">
        <f>MATCH(M14,'CW1'!$AK$6:$AX$6,0)</f>
        <v>6</v>
      </c>
      <c r="S14" s="7">
        <f>INDEX('CW1'!$AK$7:$AX$29,'CW2 Hybrid Fuel consumption'!Q14,'CW2 Hybrid Fuel consumption'!R14)</f>
        <v>424</v>
      </c>
      <c r="T14" s="10">
        <f t="shared" si="0"/>
        <v>3.3774979206211695</v>
      </c>
      <c r="U14" s="161">
        <f>(('CW1'!G17-'CW1'!G16)/3600)*'CW2 Hybrid Fuel consumption'!T14</f>
        <v>2.0309319975569465E-4</v>
      </c>
      <c r="V14" s="10">
        <f t="shared" si="4"/>
        <v>8.6111516696414536E-2</v>
      </c>
      <c r="W14" s="10">
        <f t="shared" si="8"/>
        <v>0.99507329393563348</v>
      </c>
      <c r="X14" s="171">
        <f t="shared" si="9"/>
        <v>1.1543098752870582E-4</v>
      </c>
      <c r="Y14" s="7">
        <f t="shared" si="10"/>
        <v>1.3338784101013855E-3</v>
      </c>
    </row>
    <row r="15" spans="1:27">
      <c r="A15" s="42">
        <v>12</v>
      </c>
      <c r="B15" s="168">
        <f>'CW2'!P18</f>
        <v>3.53365370773062</v>
      </c>
      <c r="C15" s="162">
        <f>CW1FC1!B15</f>
        <v>1.7419535932944452E-4</v>
      </c>
      <c r="D15" s="21">
        <f t="shared" si="1"/>
        <v>627.10329358600029</v>
      </c>
      <c r="E15" s="149" t="s">
        <v>150</v>
      </c>
      <c r="F15" s="148" t="s">
        <v>152</v>
      </c>
      <c r="G15" s="7">
        <v>0</v>
      </c>
      <c r="H15" s="79">
        <v>0</v>
      </c>
      <c r="I15" s="10">
        <f t="shared" si="5"/>
        <v>627.10329358600029</v>
      </c>
      <c r="J15" s="10">
        <f t="shared" si="2"/>
        <v>2707443.5464083091</v>
      </c>
      <c r="K15" s="7">
        <f t="shared" si="6"/>
        <v>75.206765178008581</v>
      </c>
      <c r="L15" s="7">
        <f>'CW1'!Q18</f>
        <v>3000</v>
      </c>
      <c r="M15" s="7">
        <f t="shared" si="7"/>
        <v>3000</v>
      </c>
      <c r="N15" s="7">
        <f>VLOOKUP(M15,'CW1'!$AG$7:$AH$68,2,TRUE)</f>
        <v>7.17</v>
      </c>
      <c r="O15" s="7">
        <f>VLOOKUP(L15,'CW1'!$AG$7:$AI$68,3,TRUE)</f>
        <v>17.033529999999999</v>
      </c>
      <c r="P15" s="7">
        <f t="shared" si="3"/>
        <v>18</v>
      </c>
      <c r="Q15" s="7">
        <f>MATCH(P15,'CW1'!$AJ$7:$AJ$29,0)</f>
        <v>5</v>
      </c>
      <c r="R15" s="7">
        <f>MATCH(M15,'CW1'!$AK$6:$AX$6,0)</f>
        <v>6</v>
      </c>
      <c r="S15" s="7">
        <f>INDEX('CW1'!$AK$7:$AX$29,'CW2 Hybrid Fuel consumption'!Q15,'CW2 Hybrid Fuel consumption'!R15)</f>
        <v>424</v>
      </c>
      <c r="T15" s="10">
        <f t="shared" si="0"/>
        <v>3.53365370773062</v>
      </c>
      <c r="U15" s="161">
        <f>(('CW1'!G18-'CW1'!G17)/3600)*'CW2 Hybrid Fuel consumption'!T15</f>
        <v>2.0343702599611121E-4</v>
      </c>
      <c r="V15" s="10">
        <f t="shared" si="4"/>
        <v>8.6257299022351158E-2</v>
      </c>
      <c r="W15" s="10">
        <f t="shared" si="8"/>
        <v>1.0813305929579846</v>
      </c>
      <c r="X15" s="171">
        <f t="shared" si="9"/>
        <v>1.1562640619618118E-4</v>
      </c>
      <c r="Y15" s="7">
        <f t="shared" si="10"/>
        <v>1.4495048162975668E-3</v>
      </c>
    </row>
    <row r="16" spans="1:27">
      <c r="A16" s="42">
        <v>13</v>
      </c>
      <c r="B16" s="168">
        <f>'CW2'!P19</f>
        <v>3.684159432354746</v>
      </c>
      <c r="C16" s="162">
        <f>CW1FC1!B16</f>
        <v>1.7453918556986132E-4</v>
      </c>
      <c r="D16" s="21">
        <f t="shared" si="1"/>
        <v>628.34106805150077</v>
      </c>
      <c r="E16" s="149" t="s">
        <v>150</v>
      </c>
      <c r="F16" s="148" t="s">
        <v>152</v>
      </c>
      <c r="G16" s="7">
        <v>0</v>
      </c>
      <c r="H16" s="79">
        <v>0</v>
      </c>
      <c r="I16" s="10">
        <f t="shared" si="5"/>
        <v>628.34106805150077</v>
      </c>
      <c r="J16" s="10">
        <f t="shared" si="2"/>
        <v>2708071.8874763604</v>
      </c>
      <c r="K16" s="7">
        <f t="shared" si="6"/>
        <v>75.224219096565577</v>
      </c>
      <c r="L16" s="7">
        <f>'CW1'!Q19</f>
        <v>3100</v>
      </c>
      <c r="M16" s="7">
        <f t="shared" si="7"/>
        <v>3000</v>
      </c>
      <c r="N16" s="7">
        <f>VLOOKUP(M16,'CW1'!$AG$7:$AH$68,2,TRUE)</f>
        <v>7.17</v>
      </c>
      <c r="O16" s="7">
        <f>VLOOKUP(L16,'CW1'!$AG$7:$AI$68,3,TRUE)</f>
        <v>17.408272258064518</v>
      </c>
      <c r="P16" s="7">
        <f t="shared" si="3"/>
        <v>18</v>
      </c>
      <c r="Q16" s="7">
        <f>MATCH(P16,'CW1'!$AJ$7:$AJ$29,0)</f>
        <v>5</v>
      </c>
      <c r="R16" s="7">
        <f>MATCH(M16,'CW1'!$AK$6:$AX$6,0)</f>
        <v>6</v>
      </c>
      <c r="S16" s="7">
        <f>INDEX('CW1'!$AK$7:$AX$29,'CW2 Hybrid Fuel consumption'!Q16,'CW2 Hybrid Fuel consumption'!R16)</f>
        <v>424</v>
      </c>
      <c r="T16" s="10">
        <f t="shared" si="0"/>
        <v>3.684159432354746</v>
      </c>
      <c r="U16" s="161">
        <f>(('CW1'!G19-'CW1'!G18)/3600)*'CW2 Hybrid Fuel consumption'!T16</f>
        <v>2.0378085223652802E-4</v>
      </c>
      <c r="V16" s="10">
        <f t="shared" si="4"/>
        <v>8.6403081348287877E-2</v>
      </c>
      <c r="W16" s="10">
        <f t="shared" si="8"/>
        <v>1.1677336743062725</v>
      </c>
      <c r="X16" s="171">
        <f t="shared" si="9"/>
        <v>1.1582182486365668E-4</v>
      </c>
      <c r="Y16" s="7">
        <f t="shared" si="10"/>
        <v>1.5653266411612234E-3</v>
      </c>
    </row>
    <row r="17" spans="1:25">
      <c r="A17" s="42">
        <v>14</v>
      </c>
      <c r="B17" s="168">
        <f>'CW2'!P20</f>
        <v>3.8296836198082058</v>
      </c>
      <c r="C17" s="162">
        <f>CW1FC1!B17</f>
        <v>1.748830118102778E-4</v>
      </c>
      <c r="D17" s="21">
        <f t="shared" si="1"/>
        <v>629.57884251700011</v>
      </c>
      <c r="E17" s="149" t="s">
        <v>150</v>
      </c>
      <c r="F17" s="148" t="s">
        <v>152</v>
      </c>
      <c r="G17" s="7">
        <v>0</v>
      </c>
      <c r="H17" s="79">
        <v>0</v>
      </c>
      <c r="I17" s="10">
        <f t="shared" si="5"/>
        <v>629.57884251700011</v>
      </c>
      <c r="J17" s="10">
        <f t="shared" si="2"/>
        <v>2708701.4663188774</v>
      </c>
      <c r="K17" s="7">
        <f t="shared" si="6"/>
        <v>75.241707397746595</v>
      </c>
      <c r="L17" s="7">
        <f>'CW1'!Q20</f>
        <v>3300</v>
      </c>
      <c r="M17" s="7">
        <f t="shared" si="7"/>
        <v>3500</v>
      </c>
      <c r="N17" s="7">
        <f>VLOOKUP(M17,'CW1'!$AG$7:$AH$68,2,TRUE)</f>
        <v>9.2200000000000006</v>
      </c>
      <c r="O17" s="7">
        <f>VLOOKUP(L17,'CW1'!$AG$7:$AI$68,3,TRUE)</f>
        <v>18.348785454545457</v>
      </c>
      <c r="P17" s="7">
        <f t="shared" si="3"/>
        <v>19</v>
      </c>
      <c r="Q17" s="7">
        <f>MATCH(P17,'CW1'!$AJ$7:$AJ$29,0)</f>
        <v>4</v>
      </c>
      <c r="R17" s="7">
        <f>MATCH(M17,'CW1'!$AK$6:$AX$6,0)</f>
        <v>7</v>
      </c>
      <c r="S17" s="7">
        <f>INDEX('CW1'!$AK$7:$AX$29,'CW2 Hybrid Fuel consumption'!Q17,'CW2 Hybrid Fuel consumption'!R17)</f>
        <v>462</v>
      </c>
      <c r="T17" s="10">
        <f t="shared" si="0"/>
        <v>3.8296836198082058</v>
      </c>
      <c r="U17" s="161">
        <f>(('CW1'!G20-'CW1'!G19)/3600)*'CW2 Hybrid Fuel consumption'!T17</f>
        <v>2.0412467847694444E-4</v>
      </c>
      <c r="V17" s="10">
        <f t="shared" si="4"/>
        <v>9.4305601456348337E-2</v>
      </c>
      <c r="W17" s="10">
        <f t="shared" si="8"/>
        <v>1.2620392757626209</v>
      </c>
      <c r="X17" s="171">
        <f t="shared" si="9"/>
        <v>1.2641501535703531E-4</v>
      </c>
      <c r="Y17" s="7">
        <f t="shared" si="10"/>
        <v>1.6917416565182587E-3</v>
      </c>
    </row>
    <row r="18" spans="1:25">
      <c r="A18" s="42">
        <v>15</v>
      </c>
      <c r="B18" s="168">
        <f>'CW2'!P21</f>
        <v>3.4058703332132114</v>
      </c>
      <c r="C18" s="162">
        <f>CW1FC1!B18</f>
        <v>1.5043517138402812E-4</v>
      </c>
      <c r="D18" s="21">
        <f t="shared" si="1"/>
        <v>541.56661698250127</v>
      </c>
      <c r="E18" s="149" t="s">
        <v>150</v>
      </c>
      <c r="F18" s="148" t="s">
        <v>152</v>
      </c>
      <c r="G18" s="7">
        <v>0</v>
      </c>
      <c r="H18" s="79">
        <v>0</v>
      </c>
      <c r="I18" s="10">
        <f t="shared" si="5"/>
        <v>541.56661698250127</v>
      </c>
      <c r="J18" s="10">
        <f t="shared" si="2"/>
        <v>2709243.0329358601</v>
      </c>
      <c r="K18" s="7">
        <f t="shared" si="6"/>
        <v>75.256750914885004</v>
      </c>
      <c r="L18" s="7">
        <f>'CW1'!Q21</f>
        <v>3400</v>
      </c>
      <c r="M18" s="7">
        <f t="shared" si="7"/>
        <v>3500</v>
      </c>
      <c r="N18" s="7">
        <f>VLOOKUP(M18,'CW1'!$AG$7:$AH$68,2,TRUE)</f>
        <v>9.2200000000000006</v>
      </c>
      <c r="O18" s="7">
        <f>VLOOKUP(L18,'CW1'!$AG$7:$AI$68,3,TRUE)</f>
        <v>18.777548823529415</v>
      </c>
      <c r="P18" s="7">
        <f t="shared" si="3"/>
        <v>19</v>
      </c>
      <c r="Q18" s="7">
        <f>MATCH(P18,'CW1'!$AJ$7:$AJ$29,0)</f>
        <v>4</v>
      </c>
      <c r="R18" s="7">
        <f>MATCH(M18,'CW1'!$AK$6:$AX$6,0)</f>
        <v>7</v>
      </c>
      <c r="S18" s="7">
        <f>INDEX('CW1'!$AK$7:$AX$29,'CW2 Hybrid Fuel consumption'!Q18,'CW2 Hybrid Fuel consumption'!R18)</f>
        <v>462</v>
      </c>
      <c r="T18" s="10">
        <f t="shared" si="0"/>
        <v>3.4058703332132114</v>
      </c>
      <c r="U18" s="161">
        <f>(('CW1'!G21-'CW1'!G20)/3600)*'CW2 Hybrid Fuel consumption'!T18</f>
        <v>1.7537961582847261E-4</v>
      </c>
      <c r="V18" s="10">
        <f t="shared" si="4"/>
        <v>8.1025382512754346E-2</v>
      </c>
      <c r="W18" s="10">
        <f t="shared" si="8"/>
        <v>1.3430646582753751</v>
      </c>
      <c r="X18" s="171">
        <f t="shared" si="9"/>
        <v>1.0861311328787445E-4</v>
      </c>
      <c r="Y18" s="7">
        <f t="shared" si="10"/>
        <v>1.8003547698061332E-3</v>
      </c>
    </row>
    <row r="19" spans="1:25">
      <c r="A19" s="42">
        <v>16</v>
      </c>
      <c r="B19" s="168">
        <f>'CW2'!P22</f>
        <v>3.503905933458348</v>
      </c>
      <c r="C19" s="162">
        <f>CW1FC1!B19</f>
        <v>1.5071873941736129E-4</v>
      </c>
      <c r="D19" s="21">
        <f t="shared" si="1"/>
        <v>542.58746190250065</v>
      </c>
      <c r="E19" s="149" t="s">
        <v>150</v>
      </c>
      <c r="F19" s="148" t="s">
        <v>152</v>
      </c>
      <c r="G19" s="7">
        <v>0</v>
      </c>
      <c r="H19" s="79">
        <v>0</v>
      </c>
      <c r="I19" s="10">
        <f t="shared" si="5"/>
        <v>542.58746190250065</v>
      </c>
      <c r="J19" s="10">
        <f t="shared" si="2"/>
        <v>2709785.6203977624</v>
      </c>
      <c r="K19" s="7">
        <f t="shared" si="6"/>
        <v>75.271822788826739</v>
      </c>
      <c r="L19" s="7">
        <f>'CW1'!Q22</f>
        <v>3500</v>
      </c>
      <c r="M19" s="7">
        <f t="shared" si="7"/>
        <v>3500</v>
      </c>
      <c r="N19" s="7">
        <f>VLOOKUP(M19,'CW1'!$AG$7:$AH$68,2,TRUE)</f>
        <v>9.2200000000000006</v>
      </c>
      <c r="O19" s="7">
        <f>VLOOKUP(L19,'CW1'!$AG$7:$AI$68,3,TRUE)</f>
        <v>18.774554285714288</v>
      </c>
      <c r="P19" s="7">
        <f t="shared" si="3"/>
        <v>19</v>
      </c>
      <c r="Q19" s="7">
        <f>MATCH(P19,'CW1'!$AJ$7:$AJ$29,0)</f>
        <v>4</v>
      </c>
      <c r="R19" s="7">
        <f>MATCH(M19,'CW1'!$AK$6:$AX$6,0)</f>
        <v>7</v>
      </c>
      <c r="S19" s="7">
        <f>INDEX('CW1'!$AK$7:$AX$29,'CW2 Hybrid Fuel consumption'!Q19,'CW2 Hybrid Fuel consumption'!R19)</f>
        <v>462</v>
      </c>
      <c r="T19" s="10">
        <f t="shared" si="0"/>
        <v>3.503905933458348</v>
      </c>
      <c r="U19" s="161">
        <f>(('CW1'!G22-'CW1'!G21)/3600)*'CW2 Hybrid Fuel consumption'!T19</f>
        <v>1.7566318386180577E-4</v>
      </c>
      <c r="V19" s="10">
        <f t="shared" si="4"/>
        <v>8.1156390944154264E-2</v>
      </c>
      <c r="W19" s="10">
        <f t="shared" si="8"/>
        <v>1.4242210492195293</v>
      </c>
      <c r="X19" s="171">
        <f t="shared" si="9"/>
        <v>1.0878872780717731E-4</v>
      </c>
      <c r="Y19" s="7">
        <f t="shared" si="10"/>
        <v>1.9091434976133104E-3</v>
      </c>
    </row>
    <row r="20" spans="1:25">
      <c r="A20" s="42">
        <v>17</v>
      </c>
      <c r="B20" s="168">
        <f>'CW2'!P23</f>
        <v>3.5998550645548781</v>
      </c>
      <c r="C20" s="162">
        <f>CW1FC1!B20</f>
        <v>1.5100230745069415E-4</v>
      </c>
      <c r="D20" s="21">
        <f t="shared" si="1"/>
        <v>543.60830682249889</v>
      </c>
      <c r="E20" s="149" t="s">
        <v>150</v>
      </c>
      <c r="F20" s="148" t="s">
        <v>152</v>
      </c>
      <c r="G20" s="7">
        <v>0</v>
      </c>
      <c r="H20" s="79">
        <v>0</v>
      </c>
      <c r="I20" s="10">
        <f t="shared" si="5"/>
        <v>543.60830682249889</v>
      </c>
      <c r="J20" s="10">
        <f t="shared" si="2"/>
        <v>2710329.2287045848</v>
      </c>
      <c r="K20" s="7">
        <f t="shared" si="6"/>
        <v>75.286923019571788</v>
      </c>
      <c r="L20" s="7">
        <f>'CW1'!Q23</f>
        <v>3600</v>
      </c>
      <c r="M20" s="7">
        <f t="shared" si="7"/>
        <v>3500</v>
      </c>
      <c r="N20" s="7">
        <f>VLOOKUP(M20,'CW1'!$AG$7:$AH$68,2,TRUE)</f>
        <v>9.2200000000000006</v>
      </c>
      <c r="O20" s="7">
        <f>VLOOKUP(L20,'CW1'!$AG$7:$AI$68,3,TRUE)</f>
        <v>19.076603333333331</v>
      </c>
      <c r="P20" s="7">
        <f t="shared" si="3"/>
        <v>20</v>
      </c>
      <c r="Q20" s="7">
        <f>MATCH(P20,'CW1'!$AJ$7:$AJ$29,0)</f>
        <v>3</v>
      </c>
      <c r="R20" s="7">
        <f>MATCH(M20,'CW1'!$AK$6:$AX$6,0)</f>
        <v>7</v>
      </c>
      <c r="S20" s="7">
        <f>INDEX('CW1'!$AK$7:$AX$29,'CW2 Hybrid Fuel consumption'!Q20,'CW2 Hybrid Fuel consumption'!R20)</f>
        <v>462</v>
      </c>
      <c r="T20" s="10">
        <f t="shared" si="0"/>
        <v>3.5998550645548781</v>
      </c>
      <c r="U20" s="161">
        <f>(('CW1'!G23-'CW1'!G22)/3600)*'CW2 Hybrid Fuel consumption'!T20</f>
        <v>1.7594675189513853E-4</v>
      </c>
      <c r="V20" s="10">
        <f t="shared" si="4"/>
        <v>8.1287399375554001E-2</v>
      </c>
      <c r="W20" s="10">
        <f t="shared" si="8"/>
        <v>1.5055084485950834</v>
      </c>
      <c r="X20" s="171">
        <f t="shared" si="9"/>
        <v>1.0896434232647989E-4</v>
      </c>
      <c r="Y20" s="7">
        <f t="shared" si="10"/>
        <v>2.0181078399397904E-3</v>
      </c>
    </row>
    <row r="21" spans="1:25">
      <c r="A21" s="42">
        <v>18</v>
      </c>
      <c r="B21" s="168">
        <f>'CW2'!P24</f>
        <v>3.6938816733736899</v>
      </c>
      <c r="C21" s="162">
        <f>CW1FC1!B21</f>
        <v>1.5128587548402753E-4</v>
      </c>
      <c r="D21" s="21">
        <f t="shared" si="1"/>
        <v>544.62915174249906</v>
      </c>
      <c r="E21" s="149" t="s">
        <v>150</v>
      </c>
      <c r="F21" s="148" t="s">
        <v>152</v>
      </c>
      <c r="G21" s="7">
        <v>0</v>
      </c>
      <c r="H21" s="79">
        <v>0</v>
      </c>
      <c r="I21" s="10">
        <f t="shared" si="5"/>
        <v>544.62915174249906</v>
      </c>
      <c r="J21" s="10">
        <f t="shared" si="2"/>
        <v>2710873.8578563272</v>
      </c>
      <c r="K21" s="7">
        <f t="shared" si="6"/>
        <v>75.302051607120205</v>
      </c>
      <c r="L21" s="7">
        <f>'CW1'!Q24</f>
        <v>3600</v>
      </c>
      <c r="M21" s="7">
        <f t="shared" si="7"/>
        <v>3500</v>
      </c>
      <c r="N21" s="7">
        <f>VLOOKUP(M21,'CW1'!$AG$7:$AH$68,2,TRUE)</f>
        <v>9.2200000000000006</v>
      </c>
      <c r="O21" s="7">
        <f>VLOOKUP(L21,'CW1'!$AG$7:$AI$68,3,TRUE)</f>
        <v>19.076603333333331</v>
      </c>
      <c r="P21" s="7">
        <f t="shared" si="3"/>
        <v>20</v>
      </c>
      <c r="Q21" s="7">
        <f>MATCH(P21,'CW1'!$AJ$7:$AJ$29,0)</f>
        <v>3</v>
      </c>
      <c r="R21" s="7">
        <f>MATCH(M21,'CW1'!$AK$6:$AX$6,0)</f>
        <v>7</v>
      </c>
      <c r="S21" s="7">
        <f>INDEX('CW1'!$AK$7:$AX$29,'CW2 Hybrid Fuel consumption'!Q21,'CW2 Hybrid Fuel consumption'!R21)</f>
        <v>462</v>
      </c>
      <c r="T21" s="10">
        <f t="shared" si="0"/>
        <v>3.6938816733736899</v>
      </c>
      <c r="U21" s="161">
        <f>(('CW1'!G24-'CW1'!G23)/3600)*'CW2 Hybrid Fuel consumption'!T21</f>
        <v>1.7623031992847196E-4</v>
      </c>
      <c r="V21" s="10">
        <f t="shared" si="4"/>
        <v>8.1418407806954043E-2</v>
      </c>
      <c r="W21" s="10">
        <f t="shared" si="8"/>
        <v>1.5869268564020373</v>
      </c>
      <c r="X21" s="171">
        <f t="shared" si="9"/>
        <v>1.091399568457829E-4</v>
      </c>
      <c r="Y21" s="7">
        <f t="shared" si="10"/>
        <v>2.1272477967855734E-3</v>
      </c>
    </row>
    <row r="22" spans="1:25">
      <c r="A22" s="42">
        <v>19</v>
      </c>
      <c r="B22" s="168">
        <f>'CW2'!P25</f>
        <v>3.78613031843493</v>
      </c>
      <c r="C22" s="162">
        <f>CW1FC1!B22</f>
        <v>1.5156944351736132E-4</v>
      </c>
      <c r="D22" s="21">
        <f t="shared" si="1"/>
        <v>545.64999666250071</v>
      </c>
      <c r="E22" s="149" t="s">
        <v>150</v>
      </c>
      <c r="F22" s="148" t="s">
        <v>152</v>
      </c>
      <c r="G22" s="7">
        <v>0</v>
      </c>
      <c r="H22" s="79">
        <v>0</v>
      </c>
      <c r="I22" s="10">
        <f t="shared" si="5"/>
        <v>545.64999666250071</v>
      </c>
      <c r="J22" s="10">
        <f t="shared" si="2"/>
        <v>2711419.5078529897</v>
      </c>
      <c r="K22" s="7">
        <f t="shared" si="6"/>
        <v>75.317208551471936</v>
      </c>
      <c r="L22" s="7">
        <f>'CW1'!Q25</f>
        <v>3700</v>
      </c>
      <c r="M22" s="7">
        <f t="shared" si="7"/>
        <v>3500</v>
      </c>
      <c r="N22" s="7">
        <f>VLOOKUP(M22,'CW1'!$AG$7:$AH$68,2,TRUE)</f>
        <v>9.2200000000000006</v>
      </c>
      <c r="O22" s="7">
        <f>VLOOKUP(L22,'CW1'!$AG$7:$AI$68,3,TRUE)</f>
        <v>18.977082162162162</v>
      </c>
      <c r="P22" s="7">
        <f t="shared" si="3"/>
        <v>19</v>
      </c>
      <c r="Q22" s="7">
        <f>MATCH(P22,'CW1'!$AJ$7:$AJ$29,0)</f>
        <v>4</v>
      </c>
      <c r="R22" s="7">
        <f>MATCH(M22,'CW1'!$AK$6:$AX$6,0)</f>
        <v>7</v>
      </c>
      <c r="S22" s="7">
        <f>INDEX('CW1'!$AK$7:$AX$29,'CW2 Hybrid Fuel consumption'!Q22,'CW2 Hybrid Fuel consumption'!R22)</f>
        <v>462</v>
      </c>
      <c r="T22" s="10">
        <f t="shared" si="0"/>
        <v>3.78613031843493</v>
      </c>
      <c r="U22" s="161">
        <f>(('CW1'!G25-'CW1'!G24)/3600)*'CW2 Hybrid Fuel consumption'!T22</f>
        <v>1.7651388796180578E-4</v>
      </c>
      <c r="V22" s="10">
        <f t="shared" si="4"/>
        <v>8.1549416238354266E-2</v>
      </c>
      <c r="W22" s="10">
        <f t="shared" si="8"/>
        <v>1.6684762726403917</v>
      </c>
      <c r="X22" s="171">
        <f t="shared" si="9"/>
        <v>1.0931557136508615E-4</v>
      </c>
      <c r="Y22" s="7">
        <f t="shared" si="10"/>
        <v>2.2365633681506597E-3</v>
      </c>
    </row>
    <row r="23" spans="1:25">
      <c r="A23" s="42">
        <v>20</v>
      </c>
      <c r="B23" s="168">
        <f>'CW2'!P26</f>
        <v>3.8767292146929355</v>
      </c>
      <c r="C23" s="162">
        <f>CW1FC1!B23</f>
        <v>1.5185301155069437E-4</v>
      </c>
      <c r="D23" s="21">
        <f t="shared" si="1"/>
        <v>546.67084158249975</v>
      </c>
      <c r="E23" s="149" t="s">
        <v>150</v>
      </c>
      <c r="F23" s="148" t="s">
        <v>152</v>
      </c>
      <c r="G23" s="7">
        <v>0</v>
      </c>
      <c r="H23" s="79">
        <v>0</v>
      </c>
      <c r="I23" s="10">
        <f t="shared" si="5"/>
        <v>546.67084158249975</v>
      </c>
      <c r="J23" s="10">
        <f t="shared" si="2"/>
        <v>2711966.1786945723</v>
      </c>
      <c r="K23" s="7">
        <f t="shared" si="6"/>
        <v>75.332393852627007</v>
      </c>
      <c r="L23" s="7">
        <f>'CW1'!Q26</f>
        <v>3800</v>
      </c>
      <c r="M23" s="7">
        <f t="shared" si="7"/>
        <v>4000</v>
      </c>
      <c r="N23" s="7">
        <f>VLOOKUP(M23,'CW1'!$AG$7:$AH$68,2,TRUE)</f>
        <v>10.86</v>
      </c>
      <c r="O23" s="7">
        <f>VLOOKUP(L23,'CW1'!$AG$7:$AI$68,3,TRUE)</f>
        <v>18.882798947368421</v>
      </c>
      <c r="P23" s="7">
        <f t="shared" si="3"/>
        <v>19</v>
      </c>
      <c r="Q23" s="7">
        <f>MATCH(P23,'CW1'!$AJ$7:$AJ$29,0)</f>
        <v>4</v>
      </c>
      <c r="R23" s="7">
        <f>MATCH(M23,'CW1'!$AK$6:$AX$6,0)</f>
        <v>8</v>
      </c>
      <c r="S23" s="7">
        <f>INDEX('CW1'!$AK$7:$AX$29,'CW2 Hybrid Fuel consumption'!Q23,'CW2 Hybrid Fuel consumption'!R23)</f>
        <v>466</v>
      </c>
      <c r="T23" s="10">
        <f t="shared" si="0"/>
        <v>3.8767292146929355</v>
      </c>
      <c r="U23" s="161">
        <f>(('CW1'!G26-'CW1'!G25)/3600)*'CW2 Hybrid Fuel consumption'!T23</f>
        <v>1.7679745599513886E-4</v>
      </c>
      <c r="V23" s="10">
        <f t="shared" si="4"/>
        <v>8.2387614493734704E-2</v>
      </c>
      <c r="W23" s="10">
        <f t="shared" si="8"/>
        <v>1.7508638871341264</v>
      </c>
      <c r="X23" s="171">
        <f t="shared" si="9"/>
        <v>1.1043916151975161E-4</v>
      </c>
      <c r="Y23" s="7">
        <f t="shared" si="10"/>
        <v>2.3470025296704112E-3</v>
      </c>
    </row>
    <row r="24" spans="1:25">
      <c r="A24" s="42">
        <v>21</v>
      </c>
      <c r="B24" s="168">
        <f>'CW2'!P27</f>
        <v>3.9657926911179215</v>
      </c>
      <c r="C24" s="162">
        <f>CW1FC1!B24</f>
        <v>1.5213657958402748E-4</v>
      </c>
      <c r="D24" s="21">
        <f t="shared" si="1"/>
        <v>547.6916865024989</v>
      </c>
      <c r="E24" s="149" t="s">
        <v>150</v>
      </c>
      <c r="F24" s="148" t="s">
        <v>152</v>
      </c>
      <c r="G24" s="7">
        <v>0</v>
      </c>
      <c r="H24" s="79">
        <v>0</v>
      </c>
      <c r="I24" s="10">
        <f t="shared" si="5"/>
        <v>547.6916865024989</v>
      </c>
      <c r="J24" s="10">
        <f t="shared" si="2"/>
        <v>2712513.870381075</v>
      </c>
      <c r="K24" s="7">
        <f t="shared" si="6"/>
        <v>75.347607510585419</v>
      </c>
      <c r="L24" s="7">
        <f>'CW1'!Q27</f>
        <v>3900</v>
      </c>
      <c r="M24" s="7">
        <f t="shared" si="7"/>
        <v>4000</v>
      </c>
      <c r="N24" s="7">
        <f>VLOOKUP(M24,'CW1'!$AG$7:$AH$68,2,TRUE)</f>
        <v>10.86</v>
      </c>
      <c r="O24" s="7">
        <f>VLOOKUP(L24,'CW1'!$AG$7:$AI$68,3,TRUE)</f>
        <v>18.79335076923077</v>
      </c>
      <c r="P24" s="7">
        <f t="shared" si="3"/>
        <v>19</v>
      </c>
      <c r="Q24" s="7">
        <f>MATCH(P24,'CW1'!$AJ$7:$AJ$29,0)</f>
        <v>4</v>
      </c>
      <c r="R24" s="7">
        <f>MATCH(M24,'CW1'!$AK$6:$AX$6,0)</f>
        <v>8</v>
      </c>
      <c r="S24" s="7">
        <f>INDEX('CW1'!$AK$7:$AX$29,'CW2 Hybrid Fuel consumption'!Q24,'CW2 Hybrid Fuel consumption'!R24)</f>
        <v>466</v>
      </c>
      <c r="T24" s="10">
        <f t="shared" si="0"/>
        <v>3.9657926911179215</v>
      </c>
      <c r="U24" s="161">
        <f>(('CW1'!G27-'CW1'!G26)/3600)*'CW2 Hybrid Fuel consumption'!T24</f>
        <v>1.7708102402847186E-4</v>
      </c>
      <c r="V24" s="10">
        <f t="shared" si="4"/>
        <v>8.2519757197267882E-2</v>
      </c>
      <c r="W24" s="10">
        <f t="shared" si="8"/>
        <v>1.8333836443313942</v>
      </c>
      <c r="X24" s="171">
        <f t="shared" si="9"/>
        <v>1.1061629651108295E-4</v>
      </c>
      <c r="Y24" s="7">
        <f t="shared" si="10"/>
        <v>2.4576188261814943E-3</v>
      </c>
    </row>
    <row r="25" spans="1:25">
      <c r="A25" s="42">
        <v>22</v>
      </c>
      <c r="B25" s="168">
        <f>'CW2'!P28</f>
        <v>4.0534231936941696</v>
      </c>
      <c r="C25" s="162">
        <f>CW1FC1!B25</f>
        <v>1.52420147617361E-4</v>
      </c>
      <c r="D25" s="21">
        <f t="shared" si="1"/>
        <v>548.71253142249964</v>
      </c>
      <c r="E25" s="149" t="s">
        <v>150</v>
      </c>
      <c r="F25" s="148" t="s">
        <v>152</v>
      </c>
      <c r="G25" s="7">
        <v>0</v>
      </c>
      <c r="H25" s="79">
        <v>0</v>
      </c>
      <c r="I25" s="10">
        <f t="shared" si="5"/>
        <v>548.71253142249964</v>
      </c>
      <c r="J25" s="10">
        <f t="shared" si="2"/>
        <v>2713062.5829124977</v>
      </c>
      <c r="K25" s="7">
        <f t="shared" si="6"/>
        <v>75.362849525347158</v>
      </c>
      <c r="L25" s="7">
        <f>'CW1'!Q28</f>
        <v>4000</v>
      </c>
      <c r="M25" s="7">
        <f t="shared" si="7"/>
        <v>4000</v>
      </c>
      <c r="N25" s="7">
        <f>VLOOKUP(M25,'CW1'!$AG$7:$AH$68,2,TRUE)</f>
        <v>10.86</v>
      </c>
      <c r="O25" s="7">
        <f>VLOOKUP(L25,'CW1'!$AG$7:$AI$68,3,TRUE)</f>
        <v>19.349805</v>
      </c>
      <c r="P25" s="7">
        <f t="shared" si="3"/>
        <v>20</v>
      </c>
      <c r="Q25" s="7">
        <f>MATCH(P25,'CW1'!$AJ$7:$AJ$29,0)</f>
        <v>3</v>
      </c>
      <c r="R25" s="7">
        <f>MATCH(M25,'CW1'!$AK$6:$AX$6,0)</f>
        <v>8</v>
      </c>
      <c r="S25" s="7">
        <f>INDEX('CW1'!$AK$7:$AX$29,'CW2 Hybrid Fuel consumption'!Q25,'CW2 Hybrid Fuel consumption'!R25)</f>
        <v>466</v>
      </c>
      <c r="T25" s="10">
        <f t="shared" si="0"/>
        <v>4.0534231936941696</v>
      </c>
      <c r="U25" s="161">
        <f>(('CW1'!G28-'CW1'!G27)/3600)*'CW2 Hybrid Fuel consumption'!T25</f>
        <v>1.7736459206180546E-4</v>
      </c>
      <c r="V25" s="10">
        <f t="shared" si="4"/>
        <v>8.2651899900801337E-2</v>
      </c>
      <c r="W25" s="10">
        <f t="shared" si="8"/>
        <v>1.9160355442321955</v>
      </c>
      <c r="X25" s="171">
        <f t="shared" si="9"/>
        <v>1.1079343150241467E-4</v>
      </c>
      <c r="Y25" s="7">
        <f t="shared" si="10"/>
        <v>2.5684122576839089E-3</v>
      </c>
    </row>
    <row r="26" spans="1:25">
      <c r="A26" s="42">
        <v>23</v>
      </c>
      <c r="B26" s="168">
        <f>'CW2'!P29</f>
        <v>4.1397129324637936</v>
      </c>
      <c r="C26" s="162">
        <f>CW1FC1!B26</f>
        <v>1.5270371565069486E-4</v>
      </c>
      <c r="D26" s="21">
        <f t="shared" si="1"/>
        <v>549.73337634250151</v>
      </c>
      <c r="E26" s="149" t="s">
        <v>150</v>
      </c>
      <c r="F26" s="148" t="s">
        <v>152</v>
      </c>
      <c r="G26" s="7">
        <v>0</v>
      </c>
      <c r="H26" s="79">
        <v>0</v>
      </c>
      <c r="I26" s="10">
        <f t="shared" si="5"/>
        <v>549.73337634250151</v>
      </c>
      <c r="J26" s="10">
        <f t="shared" si="2"/>
        <v>2713612.31628884</v>
      </c>
      <c r="K26" s="7">
        <f t="shared" si="6"/>
        <v>75.378119896912224</v>
      </c>
      <c r="L26" s="7">
        <f>'CW1'!Q29</f>
        <v>4100</v>
      </c>
      <c r="M26" s="7">
        <f t="shared" si="7"/>
        <v>4000</v>
      </c>
      <c r="N26" s="7">
        <f>VLOOKUP(M26,'CW1'!$AG$7:$AH$68,2,TRUE)</f>
        <v>10.86</v>
      </c>
      <c r="O26" s="7">
        <f>VLOOKUP(L26,'CW1'!$AG$7:$AI$68,3,TRUE)</f>
        <v>19.903451219512192</v>
      </c>
      <c r="P26" s="7">
        <f t="shared" si="3"/>
        <v>20</v>
      </c>
      <c r="Q26" s="7">
        <f>MATCH(P26,'CW1'!$AJ$7:$AJ$29,0)</f>
        <v>3</v>
      </c>
      <c r="R26" s="7">
        <f>MATCH(M26,'CW1'!$AK$6:$AX$6,0)</f>
        <v>8</v>
      </c>
      <c r="S26" s="7">
        <f>INDEX('CW1'!$AK$7:$AX$29,'CW2 Hybrid Fuel consumption'!Q26,'CW2 Hybrid Fuel consumption'!R26)</f>
        <v>466</v>
      </c>
      <c r="T26" s="10">
        <f t="shared" si="0"/>
        <v>4.1397129324637936</v>
      </c>
      <c r="U26" s="161">
        <f>(('CW1'!G29-'CW1'!G28)/3600)*'CW2 Hybrid Fuel consumption'!T26</f>
        <v>1.7764816009513941E-4</v>
      </c>
      <c r="V26" s="10">
        <f t="shared" si="4"/>
        <v>8.2784042604334959E-2</v>
      </c>
      <c r="W26" s="10">
        <f t="shared" si="8"/>
        <v>1.9988195868365304</v>
      </c>
      <c r="X26" s="171">
        <f t="shared" si="9"/>
        <v>1.109705664937466E-4</v>
      </c>
      <c r="Y26" s="7">
        <f t="shared" si="10"/>
        <v>2.6793828241776555E-3</v>
      </c>
    </row>
    <row r="27" spans="1:25">
      <c r="A27" s="42">
        <v>24</v>
      </c>
      <c r="B27" s="168">
        <f>'CW2'!P30</f>
        <v>4.2247452469241908</v>
      </c>
      <c r="C27" s="162">
        <f>CW1FC1!B27</f>
        <v>1.5298728368402816E-4</v>
      </c>
      <c r="D27" s="21">
        <f t="shared" si="1"/>
        <v>550.75422126250135</v>
      </c>
      <c r="E27" s="149" t="s">
        <v>150</v>
      </c>
      <c r="F27" s="148" t="s">
        <v>152</v>
      </c>
      <c r="G27" s="7">
        <v>0</v>
      </c>
      <c r="H27" s="79">
        <v>0</v>
      </c>
      <c r="I27" s="10">
        <f t="shared" si="5"/>
        <v>550.75422126250135</v>
      </c>
      <c r="J27" s="10">
        <f t="shared" si="2"/>
        <v>2714163.0705101024</v>
      </c>
      <c r="K27" s="7">
        <f t="shared" si="6"/>
        <v>75.393418625280631</v>
      </c>
      <c r="L27" s="7">
        <f>'CW1'!Q30</f>
        <v>4100</v>
      </c>
      <c r="M27" s="7">
        <f t="shared" si="7"/>
        <v>4000</v>
      </c>
      <c r="N27" s="7">
        <f>VLOOKUP(M27,'CW1'!$AG$7:$AH$68,2,TRUE)</f>
        <v>10.86</v>
      </c>
      <c r="O27" s="7">
        <f>VLOOKUP(L27,'CW1'!$AG$7:$AI$68,3,TRUE)</f>
        <v>19.903451219512192</v>
      </c>
      <c r="P27" s="7">
        <f t="shared" si="3"/>
        <v>20</v>
      </c>
      <c r="Q27" s="7">
        <f>MATCH(P27,'CW1'!$AJ$7:$AJ$29,0)</f>
        <v>3</v>
      </c>
      <c r="R27" s="7">
        <f>MATCH(M27,'CW1'!$AK$6:$AX$6,0)</f>
        <v>8</v>
      </c>
      <c r="S27" s="7">
        <f>INDEX('CW1'!$AK$7:$AX$29,'CW2 Hybrid Fuel consumption'!Q27,'CW2 Hybrid Fuel consumption'!R27)</f>
        <v>466</v>
      </c>
      <c r="T27" s="10">
        <f t="shared" si="0"/>
        <v>4.2247452469241908</v>
      </c>
      <c r="U27" s="161">
        <f>(('CW1'!G30-'CW1'!G29)/3600)*'CW2 Hybrid Fuel consumption'!T27</f>
        <v>1.7793172812847268E-4</v>
      </c>
      <c r="V27" s="10">
        <f t="shared" si="4"/>
        <v>8.2916185307868262E-2</v>
      </c>
      <c r="W27" s="10">
        <f t="shared" si="8"/>
        <v>2.0817357721443988</v>
      </c>
      <c r="X27" s="171">
        <f t="shared" si="9"/>
        <v>1.1114770148507809E-4</v>
      </c>
      <c r="Y27" s="7">
        <f t="shared" si="10"/>
        <v>2.7905305256627337E-3</v>
      </c>
    </row>
    <row r="28" spans="1:25">
      <c r="A28" s="42">
        <v>25</v>
      </c>
      <c r="B28" s="168">
        <f>'CW2'!P31</f>
        <v>4.3085957464321565</v>
      </c>
      <c r="C28" s="162">
        <f>CW1FC1!B28</f>
        <v>1.5327085171736127E-4</v>
      </c>
      <c r="D28" s="21">
        <f t="shared" si="1"/>
        <v>551.77506618250061</v>
      </c>
      <c r="E28" s="149" t="s">
        <v>150</v>
      </c>
      <c r="F28" s="148" t="s">
        <v>152</v>
      </c>
      <c r="G28" s="7">
        <v>0</v>
      </c>
      <c r="H28" s="79">
        <v>0</v>
      </c>
      <c r="I28" s="10">
        <f t="shared" si="5"/>
        <v>551.77506618250061</v>
      </c>
      <c r="J28" s="10">
        <f t="shared" si="2"/>
        <v>2714714.8455762849</v>
      </c>
      <c r="K28" s="7">
        <f t="shared" si="6"/>
        <v>75.408745710452365</v>
      </c>
      <c r="L28" s="7">
        <f>'CW1'!Q31</f>
        <v>4200</v>
      </c>
      <c r="M28" s="7">
        <f t="shared" si="7"/>
        <v>4000</v>
      </c>
      <c r="N28" s="7">
        <f>VLOOKUP(M28,'CW1'!$AG$7:$AH$68,2,TRUE)</f>
        <v>10.86</v>
      </c>
      <c r="O28" s="7">
        <f>VLOOKUP(L28,'CW1'!$AG$7:$AI$68,3,TRUE)</f>
        <v>20.430733333333329</v>
      </c>
      <c r="P28" s="7">
        <f t="shared" si="3"/>
        <v>21</v>
      </c>
      <c r="Q28" s="7">
        <f>MATCH(P28,'CW1'!$AJ$7:$AJ$29,0)</f>
        <v>2</v>
      </c>
      <c r="R28" s="7">
        <f>MATCH(M28,'CW1'!$AK$6:$AX$6,0)</f>
        <v>8</v>
      </c>
      <c r="S28" s="7">
        <f>INDEX('CW1'!$AK$7:$AX$29,'CW2 Hybrid Fuel consumption'!Q28,'CW2 Hybrid Fuel consumption'!R28)</f>
        <v>488</v>
      </c>
      <c r="T28" s="10">
        <f t="shared" si="0"/>
        <v>4.3085957464321565</v>
      </c>
      <c r="U28" s="161">
        <f>(('CW1'!G31-'CW1'!G30)/3600)*'CW2 Hybrid Fuel consumption'!T28</f>
        <v>1.7821529616180573E-4</v>
      </c>
      <c r="V28" s="10">
        <f t="shared" si="4"/>
        <v>8.6969064526961196E-2</v>
      </c>
      <c r="W28" s="10">
        <f t="shared" si="8"/>
        <v>2.1687048366713602</v>
      </c>
      <c r="X28" s="171">
        <f t="shared" si="9"/>
        <v>1.1658051545169061E-4</v>
      </c>
      <c r="Y28" s="7">
        <f t="shared" si="10"/>
        <v>2.9071110411144243E-3</v>
      </c>
    </row>
    <row r="29" spans="1:25">
      <c r="A29" s="42">
        <v>26</v>
      </c>
      <c r="B29" s="168">
        <f>'CW2'!P32</f>
        <v>4.3913332692812039</v>
      </c>
      <c r="C29" s="162">
        <f>CW1FC1!B29</f>
        <v>1.535544197506946E-4</v>
      </c>
      <c r="D29" s="21">
        <f t="shared" si="1"/>
        <v>552.79591110250055</v>
      </c>
      <c r="E29" s="149" t="s">
        <v>150</v>
      </c>
      <c r="F29" s="148" t="s">
        <v>152</v>
      </c>
      <c r="G29" s="7">
        <v>0</v>
      </c>
      <c r="H29" s="79">
        <v>0</v>
      </c>
      <c r="I29" s="10">
        <f t="shared" si="5"/>
        <v>552.79591110250055</v>
      </c>
      <c r="J29" s="10">
        <f t="shared" si="2"/>
        <v>2715267.6414873875</v>
      </c>
      <c r="K29" s="7">
        <f t="shared" si="6"/>
        <v>75.424101152427426</v>
      </c>
      <c r="L29" s="7">
        <f>'CW1'!Q32</f>
        <v>4300</v>
      </c>
      <c r="M29" s="7">
        <f t="shared" si="7"/>
        <v>4500</v>
      </c>
      <c r="N29" s="7">
        <f>VLOOKUP(M29,'CW1'!$AG$7:$AH$68,2,TRUE)</f>
        <v>13.81</v>
      </c>
      <c r="O29" s="7">
        <f>VLOOKUP(L29,'CW1'!$AG$7:$AI$68,3,TRUE)</f>
        <v>20.933490697674422</v>
      </c>
      <c r="P29" s="7">
        <f t="shared" si="3"/>
        <v>21</v>
      </c>
      <c r="Q29" s="7">
        <f>MATCH(P29,'CW1'!$AJ$7:$AJ$29,0)</f>
        <v>2</v>
      </c>
      <c r="R29" s="7">
        <f>MATCH(M29,'CW1'!$AK$6:$AX$6,0)</f>
        <v>9</v>
      </c>
      <c r="S29" s="7">
        <f>INDEX('CW1'!$AK$7:$AX$29,'CW2 Hybrid Fuel consumption'!Q29,'CW2 Hybrid Fuel consumption'!R29)</f>
        <v>488</v>
      </c>
      <c r="T29" s="10">
        <f t="shared" si="0"/>
        <v>4.3913332692812039</v>
      </c>
      <c r="U29" s="161">
        <f>(('CW1'!G32-'CW1'!G31)/3600)*'CW2 Hybrid Fuel consumption'!T29</f>
        <v>1.7849886419513903E-4</v>
      </c>
      <c r="V29" s="10">
        <f t="shared" si="4"/>
        <v>8.7107445727227853E-2</v>
      </c>
      <c r="W29" s="10">
        <f t="shared" si="8"/>
        <v>2.2558122823985882</v>
      </c>
      <c r="X29" s="171">
        <f t="shared" si="9"/>
        <v>1.1676601303917942E-4</v>
      </c>
      <c r="Y29" s="7">
        <f t="shared" si="10"/>
        <v>3.0238770541536038E-3</v>
      </c>
    </row>
    <row r="30" spans="1:25">
      <c r="A30" s="42">
        <v>27</v>
      </c>
      <c r="B30" s="168">
        <f>'CW2'!P33</f>
        <v>1.048149328689552</v>
      </c>
      <c r="C30" s="162">
        <f>CW1FC1!B30</f>
        <v>3.7171321117361116E-5</v>
      </c>
      <c r="D30" s="21">
        <f t="shared" si="1"/>
        <v>133.81675602250002</v>
      </c>
      <c r="E30" s="150" t="s">
        <v>150</v>
      </c>
      <c r="F30" s="164" t="s">
        <v>154</v>
      </c>
      <c r="G30" s="7">
        <v>0</v>
      </c>
      <c r="H30" s="79">
        <v>0</v>
      </c>
      <c r="I30" s="10">
        <v>0</v>
      </c>
      <c r="J30" s="10">
        <f t="shared" si="2"/>
        <v>2715267.6414873875</v>
      </c>
      <c r="K30" s="7">
        <f t="shared" si="6"/>
        <v>75.424101152427426</v>
      </c>
      <c r="L30" s="7">
        <f>'CW1'!Q33</f>
        <v>4400</v>
      </c>
      <c r="M30" s="7">
        <f t="shared" si="7"/>
        <v>4500</v>
      </c>
      <c r="N30" s="7">
        <f>VLOOKUP(M30,'CW1'!$AG$7:$AH$68,2,TRUE)</f>
        <v>13.81</v>
      </c>
      <c r="O30" s="7">
        <f>VLOOKUP(L30,'CW1'!$AG$7:$AI$68,3,TRUE)</f>
        <v>21.413395454545455</v>
      </c>
      <c r="P30" s="7">
        <f t="shared" si="3"/>
        <v>22</v>
      </c>
      <c r="Q30" s="7">
        <f>MATCH(P30,'CW1'!$AJ$7:$AJ$29,0)</f>
        <v>1</v>
      </c>
      <c r="R30" s="7">
        <f>MATCH(M30,'CW1'!$AK$6:$AX$6,0)</f>
        <v>9</v>
      </c>
      <c r="S30" s="7">
        <v>0</v>
      </c>
      <c r="T30" s="10">
        <f t="shared" si="0"/>
        <v>1.048149328689552</v>
      </c>
      <c r="U30" s="161">
        <f>(('CW1'!G33-'CW1'!G32)/3600)*'CW2 Hybrid Fuel consumption'!T30</f>
        <v>4.1893543339583327E-5</v>
      </c>
      <c r="V30" s="10">
        <f t="shared" si="4"/>
        <v>0</v>
      </c>
      <c r="W30" s="10">
        <f t="shared" si="8"/>
        <v>2.2558122823985882</v>
      </c>
      <c r="X30" s="171">
        <f t="shared" si="9"/>
        <v>0</v>
      </c>
      <c r="Y30" s="7">
        <f t="shared" si="10"/>
        <v>3.0238770541536038E-3</v>
      </c>
    </row>
    <row r="31" spans="1:25">
      <c r="A31" s="42">
        <v>28</v>
      </c>
      <c r="B31" s="168">
        <f>'CW2'!P34</f>
        <v>1.048149328689552</v>
      </c>
      <c r="C31" s="162">
        <f>CW1FC1!B31</f>
        <v>3.7171321117361116E-5</v>
      </c>
      <c r="D31" s="21">
        <f t="shared" si="1"/>
        <v>133.81675602250002</v>
      </c>
      <c r="E31" s="150" t="s">
        <v>150</v>
      </c>
      <c r="F31" s="164" t="s">
        <v>154</v>
      </c>
      <c r="G31" s="7">
        <v>0</v>
      </c>
      <c r="H31" s="79">
        <v>0</v>
      </c>
      <c r="I31" s="10">
        <v>0</v>
      </c>
      <c r="J31" s="10">
        <f t="shared" si="2"/>
        <v>2715267.6414873875</v>
      </c>
      <c r="K31" s="7">
        <f t="shared" si="6"/>
        <v>75.424101152427426</v>
      </c>
      <c r="L31" s="7">
        <f>'CW1'!Q34</f>
        <v>4400</v>
      </c>
      <c r="M31" s="7">
        <f t="shared" si="7"/>
        <v>4500</v>
      </c>
      <c r="N31" s="7">
        <f>VLOOKUP(M31,'CW1'!$AG$7:$AH$68,2,TRUE)</f>
        <v>13.81</v>
      </c>
      <c r="O31" s="7">
        <f>VLOOKUP(L31,'CW1'!$AG$7:$AI$68,3,TRUE)</f>
        <v>21.413395454545455</v>
      </c>
      <c r="P31" s="7">
        <f t="shared" si="3"/>
        <v>22</v>
      </c>
      <c r="Q31" s="7">
        <f>MATCH(P31,'CW1'!$AJ$7:$AJ$29,0)</f>
        <v>1</v>
      </c>
      <c r="R31" s="7">
        <f>MATCH(M31,'CW1'!$AK$6:$AX$6,0)</f>
        <v>9</v>
      </c>
      <c r="S31" s="7">
        <v>0</v>
      </c>
      <c r="T31" s="10">
        <f t="shared" si="0"/>
        <v>1.048149328689552</v>
      </c>
      <c r="U31" s="161">
        <f>(('CW1'!G34-'CW1'!G33)/3600)*'CW2 Hybrid Fuel consumption'!T31</f>
        <v>4.1893543339583327E-5</v>
      </c>
      <c r="V31" s="10">
        <f t="shared" si="4"/>
        <v>0</v>
      </c>
      <c r="W31" s="10">
        <f t="shared" si="8"/>
        <v>2.2558122823985882</v>
      </c>
      <c r="X31" s="171">
        <f t="shared" si="9"/>
        <v>0</v>
      </c>
      <c r="Y31" s="7">
        <f t="shared" si="10"/>
        <v>3.0238770541536038E-3</v>
      </c>
    </row>
    <row r="32" spans="1:25">
      <c r="A32" s="42">
        <v>29</v>
      </c>
      <c r="B32" s="168">
        <f>'CW2'!P35</f>
        <v>1.048149328689552</v>
      </c>
      <c r="C32" s="162">
        <f>CW1FC1!B32</f>
        <v>3.7171321117361116E-5</v>
      </c>
      <c r="D32" s="21">
        <f t="shared" si="1"/>
        <v>133.81675602250002</v>
      </c>
      <c r="E32" s="150" t="s">
        <v>150</v>
      </c>
      <c r="F32" s="164" t="s">
        <v>154</v>
      </c>
      <c r="G32" s="7">
        <v>0</v>
      </c>
      <c r="H32" s="79">
        <v>0</v>
      </c>
      <c r="I32" s="10">
        <v>0</v>
      </c>
      <c r="J32" s="10">
        <f t="shared" si="2"/>
        <v>2715267.6414873875</v>
      </c>
      <c r="K32" s="7">
        <f t="shared" si="6"/>
        <v>75.424101152427426</v>
      </c>
      <c r="L32" s="7">
        <f>'CW1'!Q35</f>
        <v>4400</v>
      </c>
      <c r="M32" s="7">
        <f t="shared" si="7"/>
        <v>4500</v>
      </c>
      <c r="N32" s="7">
        <f>VLOOKUP(M32,'CW1'!$AG$7:$AH$68,2,TRUE)</f>
        <v>13.81</v>
      </c>
      <c r="O32" s="7">
        <f>VLOOKUP(L32,'CW1'!$AG$7:$AI$68,3,TRUE)</f>
        <v>21.413395454545455</v>
      </c>
      <c r="P32" s="7">
        <f t="shared" si="3"/>
        <v>22</v>
      </c>
      <c r="Q32" s="7">
        <f>MATCH(P32,'CW1'!$AJ$7:$AJ$29,0)</f>
        <v>1</v>
      </c>
      <c r="R32" s="7">
        <f>MATCH(M32,'CW1'!$AK$6:$AX$6,0)</f>
        <v>9</v>
      </c>
      <c r="S32" s="7">
        <v>0</v>
      </c>
      <c r="T32" s="10">
        <f t="shared" si="0"/>
        <v>1.048149328689552</v>
      </c>
      <c r="U32" s="161">
        <f>(('CW1'!G35-'CW1'!G34)/3600)*'CW2 Hybrid Fuel consumption'!T32</f>
        <v>4.1893543339583327E-5</v>
      </c>
      <c r="V32" s="10">
        <f t="shared" si="4"/>
        <v>0</v>
      </c>
      <c r="W32" s="10">
        <f t="shared" si="8"/>
        <v>2.2558122823985882</v>
      </c>
      <c r="X32" s="171">
        <f t="shared" si="9"/>
        <v>0</v>
      </c>
      <c r="Y32" s="7">
        <f t="shared" si="10"/>
        <v>3.0238770541536038E-3</v>
      </c>
    </row>
    <row r="33" spans="1:25">
      <c r="A33" s="42">
        <v>30</v>
      </c>
      <c r="B33" s="168">
        <f>'CW2'!P36</f>
        <v>1.048149328689552</v>
      </c>
      <c r="C33" s="162">
        <f>CW1FC1!B33</f>
        <v>3.7171321117361116E-5</v>
      </c>
      <c r="D33" s="21">
        <f t="shared" si="1"/>
        <v>133.81675602250002</v>
      </c>
      <c r="E33" s="150" t="s">
        <v>150</v>
      </c>
      <c r="F33" s="164" t="s">
        <v>154</v>
      </c>
      <c r="G33" s="7">
        <v>0</v>
      </c>
      <c r="H33" s="79">
        <v>0</v>
      </c>
      <c r="I33" s="10">
        <v>0</v>
      </c>
      <c r="J33" s="10">
        <f t="shared" si="2"/>
        <v>2715267.6414873875</v>
      </c>
      <c r="K33" s="7">
        <f t="shared" si="6"/>
        <v>75.424101152427426</v>
      </c>
      <c r="L33" s="7">
        <f>'CW1'!Q36</f>
        <v>4400</v>
      </c>
      <c r="M33" s="7">
        <f t="shared" si="7"/>
        <v>4500</v>
      </c>
      <c r="N33" s="7">
        <f>VLOOKUP(M33,'CW1'!$AG$7:$AH$68,2,TRUE)</f>
        <v>13.81</v>
      </c>
      <c r="O33" s="7">
        <f>VLOOKUP(L33,'CW1'!$AG$7:$AI$68,3,TRUE)</f>
        <v>21.413395454545455</v>
      </c>
      <c r="P33" s="7">
        <f t="shared" si="3"/>
        <v>22</v>
      </c>
      <c r="Q33" s="7">
        <f>MATCH(P33,'CW1'!$AJ$7:$AJ$29,0)</f>
        <v>1</v>
      </c>
      <c r="R33" s="7">
        <f>MATCH(M33,'CW1'!$AK$6:$AX$6,0)</f>
        <v>9</v>
      </c>
      <c r="S33" s="7">
        <v>0</v>
      </c>
      <c r="T33" s="10">
        <f t="shared" si="0"/>
        <v>1.048149328689552</v>
      </c>
      <c r="U33" s="161">
        <f>(('CW1'!G36-'CW1'!G35)/3600)*'CW2 Hybrid Fuel consumption'!T33</f>
        <v>4.1893543339583327E-5</v>
      </c>
      <c r="V33" s="10">
        <f t="shared" si="4"/>
        <v>0</v>
      </c>
      <c r="W33" s="10">
        <f t="shared" si="8"/>
        <v>2.2558122823985882</v>
      </c>
      <c r="X33" s="171">
        <f t="shared" si="9"/>
        <v>0</v>
      </c>
      <c r="Y33" s="7">
        <f t="shared" si="10"/>
        <v>3.0238770541536038E-3</v>
      </c>
    </row>
    <row r="34" spans="1:25">
      <c r="A34" s="42">
        <v>31</v>
      </c>
      <c r="B34" s="168">
        <f>'CW2'!P37</f>
        <v>1.048149328689552</v>
      </c>
      <c r="C34" s="162">
        <f>CW1FC1!B34</f>
        <v>3.7171321117361116E-5</v>
      </c>
      <c r="D34" s="21">
        <f t="shared" si="1"/>
        <v>133.81675602250002</v>
      </c>
      <c r="E34" s="150" t="s">
        <v>150</v>
      </c>
      <c r="F34" s="164" t="s">
        <v>154</v>
      </c>
      <c r="G34" s="7">
        <v>0</v>
      </c>
      <c r="H34" s="79">
        <v>0</v>
      </c>
      <c r="I34" s="10">
        <v>0</v>
      </c>
      <c r="J34" s="10">
        <f t="shared" si="2"/>
        <v>2715267.6414873875</v>
      </c>
      <c r="K34" s="7">
        <f t="shared" si="6"/>
        <v>75.424101152427426</v>
      </c>
      <c r="L34" s="7">
        <f>'CW1'!Q37</f>
        <v>4400</v>
      </c>
      <c r="M34" s="7">
        <f t="shared" si="7"/>
        <v>4500</v>
      </c>
      <c r="N34" s="7">
        <f>VLOOKUP(M34,'CW1'!$AG$7:$AH$68,2,TRUE)</f>
        <v>13.81</v>
      </c>
      <c r="O34" s="7">
        <f>VLOOKUP(L34,'CW1'!$AG$7:$AI$68,3,TRUE)</f>
        <v>21.413395454545455</v>
      </c>
      <c r="P34" s="7">
        <f t="shared" si="3"/>
        <v>22</v>
      </c>
      <c r="Q34" s="7">
        <f>MATCH(P34,'CW1'!$AJ$7:$AJ$29,0)</f>
        <v>1</v>
      </c>
      <c r="R34" s="7">
        <f>MATCH(M34,'CW1'!$AK$6:$AX$6,0)</f>
        <v>9</v>
      </c>
      <c r="S34" s="7">
        <v>0</v>
      </c>
      <c r="T34" s="10">
        <f t="shared" si="0"/>
        <v>1.048149328689552</v>
      </c>
      <c r="U34" s="161">
        <f>(('CW1'!G37-'CW1'!G36)/3600)*'CW2 Hybrid Fuel consumption'!T34</f>
        <v>4.1893543339583327E-5</v>
      </c>
      <c r="V34" s="10">
        <f t="shared" si="4"/>
        <v>0</v>
      </c>
      <c r="W34" s="10">
        <f t="shared" si="8"/>
        <v>2.2558122823985882</v>
      </c>
      <c r="X34" s="171">
        <f t="shared" si="9"/>
        <v>0</v>
      </c>
      <c r="Y34" s="7">
        <f t="shared" si="10"/>
        <v>3.0238770541536038E-3</v>
      </c>
    </row>
    <row r="35" spans="1:25">
      <c r="A35" s="42">
        <v>32</v>
      </c>
      <c r="B35" s="168">
        <f>'CW2'!P38</f>
        <v>1.048149328689552</v>
      </c>
      <c r="C35" s="162">
        <f>CW1FC1!B35</f>
        <v>3.7171321117361116E-5</v>
      </c>
      <c r="D35" s="21">
        <f t="shared" si="1"/>
        <v>133.81675602250002</v>
      </c>
      <c r="E35" s="150" t="s">
        <v>150</v>
      </c>
      <c r="F35" s="164" t="s">
        <v>154</v>
      </c>
      <c r="G35" s="7">
        <v>0</v>
      </c>
      <c r="H35" s="79">
        <v>0</v>
      </c>
      <c r="I35" s="10">
        <v>0</v>
      </c>
      <c r="J35" s="10">
        <f t="shared" si="2"/>
        <v>2715267.6414873875</v>
      </c>
      <c r="K35" s="7">
        <f t="shared" si="6"/>
        <v>75.424101152427426</v>
      </c>
      <c r="L35" s="7">
        <f>'CW1'!Q38</f>
        <v>4400</v>
      </c>
      <c r="M35" s="7">
        <f t="shared" si="7"/>
        <v>4500</v>
      </c>
      <c r="N35" s="7">
        <f>VLOOKUP(M35,'CW1'!$AG$7:$AH$68,2,TRUE)</f>
        <v>13.81</v>
      </c>
      <c r="O35" s="7">
        <f>VLOOKUP(L35,'CW1'!$AG$7:$AI$68,3,TRUE)</f>
        <v>21.413395454545455</v>
      </c>
      <c r="P35" s="7">
        <f t="shared" si="3"/>
        <v>22</v>
      </c>
      <c r="Q35" s="7">
        <f>MATCH(P35,'CW1'!$AJ$7:$AJ$29,0)</f>
        <v>1</v>
      </c>
      <c r="R35" s="7">
        <f>MATCH(M35,'CW1'!$AK$6:$AX$6,0)</f>
        <v>9</v>
      </c>
      <c r="S35" s="7">
        <v>0</v>
      </c>
      <c r="T35" s="10">
        <f t="shared" si="0"/>
        <v>1.048149328689552</v>
      </c>
      <c r="U35" s="161">
        <f>(('CW1'!G38-'CW1'!G37)/3600)*'CW2 Hybrid Fuel consumption'!T35</f>
        <v>4.1893543339583327E-5</v>
      </c>
      <c r="V35" s="10">
        <f t="shared" si="4"/>
        <v>0</v>
      </c>
      <c r="W35" s="10">
        <f t="shared" si="8"/>
        <v>2.2558122823985882</v>
      </c>
      <c r="X35" s="171">
        <f t="shared" si="9"/>
        <v>0</v>
      </c>
      <c r="Y35" s="7">
        <f t="shared" si="10"/>
        <v>3.0238770541536038E-3</v>
      </c>
    </row>
    <row r="36" spans="1:25">
      <c r="A36" s="42">
        <v>33</v>
      </c>
      <c r="B36" s="168">
        <f>'CW2'!P39</f>
        <v>1.048149328689552</v>
      </c>
      <c r="C36" s="162">
        <f>CW1FC1!B36</f>
        <v>3.7171321117361116E-5</v>
      </c>
      <c r="D36" s="21">
        <f t="shared" si="1"/>
        <v>133.81675602250002</v>
      </c>
      <c r="E36" s="150" t="s">
        <v>150</v>
      </c>
      <c r="F36" s="164" t="s">
        <v>154</v>
      </c>
      <c r="G36" s="7">
        <v>0</v>
      </c>
      <c r="H36" s="79">
        <v>0</v>
      </c>
      <c r="I36" s="10">
        <v>0</v>
      </c>
      <c r="J36" s="10">
        <f t="shared" ref="J36:J67" si="11">J35+I36</f>
        <v>2715267.6414873875</v>
      </c>
      <c r="K36" s="7">
        <f t="shared" si="6"/>
        <v>75.424101152427426</v>
      </c>
      <c r="L36" s="7">
        <f>'CW1'!Q39</f>
        <v>4400</v>
      </c>
      <c r="M36" s="7">
        <f t="shared" si="7"/>
        <v>4500</v>
      </c>
      <c r="N36" s="7">
        <f>VLOOKUP(M36,'CW1'!$AG$7:$AH$68,2,TRUE)</f>
        <v>13.81</v>
      </c>
      <c r="O36" s="7">
        <f>VLOOKUP(L36,'CW1'!$AG$7:$AI$68,3,TRUE)</f>
        <v>21.413395454545455</v>
      </c>
      <c r="P36" s="7">
        <f t="shared" si="3"/>
        <v>22</v>
      </c>
      <c r="Q36" s="7">
        <f>MATCH(P36,'CW1'!$AJ$7:$AJ$29,0)</f>
        <v>1</v>
      </c>
      <c r="R36" s="7">
        <f>MATCH(M36,'CW1'!$AK$6:$AX$6,0)</f>
        <v>9</v>
      </c>
      <c r="S36" s="7">
        <v>0</v>
      </c>
      <c r="T36" s="10">
        <f t="shared" si="0"/>
        <v>1.048149328689552</v>
      </c>
      <c r="U36" s="161">
        <f>(('CW1'!G39-'CW1'!G38)/3600)*'CW2 Hybrid Fuel consumption'!T36</f>
        <v>4.1893543339583327E-5</v>
      </c>
      <c r="V36" s="10">
        <f t="shared" si="4"/>
        <v>0</v>
      </c>
      <c r="W36" s="10">
        <f t="shared" si="8"/>
        <v>2.2558122823985882</v>
      </c>
      <c r="X36" s="171">
        <f t="shared" si="9"/>
        <v>0</v>
      </c>
      <c r="Y36" s="7">
        <f t="shared" si="10"/>
        <v>3.0238770541536038E-3</v>
      </c>
    </row>
    <row r="37" spans="1:25">
      <c r="A37" s="42">
        <v>34</v>
      </c>
      <c r="B37" s="168">
        <f>'CW2'!P40</f>
        <v>1.048149328689552</v>
      </c>
      <c r="C37" s="162">
        <f>CW1FC1!B37</f>
        <v>3.7171321117361116E-5</v>
      </c>
      <c r="D37" s="21">
        <f t="shared" si="1"/>
        <v>133.81675602250002</v>
      </c>
      <c r="E37" s="150" t="s">
        <v>150</v>
      </c>
      <c r="F37" s="164" t="s">
        <v>154</v>
      </c>
      <c r="G37" s="7">
        <v>0</v>
      </c>
      <c r="H37" s="79">
        <v>0</v>
      </c>
      <c r="I37" s="10">
        <v>0</v>
      </c>
      <c r="J37" s="10">
        <f t="shared" si="11"/>
        <v>2715267.6414873875</v>
      </c>
      <c r="K37" s="7">
        <f t="shared" si="6"/>
        <v>75.424101152427426</v>
      </c>
      <c r="L37" s="7">
        <f>'CW1'!Q40</f>
        <v>4400</v>
      </c>
      <c r="M37" s="7">
        <f t="shared" si="7"/>
        <v>4500</v>
      </c>
      <c r="N37" s="7">
        <f>VLOOKUP(M37,'CW1'!$AG$7:$AH$68,2,TRUE)</f>
        <v>13.81</v>
      </c>
      <c r="O37" s="7">
        <f>VLOOKUP(L37,'CW1'!$AG$7:$AI$68,3,TRUE)</f>
        <v>21.413395454545455</v>
      </c>
      <c r="P37" s="7">
        <f t="shared" si="3"/>
        <v>22</v>
      </c>
      <c r="Q37" s="7">
        <f>MATCH(P37,'CW1'!$AJ$7:$AJ$29,0)</f>
        <v>1</v>
      </c>
      <c r="R37" s="7">
        <f>MATCH(M37,'CW1'!$AK$6:$AX$6,0)</f>
        <v>9</v>
      </c>
      <c r="S37" s="7">
        <v>0</v>
      </c>
      <c r="T37" s="10">
        <f t="shared" si="0"/>
        <v>1.048149328689552</v>
      </c>
      <c r="U37" s="161">
        <f>(('CW1'!G40-'CW1'!G39)/3600)*'CW2 Hybrid Fuel consumption'!T37</f>
        <v>4.1893543339583327E-5</v>
      </c>
      <c r="V37" s="10">
        <f t="shared" si="4"/>
        <v>0</v>
      </c>
      <c r="W37" s="10">
        <f t="shared" si="8"/>
        <v>2.2558122823985882</v>
      </c>
      <c r="X37" s="171">
        <f t="shared" si="9"/>
        <v>0</v>
      </c>
      <c r="Y37" s="7">
        <f t="shared" si="10"/>
        <v>3.0238770541536038E-3</v>
      </c>
    </row>
    <row r="38" spans="1:25">
      <c r="A38" s="42">
        <v>35</v>
      </c>
      <c r="B38" s="168">
        <f>'CW2'!P41</f>
        <v>4.0449117737291989</v>
      </c>
      <c r="C38" s="162">
        <f>CW1FC1!B38</f>
        <v>1.3925465445069446E-4</v>
      </c>
      <c r="D38" s="21">
        <f t="shared" si="1"/>
        <v>501.31675602250004</v>
      </c>
      <c r="E38" s="150" t="s">
        <v>150</v>
      </c>
      <c r="F38" s="148" t="s">
        <v>152</v>
      </c>
      <c r="G38" s="7">
        <v>0</v>
      </c>
      <c r="H38" s="79">
        <v>0</v>
      </c>
      <c r="I38" s="10">
        <f>B38*1000</f>
        <v>4044.911773729199</v>
      </c>
      <c r="J38" s="10">
        <f t="shared" si="11"/>
        <v>2719312.5532611166</v>
      </c>
      <c r="K38" s="7">
        <f t="shared" si="6"/>
        <v>75.536459812808801</v>
      </c>
      <c r="L38" s="7">
        <f>'CW1'!Q41</f>
        <v>3400</v>
      </c>
      <c r="M38" s="7">
        <f t="shared" si="7"/>
        <v>3500</v>
      </c>
      <c r="N38" s="7">
        <f>VLOOKUP(M38,'CW1'!$AG$7:$AH$68,2,TRUE)</f>
        <v>9.2200000000000006</v>
      </c>
      <c r="O38" s="7">
        <f>VLOOKUP(L38,'CW1'!$AG$7:$AI$68,3,TRUE)</f>
        <v>18.777548823529415</v>
      </c>
      <c r="P38" s="7">
        <f t="shared" si="3"/>
        <v>19</v>
      </c>
      <c r="Q38" s="7">
        <f>MATCH(P38,'CW1'!$AJ$7:$AJ$29,0)</f>
        <v>4</v>
      </c>
      <c r="R38" s="7">
        <f>MATCH(M38,'CW1'!$AK$6:$AX$6,0)</f>
        <v>7</v>
      </c>
      <c r="S38" s="7">
        <f>INDEX('CW1'!$AK$7:$AX$29,'CW2 Hybrid Fuel consumption'!Q38,'CW2 Hybrid Fuel consumption'!R38)</f>
        <v>462</v>
      </c>
      <c r="T38" s="10">
        <f t="shared" si="0"/>
        <v>4.0449117737291989</v>
      </c>
      <c r="U38" s="161">
        <f>(('CW1'!G41-'CW1'!G40)/3600)*'CW2 Hybrid Fuel consumption'!T38</f>
        <v>1.6167132111736114E-4</v>
      </c>
      <c r="V38" s="10">
        <f t="shared" si="4"/>
        <v>7.4692150356220843E-2</v>
      </c>
      <c r="W38" s="10">
        <f t="shared" si="8"/>
        <v>2.3305044327548092</v>
      </c>
      <c r="X38" s="171">
        <f t="shared" si="9"/>
        <v>1.0012352594667673E-4</v>
      </c>
      <c r="Y38" s="7">
        <f t="shared" si="10"/>
        <v>3.1240005801002804E-3</v>
      </c>
    </row>
    <row r="39" spans="1:25">
      <c r="A39" s="42">
        <v>36</v>
      </c>
      <c r="B39" s="168">
        <f>'CW2'!P42</f>
        <v>4.1094121129231471</v>
      </c>
      <c r="C39" s="162">
        <f>CW1FC1!B39</f>
        <v>1.3950277647986099E-4</v>
      </c>
      <c r="D39" s="21">
        <f t="shared" si="1"/>
        <v>502.2099953274996</v>
      </c>
      <c r="E39" s="150" t="s">
        <v>150</v>
      </c>
      <c r="F39" s="148" t="s">
        <v>152</v>
      </c>
      <c r="G39" s="7">
        <v>0</v>
      </c>
      <c r="H39" s="79">
        <v>0</v>
      </c>
      <c r="I39" s="10">
        <f t="shared" ref="I39:I80" si="12">B39*1000</f>
        <v>4109.4121129231471</v>
      </c>
      <c r="J39" s="10">
        <f t="shared" si="11"/>
        <v>2723421.96537404</v>
      </c>
      <c r="K39" s="7">
        <f t="shared" si="6"/>
        <v>75.65061014927889</v>
      </c>
      <c r="L39" s="7">
        <f>'CW1'!Q42</f>
        <v>3400</v>
      </c>
      <c r="M39" s="7">
        <f t="shared" si="7"/>
        <v>3500</v>
      </c>
      <c r="N39" s="7">
        <f>VLOOKUP(M39,'CW1'!$AG$7:$AH$68,2,TRUE)</f>
        <v>9.2200000000000006</v>
      </c>
      <c r="O39" s="7">
        <f>VLOOKUP(L39,'CW1'!$AG$7:$AI$68,3,TRUE)</f>
        <v>18.777548823529415</v>
      </c>
      <c r="P39" s="7">
        <f t="shared" si="3"/>
        <v>19</v>
      </c>
      <c r="Q39" s="7">
        <f>MATCH(P39,'CW1'!$AJ$7:$AJ$29,0)</f>
        <v>4</v>
      </c>
      <c r="R39" s="7">
        <f>MATCH(M39,'CW1'!$AK$6:$AX$6,0)</f>
        <v>7</v>
      </c>
      <c r="S39" s="7">
        <f>INDEX('CW1'!$AK$7:$AX$29,'CW2 Hybrid Fuel consumption'!Q39,'CW2 Hybrid Fuel consumption'!R39)</f>
        <v>462</v>
      </c>
      <c r="T39" s="10">
        <f t="shared" si="0"/>
        <v>4.1094121129231471</v>
      </c>
      <c r="U39" s="161">
        <f>(('CW1'!G42-'CW1'!G41)/3600)*'CW2 Hybrid Fuel consumption'!T39</f>
        <v>1.6191944314652762E-4</v>
      </c>
      <c r="V39" s="10">
        <f t="shared" si="4"/>
        <v>7.4806782733695759E-2</v>
      </c>
      <c r="W39" s="10">
        <f t="shared" si="8"/>
        <v>2.405311215488505</v>
      </c>
      <c r="X39" s="171">
        <f t="shared" si="9"/>
        <v>1.0027718865106671E-4</v>
      </c>
      <c r="Y39" s="7">
        <f t="shared" si="10"/>
        <v>3.2242777687513471E-3</v>
      </c>
    </row>
    <row r="40" spans="1:25">
      <c r="A40" s="42">
        <v>37</v>
      </c>
      <c r="B40" s="168">
        <f>'CW2'!P43</f>
        <v>4.1732744550068359</v>
      </c>
      <c r="C40" s="162">
        <f>CW1FC1!B40</f>
        <v>1.3975089850902742E-4</v>
      </c>
      <c r="D40" s="21">
        <f t="shared" si="1"/>
        <v>503.1032346324987</v>
      </c>
      <c r="E40" s="150" t="s">
        <v>150</v>
      </c>
      <c r="F40" s="148" t="s">
        <v>152</v>
      </c>
      <c r="G40" s="7">
        <v>0</v>
      </c>
      <c r="H40" s="79">
        <v>0</v>
      </c>
      <c r="I40" s="10">
        <f t="shared" si="12"/>
        <v>4173.2744550068355</v>
      </c>
      <c r="J40" s="10">
        <f t="shared" si="11"/>
        <v>2727595.2398290467</v>
      </c>
      <c r="K40" s="7">
        <f t="shared" si="6"/>
        <v>75.766534439695747</v>
      </c>
      <c r="L40" s="7">
        <f>'CW1'!Q43</f>
        <v>3500</v>
      </c>
      <c r="M40" s="7">
        <f t="shared" si="7"/>
        <v>3500</v>
      </c>
      <c r="N40" s="7">
        <f>VLOOKUP(M40,'CW1'!$AG$7:$AH$68,2,TRUE)</f>
        <v>9.2200000000000006</v>
      </c>
      <c r="O40" s="7">
        <f>VLOOKUP(L40,'CW1'!$AG$7:$AI$68,3,TRUE)</f>
        <v>18.774554285714288</v>
      </c>
      <c r="P40" s="7">
        <f t="shared" si="3"/>
        <v>19</v>
      </c>
      <c r="Q40" s="7">
        <f>MATCH(P40,'CW1'!$AJ$7:$AJ$29,0)</f>
        <v>4</v>
      </c>
      <c r="R40" s="7">
        <f>MATCH(M40,'CW1'!$AK$6:$AX$6,0)</f>
        <v>7</v>
      </c>
      <c r="S40" s="7">
        <f>INDEX('CW1'!$AK$7:$AX$29,'CW2 Hybrid Fuel consumption'!Q40,'CW2 Hybrid Fuel consumption'!R40)</f>
        <v>462</v>
      </c>
      <c r="T40" s="10">
        <f t="shared" si="0"/>
        <v>4.1732744550068359</v>
      </c>
      <c r="U40" s="161">
        <f>(('CW1'!G43-'CW1'!G42)/3600)*'CW2 Hybrid Fuel consumption'!T40</f>
        <v>1.6216756517569404E-4</v>
      </c>
      <c r="V40" s="10">
        <f t="shared" si="4"/>
        <v>7.4921415111170647E-2</v>
      </c>
      <c r="W40" s="10">
        <f t="shared" si="8"/>
        <v>2.4802326305996756</v>
      </c>
      <c r="X40" s="171">
        <f t="shared" si="9"/>
        <v>1.0043085135545664E-4</v>
      </c>
      <c r="Y40" s="7">
        <f t="shared" si="10"/>
        <v>3.3247086201068036E-3</v>
      </c>
    </row>
    <row r="41" spans="1:25">
      <c r="A41" s="42">
        <v>38</v>
      </c>
      <c r="B41" s="168">
        <f>'CW2'!P44</f>
        <v>4.2365284429984227</v>
      </c>
      <c r="C41" s="162">
        <f>CW1FC1!B41</f>
        <v>1.3999902053819449E-4</v>
      </c>
      <c r="D41" s="21">
        <f t="shared" si="1"/>
        <v>503.99647393750018</v>
      </c>
      <c r="E41" s="150" t="s">
        <v>150</v>
      </c>
      <c r="F41" s="148" t="s">
        <v>152</v>
      </c>
      <c r="G41" s="7">
        <v>0</v>
      </c>
      <c r="H41" s="79">
        <v>0</v>
      </c>
      <c r="I41" s="10">
        <f t="shared" si="12"/>
        <v>4236.5284429984231</v>
      </c>
      <c r="J41" s="10">
        <f t="shared" si="11"/>
        <v>2731831.7682720451</v>
      </c>
      <c r="K41" s="7">
        <f t="shared" si="6"/>
        <v>75.88421578533459</v>
      </c>
      <c r="L41" s="7">
        <f>'CW1'!Q44</f>
        <v>3500</v>
      </c>
      <c r="M41" s="7">
        <f t="shared" si="7"/>
        <v>3500</v>
      </c>
      <c r="N41" s="7">
        <f>VLOOKUP(M41,'CW1'!$AG$7:$AH$68,2,TRUE)</f>
        <v>9.2200000000000006</v>
      </c>
      <c r="O41" s="7">
        <f>VLOOKUP(L41,'CW1'!$AG$7:$AI$68,3,TRUE)</f>
        <v>18.774554285714288</v>
      </c>
      <c r="P41" s="7">
        <f t="shared" si="3"/>
        <v>19</v>
      </c>
      <c r="Q41" s="7">
        <f>MATCH(P41,'CW1'!$AJ$7:$AJ$29,0)</f>
        <v>4</v>
      </c>
      <c r="R41" s="7">
        <f>MATCH(M41,'CW1'!$AK$6:$AX$6,0)</f>
        <v>7</v>
      </c>
      <c r="S41" s="7">
        <f>INDEX('CW1'!$AK$7:$AX$29,'CW2 Hybrid Fuel consumption'!Q41,'CW2 Hybrid Fuel consumption'!R41)</f>
        <v>462</v>
      </c>
      <c r="T41" s="10">
        <f t="shared" si="0"/>
        <v>4.2365284429984227</v>
      </c>
      <c r="U41" s="161">
        <f>(('CW1'!G44-'CW1'!G43)/3600)*'CW2 Hybrid Fuel consumption'!T41</f>
        <v>1.6241568720486114E-4</v>
      </c>
      <c r="V41" s="10">
        <f t="shared" si="4"/>
        <v>7.5036047488645841E-2</v>
      </c>
      <c r="W41" s="10">
        <f t="shared" si="8"/>
        <v>2.5552686780883214</v>
      </c>
      <c r="X41" s="171">
        <f t="shared" si="9"/>
        <v>1.0058451405984697E-4</v>
      </c>
      <c r="Y41" s="7">
        <f t="shared" si="10"/>
        <v>3.4252931341666507E-3</v>
      </c>
    </row>
    <row r="42" spans="1:25">
      <c r="A42" s="42">
        <v>39</v>
      </c>
      <c r="B42" s="168">
        <f>'CW2'!P45</f>
        <v>4.29920170852309</v>
      </c>
      <c r="C42" s="162">
        <f>CW1FC1!B42</f>
        <v>1.4024714256736116E-4</v>
      </c>
      <c r="D42" s="21">
        <f t="shared" si="1"/>
        <v>504.88971324250014</v>
      </c>
      <c r="E42" s="150" t="s">
        <v>150</v>
      </c>
      <c r="F42" s="148" t="s">
        <v>152</v>
      </c>
      <c r="G42" s="7">
        <v>0</v>
      </c>
      <c r="H42" s="79">
        <v>0</v>
      </c>
      <c r="I42" s="10">
        <f t="shared" si="12"/>
        <v>4299.20170852309</v>
      </c>
      <c r="J42" s="10">
        <f t="shared" si="11"/>
        <v>2736130.9699805682</v>
      </c>
      <c r="K42" s="7">
        <f t="shared" si="6"/>
        <v>76.003638055015784</v>
      </c>
      <c r="L42" s="7">
        <f>'CW1'!Q45</f>
        <v>3600</v>
      </c>
      <c r="M42" s="7">
        <f t="shared" si="7"/>
        <v>3500</v>
      </c>
      <c r="N42" s="7">
        <f>VLOOKUP(M42,'CW1'!$AG$7:$AH$68,2,TRUE)</f>
        <v>9.2200000000000006</v>
      </c>
      <c r="O42" s="7">
        <f>VLOOKUP(L42,'CW1'!$AG$7:$AI$68,3,TRUE)</f>
        <v>19.076603333333331</v>
      </c>
      <c r="P42" s="7">
        <f t="shared" si="3"/>
        <v>20</v>
      </c>
      <c r="Q42" s="7">
        <f>MATCH(P42,'CW1'!$AJ$7:$AJ$29,0)</f>
        <v>3</v>
      </c>
      <c r="R42" s="7">
        <f>MATCH(M42,'CW1'!$AK$6:$AX$6,0)</f>
        <v>7</v>
      </c>
      <c r="S42" s="7">
        <f>INDEX('CW1'!$AK$7:$AX$29,'CW2 Hybrid Fuel consumption'!Q42,'CW2 Hybrid Fuel consumption'!R42)</f>
        <v>462</v>
      </c>
      <c r="T42" s="10">
        <f t="shared" si="0"/>
        <v>4.29920170852309</v>
      </c>
      <c r="U42" s="161">
        <f>(('CW1'!G45-'CW1'!G44)/3600)*'CW2 Hybrid Fuel consumption'!T42</f>
        <v>1.6266380923402786E-4</v>
      </c>
      <c r="V42" s="10">
        <f t="shared" si="4"/>
        <v>7.5150679866120867E-2</v>
      </c>
      <c r="W42" s="10">
        <f t="shared" si="8"/>
        <v>2.6304193579544424</v>
      </c>
      <c r="X42" s="171">
        <f t="shared" si="9"/>
        <v>1.0073817676423709E-4</v>
      </c>
      <c r="Y42" s="7">
        <f t="shared" si="10"/>
        <v>3.5260313109308876E-3</v>
      </c>
    </row>
    <row r="43" spans="1:25">
      <c r="A43" s="42">
        <v>40</v>
      </c>
      <c r="B43" s="168">
        <f>'CW2'!P46</f>
        <v>4.3613200554046099</v>
      </c>
      <c r="C43" s="162">
        <f>CW1FC1!B43</f>
        <v>1.404952645965279E-4</v>
      </c>
      <c r="D43" s="21">
        <f t="shared" si="1"/>
        <v>505.78295254750043</v>
      </c>
      <c r="E43" s="150" t="s">
        <v>150</v>
      </c>
      <c r="F43" s="148" t="s">
        <v>152</v>
      </c>
      <c r="G43" s="7">
        <v>0</v>
      </c>
      <c r="H43" s="79">
        <v>0</v>
      </c>
      <c r="I43" s="10">
        <f t="shared" si="12"/>
        <v>4361.3200554046098</v>
      </c>
      <c r="J43" s="10">
        <f t="shared" si="11"/>
        <v>2740492.2900359728</v>
      </c>
      <c r="K43" s="7">
        <f t="shared" si="6"/>
        <v>76.12478583433257</v>
      </c>
      <c r="L43" s="7">
        <f>'CW1'!Q46</f>
        <v>3600</v>
      </c>
      <c r="M43" s="7">
        <f t="shared" si="7"/>
        <v>3500</v>
      </c>
      <c r="N43" s="7">
        <f>VLOOKUP(M43,'CW1'!$AG$7:$AH$68,2,TRUE)</f>
        <v>9.2200000000000006</v>
      </c>
      <c r="O43" s="7">
        <f>VLOOKUP(L43,'CW1'!$AG$7:$AI$68,3,TRUE)</f>
        <v>19.076603333333331</v>
      </c>
      <c r="P43" s="7">
        <f t="shared" si="3"/>
        <v>20</v>
      </c>
      <c r="Q43" s="7">
        <f>MATCH(P43,'CW1'!$AJ$7:$AJ$29,0)</f>
        <v>3</v>
      </c>
      <c r="R43" s="7">
        <f>MATCH(M43,'CW1'!$AK$6:$AX$6,0)</f>
        <v>7</v>
      </c>
      <c r="S43" s="7">
        <f>INDEX('CW1'!$AK$7:$AX$29,'CW2 Hybrid Fuel consumption'!Q43,'CW2 Hybrid Fuel consumption'!R43)</f>
        <v>462</v>
      </c>
      <c r="T43" s="10">
        <f t="shared" si="0"/>
        <v>4.3613200554046099</v>
      </c>
      <c r="U43" s="161">
        <f>(('CW1'!G46-'CW1'!G45)/3600)*'CW2 Hybrid Fuel consumption'!T43</f>
        <v>1.6291193126319461E-4</v>
      </c>
      <c r="V43" s="10">
        <f t="shared" si="4"/>
        <v>7.5265312243595908E-2</v>
      </c>
      <c r="W43" s="10">
        <f t="shared" si="8"/>
        <v>2.7056846701980382</v>
      </c>
      <c r="X43" s="171">
        <f t="shared" si="9"/>
        <v>1.0089183946862723E-4</v>
      </c>
      <c r="Y43" s="7">
        <f t="shared" si="10"/>
        <v>3.6269231503995147E-3</v>
      </c>
    </row>
    <row r="44" spans="1:25">
      <c r="A44" s="42">
        <v>41</v>
      </c>
      <c r="B44" s="168">
        <f>'CW2'!P47</f>
        <v>4.4229076223471715</v>
      </c>
      <c r="C44" s="162">
        <f>CW1FC1!B44</f>
        <v>1.4074338662569349E-4</v>
      </c>
      <c r="D44" s="21">
        <f t="shared" si="1"/>
        <v>506.67619185249657</v>
      </c>
      <c r="E44" s="150" t="s">
        <v>150</v>
      </c>
      <c r="F44" s="148" t="s">
        <v>152</v>
      </c>
      <c r="G44" s="7">
        <v>0</v>
      </c>
      <c r="H44" s="79">
        <v>0</v>
      </c>
      <c r="I44" s="10">
        <f t="shared" si="12"/>
        <v>4422.9076223471711</v>
      </c>
      <c r="J44" s="10">
        <f t="shared" si="11"/>
        <v>2744915.19765832</v>
      </c>
      <c r="K44" s="7">
        <f t="shared" si="6"/>
        <v>76.247644379397769</v>
      </c>
      <c r="L44" s="7">
        <f>'CW1'!Q47</f>
        <v>3700</v>
      </c>
      <c r="M44" s="7">
        <f t="shared" si="7"/>
        <v>3500</v>
      </c>
      <c r="N44" s="7">
        <f>VLOOKUP(M44,'CW1'!$AG$7:$AH$68,2,TRUE)</f>
        <v>9.2200000000000006</v>
      </c>
      <c r="O44" s="7">
        <f>VLOOKUP(L44,'CW1'!$AG$7:$AI$68,3,TRUE)</f>
        <v>18.977082162162162</v>
      </c>
      <c r="P44" s="7">
        <f t="shared" si="3"/>
        <v>19</v>
      </c>
      <c r="Q44" s="7">
        <f>MATCH(P44,'CW1'!$AJ$7:$AJ$29,0)</f>
        <v>4</v>
      </c>
      <c r="R44" s="7">
        <f>MATCH(M44,'CW1'!$AK$6:$AX$6,0)</f>
        <v>7</v>
      </c>
      <c r="S44" s="7">
        <f>INDEX('CW1'!$AK$7:$AX$29,'CW2 Hybrid Fuel consumption'!Q44,'CW2 Hybrid Fuel consumption'!R44)</f>
        <v>462</v>
      </c>
      <c r="T44" s="10">
        <f t="shared" si="0"/>
        <v>4.4229076223471715</v>
      </c>
      <c r="U44" s="161">
        <f>(('CW1'!G47-'CW1'!G46)/3600)*'CW2 Hybrid Fuel consumption'!T44</f>
        <v>1.6316005329236E-4</v>
      </c>
      <c r="V44" s="10">
        <f t="shared" si="4"/>
        <v>7.5379944621070324E-2</v>
      </c>
      <c r="W44" s="10">
        <f t="shared" si="8"/>
        <v>2.7810646148191083</v>
      </c>
      <c r="X44" s="171">
        <f t="shared" si="9"/>
        <v>1.0104550217301653E-4</v>
      </c>
      <c r="Y44" s="7">
        <f t="shared" si="10"/>
        <v>3.7279686525725311E-3</v>
      </c>
    </row>
    <row r="45" spans="1:25">
      <c r="A45" s="42">
        <v>42</v>
      </c>
      <c r="B45" s="168">
        <f>'CW2'!P48</f>
        <v>4.4839870275410929</v>
      </c>
      <c r="C45" s="162">
        <f>CW1FC1!B45</f>
        <v>1.4099150865486205E-4</v>
      </c>
      <c r="D45" s="21">
        <f t="shared" si="1"/>
        <v>507.5694311575034</v>
      </c>
      <c r="E45" s="150" t="s">
        <v>150</v>
      </c>
      <c r="F45" s="148" t="s">
        <v>152</v>
      </c>
      <c r="G45" s="7">
        <v>0</v>
      </c>
      <c r="H45" s="79">
        <v>0</v>
      </c>
      <c r="I45" s="10">
        <f t="shared" si="12"/>
        <v>4483.9870275410931</v>
      </c>
      <c r="J45" s="10">
        <f t="shared" si="11"/>
        <v>2749399.1846858612</v>
      </c>
      <c r="K45" s="7">
        <f t="shared" si="6"/>
        <v>76.372199574607265</v>
      </c>
      <c r="L45" s="7">
        <f>'CW1'!Q48</f>
        <v>3700</v>
      </c>
      <c r="M45" s="7">
        <f t="shared" si="7"/>
        <v>3500</v>
      </c>
      <c r="N45" s="7">
        <f>VLOOKUP(M45,'CW1'!$AG$7:$AH$68,2,TRUE)</f>
        <v>9.2200000000000006</v>
      </c>
      <c r="O45" s="7">
        <f>VLOOKUP(L45,'CW1'!$AG$7:$AI$68,3,TRUE)</f>
        <v>18.977082162162162</v>
      </c>
      <c r="P45" s="7">
        <f t="shared" si="3"/>
        <v>19</v>
      </c>
      <c r="Q45" s="7">
        <f>MATCH(P45,'CW1'!$AJ$7:$AJ$29,0)</f>
        <v>4</v>
      </c>
      <c r="R45" s="7">
        <f>MATCH(M45,'CW1'!$AK$6:$AX$6,0)</f>
        <v>7</v>
      </c>
      <c r="S45" s="7">
        <f>INDEX('CW1'!$AK$7:$AX$29,'CW2 Hybrid Fuel consumption'!Q45,'CW2 Hybrid Fuel consumption'!R45)</f>
        <v>462</v>
      </c>
      <c r="T45" s="10">
        <f t="shared" si="0"/>
        <v>4.4839870275410929</v>
      </c>
      <c r="U45" s="161">
        <f>(('CW1'!G48-'CW1'!G47)/3600)*'CW2 Hybrid Fuel consumption'!T45</f>
        <v>1.6340817532152887E-4</v>
      </c>
      <c r="V45" s="10">
        <f t="shared" si="4"/>
        <v>7.5494576998546337E-2</v>
      </c>
      <c r="W45" s="10">
        <f t="shared" si="8"/>
        <v>2.8565591918176545</v>
      </c>
      <c r="X45" s="171">
        <f t="shared" si="9"/>
        <v>1.0119916487740796E-4</v>
      </c>
      <c r="Y45" s="7">
        <f t="shared" si="10"/>
        <v>3.829167817449939E-3</v>
      </c>
    </row>
    <row r="46" spans="1:25">
      <c r="A46" s="42">
        <v>43</v>
      </c>
      <c r="B46" s="168">
        <f>'CW2'!P49</f>
        <v>4.5445794975835776</v>
      </c>
      <c r="C46" s="162">
        <f>CW1FC1!B46</f>
        <v>1.4123963068402701E-4</v>
      </c>
      <c r="D46" s="21">
        <f t="shared" si="1"/>
        <v>508.46267046249721</v>
      </c>
      <c r="E46" s="150" t="s">
        <v>150</v>
      </c>
      <c r="F46" s="148" t="s">
        <v>152</v>
      </c>
      <c r="G46" s="7">
        <v>0</v>
      </c>
      <c r="H46" s="79">
        <v>0</v>
      </c>
      <c r="I46" s="10">
        <f t="shared" si="12"/>
        <v>4544.5794975835779</v>
      </c>
      <c r="J46" s="10">
        <f t="shared" si="11"/>
        <v>2753943.7641834449</v>
      </c>
      <c r="K46" s="7">
        <f t="shared" si="6"/>
        <v>76.498437893984587</v>
      </c>
      <c r="L46" s="7">
        <f>'CW1'!Q49</f>
        <v>3800</v>
      </c>
      <c r="M46" s="7">
        <f t="shared" si="7"/>
        <v>4000</v>
      </c>
      <c r="N46" s="7">
        <f>VLOOKUP(M46,'CW1'!$AG$7:$AH$68,2,TRUE)</f>
        <v>10.86</v>
      </c>
      <c r="O46" s="7">
        <f>VLOOKUP(L46,'CW1'!$AG$7:$AI$68,3,TRUE)</f>
        <v>18.882798947368421</v>
      </c>
      <c r="P46" s="7">
        <f t="shared" si="3"/>
        <v>19</v>
      </c>
      <c r="Q46" s="7">
        <f>MATCH(P46,'CW1'!$AJ$7:$AJ$29,0)</f>
        <v>4</v>
      </c>
      <c r="R46" s="7">
        <f>MATCH(M46,'CW1'!$AK$6:$AX$6,0)</f>
        <v>8</v>
      </c>
      <c r="S46" s="7">
        <f>INDEX('CW1'!$AK$7:$AX$29,'CW2 Hybrid Fuel consumption'!Q46,'CW2 Hybrid Fuel consumption'!R46)</f>
        <v>466</v>
      </c>
      <c r="T46" s="10">
        <f t="shared" si="0"/>
        <v>4.5445794975835776</v>
      </c>
      <c r="U46" s="161">
        <f>(('CW1'!G49-'CW1'!G48)/3600)*'CW2 Hybrid Fuel consumption'!T46</f>
        <v>1.6365629735069355E-4</v>
      </c>
      <c r="V46" s="10">
        <f t="shared" si="4"/>
        <v>7.6263834565423197E-2</v>
      </c>
      <c r="W46" s="10">
        <f t="shared" si="8"/>
        <v>2.9328230263830779</v>
      </c>
      <c r="X46" s="171">
        <f t="shared" si="9"/>
        <v>1.0223034124051367E-4</v>
      </c>
      <c r="Y46" s="7">
        <f t="shared" si="10"/>
        <v>3.9313981586904523E-3</v>
      </c>
    </row>
    <row r="47" spans="1:25">
      <c r="A47" s="42">
        <v>44</v>
      </c>
      <c r="B47" s="168">
        <f>'CW2'!P50</f>
        <v>4.6047049827409703</v>
      </c>
      <c r="C47" s="162">
        <f>CW1FC1!B47</f>
        <v>1.4148775271319435E-4</v>
      </c>
      <c r="D47" s="21">
        <f t="shared" si="1"/>
        <v>509.35590976749967</v>
      </c>
      <c r="E47" s="150" t="s">
        <v>150</v>
      </c>
      <c r="F47" s="148" t="s">
        <v>152</v>
      </c>
      <c r="G47" s="7">
        <v>0</v>
      </c>
      <c r="H47" s="79">
        <v>0</v>
      </c>
      <c r="I47" s="10">
        <f t="shared" si="12"/>
        <v>4604.7049827409701</v>
      </c>
      <c r="J47" s="10">
        <f t="shared" si="11"/>
        <v>2758548.4691661857</v>
      </c>
      <c r="K47" s="7">
        <f t="shared" si="6"/>
        <v>76.626346365727386</v>
      </c>
      <c r="L47" s="7">
        <f>'CW1'!Q50</f>
        <v>3800</v>
      </c>
      <c r="M47" s="7">
        <f t="shared" si="7"/>
        <v>4000</v>
      </c>
      <c r="N47" s="7">
        <f>VLOOKUP(M47,'CW1'!$AG$7:$AH$68,2,TRUE)</f>
        <v>10.86</v>
      </c>
      <c r="O47" s="7">
        <f>VLOOKUP(L47,'CW1'!$AG$7:$AI$68,3,TRUE)</f>
        <v>18.882798947368421</v>
      </c>
      <c r="P47" s="7">
        <f t="shared" si="3"/>
        <v>19</v>
      </c>
      <c r="Q47" s="7">
        <f>MATCH(P47,'CW1'!$AJ$7:$AJ$29,0)</f>
        <v>4</v>
      </c>
      <c r="R47" s="7">
        <f>MATCH(M47,'CW1'!$AK$6:$AX$6,0)</f>
        <v>8</v>
      </c>
      <c r="S47" s="7">
        <f>INDEX('CW1'!$AK$7:$AX$29,'CW2 Hybrid Fuel consumption'!Q47,'CW2 Hybrid Fuel consumption'!R47)</f>
        <v>466</v>
      </c>
      <c r="T47" s="10">
        <f t="shared" si="0"/>
        <v>4.6047049827409703</v>
      </c>
      <c r="U47" s="161">
        <f>(('CW1'!G50-'CW1'!G49)/3600)*'CW2 Hybrid Fuel consumption'!T47</f>
        <v>1.6390441937986103E-4</v>
      </c>
      <c r="V47" s="10">
        <f t="shared" si="4"/>
        <v>7.6379459431015248E-2</v>
      </c>
      <c r="W47" s="10">
        <f t="shared" si="8"/>
        <v>3.0092024858140931</v>
      </c>
      <c r="X47" s="171">
        <f t="shared" si="9"/>
        <v>1.023853343579293E-4</v>
      </c>
      <c r="Y47" s="7">
        <f t="shared" si="10"/>
        <v>4.0337834930483816E-3</v>
      </c>
    </row>
    <row r="48" spans="1:25">
      <c r="A48" s="42">
        <v>45</v>
      </c>
      <c r="B48" s="168">
        <f>'CW2'!P51</f>
        <v>4.6643822602769784</v>
      </c>
      <c r="C48" s="162">
        <f>CW1FC1!B48</f>
        <v>1.4173587474236189E-4</v>
      </c>
      <c r="D48" s="21">
        <f t="shared" si="1"/>
        <v>510.2491490725028</v>
      </c>
      <c r="E48" s="150" t="s">
        <v>150</v>
      </c>
      <c r="F48" s="148" t="s">
        <v>152</v>
      </c>
      <c r="G48" s="7">
        <v>0</v>
      </c>
      <c r="H48" s="79">
        <v>0</v>
      </c>
      <c r="I48" s="10">
        <f t="shared" si="12"/>
        <v>4664.3822602769787</v>
      </c>
      <c r="J48" s="10">
        <f t="shared" si="11"/>
        <v>2763212.8514264626</v>
      </c>
      <c r="K48" s="7">
        <f t="shared" si="6"/>
        <v>76.755912539623964</v>
      </c>
      <c r="L48" s="7">
        <f>'CW1'!Q51</f>
        <v>3800</v>
      </c>
      <c r="M48" s="7">
        <f t="shared" si="7"/>
        <v>4000</v>
      </c>
      <c r="N48" s="7">
        <f>VLOOKUP(M48,'CW1'!$AG$7:$AH$68,2,TRUE)</f>
        <v>10.86</v>
      </c>
      <c r="O48" s="7">
        <f>VLOOKUP(L48,'CW1'!$AG$7:$AI$68,3,TRUE)</f>
        <v>18.882798947368421</v>
      </c>
      <c r="P48" s="7">
        <f t="shared" si="3"/>
        <v>19</v>
      </c>
      <c r="Q48" s="7">
        <f>MATCH(P48,'CW1'!$AJ$7:$AJ$29,0)</f>
        <v>4</v>
      </c>
      <c r="R48" s="7">
        <f>MATCH(M48,'CW1'!$AK$6:$AX$6,0)</f>
        <v>8</v>
      </c>
      <c r="S48" s="7">
        <f>INDEX('CW1'!$AK$7:$AX$29,'CW2 Hybrid Fuel consumption'!Q48,'CW2 Hybrid Fuel consumption'!R48)</f>
        <v>466</v>
      </c>
      <c r="T48" s="10">
        <f t="shared" si="0"/>
        <v>4.6643822602769784</v>
      </c>
      <c r="U48" s="161">
        <f>(('CW1'!G51-'CW1'!G50)/3600)*'CW2 Hybrid Fuel consumption'!T48</f>
        <v>1.6415254140902865E-4</v>
      </c>
      <c r="V48" s="10">
        <f t="shared" si="4"/>
        <v>7.6495084296607355E-2</v>
      </c>
      <c r="W48" s="10">
        <f t="shared" si="8"/>
        <v>3.0856975701107006</v>
      </c>
      <c r="X48" s="171">
        <f t="shared" si="9"/>
        <v>1.0254032747534498E-4</v>
      </c>
      <c r="Y48" s="7">
        <f t="shared" si="10"/>
        <v>4.136323820523727E-3</v>
      </c>
    </row>
    <row r="49" spans="1:25">
      <c r="A49" s="42">
        <v>46</v>
      </c>
      <c r="B49" s="168">
        <f>'CW2'!P52</f>
        <v>4.723629027320035</v>
      </c>
      <c r="C49" s="162">
        <f>CW1FC1!B49</f>
        <v>1.4198399677152853E-4</v>
      </c>
      <c r="D49" s="21">
        <f t="shared" si="1"/>
        <v>511.1423883775027</v>
      </c>
      <c r="E49" s="150" t="s">
        <v>150</v>
      </c>
      <c r="F49" s="148" t="s">
        <v>152</v>
      </c>
      <c r="G49" s="7">
        <v>0</v>
      </c>
      <c r="H49" s="79">
        <v>0</v>
      </c>
      <c r="I49" s="10">
        <f t="shared" si="12"/>
        <v>4723.6290273200348</v>
      </c>
      <c r="J49" s="10">
        <f t="shared" si="11"/>
        <v>2767936.4804537827</v>
      </c>
      <c r="K49" s="7">
        <f t="shared" si="6"/>
        <v>76.887124457049509</v>
      </c>
      <c r="L49" s="7">
        <f>'CW1'!Q52</f>
        <v>3900</v>
      </c>
      <c r="M49" s="7">
        <f t="shared" si="7"/>
        <v>4000</v>
      </c>
      <c r="N49" s="7">
        <f>VLOOKUP(M49,'CW1'!$AG$7:$AH$68,2,TRUE)</f>
        <v>10.86</v>
      </c>
      <c r="O49" s="7">
        <f>VLOOKUP(L49,'CW1'!$AG$7:$AI$68,3,TRUE)</f>
        <v>18.79335076923077</v>
      </c>
      <c r="P49" s="7">
        <f t="shared" si="3"/>
        <v>19</v>
      </c>
      <c r="Q49" s="7">
        <f>MATCH(P49,'CW1'!$AJ$7:$AJ$29,0)</f>
        <v>4</v>
      </c>
      <c r="R49" s="7">
        <f>MATCH(M49,'CW1'!$AK$6:$AX$6,0)</f>
        <v>8</v>
      </c>
      <c r="S49" s="7">
        <f>INDEX('CW1'!$AK$7:$AX$29,'CW2 Hybrid Fuel consumption'!Q49,'CW2 Hybrid Fuel consumption'!R49)</f>
        <v>466</v>
      </c>
      <c r="T49" s="10">
        <f t="shared" si="0"/>
        <v>4.723629027320035</v>
      </c>
      <c r="U49" s="161">
        <f>(('CW1'!G52-'CW1'!G51)/3600)*'CW2 Hybrid Fuel consumption'!T49</f>
        <v>1.6440066343819532E-4</v>
      </c>
      <c r="V49" s="10">
        <f t="shared" si="4"/>
        <v>7.6610709162199017E-2</v>
      </c>
      <c r="W49" s="10">
        <f t="shared" si="8"/>
        <v>3.1623082792728994</v>
      </c>
      <c r="X49" s="171">
        <f t="shared" si="9"/>
        <v>1.0269532059276008E-4</v>
      </c>
      <c r="Y49" s="7">
        <f t="shared" si="10"/>
        <v>4.2390191411164867E-3</v>
      </c>
    </row>
    <row r="50" spans="1:25">
      <c r="A50" s="42">
        <v>47</v>
      </c>
      <c r="B50" s="168">
        <f>'CW2'!P53</f>
        <v>4.7824619845329961</v>
      </c>
      <c r="C50" s="162">
        <f>CW1FC1!B50</f>
        <v>1.4223211880069349E-4</v>
      </c>
      <c r="D50" s="21">
        <f t="shared" si="1"/>
        <v>512.03562768249651</v>
      </c>
      <c r="E50" s="150" t="s">
        <v>150</v>
      </c>
      <c r="F50" s="148" t="s">
        <v>152</v>
      </c>
      <c r="G50" s="7">
        <v>0</v>
      </c>
      <c r="H50" s="79">
        <v>0</v>
      </c>
      <c r="I50" s="10">
        <f t="shared" si="12"/>
        <v>4782.4619845329962</v>
      </c>
      <c r="J50" s="10">
        <f t="shared" si="11"/>
        <v>2772718.9424383156</v>
      </c>
      <c r="K50" s="7">
        <f t="shared" si="6"/>
        <v>77.019970623286554</v>
      </c>
      <c r="L50" s="7">
        <f>'CW1'!Q53</f>
        <v>3900</v>
      </c>
      <c r="M50" s="7">
        <f t="shared" si="7"/>
        <v>4000</v>
      </c>
      <c r="N50" s="7">
        <f>VLOOKUP(M50,'CW1'!$AG$7:$AH$68,2,TRUE)</f>
        <v>10.86</v>
      </c>
      <c r="O50" s="7">
        <f>VLOOKUP(L50,'CW1'!$AG$7:$AI$68,3,TRUE)</f>
        <v>18.79335076923077</v>
      </c>
      <c r="P50" s="7">
        <f t="shared" si="3"/>
        <v>19</v>
      </c>
      <c r="Q50" s="7">
        <f>MATCH(P50,'CW1'!$AJ$7:$AJ$29,0)</f>
        <v>4</v>
      </c>
      <c r="R50" s="7">
        <f>MATCH(M50,'CW1'!$AK$6:$AX$6,0)</f>
        <v>8</v>
      </c>
      <c r="S50" s="7">
        <f>INDEX('CW1'!$AK$7:$AX$29,'CW2 Hybrid Fuel consumption'!Q50,'CW2 Hybrid Fuel consumption'!R50)</f>
        <v>466</v>
      </c>
      <c r="T50" s="10">
        <f t="shared" si="0"/>
        <v>4.7824619845329961</v>
      </c>
      <c r="U50" s="161">
        <f>(('CW1'!G53-'CW1'!G52)/3600)*'CW2 Hybrid Fuel consumption'!T50</f>
        <v>1.6464878546736E-4</v>
      </c>
      <c r="V50" s="10">
        <f t="shared" si="4"/>
        <v>7.6726334027789764E-2</v>
      </c>
      <c r="W50" s="10">
        <f t="shared" si="8"/>
        <v>3.2390346133006891</v>
      </c>
      <c r="X50" s="171">
        <f t="shared" si="9"/>
        <v>1.0285031371017395E-4</v>
      </c>
      <c r="Y50" s="7">
        <f t="shared" si="10"/>
        <v>4.3418694548266606E-3</v>
      </c>
    </row>
    <row r="51" spans="1:25">
      <c r="A51" s="42">
        <v>48</v>
      </c>
      <c r="B51" s="168">
        <f>'CW2'!P54</f>
        <v>4.8408969116721945</v>
      </c>
      <c r="C51" s="162">
        <f>CW1FC1!B51</f>
        <v>1.4248024082986089E-4</v>
      </c>
      <c r="D51" s="21">
        <f t="shared" si="1"/>
        <v>512.92886698749919</v>
      </c>
      <c r="E51" s="150" t="s">
        <v>150</v>
      </c>
      <c r="F51" s="148" t="s">
        <v>152</v>
      </c>
      <c r="G51" s="7">
        <v>0</v>
      </c>
      <c r="H51" s="79">
        <v>0</v>
      </c>
      <c r="I51" s="10">
        <f t="shared" si="12"/>
        <v>4840.8969116721946</v>
      </c>
      <c r="J51" s="10">
        <f t="shared" si="11"/>
        <v>2777559.8393499879</v>
      </c>
      <c r="K51" s="7">
        <f t="shared" si="6"/>
        <v>77.154439981944108</v>
      </c>
      <c r="L51" s="7">
        <f>'CW1'!Q54</f>
        <v>4000</v>
      </c>
      <c r="M51" s="7">
        <f t="shared" si="7"/>
        <v>4000</v>
      </c>
      <c r="N51" s="7">
        <f>VLOOKUP(M51,'CW1'!$AG$7:$AH$68,2,TRUE)</f>
        <v>10.86</v>
      </c>
      <c r="O51" s="7">
        <f>VLOOKUP(L51,'CW1'!$AG$7:$AI$68,3,TRUE)</f>
        <v>19.349805</v>
      </c>
      <c r="P51" s="7">
        <f t="shared" si="3"/>
        <v>20</v>
      </c>
      <c r="Q51" s="7">
        <f>MATCH(P51,'CW1'!$AJ$7:$AJ$29,0)</f>
        <v>3</v>
      </c>
      <c r="R51" s="7">
        <f>MATCH(M51,'CW1'!$AK$6:$AX$6,0)</f>
        <v>8</v>
      </c>
      <c r="S51" s="7">
        <f>INDEX('CW1'!$AK$7:$AX$29,'CW2 Hybrid Fuel consumption'!Q51,'CW2 Hybrid Fuel consumption'!R51)</f>
        <v>466</v>
      </c>
      <c r="T51" s="10">
        <f t="shared" si="0"/>
        <v>4.8408969116721945</v>
      </c>
      <c r="U51" s="161">
        <f>(('CW1'!G54-'CW1'!G53)/3600)*'CW2 Hybrid Fuel consumption'!T51</f>
        <v>1.6489690749652757E-4</v>
      </c>
      <c r="V51" s="10">
        <f t="shared" si="4"/>
        <v>7.6841958893381843E-2</v>
      </c>
      <c r="W51" s="10">
        <f t="shared" si="8"/>
        <v>3.3158765721940711</v>
      </c>
      <c r="X51" s="171">
        <f t="shared" si="9"/>
        <v>1.030053068275896E-4</v>
      </c>
      <c r="Y51" s="7">
        <f t="shared" si="10"/>
        <v>4.4448747616542507E-3</v>
      </c>
    </row>
    <row r="52" spans="1:25">
      <c r="A52" s="42">
        <v>49</v>
      </c>
      <c r="B52" s="168">
        <f>'CW2'!P55</f>
        <v>4.8989487359743782</v>
      </c>
      <c r="C52" s="162">
        <f>CW1FC1!B52</f>
        <v>1.4272836285902834E-4</v>
      </c>
      <c r="D52" s="21">
        <f t="shared" si="1"/>
        <v>513.82210629250199</v>
      </c>
      <c r="E52" s="150" t="s">
        <v>150</v>
      </c>
      <c r="F52" s="148" t="s">
        <v>152</v>
      </c>
      <c r="G52" s="7">
        <v>0</v>
      </c>
      <c r="H52" s="79">
        <v>0</v>
      </c>
      <c r="I52" s="10">
        <f t="shared" si="12"/>
        <v>4898.948735974378</v>
      </c>
      <c r="J52" s="10">
        <f t="shared" si="11"/>
        <v>2782458.7880859622</v>
      </c>
      <c r="K52" s="7">
        <f t="shared" si="6"/>
        <v>77.290521891276725</v>
      </c>
      <c r="L52" s="7">
        <f>'CW1'!Q55</f>
        <v>4000</v>
      </c>
      <c r="M52" s="7">
        <f t="shared" si="7"/>
        <v>4000</v>
      </c>
      <c r="N52" s="7">
        <f>VLOOKUP(M52,'CW1'!$AG$7:$AH$68,2,TRUE)</f>
        <v>10.86</v>
      </c>
      <c r="O52" s="7">
        <f>VLOOKUP(L52,'CW1'!$AG$7:$AI$68,3,TRUE)</f>
        <v>19.349805</v>
      </c>
      <c r="P52" s="7">
        <f t="shared" si="3"/>
        <v>20</v>
      </c>
      <c r="Q52" s="7">
        <f>MATCH(P52,'CW1'!$AJ$7:$AJ$29,0)</f>
        <v>3</v>
      </c>
      <c r="R52" s="7">
        <f>MATCH(M52,'CW1'!$AK$6:$AX$6,0)</f>
        <v>8</v>
      </c>
      <c r="S52" s="7">
        <f>INDEX('CW1'!$AK$7:$AX$29,'CW2 Hybrid Fuel consumption'!Q52,'CW2 Hybrid Fuel consumption'!R52)</f>
        <v>466</v>
      </c>
      <c r="T52" s="10">
        <f t="shared" si="0"/>
        <v>4.8989487359743782</v>
      </c>
      <c r="U52" s="161">
        <f>(('CW1'!G55-'CW1'!G54)/3600)*'CW2 Hybrid Fuel consumption'!T52</f>
        <v>1.651450295256951E-4</v>
      </c>
      <c r="V52" s="10">
        <f t="shared" si="4"/>
        <v>7.6957583758973921E-2</v>
      </c>
      <c r="W52" s="10">
        <f t="shared" si="8"/>
        <v>3.3928341559530448</v>
      </c>
      <c r="X52" s="171">
        <f t="shared" si="9"/>
        <v>1.0316029994500524E-4</v>
      </c>
      <c r="Y52" s="7">
        <f t="shared" si="10"/>
        <v>4.5480350615992558E-3</v>
      </c>
    </row>
    <row r="53" spans="1:25">
      <c r="A53" s="42">
        <v>50</v>
      </c>
      <c r="B53" s="168">
        <f>'CW2'!P56</f>
        <v>4.9566315941845263</v>
      </c>
      <c r="C53" s="162">
        <f>CW1FC1!B53</f>
        <v>1.4297648488819449E-4</v>
      </c>
      <c r="D53" s="21">
        <f t="shared" si="1"/>
        <v>514.71534559750012</v>
      </c>
      <c r="E53" s="150" t="s">
        <v>150</v>
      </c>
      <c r="F53" s="148" t="s">
        <v>152</v>
      </c>
      <c r="G53" s="7">
        <v>0</v>
      </c>
      <c r="H53" s="79">
        <v>0</v>
      </c>
      <c r="I53" s="10">
        <f t="shared" si="12"/>
        <v>4956.631594184526</v>
      </c>
      <c r="J53" s="10">
        <f t="shared" si="11"/>
        <v>2787415.4196801465</v>
      </c>
      <c r="K53" s="7">
        <f t="shared" si="6"/>
        <v>77.428206102226298</v>
      </c>
      <c r="L53" s="7">
        <f>'CW1'!Q56</f>
        <v>4100</v>
      </c>
      <c r="M53" s="7">
        <f t="shared" si="7"/>
        <v>4000</v>
      </c>
      <c r="N53" s="7">
        <f>VLOOKUP(M53,'CW1'!$AG$7:$AH$68,2,TRUE)</f>
        <v>10.86</v>
      </c>
      <c r="O53" s="7">
        <f>VLOOKUP(L53,'CW1'!$AG$7:$AI$68,3,TRUE)</f>
        <v>19.903451219512192</v>
      </c>
      <c r="P53" s="7">
        <f t="shared" si="3"/>
        <v>20</v>
      </c>
      <c r="Q53" s="7">
        <f>MATCH(P53,'CW1'!$AJ$7:$AJ$29,0)</f>
        <v>3</v>
      </c>
      <c r="R53" s="7">
        <f>MATCH(M53,'CW1'!$AK$6:$AX$6,0)</f>
        <v>8</v>
      </c>
      <c r="S53" s="7">
        <f>INDEX('CW1'!$AK$7:$AX$29,'CW2 Hybrid Fuel consumption'!Q53,'CW2 Hybrid Fuel consumption'!R53)</f>
        <v>466</v>
      </c>
      <c r="T53" s="10">
        <f t="shared" si="0"/>
        <v>4.9566315941845263</v>
      </c>
      <c r="U53" s="161">
        <f>(('CW1'!G56-'CW1'!G55)/3600)*'CW2 Hybrid Fuel consumption'!T53</f>
        <v>1.6539315155486117E-4</v>
      </c>
      <c r="V53" s="10">
        <f t="shared" si="4"/>
        <v>7.7073208624565306E-2</v>
      </c>
      <c r="W53" s="10">
        <f t="shared" si="8"/>
        <v>3.46990736457761</v>
      </c>
      <c r="X53" s="171">
        <f t="shared" si="9"/>
        <v>1.0331529306241999E-4</v>
      </c>
      <c r="Y53" s="7">
        <f t="shared" si="10"/>
        <v>4.6513503546616762E-3</v>
      </c>
    </row>
    <row r="54" spans="1:25">
      <c r="A54" s="42">
        <v>51</v>
      </c>
      <c r="B54" s="168">
        <f>'CW2'!P57</f>
        <v>5.0139588889309259</v>
      </c>
      <c r="C54" s="162">
        <f>CW1FC1!B54</f>
        <v>1.4322460691736059E-4</v>
      </c>
      <c r="D54" s="21">
        <f t="shared" si="1"/>
        <v>515.60858490249814</v>
      </c>
      <c r="E54" s="150" t="s">
        <v>150</v>
      </c>
      <c r="F54" s="148" t="s">
        <v>152</v>
      </c>
      <c r="G54" s="7">
        <v>0</v>
      </c>
      <c r="H54" s="79">
        <v>0</v>
      </c>
      <c r="I54" s="10">
        <f t="shared" si="12"/>
        <v>5013.9588889309262</v>
      </c>
      <c r="J54" s="10">
        <f t="shared" si="11"/>
        <v>2792429.3785690772</v>
      </c>
      <c r="K54" s="7">
        <f t="shared" si="6"/>
        <v>77.567482738029923</v>
      </c>
      <c r="L54" s="7">
        <f>'CW1'!Q57</f>
        <v>4100</v>
      </c>
      <c r="M54" s="7">
        <f t="shared" si="7"/>
        <v>4000</v>
      </c>
      <c r="N54" s="7">
        <f>VLOOKUP(M54,'CW1'!$AG$7:$AH$68,2,TRUE)</f>
        <v>10.86</v>
      </c>
      <c r="O54" s="7">
        <f>VLOOKUP(L54,'CW1'!$AG$7:$AI$68,3,TRUE)</f>
        <v>19.903451219512192</v>
      </c>
      <c r="P54" s="7">
        <f t="shared" si="3"/>
        <v>20</v>
      </c>
      <c r="Q54" s="7">
        <f>MATCH(P54,'CW1'!$AJ$7:$AJ$29,0)</f>
        <v>3</v>
      </c>
      <c r="R54" s="7">
        <f>MATCH(M54,'CW1'!$AK$6:$AX$6,0)</f>
        <v>8</v>
      </c>
      <c r="S54" s="7">
        <f>INDEX('CW1'!$AK$7:$AX$29,'CW2 Hybrid Fuel consumption'!Q54,'CW2 Hybrid Fuel consumption'!R54)</f>
        <v>466</v>
      </c>
      <c r="T54" s="10">
        <f t="shared" si="0"/>
        <v>5.0139588889309259</v>
      </c>
      <c r="U54" s="161">
        <f>(('CW1'!G57-'CW1'!G56)/3600)*'CW2 Hybrid Fuel consumption'!T54</f>
        <v>1.6564127358402716E-4</v>
      </c>
      <c r="V54" s="10">
        <f t="shared" si="4"/>
        <v>7.718883349015665E-2</v>
      </c>
      <c r="W54" s="10">
        <f t="shared" si="8"/>
        <v>3.5470961980677664</v>
      </c>
      <c r="X54" s="171">
        <f t="shared" si="9"/>
        <v>1.0347028617983464E-4</v>
      </c>
      <c r="Y54" s="7">
        <f t="shared" si="10"/>
        <v>4.7548206408415108E-3</v>
      </c>
    </row>
    <row r="55" spans="1:25">
      <c r="A55" s="42">
        <v>52</v>
      </c>
      <c r="B55" s="168">
        <f>'CW2'!P58</f>
        <v>5.0709433400631507</v>
      </c>
      <c r="C55" s="162">
        <f>CW1FC1!B55</f>
        <v>1.4347272894652818E-4</v>
      </c>
      <c r="D55" s="21">
        <f t="shared" si="1"/>
        <v>516.50182420750139</v>
      </c>
      <c r="E55" s="150" t="s">
        <v>150</v>
      </c>
      <c r="F55" s="148" t="s">
        <v>152</v>
      </c>
      <c r="G55" s="7">
        <v>0</v>
      </c>
      <c r="H55" s="79">
        <v>0</v>
      </c>
      <c r="I55" s="10">
        <f t="shared" si="12"/>
        <v>5070.9433400631506</v>
      </c>
      <c r="J55" s="10">
        <f t="shared" si="11"/>
        <v>2797500.3219091403</v>
      </c>
      <c r="K55" s="7">
        <f t="shared" si="6"/>
        <v>77.708342275253898</v>
      </c>
      <c r="L55" s="7">
        <f>'CW1'!Q58</f>
        <v>4100</v>
      </c>
      <c r="M55" s="7">
        <f t="shared" si="7"/>
        <v>4000</v>
      </c>
      <c r="N55" s="7">
        <f>VLOOKUP(M55,'CW1'!$AG$7:$AH$68,2,TRUE)</f>
        <v>10.86</v>
      </c>
      <c r="O55" s="7">
        <f>VLOOKUP(L55,'CW1'!$AG$7:$AI$68,3,TRUE)</f>
        <v>19.903451219512192</v>
      </c>
      <c r="P55" s="7">
        <f t="shared" si="3"/>
        <v>20</v>
      </c>
      <c r="Q55" s="7">
        <f>MATCH(P55,'CW1'!$AJ$7:$AJ$29,0)</f>
        <v>3</v>
      </c>
      <c r="R55" s="7">
        <f>MATCH(M55,'CW1'!$AK$6:$AX$6,0)</f>
        <v>8</v>
      </c>
      <c r="S55" s="7">
        <f>INDEX('CW1'!$AK$7:$AX$29,'CW2 Hybrid Fuel consumption'!Q55,'CW2 Hybrid Fuel consumption'!R55)</f>
        <v>466</v>
      </c>
      <c r="T55" s="10">
        <f t="shared" si="0"/>
        <v>5.0709433400631507</v>
      </c>
      <c r="U55" s="161">
        <f>(('CW1'!G58-'CW1'!G57)/3600)*'CW2 Hybrid Fuel consumption'!T55</f>
        <v>1.6588939561319491E-4</v>
      </c>
      <c r="V55" s="10">
        <f t="shared" si="4"/>
        <v>7.7304458355748826E-2</v>
      </c>
      <c r="W55" s="10">
        <f t="shared" si="8"/>
        <v>3.6244006564235152</v>
      </c>
      <c r="X55" s="171">
        <f t="shared" si="9"/>
        <v>1.0362527929725043E-4</v>
      </c>
      <c r="Y55" s="7">
        <f t="shared" si="10"/>
        <v>4.8584459201387615E-3</v>
      </c>
    </row>
    <row r="56" spans="1:25">
      <c r="A56" s="42">
        <v>53</v>
      </c>
      <c r="B56" s="168">
        <f>'CW2'!P59</f>
        <v>5.1275970314909287</v>
      </c>
      <c r="C56" s="162">
        <f>CW1FC1!B56</f>
        <v>1.437208509756939E-4</v>
      </c>
      <c r="D56" s="21">
        <f t="shared" si="1"/>
        <v>517.39506351249804</v>
      </c>
      <c r="E56" s="150" t="s">
        <v>150</v>
      </c>
      <c r="F56" s="148" t="s">
        <v>152</v>
      </c>
      <c r="G56" s="7">
        <v>0</v>
      </c>
      <c r="H56" s="79">
        <v>0</v>
      </c>
      <c r="I56" s="10">
        <f t="shared" si="12"/>
        <v>5127.5970314909291</v>
      </c>
      <c r="J56" s="10">
        <f t="shared" si="11"/>
        <v>2802627.9189406312</v>
      </c>
      <c r="K56" s="7">
        <f t="shared" si="6"/>
        <v>77.850775526128643</v>
      </c>
      <c r="L56" s="7">
        <f>'CW1'!Q59</f>
        <v>4200</v>
      </c>
      <c r="M56" s="7">
        <f t="shared" si="7"/>
        <v>4000</v>
      </c>
      <c r="N56" s="7">
        <f>VLOOKUP(M56,'CW1'!$AG$7:$AH$68,2,TRUE)</f>
        <v>10.86</v>
      </c>
      <c r="O56" s="7">
        <f>VLOOKUP(L56,'CW1'!$AG$7:$AI$68,3,TRUE)</f>
        <v>20.430733333333329</v>
      </c>
      <c r="P56" s="7">
        <f t="shared" si="3"/>
        <v>21</v>
      </c>
      <c r="Q56" s="7">
        <f>MATCH(P56,'CW1'!$AJ$7:$AJ$29,0)</f>
        <v>2</v>
      </c>
      <c r="R56" s="7">
        <f>MATCH(M56,'CW1'!$AK$6:$AX$6,0)</f>
        <v>8</v>
      </c>
      <c r="S56" s="7">
        <f>INDEX('CW1'!$AK$7:$AX$29,'CW2 Hybrid Fuel consumption'!Q56,'CW2 Hybrid Fuel consumption'!R56)</f>
        <v>488</v>
      </c>
      <c r="T56" s="10">
        <f t="shared" si="0"/>
        <v>5.1275970314909287</v>
      </c>
      <c r="U56" s="161">
        <f>(('CW1'!G59-'CW1'!G58)/3600)*'CW2 Hybrid Fuel consumption'!T56</f>
        <v>1.6613751764236049E-4</v>
      </c>
      <c r="V56" s="10">
        <f t="shared" si="4"/>
        <v>8.1075108609471924E-2</v>
      </c>
      <c r="W56" s="10">
        <f t="shared" si="8"/>
        <v>3.705475765032987</v>
      </c>
      <c r="X56" s="171">
        <f t="shared" si="9"/>
        <v>1.0867977025398381E-4</v>
      </c>
      <c r="Y56" s="7">
        <f t="shared" si="10"/>
        <v>4.9671256903927449E-3</v>
      </c>
    </row>
    <row r="57" spans="1:25">
      <c r="A57" s="42">
        <v>54</v>
      </c>
      <c r="B57" s="168">
        <f>'CW2'!P60</f>
        <v>5.1839314539954113</v>
      </c>
      <c r="C57" s="162">
        <f>CW1FC1!B57</f>
        <v>1.4396897300486124E-4</v>
      </c>
      <c r="D57" s="21">
        <f t="shared" si="1"/>
        <v>518.28830281750049</v>
      </c>
      <c r="E57" s="150" t="s">
        <v>150</v>
      </c>
      <c r="F57" s="148" t="s">
        <v>152</v>
      </c>
      <c r="G57" s="7">
        <v>0</v>
      </c>
      <c r="H57" s="79">
        <v>0</v>
      </c>
      <c r="I57" s="10">
        <f t="shared" si="12"/>
        <v>5183.9314539954112</v>
      </c>
      <c r="J57" s="10">
        <f t="shared" si="11"/>
        <v>2807811.8503946266</v>
      </c>
      <c r="K57" s="7">
        <f t="shared" si="6"/>
        <v>77.994773622072969</v>
      </c>
      <c r="L57" s="7">
        <f>'CW1'!Q60</f>
        <v>4200</v>
      </c>
      <c r="M57" s="7">
        <f t="shared" si="7"/>
        <v>4000</v>
      </c>
      <c r="N57" s="7">
        <f>VLOOKUP(M57,'CW1'!$AG$7:$AH$68,2,TRUE)</f>
        <v>10.86</v>
      </c>
      <c r="O57" s="7">
        <f>VLOOKUP(L57,'CW1'!$AG$7:$AI$68,3,TRUE)</f>
        <v>20.430733333333329</v>
      </c>
      <c r="P57" s="7">
        <f t="shared" si="3"/>
        <v>21</v>
      </c>
      <c r="Q57" s="7">
        <f>MATCH(P57,'CW1'!$AJ$7:$AJ$29,0)</f>
        <v>2</v>
      </c>
      <c r="R57" s="7">
        <f>MATCH(M57,'CW1'!$AK$6:$AX$6,0)</f>
        <v>8</v>
      </c>
      <c r="S57" s="7">
        <f>INDEX('CW1'!$AK$7:$AX$29,'CW2 Hybrid Fuel consumption'!Q57,'CW2 Hybrid Fuel consumption'!R57)</f>
        <v>488</v>
      </c>
      <c r="T57" s="10">
        <f t="shared" si="0"/>
        <v>5.1839314539954113</v>
      </c>
      <c r="U57" s="161">
        <f>(('CW1'!G60-'CW1'!G59)/3600)*'CW2 Hybrid Fuel consumption'!T57</f>
        <v>1.6638563967152792E-4</v>
      </c>
      <c r="V57" s="10">
        <f t="shared" si="4"/>
        <v>8.1196192159705624E-2</v>
      </c>
      <c r="W57" s="10">
        <f t="shared" si="8"/>
        <v>3.7866719571926928</v>
      </c>
      <c r="X57" s="171">
        <f t="shared" si="9"/>
        <v>1.0884208064303703E-4</v>
      </c>
      <c r="Y57" s="7">
        <f t="shared" si="10"/>
        <v>5.0759677710357819E-3</v>
      </c>
    </row>
    <row r="58" spans="1:25">
      <c r="A58" s="42">
        <v>55</v>
      </c>
      <c r="B58" s="168">
        <f>'CW2'!P61</f>
        <v>5.2399575444270763</v>
      </c>
      <c r="C58" s="162">
        <f>CW1FC1!B58</f>
        <v>1.4421709503402877E-4</v>
      </c>
      <c r="D58" s="21">
        <f t="shared" si="1"/>
        <v>519.18154212250363</v>
      </c>
      <c r="E58" s="150" t="s">
        <v>150</v>
      </c>
      <c r="F58" s="148" t="s">
        <v>152</v>
      </c>
      <c r="G58" s="7">
        <v>0</v>
      </c>
      <c r="H58" s="79">
        <v>0</v>
      </c>
      <c r="I58" s="10">
        <f t="shared" si="12"/>
        <v>5239.9575444270758</v>
      </c>
      <c r="J58" s="10">
        <f t="shared" si="11"/>
        <v>2813051.8079390535</v>
      </c>
      <c r="K58" s="7">
        <f t="shared" si="6"/>
        <v>78.140327998307043</v>
      </c>
      <c r="L58" s="7">
        <f>'CW1'!Q61</f>
        <v>4300</v>
      </c>
      <c r="M58" s="7">
        <f t="shared" si="7"/>
        <v>4500</v>
      </c>
      <c r="N58" s="7">
        <f>VLOOKUP(M58,'CW1'!$AG$7:$AH$68,2,TRUE)</f>
        <v>13.81</v>
      </c>
      <c r="O58" s="7">
        <f>VLOOKUP(L58,'CW1'!$AG$7:$AI$68,3,TRUE)</f>
        <v>20.933490697674422</v>
      </c>
      <c r="P58" s="7">
        <f t="shared" si="3"/>
        <v>21</v>
      </c>
      <c r="Q58" s="7">
        <f>MATCH(P58,'CW1'!$AJ$7:$AJ$29,0)</f>
        <v>2</v>
      </c>
      <c r="R58" s="7">
        <f>MATCH(M58,'CW1'!$AK$6:$AX$6,0)</f>
        <v>9</v>
      </c>
      <c r="S58" s="7">
        <f>INDEX('CW1'!$AK$7:$AX$29,'CW2 Hybrid Fuel consumption'!Q58,'CW2 Hybrid Fuel consumption'!R58)</f>
        <v>488</v>
      </c>
      <c r="T58" s="10">
        <f t="shared" si="0"/>
        <v>5.2399575444270763</v>
      </c>
      <c r="U58" s="161">
        <f>(('CW1'!G61-'CW1'!G60)/3600)*'CW2 Hybrid Fuel consumption'!T58</f>
        <v>1.6663376170069559E-4</v>
      </c>
      <c r="V58" s="10">
        <f t="shared" si="4"/>
        <v>8.1317275709939449E-2</v>
      </c>
      <c r="W58" s="10">
        <f t="shared" si="8"/>
        <v>3.8679892329026324</v>
      </c>
      <c r="X58" s="171">
        <f t="shared" si="9"/>
        <v>1.0900439103209042E-4</v>
      </c>
      <c r="Y58" s="7">
        <f t="shared" si="10"/>
        <v>5.1849721620678725E-3</v>
      </c>
    </row>
    <row r="59" spans="1:25">
      <c r="A59" s="42">
        <v>56</v>
      </c>
      <c r="B59" s="168">
        <f>'CW2'!P62</f>
        <v>5.2956857216551825</v>
      </c>
      <c r="C59" s="162">
        <f>CW1FC1!B59</f>
        <v>1.4446521706319498E-4</v>
      </c>
      <c r="D59" s="21">
        <f t="shared" si="1"/>
        <v>520.07478142750188</v>
      </c>
      <c r="E59" s="150" t="s">
        <v>150</v>
      </c>
      <c r="F59" s="148" t="s">
        <v>152</v>
      </c>
      <c r="G59" s="7">
        <v>0</v>
      </c>
      <c r="H59" s="79">
        <v>0</v>
      </c>
      <c r="I59" s="10">
        <f t="shared" si="12"/>
        <v>5295.6857216551825</v>
      </c>
      <c r="J59" s="10">
        <f t="shared" si="11"/>
        <v>2818347.4936607089</v>
      </c>
      <c r="K59" s="7">
        <f t="shared" si="6"/>
        <v>78.287430379464141</v>
      </c>
      <c r="L59" s="7">
        <f>'CW1'!Q62</f>
        <v>4300</v>
      </c>
      <c r="M59" s="7">
        <f t="shared" si="7"/>
        <v>4500</v>
      </c>
      <c r="N59" s="7">
        <f>VLOOKUP(M59,'CW1'!$AG$7:$AH$68,2,TRUE)</f>
        <v>13.81</v>
      </c>
      <c r="O59" s="7">
        <f>VLOOKUP(L59,'CW1'!$AG$7:$AI$68,3,TRUE)</f>
        <v>20.933490697674422</v>
      </c>
      <c r="P59" s="7">
        <f t="shared" si="3"/>
        <v>21</v>
      </c>
      <c r="Q59" s="7">
        <f>MATCH(P59,'CW1'!$AJ$7:$AJ$29,0)</f>
        <v>2</v>
      </c>
      <c r="R59" s="7">
        <f>MATCH(M59,'CW1'!$AK$6:$AX$6,0)</f>
        <v>9</v>
      </c>
      <c r="S59" s="7">
        <f>INDEX('CW1'!$AK$7:$AX$29,'CW2 Hybrid Fuel consumption'!Q59,'CW2 Hybrid Fuel consumption'!R59)</f>
        <v>488</v>
      </c>
      <c r="T59" s="10">
        <f t="shared" si="0"/>
        <v>5.2956857216551825</v>
      </c>
      <c r="U59" s="161">
        <f>(('CW1'!G62-'CW1'!G61)/3600)*'CW2 Hybrid Fuel consumption'!T59</f>
        <v>1.6688188372986177E-4</v>
      </c>
      <c r="V59" s="10">
        <f t="shared" si="4"/>
        <v>8.1438359260172538E-2</v>
      </c>
      <c r="W59" s="10">
        <f t="shared" si="8"/>
        <v>3.949427592162805</v>
      </c>
      <c r="X59" s="171">
        <f t="shared" si="9"/>
        <v>1.0916670142114283E-4</v>
      </c>
      <c r="Y59" s="7">
        <f t="shared" si="10"/>
        <v>5.294138863489015E-3</v>
      </c>
    </row>
    <row r="60" spans="1:25">
      <c r="A60" s="42">
        <v>57</v>
      </c>
      <c r="B60" s="168">
        <f>'CW2'!P63</f>
        <v>5.3511259195909613</v>
      </c>
      <c r="C60" s="162">
        <f>CW1FC1!B60</f>
        <v>1.4471333909236195E-4</v>
      </c>
      <c r="D60" s="21">
        <f t="shared" si="1"/>
        <v>520.96802073250296</v>
      </c>
      <c r="E60" s="150" t="s">
        <v>150</v>
      </c>
      <c r="F60" s="148" t="s">
        <v>152</v>
      </c>
      <c r="G60" s="7">
        <v>0</v>
      </c>
      <c r="H60" s="79">
        <v>0</v>
      </c>
      <c r="I60" s="10">
        <f t="shared" si="12"/>
        <v>5351.1259195909615</v>
      </c>
      <c r="J60" s="10">
        <f t="shared" si="11"/>
        <v>2823698.6195803001</v>
      </c>
      <c r="K60" s="7">
        <f t="shared" si="6"/>
        <v>78.436072766119452</v>
      </c>
      <c r="L60" s="7">
        <f>'CW1'!Q63</f>
        <v>4300</v>
      </c>
      <c r="M60" s="7">
        <f t="shared" si="7"/>
        <v>4500</v>
      </c>
      <c r="N60" s="7">
        <f>VLOOKUP(M60,'CW1'!$AG$7:$AH$68,2,TRUE)</f>
        <v>13.81</v>
      </c>
      <c r="O60" s="7">
        <f>VLOOKUP(L60,'CW1'!$AG$7:$AI$68,3,TRUE)</f>
        <v>20.933490697674422</v>
      </c>
      <c r="P60" s="7">
        <f t="shared" si="3"/>
        <v>21</v>
      </c>
      <c r="Q60" s="7">
        <f>MATCH(P60,'CW1'!$AJ$7:$AJ$29,0)</f>
        <v>2</v>
      </c>
      <c r="R60" s="7">
        <f>MATCH(M60,'CW1'!$AK$6:$AX$6,0)</f>
        <v>9</v>
      </c>
      <c r="S60" s="7">
        <f>INDEX('CW1'!$AK$7:$AX$29,'CW2 Hybrid Fuel consumption'!Q60,'CW2 Hybrid Fuel consumption'!R60)</f>
        <v>488</v>
      </c>
      <c r="T60" s="10">
        <f t="shared" si="0"/>
        <v>5.3511259195909613</v>
      </c>
      <c r="U60" s="161">
        <f>(('CW1'!G63-'CW1'!G62)/3600)*'CW2 Hybrid Fuel consumption'!T60</f>
        <v>1.6713000575902873E-4</v>
      </c>
      <c r="V60" s="10">
        <f t="shared" si="4"/>
        <v>8.1559442810406016E-2</v>
      </c>
      <c r="W60" s="10">
        <f t="shared" si="8"/>
        <v>4.0309870349732106</v>
      </c>
      <c r="X60" s="171">
        <f t="shared" si="9"/>
        <v>1.0932901181019573E-4</v>
      </c>
      <c r="Y60" s="7">
        <f t="shared" si="10"/>
        <v>5.4034678752992111E-3</v>
      </c>
    </row>
    <row r="61" spans="1:25">
      <c r="A61" s="42">
        <v>58</v>
      </c>
      <c r="B61" s="168">
        <f>'CW2'!P64</f>
        <v>5.4062876175696948</v>
      </c>
      <c r="C61" s="162">
        <f>CW1FC1!B61</f>
        <v>1.4496146112152701E-4</v>
      </c>
      <c r="D61" s="21">
        <f t="shared" si="1"/>
        <v>521.86126003749723</v>
      </c>
      <c r="E61" s="150" t="s">
        <v>150</v>
      </c>
      <c r="F61" s="148" t="s">
        <v>152</v>
      </c>
      <c r="G61" s="7">
        <v>0</v>
      </c>
      <c r="H61" s="79">
        <v>0</v>
      </c>
      <c r="I61" s="10">
        <f t="shared" si="12"/>
        <v>5406.2876175696947</v>
      </c>
      <c r="J61" s="10">
        <f t="shared" si="11"/>
        <v>2829104.9071978698</v>
      </c>
      <c r="K61" s="7">
        <f t="shared" si="6"/>
        <v>78.586247422163041</v>
      </c>
      <c r="L61" s="7">
        <f>'CW1'!Q64</f>
        <v>4400</v>
      </c>
      <c r="M61" s="7">
        <f t="shared" si="7"/>
        <v>4500</v>
      </c>
      <c r="N61" s="7">
        <f>VLOOKUP(M61,'CW1'!$AG$7:$AH$68,2,TRUE)</f>
        <v>13.81</v>
      </c>
      <c r="O61" s="7">
        <f>VLOOKUP(L61,'CW1'!$AG$7:$AI$68,3,TRUE)</f>
        <v>21.413395454545455</v>
      </c>
      <c r="P61" s="7">
        <f t="shared" si="3"/>
        <v>22</v>
      </c>
      <c r="Q61" s="7">
        <f>MATCH(P61,'CW1'!$AJ$7:$AJ$29,0)</f>
        <v>1</v>
      </c>
      <c r="R61" s="7">
        <f>MATCH(M61,'CW1'!$AK$6:$AX$6,0)</f>
        <v>9</v>
      </c>
      <c r="S61" s="7">
        <f>INDEX('CW1'!$AK$7:$AX$29,'CW2 Hybrid Fuel consumption'!Q61,'CW2 Hybrid Fuel consumption'!R61)</f>
        <v>488</v>
      </c>
      <c r="T61" s="10">
        <f t="shared" si="0"/>
        <v>5.4062876175696948</v>
      </c>
      <c r="U61" s="161">
        <f>(('CW1'!G64-'CW1'!G63)/3600)*'CW2 Hybrid Fuel consumption'!T61</f>
        <v>1.6737812778819356E-4</v>
      </c>
      <c r="V61" s="10">
        <f t="shared" si="4"/>
        <v>8.1680526360638453E-2</v>
      </c>
      <c r="W61" s="10">
        <f t="shared" si="8"/>
        <v>4.1126675613338488</v>
      </c>
      <c r="X61" s="171">
        <f t="shared" si="9"/>
        <v>1.0949132219924726E-4</v>
      </c>
      <c r="Y61" s="7">
        <f t="shared" si="10"/>
        <v>5.5129591974984581E-3</v>
      </c>
    </row>
    <row r="62" spans="1:25">
      <c r="A62" s="42">
        <v>59</v>
      </c>
      <c r="B62" s="168">
        <f>'CW2'!P65</f>
        <v>5.4611798683446029</v>
      </c>
      <c r="C62" s="162">
        <f>CW1FC1!B62</f>
        <v>1.452095831506949E-4</v>
      </c>
      <c r="D62" s="21">
        <f t="shared" si="1"/>
        <v>522.75449934250162</v>
      </c>
      <c r="E62" s="150" t="s">
        <v>150</v>
      </c>
      <c r="F62" s="148" t="s">
        <v>152</v>
      </c>
      <c r="G62" s="7">
        <v>0</v>
      </c>
      <c r="H62" s="79">
        <v>0</v>
      </c>
      <c r="I62" s="10">
        <f t="shared" si="12"/>
        <v>5461.1798683446032</v>
      </c>
      <c r="J62" s="10">
        <f t="shared" si="11"/>
        <v>2834566.0870662145</v>
      </c>
      <c r="K62" s="7">
        <f t="shared" si="6"/>
        <v>78.737946862950409</v>
      </c>
      <c r="L62" s="7">
        <f>'CW1'!Q65</f>
        <v>4400</v>
      </c>
      <c r="M62" s="7">
        <f t="shared" si="7"/>
        <v>4500</v>
      </c>
      <c r="N62" s="7">
        <f>VLOOKUP(M62,'CW1'!$AG$7:$AH$68,2,TRUE)</f>
        <v>13.81</v>
      </c>
      <c r="O62" s="7">
        <f>VLOOKUP(L62,'CW1'!$AG$7:$AI$68,3,TRUE)</f>
        <v>21.413395454545455</v>
      </c>
      <c r="P62" s="7">
        <f t="shared" si="3"/>
        <v>22</v>
      </c>
      <c r="Q62" s="7">
        <f>MATCH(P62,'CW1'!$AJ$7:$AJ$29,0)</f>
        <v>1</v>
      </c>
      <c r="R62" s="7">
        <f>MATCH(M62,'CW1'!$AK$6:$AX$6,0)</f>
        <v>9</v>
      </c>
      <c r="S62" s="7">
        <f>INDEX('CW1'!$AK$7:$AX$29,'CW2 Hybrid Fuel consumption'!Q62,'CW2 Hybrid Fuel consumption'!R62)</f>
        <v>488</v>
      </c>
      <c r="T62" s="10">
        <f t="shared" si="0"/>
        <v>5.4611798683446029</v>
      </c>
      <c r="U62" s="161">
        <f>(('CW1'!G65-'CW1'!G64)/3600)*'CW2 Hybrid Fuel consumption'!T62</f>
        <v>1.6762624981736166E-4</v>
      </c>
      <c r="V62" s="10">
        <f t="shared" si="4"/>
        <v>8.1801609910872486E-2</v>
      </c>
      <c r="W62" s="10">
        <f t="shared" si="8"/>
        <v>4.1944691712447213</v>
      </c>
      <c r="X62" s="171">
        <f t="shared" si="9"/>
        <v>1.0965363258830092E-4</v>
      </c>
      <c r="Y62" s="7">
        <f t="shared" si="10"/>
        <v>5.6226128300867588E-3</v>
      </c>
    </row>
    <row r="63" spans="1:25">
      <c r="A63" s="42">
        <v>60</v>
      </c>
      <c r="B63" s="168">
        <f>'CW2'!P66</f>
        <v>5.5158113239173927</v>
      </c>
      <c r="C63" s="162">
        <f>CW1FC1!B63</f>
        <v>1.4545770517986149E-4</v>
      </c>
      <c r="D63" s="21">
        <f t="shared" si="1"/>
        <v>523.64773864750134</v>
      </c>
      <c r="E63" s="150" t="s">
        <v>150</v>
      </c>
      <c r="F63" s="148" t="s">
        <v>152</v>
      </c>
      <c r="G63" s="7">
        <v>0</v>
      </c>
      <c r="H63" s="79">
        <v>0</v>
      </c>
      <c r="I63" s="10">
        <f t="shared" si="12"/>
        <v>5515.8113239173927</v>
      </c>
      <c r="J63" s="10">
        <f t="shared" si="11"/>
        <v>2840081.898390132</v>
      </c>
      <c r="K63" s="7">
        <f t="shared" si="6"/>
        <v>78.891163844170336</v>
      </c>
      <c r="L63" s="7">
        <f>'CW1'!Q66</f>
        <v>4500</v>
      </c>
      <c r="M63" s="7">
        <f t="shared" si="7"/>
        <v>4500</v>
      </c>
      <c r="N63" s="7">
        <f>VLOOKUP(M63,'CW1'!$AG$7:$AH$68,2,TRUE)</f>
        <v>13.81</v>
      </c>
      <c r="O63" s="7">
        <f>VLOOKUP(L63,'CW1'!$AG$7:$AI$68,3,TRUE)</f>
        <v>21.871971111111112</v>
      </c>
      <c r="P63" s="7">
        <f t="shared" si="3"/>
        <v>22</v>
      </c>
      <c r="Q63" s="7">
        <f>MATCH(P63,'CW1'!$AJ$7:$AJ$29,0)</f>
        <v>1</v>
      </c>
      <c r="R63" s="7">
        <f>MATCH(M63,'CW1'!$AK$6:$AX$6,0)</f>
        <v>9</v>
      </c>
      <c r="S63" s="7">
        <f>INDEX('CW1'!$AK$7:$AX$29,'CW2 Hybrid Fuel consumption'!Q63,'CW2 Hybrid Fuel consumption'!R63)</f>
        <v>488</v>
      </c>
      <c r="T63" s="10">
        <f t="shared" si="0"/>
        <v>5.5158113239173927</v>
      </c>
      <c r="U63" s="161">
        <f>(('CW1'!G66-'CW1'!G65)/3600)*'CW2 Hybrid Fuel consumption'!T63</f>
        <v>1.6787437184652816E-4</v>
      </c>
      <c r="V63" s="10">
        <f t="shared" si="4"/>
        <v>8.1922693461105742E-2</v>
      </c>
      <c r="W63" s="10">
        <f t="shared" si="8"/>
        <v>4.2763918647058272</v>
      </c>
      <c r="X63" s="171">
        <f t="shared" si="9"/>
        <v>1.0981594297735354E-4</v>
      </c>
      <c r="Y63" s="7">
        <f t="shared" si="10"/>
        <v>5.7324287730641122E-3</v>
      </c>
    </row>
    <row r="64" spans="1:25">
      <c r="A64" s="42">
        <v>61</v>
      </c>
      <c r="B64" s="168">
        <f>'CW2'!P67</f>
        <v>5.570190259405738</v>
      </c>
      <c r="C64" s="162">
        <f>CW1FC1!B64</f>
        <v>1.4570582720902823E-4</v>
      </c>
      <c r="D64" s="21">
        <f t="shared" si="1"/>
        <v>524.54097795250163</v>
      </c>
      <c r="E64" s="150" t="s">
        <v>150</v>
      </c>
      <c r="F64" s="148" t="s">
        <v>152</v>
      </c>
      <c r="G64" s="7">
        <v>0</v>
      </c>
      <c r="H64" s="79">
        <v>0</v>
      </c>
      <c r="I64" s="10">
        <f t="shared" si="12"/>
        <v>5570.1902594057383</v>
      </c>
      <c r="J64" s="10">
        <f t="shared" si="11"/>
        <v>2845652.0886495379</v>
      </c>
      <c r="K64" s="7">
        <f t="shared" si="6"/>
        <v>79.045891351376056</v>
      </c>
      <c r="L64" s="7">
        <f>'CW1'!Q67</f>
        <v>4500</v>
      </c>
      <c r="M64" s="7">
        <f t="shared" si="7"/>
        <v>4500</v>
      </c>
      <c r="N64" s="7">
        <f>VLOOKUP(M64,'CW1'!$AG$7:$AH$68,2,TRUE)</f>
        <v>13.81</v>
      </c>
      <c r="O64" s="7">
        <f>VLOOKUP(L64,'CW1'!$AG$7:$AI$68,3,TRUE)</f>
        <v>21.871971111111112</v>
      </c>
      <c r="P64" s="7">
        <f t="shared" si="3"/>
        <v>22</v>
      </c>
      <c r="Q64" s="7">
        <f>MATCH(P64,'CW1'!$AJ$7:$AJ$29,0)</f>
        <v>1</v>
      </c>
      <c r="R64" s="7">
        <f>MATCH(M64,'CW1'!$AK$6:$AX$6,0)</f>
        <v>9</v>
      </c>
      <c r="S64" s="7">
        <f>INDEX('CW1'!$AK$7:$AX$29,'CW2 Hybrid Fuel consumption'!Q64,'CW2 Hybrid Fuel consumption'!R64)</f>
        <v>488</v>
      </c>
      <c r="T64" s="10">
        <f t="shared" si="0"/>
        <v>5.570190259405738</v>
      </c>
      <c r="U64" s="161">
        <f>(('CW1'!G67-'CW1'!G66)/3600)*'CW2 Hybrid Fuel consumption'!T64</f>
        <v>1.6812249387569499E-4</v>
      </c>
      <c r="V64" s="10">
        <f t="shared" si="4"/>
        <v>8.204377701133915E-2</v>
      </c>
      <c r="W64" s="10">
        <f t="shared" si="8"/>
        <v>4.3584356417171666</v>
      </c>
      <c r="X64" s="171">
        <f t="shared" si="9"/>
        <v>1.0997825336640637E-4</v>
      </c>
      <c r="Y64" s="7">
        <f t="shared" si="10"/>
        <v>5.8424070264305183E-3</v>
      </c>
    </row>
    <row r="65" spans="1:25">
      <c r="A65" s="42">
        <v>62</v>
      </c>
      <c r="B65" s="168">
        <f>'CW2'!P68</f>
        <v>5.6243245951264447</v>
      </c>
      <c r="C65" s="162">
        <f>CW1FC1!B65</f>
        <v>1.4595394923819547E-4</v>
      </c>
      <c r="D65" s="21">
        <f t="shared" si="1"/>
        <v>525.43421725750363</v>
      </c>
      <c r="E65" s="150" t="s">
        <v>150</v>
      </c>
      <c r="F65" s="148" t="s">
        <v>152</v>
      </c>
      <c r="G65" s="7">
        <v>0</v>
      </c>
      <c r="H65" s="79">
        <v>0</v>
      </c>
      <c r="I65" s="10">
        <f t="shared" si="12"/>
        <v>5624.3245951264444</v>
      </c>
      <c r="J65" s="10">
        <f t="shared" si="11"/>
        <v>2851276.4132446642</v>
      </c>
      <c r="K65" s="7">
        <f t="shared" si="6"/>
        <v>79.202122590129562</v>
      </c>
      <c r="L65" s="7">
        <f>'CW1'!Q68</f>
        <v>4500</v>
      </c>
      <c r="M65" s="7">
        <f t="shared" si="7"/>
        <v>4500</v>
      </c>
      <c r="N65" s="7">
        <f>VLOOKUP(M65,'CW1'!$AG$7:$AH$68,2,TRUE)</f>
        <v>13.81</v>
      </c>
      <c r="O65" s="7">
        <f>VLOOKUP(L65,'CW1'!$AG$7:$AI$68,3,TRUE)</f>
        <v>21.871971111111112</v>
      </c>
      <c r="P65" s="7">
        <f t="shared" si="3"/>
        <v>22</v>
      </c>
      <c r="Q65" s="7">
        <f>MATCH(P65,'CW1'!$AJ$7:$AJ$29,0)</f>
        <v>1</v>
      </c>
      <c r="R65" s="7">
        <f>MATCH(M65,'CW1'!$AK$6:$AX$6,0)</f>
        <v>9</v>
      </c>
      <c r="S65" s="7">
        <f>INDEX('CW1'!$AK$7:$AX$29,'CW2 Hybrid Fuel consumption'!Q65,'CW2 Hybrid Fuel consumption'!R65)</f>
        <v>488</v>
      </c>
      <c r="T65" s="10">
        <f t="shared" si="0"/>
        <v>5.6</v>
      </c>
      <c r="U65" s="161">
        <f>(('CW1'!G68-'CW1'!G67)/3600)*'CW2 Hybrid Fuel consumption'!T65</f>
        <v>1.6764243121462859E-4</v>
      </c>
      <c r="V65" s="10">
        <f t="shared" si="4"/>
        <v>8.1809506432738752E-2</v>
      </c>
      <c r="W65" s="10">
        <f t="shared" si="8"/>
        <v>4.4402451481499057</v>
      </c>
      <c r="X65" s="171">
        <f t="shared" si="9"/>
        <v>1.096642177382557E-4</v>
      </c>
      <c r="Y65" s="7">
        <f t="shared" si="10"/>
        <v>5.9520712441687744E-3</v>
      </c>
    </row>
    <row r="66" spans="1:25">
      <c r="A66" s="42">
        <v>63</v>
      </c>
      <c r="B66" s="168">
        <f>'CW2'!P69</f>
        <v>5.6782219170541959</v>
      </c>
      <c r="C66" s="162">
        <f>CW1FC1!B66</f>
        <v>1.4620207126735999E-4</v>
      </c>
      <c r="D66" s="21">
        <f t="shared" si="1"/>
        <v>526.32745656249597</v>
      </c>
      <c r="E66" s="150" t="s">
        <v>150</v>
      </c>
      <c r="F66" s="148" t="s">
        <v>152</v>
      </c>
      <c r="G66" s="7">
        <v>0</v>
      </c>
      <c r="H66" s="79">
        <v>0</v>
      </c>
      <c r="I66" s="10">
        <f t="shared" si="12"/>
        <v>5678.2219170541957</v>
      </c>
      <c r="J66" s="10">
        <f t="shared" si="11"/>
        <v>2856954.6351617184</v>
      </c>
      <c r="K66" s="7">
        <f t="shared" si="6"/>
        <v>79.359850976714398</v>
      </c>
      <c r="L66" s="7">
        <f>'CW1'!Q69</f>
        <v>4600</v>
      </c>
      <c r="M66" s="7">
        <f t="shared" si="7"/>
        <v>4500</v>
      </c>
      <c r="N66" s="7">
        <f>VLOOKUP(M66,'CW1'!$AG$7:$AH$68,2,TRUE)</f>
        <v>13.81</v>
      </c>
      <c r="O66" s="7">
        <f>VLOOKUP(L66,'CW1'!$AG$7:$AI$68,3,TRUE)</f>
        <v>21.845804347826085</v>
      </c>
      <c r="P66" s="7">
        <f t="shared" si="3"/>
        <v>22</v>
      </c>
      <c r="Q66" s="7">
        <f>MATCH(P66,'CW1'!$AJ$7:$AJ$29,0)</f>
        <v>1</v>
      </c>
      <c r="R66" s="7">
        <f>MATCH(M66,'CW1'!$AK$6:$AX$6,0)</f>
        <v>9</v>
      </c>
      <c r="S66" s="7">
        <f>INDEX('CW1'!$AK$7:$AX$29,'CW2 Hybrid Fuel consumption'!Q66,'CW2 Hybrid Fuel consumption'!R66)</f>
        <v>488</v>
      </c>
      <c r="T66" s="10">
        <f t="shared" si="0"/>
        <v>5.6</v>
      </c>
      <c r="U66" s="161">
        <f>(('CW1'!G69-'CW1'!G68)/3600)*'CW2 Hybrid Fuel consumption'!T66</f>
        <v>1.6629588385661816E-4</v>
      </c>
      <c r="V66" s="10">
        <f t="shared" si="4"/>
        <v>8.1152391322029657E-2</v>
      </c>
      <c r="W66" s="10">
        <f t="shared" si="8"/>
        <v>4.521397539471935</v>
      </c>
      <c r="X66" s="171">
        <f t="shared" si="9"/>
        <v>1.0878336638341776E-4</v>
      </c>
      <c r="Y66" s="7">
        <f t="shared" si="10"/>
        <v>6.0608546105521922E-3</v>
      </c>
    </row>
    <row r="67" spans="1:25">
      <c r="A67" s="42">
        <v>64</v>
      </c>
      <c r="B67" s="168">
        <f>'CW2'!P70</f>
        <v>5.7318894957990878</v>
      </c>
      <c r="C67" s="162">
        <f>CW1FC1!B67</f>
        <v>1.464501932965285E-4</v>
      </c>
      <c r="D67" s="21">
        <f t="shared" si="1"/>
        <v>527.22069586750263</v>
      </c>
      <c r="E67" s="150" t="s">
        <v>150</v>
      </c>
      <c r="F67" s="148" t="s">
        <v>152</v>
      </c>
      <c r="G67" s="7">
        <v>0</v>
      </c>
      <c r="H67" s="79">
        <v>0</v>
      </c>
      <c r="I67" s="10">
        <f t="shared" si="12"/>
        <v>5731.8894957990879</v>
      </c>
      <c r="J67" s="10">
        <f t="shared" si="11"/>
        <v>2862686.5246575177</v>
      </c>
      <c r="K67" s="7">
        <f t="shared" si="6"/>
        <v>79.519070129375493</v>
      </c>
      <c r="L67" s="7">
        <f>'CW1'!Q70</f>
        <v>4600</v>
      </c>
      <c r="M67" s="7">
        <f t="shared" si="7"/>
        <v>4500</v>
      </c>
      <c r="N67" s="7">
        <f>VLOOKUP(M67,'CW1'!$AG$7:$AH$68,2,TRUE)</f>
        <v>13.81</v>
      </c>
      <c r="O67" s="7">
        <f>VLOOKUP(L67,'CW1'!$AG$7:$AI$68,3,TRUE)</f>
        <v>21.845804347826085</v>
      </c>
      <c r="P67" s="7">
        <f t="shared" si="3"/>
        <v>22</v>
      </c>
      <c r="Q67" s="7">
        <f>MATCH(P67,'CW1'!$AJ$7:$AJ$29,0)</f>
        <v>1</v>
      </c>
      <c r="R67" s="7">
        <f>MATCH(M67,'CW1'!$AK$6:$AX$6,0)</f>
        <v>9</v>
      </c>
      <c r="S67" s="7">
        <f>INDEX('CW1'!$AK$7:$AX$29,'CW2 Hybrid Fuel consumption'!Q67,'CW2 Hybrid Fuel consumption'!R67)</f>
        <v>488</v>
      </c>
      <c r="T67" s="10">
        <f t="shared" ref="T67:T130" si="13">MIN(5.6,B67)</f>
        <v>5.6</v>
      </c>
      <c r="U67" s="161">
        <f>(('CW1'!G70-'CW1'!G69)/3600)*'CW2 Hybrid Fuel consumption'!T67</f>
        <v>1.6498127126961631E-4</v>
      </c>
      <c r="V67" s="10">
        <f t="shared" si="4"/>
        <v>8.0510860379572752E-2</v>
      </c>
      <c r="W67" s="10">
        <f t="shared" si="8"/>
        <v>4.6019083998515073</v>
      </c>
      <c r="X67" s="171">
        <f t="shared" si="9"/>
        <v>1.0792340533454793E-4</v>
      </c>
      <c r="Y67" s="7">
        <f t="shared" si="10"/>
        <v>6.1687780158867405E-3</v>
      </c>
    </row>
    <row r="68" spans="1:25">
      <c r="A68" s="42">
        <v>65</v>
      </c>
      <c r="B68" s="168">
        <f>'CW2'!P71</f>
        <v>5.7853343042315526</v>
      </c>
      <c r="C68" s="162">
        <f>CW1FC1!B68</f>
        <v>1.4669831532569392E-4</v>
      </c>
      <c r="D68" s="21">
        <f t="shared" ref="D68:D131" si="14">3600000*C68</f>
        <v>528.11393517249815</v>
      </c>
      <c r="E68" s="150" t="s">
        <v>150</v>
      </c>
      <c r="F68" s="148" t="s">
        <v>152</v>
      </c>
      <c r="G68" s="7">
        <v>0</v>
      </c>
      <c r="H68" s="79">
        <v>0</v>
      </c>
      <c r="I68" s="10">
        <f t="shared" si="12"/>
        <v>5785.3343042315528</v>
      </c>
      <c r="J68" s="10">
        <f t="shared" ref="J68:J99" si="15">J67+I68</f>
        <v>2868471.8589617494</v>
      </c>
      <c r="K68" s="7">
        <f t="shared" si="6"/>
        <v>79.679773860048599</v>
      </c>
      <c r="L68" s="7">
        <f>'CW1'!Q71</f>
        <v>4600</v>
      </c>
      <c r="M68" s="7">
        <f t="shared" si="7"/>
        <v>4500</v>
      </c>
      <c r="N68" s="7">
        <f>VLOOKUP(M68,'CW1'!$AG$7:$AH$68,2,TRUE)</f>
        <v>13.81</v>
      </c>
      <c r="O68" s="7">
        <f>VLOOKUP(L68,'CW1'!$AG$7:$AI$68,3,TRUE)</f>
        <v>21.845804347826085</v>
      </c>
      <c r="P68" s="7">
        <f t="shared" ref="P68:P131" si="16">ROUNDUP(O68,0)</f>
        <v>22</v>
      </c>
      <c r="Q68" s="7">
        <f>MATCH(P68,'CW1'!$AJ$7:$AJ$29,0)</f>
        <v>1</v>
      </c>
      <c r="R68" s="7">
        <f>MATCH(M68,'CW1'!$AK$6:$AX$6,0)</f>
        <v>9</v>
      </c>
      <c r="S68" s="7">
        <f>INDEX('CW1'!$AK$7:$AX$29,'CW2 Hybrid Fuel consumption'!Q68,'CW2 Hybrid Fuel consumption'!R68)</f>
        <v>488</v>
      </c>
      <c r="T68" s="10">
        <f t="shared" si="13"/>
        <v>5.6</v>
      </c>
      <c r="U68" s="161">
        <f>(('CW1'!G71-'CW1'!G70)/3600)*'CW2 Hybrid Fuel consumption'!T68</f>
        <v>1.6369735081074309E-4</v>
      </c>
      <c r="V68" s="10">
        <f t="shared" ref="V68:V131" si="17">S68*U68</f>
        <v>7.9884307195642629E-2</v>
      </c>
      <c r="W68" s="10">
        <f t="shared" si="8"/>
        <v>4.6817927070471503</v>
      </c>
      <c r="X68" s="171">
        <f t="shared" si="9"/>
        <v>1.0708352170997672E-4</v>
      </c>
      <c r="Y68" s="7">
        <f t="shared" si="10"/>
        <v>6.2758615375967169E-3</v>
      </c>
    </row>
    <row r="69" spans="1:25">
      <c r="A69" s="42">
        <v>66</v>
      </c>
      <c r="B69" s="168">
        <f>'CW2'!P72</f>
        <v>5.8385630338702539</v>
      </c>
      <c r="C69" s="162">
        <f>CW1FC1!B69</f>
        <v>1.4694643735486108E-4</v>
      </c>
      <c r="D69" s="21">
        <f t="shared" si="14"/>
        <v>529.00717447749992</v>
      </c>
      <c r="E69" s="150" t="s">
        <v>150</v>
      </c>
      <c r="F69" s="148" t="s">
        <v>152</v>
      </c>
      <c r="G69" s="7">
        <v>0</v>
      </c>
      <c r="H69" s="79">
        <v>0</v>
      </c>
      <c r="I69" s="10">
        <f t="shared" si="12"/>
        <v>5838.563033870254</v>
      </c>
      <c r="J69" s="10">
        <f t="shared" si="15"/>
        <v>2874310.4219956198</v>
      </c>
      <c r="K69" s="7">
        <f t="shared" ref="K69:K132" si="18">(J69/3600000)*100</f>
        <v>79.841956166544989</v>
      </c>
      <c r="L69" s="7">
        <f>'CW1'!Q72</f>
        <v>4700</v>
      </c>
      <c r="M69" s="7">
        <f t="shared" ref="M69:M132" si="19">MROUND(L69,500)</f>
        <v>4500</v>
      </c>
      <c r="N69" s="7">
        <f>VLOOKUP(M69,'CW1'!$AG$7:$AH$68,2,TRUE)</f>
        <v>13.81</v>
      </c>
      <c r="O69" s="7">
        <f>VLOOKUP(L69,'CW1'!$AG$7:$AI$68,3,TRUE)</f>
        <v>21.820751063829785</v>
      </c>
      <c r="P69" s="7">
        <f t="shared" si="16"/>
        <v>22</v>
      </c>
      <c r="Q69" s="7">
        <f>MATCH(P69,'CW1'!$AJ$7:$AJ$29,0)</f>
        <v>1</v>
      </c>
      <c r="R69" s="7">
        <f>MATCH(M69,'CW1'!$AK$6:$AX$6,0)</f>
        <v>9</v>
      </c>
      <c r="S69" s="7">
        <f>INDEX('CW1'!$AK$7:$AX$29,'CW2 Hybrid Fuel consumption'!Q69,'CW2 Hybrid Fuel consumption'!R69)</f>
        <v>488</v>
      </c>
      <c r="T69" s="10">
        <f t="shared" si="13"/>
        <v>5.6</v>
      </c>
      <c r="U69" s="161">
        <f>(('CW1'!G72-'CW1'!G71)/3600)*'CW2 Hybrid Fuel consumption'!T69</f>
        <v>1.6244294649532282E-4</v>
      </c>
      <c r="V69" s="10">
        <f t="shared" si="17"/>
        <v>7.9272157889717532E-2</v>
      </c>
      <c r="W69" s="10">
        <f t="shared" si="8"/>
        <v>4.7610648649368681</v>
      </c>
      <c r="X69" s="171">
        <f t="shared" si="9"/>
        <v>1.0626294623286533E-4</v>
      </c>
      <c r="Y69" s="7">
        <f t="shared" si="10"/>
        <v>6.3821244838295826E-3</v>
      </c>
    </row>
    <row r="70" spans="1:25">
      <c r="A70" s="42">
        <v>67</v>
      </c>
      <c r="B70" s="168">
        <f>'CW2'!P73</f>
        <v>5.8915821101371142</v>
      </c>
      <c r="C70" s="162">
        <f>CW1FC1!B70</f>
        <v>1.4719455938402821E-4</v>
      </c>
      <c r="D70" s="21">
        <f t="shared" si="14"/>
        <v>529.90041378250157</v>
      </c>
      <c r="E70" s="150" t="s">
        <v>150</v>
      </c>
      <c r="F70" s="148" t="s">
        <v>152</v>
      </c>
      <c r="G70" s="7">
        <v>0</v>
      </c>
      <c r="H70" s="79">
        <v>0</v>
      </c>
      <c r="I70" s="10">
        <f t="shared" si="12"/>
        <v>5891.5821101371139</v>
      </c>
      <c r="J70" s="10">
        <f t="shared" si="15"/>
        <v>2880202.004105757</v>
      </c>
      <c r="K70" s="7">
        <f t="shared" si="18"/>
        <v>80.00561122515991</v>
      </c>
      <c r="L70" s="7">
        <f>'CW1'!Q73</f>
        <v>4700</v>
      </c>
      <c r="M70" s="7">
        <f t="shared" si="19"/>
        <v>4500</v>
      </c>
      <c r="N70" s="7">
        <f>VLOOKUP(M70,'CW1'!$AG$7:$AH$68,2,TRUE)</f>
        <v>13.81</v>
      </c>
      <c r="O70" s="7">
        <f>VLOOKUP(L70,'CW1'!$AG$7:$AI$68,3,TRUE)</f>
        <v>21.820751063829785</v>
      </c>
      <c r="P70" s="7">
        <f t="shared" si="16"/>
        <v>22</v>
      </c>
      <c r="Q70" s="7">
        <f>MATCH(P70,'CW1'!$AJ$7:$AJ$29,0)</f>
        <v>1</v>
      </c>
      <c r="R70" s="7">
        <f>MATCH(M70,'CW1'!$AK$6:$AX$6,0)</f>
        <v>9</v>
      </c>
      <c r="S70" s="7">
        <f>INDEX('CW1'!$AK$7:$AX$29,'CW2 Hybrid Fuel consumption'!Q70,'CW2 Hybrid Fuel consumption'!R70)</f>
        <v>488</v>
      </c>
      <c r="T70" s="10">
        <f t="shared" si="13"/>
        <v>5.6</v>
      </c>
      <c r="U70" s="161">
        <f>(('CW1'!G73-'CW1'!G72)/3600)*'CW2 Hybrid Fuel consumption'!T70</f>
        <v>1.6121694446889182E-4</v>
      </c>
      <c r="V70" s="10">
        <f t="shared" si="17"/>
        <v>7.8673868900819205E-2</v>
      </c>
      <c r="W70" s="10">
        <f t="shared" ref="W70:W133" si="20">V70+W69</f>
        <v>4.8397387338376872</v>
      </c>
      <c r="X70" s="171">
        <f t="shared" ref="X70:X133" si="21">((S70*U70)/1000)/0.746</f>
        <v>1.0546095026919464E-4</v>
      </c>
      <c r="Y70" s="7">
        <f t="shared" ref="Y70:Y133" si="22">Y69+X70</f>
        <v>6.4875854340987775E-3</v>
      </c>
    </row>
    <row r="71" spans="1:25">
      <c r="A71" s="42">
        <v>68</v>
      </c>
      <c r="B71" s="168">
        <f>'CW2'!P74</f>
        <v>5.9443977065733931</v>
      </c>
      <c r="C71" s="162">
        <f>CW1FC1!B71</f>
        <v>1.4744268141319533E-4</v>
      </c>
      <c r="D71" s="21">
        <f t="shared" si="14"/>
        <v>530.79365308750323</v>
      </c>
      <c r="E71" s="150" t="s">
        <v>150</v>
      </c>
      <c r="F71" s="148" t="s">
        <v>152</v>
      </c>
      <c r="G71" s="7">
        <v>0</v>
      </c>
      <c r="H71" s="79">
        <v>0</v>
      </c>
      <c r="I71" s="10">
        <f t="shared" si="12"/>
        <v>5944.3977065733934</v>
      </c>
      <c r="J71" s="10">
        <f t="shared" si="15"/>
        <v>2886146.4018123304</v>
      </c>
      <c r="K71" s="7">
        <f t="shared" si="18"/>
        <v>80.170733383675838</v>
      </c>
      <c r="L71" s="7">
        <f>'CW1'!Q74</f>
        <v>4700</v>
      </c>
      <c r="M71" s="7">
        <f t="shared" si="19"/>
        <v>4500</v>
      </c>
      <c r="N71" s="7">
        <f>VLOOKUP(M71,'CW1'!$AG$7:$AH$68,2,TRUE)</f>
        <v>13.81</v>
      </c>
      <c r="O71" s="7">
        <f>VLOOKUP(L71,'CW1'!$AG$7:$AI$68,3,TRUE)</f>
        <v>21.820751063829785</v>
      </c>
      <c r="P71" s="7">
        <f t="shared" si="16"/>
        <v>22</v>
      </c>
      <c r="Q71" s="7">
        <f>MATCH(P71,'CW1'!$AJ$7:$AJ$29,0)</f>
        <v>1</v>
      </c>
      <c r="R71" s="7">
        <f>MATCH(M71,'CW1'!$AK$6:$AX$6,0)</f>
        <v>9</v>
      </c>
      <c r="S71" s="7">
        <f>INDEX('CW1'!$AK$7:$AX$29,'CW2 Hybrid Fuel consumption'!Q71,'CW2 Hybrid Fuel consumption'!R71)</f>
        <v>488</v>
      </c>
      <c r="T71" s="10">
        <f t="shared" si="13"/>
        <v>5.6</v>
      </c>
      <c r="U71" s="161">
        <f>(('CW1'!G74-'CW1'!G73)/3600)*'CW2 Hybrid Fuel consumption'!T71</f>
        <v>1.6001828884957764E-4</v>
      </c>
      <c r="V71" s="10">
        <f t="shared" si="17"/>
        <v>7.8088924958593889E-2</v>
      </c>
      <c r="W71" s="10">
        <f t="shared" si="20"/>
        <v>4.9178276587962815</v>
      </c>
      <c r="X71" s="171">
        <f t="shared" si="21"/>
        <v>1.0467684310803471E-4</v>
      </c>
      <c r="Y71" s="7">
        <f t="shared" si="22"/>
        <v>6.592262277206812E-3</v>
      </c>
    </row>
    <row r="72" spans="1:25">
      <c r="A72" s="42">
        <v>69</v>
      </c>
      <c r="B72" s="168">
        <f>'CW2'!P75</f>
        <v>5.9970157581017265</v>
      </c>
      <c r="C72" s="162">
        <f>CW1FC1!B72</f>
        <v>1.4769080344236165E-4</v>
      </c>
      <c r="D72" s="21">
        <f t="shared" si="14"/>
        <v>531.68689239250193</v>
      </c>
      <c r="E72" s="150" t="s">
        <v>150</v>
      </c>
      <c r="F72" s="148" t="s">
        <v>152</v>
      </c>
      <c r="G72" s="7">
        <v>0</v>
      </c>
      <c r="H72" s="79">
        <v>0</v>
      </c>
      <c r="I72" s="10">
        <f t="shared" si="12"/>
        <v>5997.0157581017265</v>
      </c>
      <c r="J72" s="10">
        <f t="shared" si="15"/>
        <v>2892143.4175704322</v>
      </c>
      <c r="K72" s="7">
        <f t="shared" si="18"/>
        <v>80.337317154734222</v>
      </c>
      <c r="L72" s="7">
        <f>'CW1'!Q75</f>
        <v>4800</v>
      </c>
      <c r="M72" s="7">
        <f t="shared" si="19"/>
        <v>5000</v>
      </c>
      <c r="N72" s="7">
        <f>VLOOKUP(M72,'CW1'!$AG$7:$AH$68,2,TRUE)</f>
        <v>15.26</v>
      </c>
      <c r="O72" s="7">
        <f>VLOOKUP(L72,'CW1'!$AG$7:$AI$68,3,TRUE)</f>
        <v>21.796741666666666</v>
      </c>
      <c r="P72" s="7">
        <f t="shared" si="16"/>
        <v>22</v>
      </c>
      <c r="Q72" s="7">
        <f>MATCH(P72,'CW1'!$AJ$7:$AJ$29,0)</f>
        <v>1</v>
      </c>
      <c r="R72" s="7">
        <f>MATCH(M72,'CW1'!$AK$6:$AX$6,0)</f>
        <v>10</v>
      </c>
      <c r="S72" s="7">
        <f>INDEX('CW1'!$AK$7:$AX$29,'CW2 Hybrid Fuel consumption'!Q72,'CW2 Hybrid Fuel consumption'!R72)</f>
        <v>488</v>
      </c>
      <c r="T72" s="10">
        <f t="shared" si="13"/>
        <v>5.6</v>
      </c>
      <c r="U72" s="161">
        <f>(('CW1'!G75-'CW1'!G74)/3600)*'CW2 Hybrid Fuel consumption'!T72</f>
        <v>1.588459779055328E-4</v>
      </c>
      <c r="V72" s="10">
        <f t="shared" si="17"/>
        <v>7.7516837217900009E-2</v>
      </c>
      <c r="W72" s="10">
        <f t="shared" si="20"/>
        <v>4.9953444960141811</v>
      </c>
      <c r="X72" s="171">
        <f t="shared" si="21"/>
        <v>1.0390996946099196E-4</v>
      </c>
      <c r="Y72" s="7">
        <f t="shared" si="22"/>
        <v>6.6961722466678036E-3</v>
      </c>
    </row>
    <row r="73" spans="1:25">
      <c r="A73" s="42">
        <v>70</v>
      </c>
      <c r="B73" s="168">
        <f>'CW2'!P76</f>
        <v>6.0494419734109464</v>
      </c>
      <c r="C73" s="162">
        <f>CW1FC1!B73</f>
        <v>1.4793892547152669E-4</v>
      </c>
      <c r="D73" s="21">
        <f t="shared" si="14"/>
        <v>532.58013169749609</v>
      </c>
      <c r="E73" s="150" t="s">
        <v>150</v>
      </c>
      <c r="F73" s="148" t="s">
        <v>152</v>
      </c>
      <c r="G73" s="7">
        <v>0</v>
      </c>
      <c r="H73" s="79">
        <v>0</v>
      </c>
      <c r="I73" s="10">
        <f t="shared" si="12"/>
        <v>6049.441973410946</v>
      </c>
      <c r="J73" s="10">
        <f t="shared" si="15"/>
        <v>2898192.8595438432</v>
      </c>
      <c r="K73" s="7">
        <f t="shared" si="18"/>
        <v>80.505357209551192</v>
      </c>
      <c r="L73" s="7">
        <f>'CW1'!Q76</f>
        <v>4800</v>
      </c>
      <c r="M73" s="7">
        <f t="shared" si="19"/>
        <v>5000</v>
      </c>
      <c r="N73" s="7">
        <f>VLOOKUP(M73,'CW1'!$AG$7:$AH$68,2,TRUE)</f>
        <v>15.26</v>
      </c>
      <c r="O73" s="7">
        <f>VLOOKUP(L73,'CW1'!$AG$7:$AI$68,3,TRUE)</f>
        <v>21.796741666666666</v>
      </c>
      <c r="P73" s="7">
        <f t="shared" si="16"/>
        <v>22</v>
      </c>
      <c r="Q73" s="7">
        <f>MATCH(P73,'CW1'!$AJ$7:$AJ$29,0)</f>
        <v>1</v>
      </c>
      <c r="R73" s="7">
        <f>MATCH(M73,'CW1'!$AK$6:$AX$6,0)</f>
        <v>10</v>
      </c>
      <c r="S73" s="7">
        <f>INDEX('CW1'!$AK$7:$AX$29,'CW2 Hybrid Fuel consumption'!Q73,'CW2 Hybrid Fuel consumption'!R73)</f>
        <v>488</v>
      </c>
      <c r="T73" s="10">
        <f t="shared" si="13"/>
        <v>5.6</v>
      </c>
      <c r="U73" s="161">
        <f>(('CW1'!G76-'CW1'!G75)/3600)*'CW2 Hybrid Fuel consumption'!T73</f>
        <v>1.5769906053598841E-4</v>
      </c>
      <c r="V73" s="10">
        <f t="shared" si="17"/>
        <v>7.6957141541562343E-2</v>
      </c>
      <c r="W73" s="10">
        <f t="shared" si="20"/>
        <v>5.0723016375557437</v>
      </c>
      <c r="X73" s="171">
        <f t="shared" si="21"/>
        <v>1.0315970716027124E-4</v>
      </c>
      <c r="Y73" s="7">
        <f t="shared" si="22"/>
        <v>6.7993319538280752E-3</v>
      </c>
    </row>
    <row r="74" spans="1:25">
      <c r="A74" s="42">
        <v>71</v>
      </c>
      <c r="B74" s="168">
        <f>'CW2'!P77</f>
        <v>6.101681846533328</v>
      </c>
      <c r="C74" s="162">
        <f>CW1FC1!B74</f>
        <v>1.4818704750069563E-4</v>
      </c>
      <c r="D74" s="21">
        <f t="shared" si="14"/>
        <v>533.47337100250434</v>
      </c>
      <c r="E74" s="150" t="s">
        <v>150</v>
      </c>
      <c r="F74" s="148" t="s">
        <v>152</v>
      </c>
      <c r="G74" s="7">
        <v>0</v>
      </c>
      <c r="H74" s="79">
        <v>0</v>
      </c>
      <c r="I74" s="10">
        <f t="shared" si="12"/>
        <v>6101.6818465333281</v>
      </c>
      <c r="J74" s="10">
        <f t="shared" si="15"/>
        <v>2904294.5413903766</v>
      </c>
      <c r="K74" s="7">
        <f t="shared" si="18"/>
        <v>80.674848371954909</v>
      </c>
      <c r="L74" s="7">
        <f>'CW1'!Q77</f>
        <v>4900</v>
      </c>
      <c r="M74" s="7">
        <f t="shared" si="19"/>
        <v>5000</v>
      </c>
      <c r="N74" s="7">
        <f>VLOOKUP(M74,'CW1'!$AG$7:$AH$68,2,TRUE)</f>
        <v>15.26</v>
      </c>
      <c r="O74" s="7">
        <f>VLOOKUP(L74,'CW1'!$AG$7:$AI$68,3,TRUE)</f>
        <v>21.773712244897961</v>
      </c>
      <c r="P74" s="7">
        <f t="shared" si="16"/>
        <v>22</v>
      </c>
      <c r="Q74" s="7">
        <f>MATCH(P74,'CW1'!$AJ$7:$AJ$29,0)</f>
        <v>1</v>
      </c>
      <c r="R74" s="7">
        <f>MATCH(M74,'CW1'!$AK$6:$AX$6,0)</f>
        <v>10</v>
      </c>
      <c r="S74" s="7">
        <f>INDEX('CW1'!$AK$7:$AX$29,'CW2 Hybrid Fuel consumption'!Q74,'CW2 Hybrid Fuel consumption'!R74)</f>
        <v>488</v>
      </c>
      <c r="T74" s="10">
        <f t="shared" si="13"/>
        <v>5.6</v>
      </c>
      <c r="U74" s="161">
        <f>(('CW1'!G77-'CW1'!G76)/3600)*'CW2 Hybrid Fuel consumption'!T74</f>
        <v>1.5657663302783139E-4</v>
      </c>
      <c r="V74" s="10">
        <f t="shared" si="17"/>
        <v>7.6409396917581723E-2</v>
      </c>
      <c r="W74" s="10">
        <f t="shared" si="20"/>
        <v>5.1487110344733251</v>
      </c>
      <c r="X74" s="171">
        <f t="shared" si="21"/>
        <v>1.0242546503697282E-4</v>
      </c>
      <c r="Y74" s="7">
        <f t="shared" si="22"/>
        <v>6.9017574188650482E-3</v>
      </c>
    </row>
    <row r="75" spans="1:25">
      <c r="A75" s="42">
        <v>72</v>
      </c>
      <c r="B75" s="168">
        <f>'CW2'!P78</f>
        <v>6.1537406676774564</v>
      </c>
      <c r="C75" s="162">
        <f>CW1FC1!B75</f>
        <v>1.4843516952986235E-4</v>
      </c>
      <c r="D75" s="21">
        <f t="shared" si="14"/>
        <v>534.36661030750452</v>
      </c>
      <c r="E75" s="150" t="s">
        <v>150</v>
      </c>
      <c r="F75" s="148" t="s">
        <v>152</v>
      </c>
      <c r="G75" s="7">
        <v>0</v>
      </c>
      <c r="H75" s="79">
        <v>0</v>
      </c>
      <c r="I75" s="10">
        <f t="shared" si="12"/>
        <v>6153.7406676774563</v>
      </c>
      <c r="J75" s="10">
        <f t="shared" si="15"/>
        <v>2910448.2820580541</v>
      </c>
      <c r="K75" s="7">
        <f t="shared" si="18"/>
        <v>80.845785612723731</v>
      </c>
      <c r="L75" s="7">
        <f>'CW1'!Q78</f>
        <v>4900</v>
      </c>
      <c r="M75" s="7">
        <f t="shared" si="19"/>
        <v>5000</v>
      </c>
      <c r="N75" s="7">
        <f>VLOOKUP(M75,'CW1'!$AG$7:$AH$68,2,TRUE)</f>
        <v>15.26</v>
      </c>
      <c r="O75" s="7">
        <f>VLOOKUP(L75,'CW1'!$AG$7:$AI$68,3,TRUE)</f>
        <v>21.773712244897961</v>
      </c>
      <c r="P75" s="7">
        <f t="shared" si="16"/>
        <v>22</v>
      </c>
      <c r="Q75" s="7">
        <f>MATCH(P75,'CW1'!$AJ$7:$AJ$29,0)</f>
        <v>1</v>
      </c>
      <c r="R75" s="7">
        <f>MATCH(M75,'CW1'!$AK$6:$AX$6,0)</f>
        <v>10</v>
      </c>
      <c r="S75" s="7">
        <f>INDEX('CW1'!$AK$7:$AX$29,'CW2 Hybrid Fuel consumption'!Q75,'CW2 Hybrid Fuel consumption'!R75)</f>
        <v>488</v>
      </c>
      <c r="T75" s="10">
        <f t="shared" si="13"/>
        <v>5.6</v>
      </c>
      <c r="U75" s="161">
        <f>(('CW1'!G78-'CW1'!G77)/3600)*'CW2 Hybrid Fuel consumption'!T75</f>
        <v>1.5547783606254363E-4</v>
      </c>
      <c r="V75" s="10">
        <f t="shared" si="17"/>
        <v>7.587318399852129E-2</v>
      </c>
      <c r="W75" s="10">
        <f t="shared" si="20"/>
        <v>5.2245842184718461</v>
      </c>
      <c r="X75" s="171">
        <f t="shared" si="21"/>
        <v>1.0170668096316527E-4</v>
      </c>
      <c r="Y75" s="7">
        <f t="shared" si="22"/>
        <v>7.0034640998282134E-3</v>
      </c>
    </row>
    <row r="76" spans="1:25">
      <c r="A76" s="42">
        <v>73</v>
      </c>
      <c r="B76" s="168">
        <f>'CW2'!P79</f>
        <v>6.2056235333741778</v>
      </c>
      <c r="C76" s="162">
        <f>CW1FC1!B76</f>
        <v>1.4868329155902905E-4</v>
      </c>
      <c r="D76" s="21">
        <f t="shared" si="14"/>
        <v>535.25984961250458</v>
      </c>
      <c r="E76" s="150" t="s">
        <v>150</v>
      </c>
      <c r="F76" s="148" t="s">
        <v>152</v>
      </c>
      <c r="G76" s="7">
        <v>0</v>
      </c>
      <c r="H76" s="79">
        <v>0</v>
      </c>
      <c r="I76" s="10">
        <f t="shared" si="12"/>
        <v>6205.6235333741779</v>
      </c>
      <c r="J76" s="10">
        <f t="shared" si="15"/>
        <v>2916653.9055914283</v>
      </c>
      <c r="K76" s="7">
        <f t="shared" si="18"/>
        <v>81.018164044206344</v>
      </c>
      <c r="L76" s="7">
        <f>'CW1'!Q79</f>
        <v>4900</v>
      </c>
      <c r="M76" s="7">
        <f t="shared" si="19"/>
        <v>5000</v>
      </c>
      <c r="N76" s="7">
        <f>VLOOKUP(M76,'CW1'!$AG$7:$AH$68,2,TRUE)</f>
        <v>15.26</v>
      </c>
      <c r="O76" s="7">
        <f>VLOOKUP(L76,'CW1'!$AG$7:$AI$68,3,TRUE)</f>
        <v>21.773712244897961</v>
      </c>
      <c r="P76" s="7">
        <f t="shared" si="16"/>
        <v>22</v>
      </c>
      <c r="Q76" s="7">
        <f>MATCH(P76,'CW1'!$AJ$7:$AJ$29,0)</f>
        <v>1</v>
      </c>
      <c r="R76" s="7">
        <f>MATCH(M76,'CW1'!$AK$6:$AX$6,0)</f>
        <v>10</v>
      </c>
      <c r="S76" s="7">
        <f>INDEX('CW1'!$AK$7:$AX$29,'CW2 Hybrid Fuel consumption'!Q76,'CW2 Hybrid Fuel consumption'!R76)</f>
        <v>488</v>
      </c>
      <c r="T76" s="10">
        <f t="shared" si="13"/>
        <v>5.6</v>
      </c>
      <c r="U76" s="161">
        <f>(('CW1'!G79-'CW1'!G78)/3600)*'CW2 Hybrid Fuel consumption'!T76</f>
        <v>1.5440185195103476E-4</v>
      </c>
      <c r="V76" s="10">
        <f t="shared" si="17"/>
        <v>7.5348103752104961E-2</v>
      </c>
      <c r="W76" s="10">
        <f t="shared" si="20"/>
        <v>5.2999323222239507</v>
      </c>
      <c r="X76" s="171">
        <f t="shared" si="21"/>
        <v>1.0100282004303613E-4</v>
      </c>
      <c r="Y76" s="7">
        <f t="shared" si="22"/>
        <v>7.1044669198712497E-3</v>
      </c>
    </row>
    <row r="77" spans="1:25">
      <c r="A77" s="42">
        <v>74</v>
      </c>
      <c r="B77" s="168">
        <f>'CW2'!P80</f>
        <v>6.2573353559879363</v>
      </c>
      <c r="C77" s="162">
        <f>CW1FC1!B77</f>
        <v>1.4893141358819463E-4</v>
      </c>
      <c r="D77" s="21">
        <f t="shared" si="14"/>
        <v>536.15308891750067</v>
      </c>
      <c r="E77" s="150" t="s">
        <v>150</v>
      </c>
      <c r="F77" s="148" t="s">
        <v>152</v>
      </c>
      <c r="G77" s="7">
        <v>0</v>
      </c>
      <c r="H77" s="79">
        <v>0</v>
      </c>
      <c r="I77" s="10">
        <f t="shared" si="12"/>
        <v>6257.3353559879361</v>
      </c>
      <c r="J77" s="10">
        <f t="shared" si="15"/>
        <v>2922911.2409474161</v>
      </c>
      <c r="K77" s="7">
        <f t="shared" si="18"/>
        <v>81.191978915205993</v>
      </c>
      <c r="L77" s="7">
        <f>'CW1'!Q80</f>
        <v>5000</v>
      </c>
      <c r="M77" s="7">
        <f t="shared" si="19"/>
        <v>5000</v>
      </c>
      <c r="N77" s="7">
        <f>VLOOKUP(M77,'CW1'!$AG$7:$AH$68,2,TRUE)</f>
        <v>15.26</v>
      </c>
      <c r="O77" s="7">
        <f>VLOOKUP(L77,'CW1'!$AG$7:$AI$68,3,TRUE)</f>
        <v>21.751604</v>
      </c>
      <c r="P77" s="7">
        <f t="shared" si="16"/>
        <v>22</v>
      </c>
      <c r="Q77" s="7">
        <f>MATCH(P77,'CW1'!$AJ$7:$AJ$29,0)</f>
        <v>1</v>
      </c>
      <c r="R77" s="7">
        <f>MATCH(M77,'CW1'!$AK$6:$AX$6,0)</f>
        <v>10</v>
      </c>
      <c r="S77" s="7">
        <f>INDEX('CW1'!$AK$7:$AX$29,'CW2 Hybrid Fuel consumption'!Q77,'CW2 Hybrid Fuel consumption'!R77)</f>
        <v>488</v>
      </c>
      <c r="T77" s="10">
        <f t="shared" si="13"/>
        <v>5.6</v>
      </c>
      <c r="U77" s="161">
        <f>(('CW1'!G80-'CW1'!G79)/3600)*'CW2 Hybrid Fuel consumption'!T77</f>
        <v>1.5334790207607873E-4</v>
      </c>
      <c r="V77" s="10">
        <f t="shared" si="17"/>
        <v>7.4833776213126424E-2</v>
      </c>
      <c r="W77" s="10">
        <f t="shared" si="20"/>
        <v>5.3747660984370773</v>
      </c>
      <c r="X77" s="171">
        <f t="shared" si="21"/>
        <v>1.0031337293984776E-4</v>
      </c>
      <c r="Y77" s="7">
        <f t="shared" si="22"/>
        <v>7.2047802928110975E-3</v>
      </c>
    </row>
    <row r="78" spans="1:25">
      <c r="A78" s="42">
        <v>75</v>
      </c>
      <c r="B78" s="168">
        <f>'CW2'!P81</f>
        <v>6.3088808726411516</v>
      </c>
      <c r="C78" s="162">
        <f>CW1FC1!B78</f>
        <v>1.4917953561736149E-4</v>
      </c>
      <c r="D78" s="21">
        <f t="shared" si="14"/>
        <v>537.0463282225013</v>
      </c>
      <c r="E78" s="150" t="s">
        <v>150</v>
      </c>
      <c r="F78" s="148" t="s">
        <v>152</v>
      </c>
      <c r="G78" s="7">
        <v>0</v>
      </c>
      <c r="H78" s="79">
        <v>0</v>
      </c>
      <c r="I78" s="10">
        <f t="shared" si="12"/>
        <v>6308.8808726411517</v>
      </c>
      <c r="J78" s="10">
        <f t="shared" si="15"/>
        <v>2929220.1218200573</v>
      </c>
      <c r="K78" s="7">
        <f t="shared" si="18"/>
        <v>81.367225606112697</v>
      </c>
      <c r="L78" s="7">
        <f>'CW1'!Q81</f>
        <v>5000</v>
      </c>
      <c r="M78" s="7">
        <f t="shared" si="19"/>
        <v>5000</v>
      </c>
      <c r="N78" s="7">
        <f>VLOOKUP(M78,'CW1'!$AG$7:$AH$68,2,TRUE)</f>
        <v>15.26</v>
      </c>
      <c r="O78" s="7">
        <f>VLOOKUP(L78,'CW1'!$AG$7:$AI$68,3,TRUE)</f>
        <v>21.751604</v>
      </c>
      <c r="P78" s="7">
        <f t="shared" si="16"/>
        <v>22</v>
      </c>
      <c r="Q78" s="7">
        <f>MATCH(P78,'CW1'!$AJ$7:$AJ$29,0)</f>
        <v>1</v>
      </c>
      <c r="R78" s="7">
        <f>MATCH(M78,'CW1'!$AK$6:$AX$6,0)</f>
        <v>10</v>
      </c>
      <c r="S78" s="7">
        <f>INDEX('CW1'!$AK$7:$AX$29,'CW2 Hybrid Fuel consumption'!Q78,'CW2 Hybrid Fuel consumption'!R78)</f>
        <v>488</v>
      </c>
      <c r="T78" s="10">
        <f t="shared" si="13"/>
        <v>5.6</v>
      </c>
      <c r="U78" s="161">
        <f>(('CW1'!G81-'CW1'!G80)/3600)*'CW2 Hybrid Fuel consumption'!T78</f>
        <v>1.5231524452422737E-4</v>
      </c>
      <c r="V78" s="10">
        <f t="shared" si="17"/>
        <v>7.4329839327822958E-2</v>
      </c>
      <c r="W78" s="10">
        <f t="shared" si="20"/>
        <v>5.4490959377649002</v>
      </c>
      <c r="X78" s="171">
        <f t="shared" si="21"/>
        <v>9.9637854326840427E-5</v>
      </c>
      <c r="Y78" s="7">
        <f t="shared" si="22"/>
        <v>7.3044181471379381E-3</v>
      </c>
    </row>
    <row r="79" spans="1:25">
      <c r="A79" s="42">
        <v>76</v>
      </c>
      <c r="B79" s="168">
        <f>'CW2'!P82</f>
        <v>6.3602646535951459</v>
      </c>
      <c r="C79" s="162">
        <f>CW1FC1!B79</f>
        <v>1.4942765764652821E-4</v>
      </c>
      <c r="D79" s="21">
        <f t="shared" si="14"/>
        <v>537.93956752750159</v>
      </c>
      <c r="E79" s="150" t="s">
        <v>150</v>
      </c>
      <c r="F79" s="148" t="s">
        <v>152</v>
      </c>
      <c r="G79" s="7">
        <v>0</v>
      </c>
      <c r="H79" s="79">
        <v>0</v>
      </c>
      <c r="I79" s="10">
        <f t="shared" si="12"/>
        <v>6360.2646535951462</v>
      </c>
      <c r="J79" s="10">
        <f t="shared" si="15"/>
        <v>2935580.3864736524</v>
      </c>
      <c r="K79" s="7">
        <f t="shared" si="18"/>
        <v>81.543899624268121</v>
      </c>
      <c r="L79" s="7">
        <f>'CW1'!Q82</f>
        <v>5000</v>
      </c>
      <c r="M79" s="7">
        <f t="shared" si="19"/>
        <v>5000</v>
      </c>
      <c r="N79" s="7">
        <f>VLOOKUP(M79,'CW1'!$AG$7:$AH$68,2,TRUE)</f>
        <v>15.26</v>
      </c>
      <c r="O79" s="7">
        <f>VLOOKUP(L79,'CW1'!$AG$7:$AI$68,3,TRUE)</f>
        <v>21.751604</v>
      </c>
      <c r="P79" s="7">
        <f t="shared" si="16"/>
        <v>22</v>
      </c>
      <c r="Q79" s="7">
        <f>MATCH(P79,'CW1'!$AJ$7:$AJ$29,0)</f>
        <v>1</v>
      </c>
      <c r="R79" s="7">
        <f>MATCH(M79,'CW1'!$AK$6:$AX$6,0)</f>
        <v>10</v>
      </c>
      <c r="S79" s="7">
        <f>INDEX('CW1'!$AK$7:$AX$29,'CW2 Hybrid Fuel consumption'!Q79,'CW2 Hybrid Fuel consumption'!R79)</f>
        <v>488</v>
      </c>
      <c r="T79" s="10">
        <f t="shared" si="13"/>
        <v>5.6</v>
      </c>
      <c r="U79" s="161">
        <f>(('CW1'!G82-'CW1'!G81)/3600)*'CW2 Hybrid Fuel consumption'!T79</f>
        <v>1.5130317189080087E-4</v>
      </c>
      <c r="V79" s="10">
        <f t="shared" si="17"/>
        <v>7.383594788271082E-2</v>
      </c>
      <c r="W79" s="10">
        <f t="shared" si="20"/>
        <v>5.5229318856476111</v>
      </c>
      <c r="X79" s="171">
        <f t="shared" si="21"/>
        <v>9.8975801451354995E-5</v>
      </c>
      <c r="Y79" s="7">
        <f t="shared" si="22"/>
        <v>7.4033939485892934E-3</v>
      </c>
    </row>
    <row r="80" spans="1:25">
      <c r="A80" s="42">
        <v>77</v>
      </c>
      <c r="B80" s="168">
        <f>'CW2'!P83</f>
        <v>6.4114911101273577</v>
      </c>
      <c r="C80" s="162">
        <f>CW1FC1!B80</f>
        <v>1.4967577967569477E-4</v>
      </c>
      <c r="D80" s="21">
        <f t="shared" si="14"/>
        <v>538.83280683250121</v>
      </c>
      <c r="E80" s="150" t="s">
        <v>150</v>
      </c>
      <c r="F80" s="148" t="s">
        <v>152</v>
      </c>
      <c r="G80" s="7">
        <v>0</v>
      </c>
      <c r="H80" s="79">
        <v>0</v>
      </c>
      <c r="I80" s="10">
        <f t="shared" si="12"/>
        <v>6411.4911101273574</v>
      </c>
      <c r="J80" s="10">
        <f t="shared" si="15"/>
        <v>2941991.8775837799</v>
      </c>
      <c r="K80" s="7">
        <f t="shared" si="18"/>
        <v>81.721996599549442</v>
      </c>
      <c r="L80" s="7">
        <f>'CW1'!Q83</f>
        <v>5100</v>
      </c>
      <c r="M80" s="7">
        <f t="shared" si="19"/>
        <v>5000</v>
      </c>
      <c r="N80" s="7">
        <f>VLOOKUP(M80,'CW1'!$AG$7:$AH$68,2,TRUE)</f>
        <v>15.26</v>
      </c>
      <c r="O80" s="7">
        <f>VLOOKUP(L80,'CW1'!$AG$7:$AI$68,3,TRUE)</f>
        <v>21.786260784313725</v>
      </c>
      <c r="P80" s="7">
        <f t="shared" si="16"/>
        <v>22</v>
      </c>
      <c r="Q80" s="7">
        <f>MATCH(P80,'CW1'!$AJ$7:$AJ$29,0)</f>
        <v>1</v>
      </c>
      <c r="R80" s="7">
        <f>MATCH(M80,'CW1'!$AK$6:$AX$6,0)</f>
        <v>10</v>
      </c>
      <c r="S80" s="7">
        <f>INDEX('CW1'!$AK$7:$AX$29,'CW2 Hybrid Fuel consumption'!Q80,'CW2 Hybrid Fuel consumption'!R80)</f>
        <v>488</v>
      </c>
      <c r="T80" s="10">
        <f t="shared" si="13"/>
        <v>5.6</v>
      </c>
      <c r="U80" s="161">
        <f>(('CW1'!G83-'CW1'!G82)/3600)*'CW2 Hybrid Fuel consumption'!T80</f>
        <v>1.503110092432275E-4</v>
      </c>
      <c r="V80" s="10">
        <f t="shared" si="17"/>
        <v>7.3351772510695024E-2</v>
      </c>
      <c r="W80" s="10">
        <f t="shared" si="20"/>
        <v>5.5962836581583062</v>
      </c>
      <c r="X80" s="171">
        <f t="shared" si="21"/>
        <v>9.8326772802540243E-5</v>
      </c>
      <c r="Y80" s="7">
        <f t="shared" si="22"/>
        <v>7.5017207213918333E-3</v>
      </c>
    </row>
    <row r="81" spans="1:25">
      <c r="A81" s="42">
        <v>78</v>
      </c>
      <c r="B81" s="168">
        <f>'CW2'!P84</f>
        <v>6.462564501941209</v>
      </c>
      <c r="C81" s="162">
        <f>CW1FC1!B81</f>
        <v>1.4992390170486227E-4</v>
      </c>
      <c r="D81" s="21">
        <f t="shared" si="14"/>
        <v>539.72604613750423</v>
      </c>
      <c r="E81" s="63" t="s">
        <v>149</v>
      </c>
      <c r="F81" s="163" t="s">
        <v>153</v>
      </c>
      <c r="G81" s="10">
        <f>B81-5.6</f>
        <v>0.86256450194120937</v>
      </c>
      <c r="H81" s="79">
        <f>G81*1000</f>
        <v>862.56450194120941</v>
      </c>
      <c r="I81" s="10">
        <v>0</v>
      </c>
      <c r="J81" s="10">
        <f t="shared" ref="J81:J117" si="23">J80-H81</f>
        <v>2941129.3130818387</v>
      </c>
      <c r="K81" s="7">
        <f t="shared" si="18"/>
        <v>81.698036474495524</v>
      </c>
      <c r="L81" s="7">
        <f>MIN(3000,'CW1'!Q84)</f>
        <v>3000</v>
      </c>
      <c r="M81" s="7">
        <f t="shared" si="19"/>
        <v>3000</v>
      </c>
      <c r="N81" s="7">
        <f>VLOOKUP(M81,'CW1'!$AG$7:$AH$68,2,TRUE)</f>
        <v>7.17</v>
      </c>
      <c r="O81" s="7">
        <f>VLOOKUP(L81,'CW1'!$AG$7:$AI$68,3,TRUE)</f>
        <v>17.033529999999999</v>
      </c>
      <c r="P81" s="7">
        <f t="shared" si="16"/>
        <v>18</v>
      </c>
      <c r="Q81" s="7">
        <f>MATCH(P81,'CW1'!$AJ$7:$AJ$29,0)</f>
        <v>5</v>
      </c>
      <c r="R81" s="7">
        <f>MATCH(M81,'CW1'!$AK$6:$AX$6,0)</f>
        <v>6</v>
      </c>
      <c r="S81" s="7">
        <f>INDEX('CW1'!$AK$7:$AX$29,'CW2 Hybrid Fuel consumption'!Q81,'CW2 Hybrid Fuel consumption'!R81)</f>
        <v>424</v>
      </c>
      <c r="T81" s="10">
        <f t="shared" si="13"/>
        <v>5.6</v>
      </c>
      <c r="U81" s="161">
        <f>(('CW1'!G84-'CW1'!G83)/3600)*'CW2 Hybrid Fuel consumption'!T81</f>
        <v>1.4933811222938922E-4</v>
      </c>
      <c r="V81" s="10">
        <f t="shared" si="17"/>
        <v>6.3319359585261026E-2</v>
      </c>
      <c r="W81" s="10">
        <f t="shared" si="20"/>
        <v>5.6596030177435672</v>
      </c>
      <c r="X81" s="171">
        <f t="shared" si="21"/>
        <v>8.4878498103567069E-5</v>
      </c>
      <c r="Y81" s="7">
        <f t="shared" si="22"/>
        <v>7.5865992194954004E-3</v>
      </c>
    </row>
    <row r="82" spans="1:25">
      <c r="A82" s="42">
        <v>79</v>
      </c>
      <c r="B82" s="168">
        <f>'CW2'!P85</f>
        <v>6.5134889441419555</v>
      </c>
      <c r="C82" s="162">
        <f>CW1FC1!B82</f>
        <v>1.5017202373402685E-4</v>
      </c>
      <c r="D82" s="21">
        <f t="shared" si="14"/>
        <v>540.61928544249668</v>
      </c>
      <c r="E82" s="63" t="s">
        <v>149</v>
      </c>
      <c r="F82" s="163" t="s">
        <v>153</v>
      </c>
      <c r="G82" s="10">
        <f>B82-5.6</f>
        <v>0.91348894414195581</v>
      </c>
      <c r="H82" s="79">
        <f t="shared" ref="H82:H145" si="24">G82*1000</f>
        <v>913.48894414195581</v>
      </c>
      <c r="I82" s="10">
        <v>0</v>
      </c>
      <c r="J82" s="10">
        <f t="shared" si="23"/>
        <v>2940215.8241376965</v>
      </c>
      <c r="K82" s="7">
        <f t="shared" si="18"/>
        <v>81.672661781602685</v>
      </c>
      <c r="L82" s="7">
        <f>MIN(3000,'CW1'!Q85)</f>
        <v>3000</v>
      </c>
      <c r="M82" s="7">
        <f t="shared" si="19"/>
        <v>3000</v>
      </c>
      <c r="N82" s="7">
        <f>VLOOKUP(M82,'CW1'!$AG$7:$AH$68,2,TRUE)</f>
        <v>7.17</v>
      </c>
      <c r="O82" s="7">
        <f>VLOOKUP(L82,'CW1'!$AG$7:$AI$68,3,TRUE)</f>
        <v>17.033529999999999</v>
      </c>
      <c r="P82" s="7">
        <f t="shared" si="16"/>
        <v>18</v>
      </c>
      <c r="Q82" s="7">
        <f>MATCH(P82,'CW1'!$AJ$7:$AJ$29,0)</f>
        <v>5</v>
      </c>
      <c r="R82" s="7">
        <f>MATCH(M82,'CW1'!$AK$6:$AX$6,0)</f>
        <v>6</v>
      </c>
      <c r="S82" s="7">
        <f>INDEX('CW1'!$AK$7:$AX$29,'CW2 Hybrid Fuel consumption'!Q82,'CW2 Hybrid Fuel consumption'!R82)</f>
        <v>424</v>
      </c>
      <c r="T82" s="10">
        <f t="shared" si="13"/>
        <v>5.6</v>
      </c>
      <c r="U82" s="161">
        <f>(('CW1'!G85-'CW1'!G84)/3600)*'CW2 Hybrid Fuel consumption'!T82</f>
        <v>1.4838386531892744E-4</v>
      </c>
      <c r="V82" s="10">
        <f t="shared" si="17"/>
        <v>6.2914758895225228E-2</v>
      </c>
      <c r="W82" s="10">
        <f t="shared" si="20"/>
        <v>5.7225177766387922</v>
      </c>
      <c r="X82" s="171">
        <f t="shared" si="21"/>
        <v>8.4336137929256341E-5</v>
      </c>
      <c r="Y82" s="7">
        <f t="shared" si="22"/>
        <v>7.670935357424657E-3</v>
      </c>
    </row>
    <row r="83" spans="1:25">
      <c r="A83" s="42">
        <v>80</v>
      </c>
      <c r="B83" s="168">
        <f>'CW2'!P86</f>
        <v>6.5642684138090344</v>
      </c>
      <c r="C83" s="162">
        <f>CW1FC1!B83</f>
        <v>1.5042014576319347E-4</v>
      </c>
      <c r="D83" s="21">
        <f t="shared" si="14"/>
        <v>541.51252474749651</v>
      </c>
      <c r="E83" s="63" t="s">
        <v>149</v>
      </c>
      <c r="F83" s="163" t="s">
        <v>153</v>
      </c>
      <c r="G83" s="10">
        <f t="shared" ref="G83:G87" si="25">B83-5.6</f>
        <v>0.96426841380903472</v>
      </c>
      <c r="H83" s="79">
        <f t="shared" si="24"/>
        <v>964.26841380903477</v>
      </c>
      <c r="I83" s="10">
        <v>0</v>
      </c>
      <c r="J83" s="10">
        <f t="shared" si="23"/>
        <v>2939251.5557238874</v>
      </c>
      <c r="K83" s="7">
        <f t="shared" si="18"/>
        <v>81.645876547885763</v>
      </c>
      <c r="L83" s="7">
        <f>MIN(3000,'CW1'!Q86)</f>
        <v>3000</v>
      </c>
      <c r="M83" s="7">
        <f t="shared" si="19"/>
        <v>3000</v>
      </c>
      <c r="N83" s="7">
        <f>VLOOKUP(M83,'CW1'!$AG$7:$AH$68,2,TRUE)</f>
        <v>7.17</v>
      </c>
      <c r="O83" s="7">
        <f>VLOOKUP(L83,'CW1'!$AG$7:$AI$68,3,TRUE)</f>
        <v>17.033529999999999</v>
      </c>
      <c r="P83" s="7">
        <f t="shared" si="16"/>
        <v>18</v>
      </c>
      <c r="Q83" s="7">
        <f>MATCH(P83,'CW1'!$AJ$7:$AJ$29,0)</f>
        <v>5</v>
      </c>
      <c r="R83" s="7">
        <f>MATCH(M83,'CW1'!$AK$6:$AX$6,0)</f>
        <v>6</v>
      </c>
      <c r="S83" s="7">
        <f>INDEX('CW1'!$AK$7:$AX$29,'CW2 Hybrid Fuel consumption'!Q83,'CW2 Hybrid Fuel consumption'!R83)</f>
        <v>424</v>
      </c>
      <c r="T83" s="10">
        <f t="shared" si="13"/>
        <v>5.6</v>
      </c>
      <c r="U83" s="161">
        <f>(('CW1'!G86-'CW1'!G85)/3600)*'CW2 Hybrid Fuel consumption'!T83</f>
        <v>1.4744768016662844E-4</v>
      </c>
      <c r="V83" s="10">
        <f t="shared" si="17"/>
        <v>6.251781639065046E-2</v>
      </c>
      <c r="W83" s="10">
        <f t="shared" si="20"/>
        <v>5.785035593029443</v>
      </c>
      <c r="X83" s="171">
        <f t="shared" si="21"/>
        <v>8.38040434191025E-5</v>
      </c>
      <c r="Y83" s="7">
        <f t="shared" si="22"/>
        <v>7.7547394008437593E-3</v>
      </c>
    </row>
    <row r="84" spans="1:25">
      <c r="A84" s="42">
        <v>81</v>
      </c>
      <c r="B84" s="168">
        <f>'CW2'!P87</f>
        <v>6.6149067561929629</v>
      </c>
      <c r="C84" s="162">
        <f>CW1FC1!B84</f>
        <v>1.5066826779236257E-4</v>
      </c>
      <c r="D84" s="21">
        <f t="shared" si="14"/>
        <v>542.40576405250522</v>
      </c>
      <c r="E84" s="63" t="s">
        <v>149</v>
      </c>
      <c r="F84" s="163" t="s">
        <v>153</v>
      </c>
      <c r="G84" s="10">
        <f t="shared" si="25"/>
        <v>1.0149067561929632</v>
      </c>
      <c r="H84" s="79">
        <f t="shared" si="24"/>
        <v>1014.9067561929633</v>
      </c>
      <c r="I84" s="10">
        <v>0</v>
      </c>
      <c r="J84" s="10">
        <f t="shared" si="23"/>
        <v>2938236.6489676945</v>
      </c>
      <c r="K84" s="7">
        <f t="shared" si="18"/>
        <v>81.617684693547062</v>
      </c>
      <c r="L84" s="7">
        <f>MIN(3000,'CW1'!Q87)</f>
        <v>3000</v>
      </c>
      <c r="M84" s="7">
        <f t="shared" si="19"/>
        <v>3000</v>
      </c>
      <c r="N84" s="7">
        <f>VLOOKUP(M84,'CW1'!$AG$7:$AH$68,2,TRUE)</f>
        <v>7.17</v>
      </c>
      <c r="O84" s="7">
        <f>VLOOKUP(L84,'CW1'!$AG$7:$AI$68,3,TRUE)</f>
        <v>17.033529999999999</v>
      </c>
      <c r="P84" s="7">
        <f t="shared" si="16"/>
        <v>18</v>
      </c>
      <c r="Q84" s="7">
        <f>MATCH(P84,'CW1'!$AJ$7:$AJ$29,0)</f>
        <v>5</v>
      </c>
      <c r="R84" s="7">
        <f>MATCH(M84,'CW1'!$AK$6:$AX$6,0)</f>
        <v>6</v>
      </c>
      <c r="S84" s="7">
        <f>INDEX('CW1'!$AK$7:$AX$29,'CW2 Hybrid Fuel consumption'!Q84,'CW2 Hybrid Fuel consumption'!R84)</f>
        <v>424</v>
      </c>
      <c r="T84" s="10">
        <f t="shared" si="13"/>
        <v>5.6</v>
      </c>
      <c r="U84" s="161">
        <f>(('CW1'!G87-'CW1'!G86)/3600)*'CW2 Hybrid Fuel consumption'!T84</f>
        <v>1.4652899408795384E-4</v>
      </c>
      <c r="V84" s="10">
        <f t="shared" si="17"/>
        <v>6.2128293493292429E-2</v>
      </c>
      <c r="W84" s="10">
        <f t="shared" si="20"/>
        <v>5.8471638865227353</v>
      </c>
      <c r="X84" s="171">
        <f t="shared" si="21"/>
        <v>8.3281894763126578E-5</v>
      </c>
      <c r="Y84" s="7">
        <f t="shared" si="22"/>
        <v>7.838021295606885E-3</v>
      </c>
    </row>
    <row r="85" spans="1:25">
      <c r="A85" s="42">
        <v>82</v>
      </c>
      <c r="B85" s="168">
        <f>'CW2'!P88</f>
        <v>6.6654076905625752</v>
      </c>
      <c r="C85" s="162">
        <f>CW1FC1!B85</f>
        <v>1.5091638982152688E-4</v>
      </c>
      <c r="D85" s="21">
        <f t="shared" si="14"/>
        <v>543.29900335749676</v>
      </c>
      <c r="E85" s="63" t="s">
        <v>149</v>
      </c>
      <c r="F85" s="163" t="s">
        <v>153</v>
      </c>
      <c r="G85" s="10">
        <f t="shared" si="25"/>
        <v>1.0654076905625756</v>
      </c>
      <c r="H85" s="79">
        <f t="shared" si="24"/>
        <v>1065.4076905625755</v>
      </c>
      <c r="I85" s="10">
        <v>0</v>
      </c>
      <c r="J85" s="10">
        <f t="shared" si="23"/>
        <v>2937171.2412771317</v>
      </c>
      <c r="K85" s="7">
        <f t="shared" si="18"/>
        <v>81.588090035475886</v>
      </c>
      <c r="L85" s="7">
        <f>MIN(3000,'CW1'!Q88)</f>
        <v>3000</v>
      </c>
      <c r="M85" s="7">
        <f t="shared" si="19"/>
        <v>3000</v>
      </c>
      <c r="N85" s="7">
        <f>VLOOKUP(M85,'CW1'!$AG$7:$AH$68,2,TRUE)</f>
        <v>7.17</v>
      </c>
      <c r="O85" s="7">
        <f>VLOOKUP(L85,'CW1'!$AG$7:$AI$68,3,TRUE)</f>
        <v>17.033529999999999</v>
      </c>
      <c r="P85" s="7">
        <f t="shared" si="16"/>
        <v>18</v>
      </c>
      <c r="Q85" s="7">
        <f>MATCH(P85,'CW1'!$AJ$7:$AJ$29,0)</f>
        <v>5</v>
      </c>
      <c r="R85" s="7">
        <f>MATCH(M85,'CW1'!$AK$6:$AX$6,0)</f>
        <v>6</v>
      </c>
      <c r="S85" s="7">
        <f>INDEX('CW1'!$AK$7:$AX$29,'CW2 Hybrid Fuel consumption'!Q85,'CW2 Hybrid Fuel consumption'!R85)</f>
        <v>424</v>
      </c>
      <c r="T85" s="10">
        <f t="shared" si="13"/>
        <v>5.6</v>
      </c>
      <c r="U85" s="161">
        <f>(('CW1'!G88-'CW1'!G87)/3600)*'CW2 Hybrid Fuel consumption'!T85</f>
        <v>1.4562726863778035E-4</v>
      </c>
      <c r="V85" s="10">
        <f t="shared" si="17"/>
        <v>6.1745961902418871E-2</v>
      </c>
      <c r="W85" s="10">
        <f t="shared" si="20"/>
        <v>5.9089098484251545</v>
      </c>
      <c r="X85" s="171">
        <f t="shared" si="21"/>
        <v>8.2769385928175424E-5</v>
      </c>
      <c r="Y85" s="7">
        <f t="shared" si="22"/>
        <v>7.9207906815350598E-3</v>
      </c>
    </row>
    <row r="86" spans="1:25">
      <c r="A86" s="42">
        <v>83</v>
      </c>
      <c r="B86" s="168">
        <f>'CW2'!P89</f>
        <v>6.7157748157262862</v>
      </c>
      <c r="C86" s="162">
        <f>CW1FC1!B86</f>
        <v>1.5116451185069309E-4</v>
      </c>
      <c r="D86" s="21">
        <f t="shared" si="14"/>
        <v>544.19224266249512</v>
      </c>
      <c r="E86" s="63" t="s">
        <v>149</v>
      </c>
      <c r="F86" s="163" t="s">
        <v>153</v>
      </c>
      <c r="G86" s="10">
        <f t="shared" si="25"/>
        <v>1.1157748157262866</v>
      </c>
      <c r="H86" s="79">
        <f t="shared" si="24"/>
        <v>1115.7748157262865</v>
      </c>
      <c r="I86" s="10">
        <v>0</v>
      </c>
      <c r="J86" s="10">
        <f t="shared" si="23"/>
        <v>2936055.4664614056</v>
      </c>
      <c r="K86" s="7">
        <f t="shared" si="18"/>
        <v>81.5570962905946</v>
      </c>
      <c r="L86" s="7">
        <f>MIN(3000,'CW1'!Q89)</f>
        <v>3000</v>
      </c>
      <c r="M86" s="7">
        <f t="shared" si="19"/>
        <v>3000</v>
      </c>
      <c r="N86" s="7">
        <f>VLOOKUP(M86,'CW1'!$AG$7:$AH$68,2,TRUE)</f>
        <v>7.17</v>
      </c>
      <c r="O86" s="7">
        <f>VLOOKUP(L86,'CW1'!$AG$7:$AI$68,3,TRUE)</f>
        <v>17.033529999999999</v>
      </c>
      <c r="P86" s="7">
        <f t="shared" si="16"/>
        <v>18</v>
      </c>
      <c r="Q86" s="7">
        <f>MATCH(P86,'CW1'!$AJ$7:$AJ$29,0)</f>
        <v>5</v>
      </c>
      <c r="R86" s="7">
        <f>MATCH(M86,'CW1'!$AK$6:$AX$6,0)</f>
        <v>6</v>
      </c>
      <c r="S86" s="7">
        <f>INDEX('CW1'!$AK$7:$AX$29,'CW2 Hybrid Fuel consumption'!Q86,'CW2 Hybrid Fuel consumption'!R86)</f>
        <v>424</v>
      </c>
      <c r="T86" s="10">
        <f t="shared" si="13"/>
        <v>5.6</v>
      </c>
      <c r="U86" s="161">
        <f>(('CW1'!G89-'CW1'!G88)/3600)*'CW2 Hybrid Fuel consumption'!T86</f>
        <v>1.4474198828420506E-4</v>
      </c>
      <c r="V86" s="10">
        <f t="shared" si="17"/>
        <v>6.1370603032502948E-2</v>
      </c>
      <c r="W86" s="10">
        <f t="shared" si="20"/>
        <v>5.9702804514576577</v>
      </c>
      <c r="X86" s="171">
        <f t="shared" si="21"/>
        <v>8.2266223904159456E-5</v>
      </c>
      <c r="Y86" s="7">
        <f t="shared" si="22"/>
        <v>8.0030569054392198E-3</v>
      </c>
    </row>
    <row r="87" spans="1:25">
      <c r="A87" s="42">
        <v>84</v>
      </c>
      <c r="B87" s="168">
        <f>'CW2'!P90</f>
        <v>6.7660116152492416</v>
      </c>
      <c r="C87" s="162">
        <f>CW1FC1!B87</f>
        <v>1.5141263387986076E-4</v>
      </c>
      <c r="D87" s="21">
        <f t="shared" si="14"/>
        <v>545.08548196749871</v>
      </c>
      <c r="E87" s="63" t="s">
        <v>149</v>
      </c>
      <c r="F87" s="163" t="s">
        <v>153</v>
      </c>
      <c r="G87" s="10">
        <f t="shared" si="25"/>
        <v>1.1660116152492419</v>
      </c>
      <c r="H87" s="79">
        <f t="shared" si="24"/>
        <v>1166.0116152492419</v>
      </c>
      <c r="I87" s="10">
        <v>0</v>
      </c>
      <c r="J87" s="10">
        <f t="shared" si="23"/>
        <v>2934889.4548461563</v>
      </c>
      <c r="K87" s="7">
        <f t="shared" si="18"/>
        <v>81.524707079059894</v>
      </c>
      <c r="L87" s="7">
        <f>MIN(3000,'CW1'!Q90)</f>
        <v>3000</v>
      </c>
      <c r="M87" s="7">
        <f t="shared" si="19"/>
        <v>3000</v>
      </c>
      <c r="N87" s="7">
        <f>VLOOKUP(M87,'CW1'!$AG$7:$AH$68,2,TRUE)</f>
        <v>7.17</v>
      </c>
      <c r="O87" s="7">
        <f>VLOOKUP(L87,'CW1'!$AG$7:$AI$68,3,TRUE)</f>
        <v>17.033529999999999</v>
      </c>
      <c r="P87" s="7">
        <f t="shared" si="16"/>
        <v>18</v>
      </c>
      <c r="Q87" s="7">
        <f>MATCH(P87,'CW1'!$AJ$7:$AJ$29,0)</f>
        <v>5</v>
      </c>
      <c r="R87" s="7">
        <f>MATCH(M87,'CW1'!$AK$6:$AX$6,0)</f>
        <v>6</v>
      </c>
      <c r="S87" s="7">
        <f>INDEX('CW1'!$AK$7:$AX$29,'CW2 Hybrid Fuel consumption'!Q87,'CW2 Hybrid Fuel consumption'!R87)</f>
        <v>424</v>
      </c>
      <c r="T87" s="10">
        <f t="shared" si="13"/>
        <v>5.6</v>
      </c>
      <c r="U87" s="161">
        <f>(('CW1'!G90-'CW1'!G89)/3600)*'CW2 Hybrid Fuel consumption'!T87</f>
        <v>1.4387265916993166E-4</v>
      </c>
      <c r="V87" s="10">
        <f t="shared" si="17"/>
        <v>6.100200748805102E-2</v>
      </c>
      <c r="W87" s="10">
        <f t="shared" si="20"/>
        <v>6.031282458945709</v>
      </c>
      <c r="X87" s="171">
        <f t="shared" si="21"/>
        <v>8.1772128000068392E-5</v>
      </c>
      <c r="Y87" s="7">
        <f t="shared" si="22"/>
        <v>8.0848290334392878E-3</v>
      </c>
    </row>
    <row r="88" spans="1:25">
      <c r="A88" s="42">
        <v>85</v>
      </c>
      <c r="B88" s="168">
        <f>'CW2'!P91</f>
        <v>-2.5638414270923535</v>
      </c>
      <c r="C88" s="162">
        <f>CW1FC1!B88</f>
        <v>-5.2505910757639261E-5</v>
      </c>
      <c r="D88" s="21">
        <f t="shared" si="14"/>
        <v>-189.02127872750134</v>
      </c>
      <c r="E88" s="150" t="s">
        <v>150</v>
      </c>
      <c r="F88" s="164" t="s">
        <v>154</v>
      </c>
      <c r="G88" s="7">
        <v>0</v>
      </c>
      <c r="H88" s="79">
        <f t="shared" si="24"/>
        <v>0</v>
      </c>
      <c r="I88" s="10">
        <v>0</v>
      </c>
      <c r="J88" s="10">
        <f t="shared" si="23"/>
        <v>2934889.4548461563</v>
      </c>
      <c r="K88" s="7">
        <f t="shared" si="18"/>
        <v>81.524707079059894</v>
      </c>
      <c r="L88" s="7">
        <f>'CW1'!Q91</f>
        <v>5300</v>
      </c>
      <c r="M88" s="7">
        <f t="shared" si="19"/>
        <v>5500</v>
      </c>
      <c r="N88" s="7">
        <f>VLOOKUP(M88,'CW1'!$AG$7:$AH$68,2,TRUE)</f>
        <v>16.940000000000001</v>
      </c>
      <c r="O88" s="7">
        <f>VLOOKUP(L88,'CW1'!$AG$7:$AI$68,3,TRUE)</f>
        <v>21.851650943396226</v>
      </c>
      <c r="P88" s="7">
        <f t="shared" si="16"/>
        <v>22</v>
      </c>
      <c r="Q88" s="7">
        <f>MATCH(P88,'CW1'!$AJ$7:$AJ$29,0)</f>
        <v>1</v>
      </c>
      <c r="R88" s="7">
        <f>MATCH(M88,'CW1'!$AK$6:$AX$6,0)</f>
        <v>11</v>
      </c>
      <c r="S88" s="7">
        <v>0</v>
      </c>
      <c r="T88" s="10">
        <f t="shared" si="13"/>
        <v>-2.5638414270923535</v>
      </c>
      <c r="U88" s="161">
        <f>(('CW1'!G91-'CW1'!G90)/3600)*'CW2 Hybrid Fuel consumption'!T88</f>
        <v>-6.5478132979861578E-5</v>
      </c>
      <c r="V88" s="10">
        <v>0</v>
      </c>
      <c r="W88" s="10">
        <f t="shared" si="20"/>
        <v>6.031282458945709</v>
      </c>
      <c r="X88" s="171">
        <f t="shared" si="21"/>
        <v>0</v>
      </c>
      <c r="Y88" s="7">
        <f t="shared" si="22"/>
        <v>8.0848290334392878E-3</v>
      </c>
    </row>
    <row r="89" spans="1:25">
      <c r="A89" s="42">
        <v>86</v>
      </c>
      <c r="B89" s="168">
        <f>'CW2'!P92</f>
        <v>-2.5582833470522073</v>
      </c>
      <c r="C89" s="162">
        <f>CW1FC1!B89</f>
        <v>-5.2754032786805372E-5</v>
      </c>
      <c r="D89" s="21">
        <f t="shared" si="14"/>
        <v>-189.91451803249933</v>
      </c>
      <c r="E89" s="150" t="s">
        <v>150</v>
      </c>
      <c r="F89" s="164" t="s">
        <v>154</v>
      </c>
      <c r="G89" s="7">
        <v>0</v>
      </c>
      <c r="H89" s="79">
        <f t="shared" si="24"/>
        <v>0</v>
      </c>
      <c r="I89" s="10">
        <v>0</v>
      </c>
      <c r="J89" s="10">
        <f t="shared" si="23"/>
        <v>2934889.4548461563</v>
      </c>
      <c r="K89" s="7">
        <f t="shared" si="18"/>
        <v>81.524707079059894</v>
      </c>
      <c r="L89" s="7">
        <f>'CW1'!Q92</f>
        <v>5300</v>
      </c>
      <c r="M89" s="7">
        <f t="shared" si="19"/>
        <v>5500</v>
      </c>
      <c r="N89" s="7">
        <f>VLOOKUP(M89,'CW1'!$AG$7:$AH$68,2,TRUE)</f>
        <v>16.940000000000001</v>
      </c>
      <c r="O89" s="7">
        <f>VLOOKUP(L89,'CW1'!$AG$7:$AI$68,3,TRUE)</f>
        <v>21.851650943396226</v>
      </c>
      <c r="P89" s="7">
        <f t="shared" si="16"/>
        <v>22</v>
      </c>
      <c r="Q89" s="7">
        <f>MATCH(P89,'CW1'!$AJ$7:$AJ$29,0)</f>
        <v>1</v>
      </c>
      <c r="R89" s="7">
        <f>MATCH(M89,'CW1'!$AK$6:$AX$6,0)</f>
        <v>11</v>
      </c>
      <c r="S89" s="7">
        <v>0</v>
      </c>
      <c r="T89" s="10">
        <f t="shared" si="13"/>
        <v>-2.5582833470522073</v>
      </c>
      <c r="U89" s="161">
        <f>(('CW1'!G92-'CW1'!G91)/3600)*'CW2 Hybrid Fuel consumption'!T89</f>
        <v>-6.5726255009027553E-5</v>
      </c>
      <c r="V89" s="10">
        <v>0</v>
      </c>
      <c r="W89" s="10">
        <f t="shared" si="20"/>
        <v>6.031282458945709</v>
      </c>
      <c r="X89" s="171">
        <f t="shared" si="21"/>
        <v>0</v>
      </c>
      <c r="Y89" s="7">
        <f t="shared" si="22"/>
        <v>8.0848290334392878E-3</v>
      </c>
    </row>
    <row r="90" spans="1:25">
      <c r="A90" s="42">
        <v>87</v>
      </c>
      <c r="B90" s="168">
        <f>'CW2'!P93</f>
        <v>-2.5525178684739815</v>
      </c>
      <c r="C90" s="162">
        <f>CW1FC1!B90</f>
        <v>-5.300215481597168E-5</v>
      </c>
      <c r="D90" s="21">
        <f t="shared" si="14"/>
        <v>-190.80775733749806</v>
      </c>
      <c r="E90" s="150" t="s">
        <v>150</v>
      </c>
      <c r="F90" s="164" t="s">
        <v>154</v>
      </c>
      <c r="G90" s="7">
        <v>0</v>
      </c>
      <c r="H90" s="79">
        <f t="shared" si="24"/>
        <v>0</v>
      </c>
      <c r="I90" s="10">
        <v>0</v>
      </c>
      <c r="J90" s="10">
        <f t="shared" si="23"/>
        <v>2934889.4548461563</v>
      </c>
      <c r="K90" s="7">
        <f t="shared" si="18"/>
        <v>81.524707079059894</v>
      </c>
      <c r="L90" s="7">
        <f>'CW1'!Q93</f>
        <v>5300</v>
      </c>
      <c r="M90" s="7">
        <f t="shared" si="19"/>
        <v>5500</v>
      </c>
      <c r="N90" s="7">
        <f>VLOOKUP(M90,'CW1'!$AG$7:$AH$68,2,TRUE)</f>
        <v>16.940000000000001</v>
      </c>
      <c r="O90" s="7">
        <f>VLOOKUP(L90,'CW1'!$AG$7:$AI$68,3,TRUE)</f>
        <v>21.851650943396226</v>
      </c>
      <c r="P90" s="7">
        <f t="shared" si="16"/>
        <v>22</v>
      </c>
      <c r="Q90" s="7">
        <f>MATCH(P90,'CW1'!$AJ$7:$AJ$29,0)</f>
        <v>1</v>
      </c>
      <c r="R90" s="7">
        <f>MATCH(M90,'CW1'!$AK$6:$AX$6,0)</f>
        <v>11</v>
      </c>
      <c r="S90" s="7">
        <v>0</v>
      </c>
      <c r="T90" s="10">
        <f t="shared" si="13"/>
        <v>-2.5525178684739815</v>
      </c>
      <c r="U90" s="161">
        <f>(('CW1'!G93-'CW1'!G92)/3600)*'CW2 Hybrid Fuel consumption'!T90</f>
        <v>-6.5974377038193773E-5</v>
      </c>
      <c r="V90" s="10">
        <v>0</v>
      </c>
      <c r="W90" s="10">
        <f t="shared" si="20"/>
        <v>6.031282458945709</v>
      </c>
      <c r="X90" s="171">
        <f t="shared" si="21"/>
        <v>0</v>
      </c>
      <c r="Y90" s="7">
        <f t="shared" si="22"/>
        <v>8.0848290334392878E-3</v>
      </c>
    </row>
    <row r="91" spans="1:25">
      <c r="A91" s="42">
        <v>88</v>
      </c>
      <c r="B91" s="168">
        <f>'CW2'!P94</f>
        <v>-2.5465422667483195</v>
      </c>
      <c r="C91" s="162">
        <f>CW1FC1!B91</f>
        <v>-5.3250276845138509E-5</v>
      </c>
      <c r="D91" s="21">
        <f t="shared" si="14"/>
        <v>-191.70099664249864</v>
      </c>
      <c r="E91" s="150" t="s">
        <v>150</v>
      </c>
      <c r="F91" s="164" t="s">
        <v>154</v>
      </c>
      <c r="G91" s="7">
        <v>0</v>
      </c>
      <c r="H91" s="79">
        <f t="shared" si="24"/>
        <v>0</v>
      </c>
      <c r="I91" s="10">
        <v>0</v>
      </c>
      <c r="J91" s="10">
        <f t="shared" si="23"/>
        <v>2934889.4548461563</v>
      </c>
      <c r="K91" s="7">
        <f t="shared" si="18"/>
        <v>81.524707079059894</v>
      </c>
      <c r="L91" s="7">
        <f>'CW1'!Q94</f>
        <v>5200</v>
      </c>
      <c r="M91" s="7">
        <f t="shared" si="19"/>
        <v>5000</v>
      </c>
      <c r="N91" s="7">
        <f>VLOOKUP(M91,'CW1'!$AG$7:$AH$68,2,TRUE)</f>
        <v>15.26</v>
      </c>
      <c r="O91" s="7">
        <f>VLOOKUP(L91,'CW1'!$AG$7:$AI$68,3,TRUE)</f>
        <v>21.819584615384613</v>
      </c>
      <c r="P91" s="7">
        <f t="shared" si="16"/>
        <v>22</v>
      </c>
      <c r="Q91" s="7">
        <f>MATCH(P91,'CW1'!$AJ$7:$AJ$29,0)</f>
        <v>1</v>
      </c>
      <c r="R91" s="7">
        <f>MATCH(M91,'CW1'!$AK$6:$AX$6,0)</f>
        <v>10</v>
      </c>
      <c r="S91" s="7">
        <v>0</v>
      </c>
      <c r="T91" s="10">
        <f t="shared" si="13"/>
        <v>-2.5465422667483195</v>
      </c>
      <c r="U91" s="161">
        <f>(('CW1'!G94-'CW1'!G93)/3600)*'CW2 Hybrid Fuel consumption'!T91</f>
        <v>-6.6222499067360643E-5</v>
      </c>
      <c r="V91" s="10">
        <v>0</v>
      </c>
      <c r="W91" s="10">
        <f t="shared" si="20"/>
        <v>6.031282458945709</v>
      </c>
      <c r="X91" s="171">
        <f t="shared" si="21"/>
        <v>0</v>
      </c>
      <c r="Y91" s="7">
        <f t="shared" si="22"/>
        <v>8.0848290334392878E-3</v>
      </c>
    </row>
    <row r="92" spans="1:25">
      <c r="A92" s="42">
        <v>89</v>
      </c>
      <c r="B92" s="168">
        <f>'CW2'!P95</f>
        <v>-2.5403537399371268</v>
      </c>
      <c r="C92" s="162">
        <f>CW1FC1!B92</f>
        <v>-5.3498398874306009E-5</v>
      </c>
      <c r="D92" s="21">
        <f t="shared" si="14"/>
        <v>-192.59423594750163</v>
      </c>
      <c r="E92" s="150" t="s">
        <v>150</v>
      </c>
      <c r="F92" s="164" t="s">
        <v>154</v>
      </c>
      <c r="G92" s="7">
        <v>0</v>
      </c>
      <c r="H92" s="79">
        <f t="shared" si="24"/>
        <v>0</v>
      </c>
      <c r="I92" s="10">
        <v>0</v>
      </c>
      <c r="J92" s="10">
        <f t="shared" si="23"/>
        <v>2934889.4548461563</v>
      </c>
      <c r="K92" s="7">
        <f t="shared" si="18"/>
        <v>81.524707079059894</v>
      </c>
      <c r="L92" s="7">
        <f>'CW1'!Q95</f>
        <v>5200</v>
      </c>
      <c r="M92" s="7">
        <f t="shared" si="19"/>
        <v>5000</v>
      </c>
      <c r="N92" s="7">
        <f>VLOOKUP(M92,'CW1'!$AG$7:$AH$68,2,TRUE)</f>
        <v>15.26</v>
      </c>
      <c r="O92" s="7">
        <f>VLOOKUP(L92,'CW1'!$AG$7:$AI$68,3,TRUE)</f>
        <v>21.819584615384613</v>
      </c>
      <c r="P92" s="7">
        <f t="shared" si="16"/>
        <v>22</v>
      </c>
      <c r="Q92" s="7">
        <f>MATCH(P92,'CW1'!$AJ$7:$AJ$29,0)</f>
        <v>1</v>
      </c>
      <c r="R92" s="7">
        <f>MATCH(M92,'CW1'!$AK$6:$AX$6,0)</f>
        <v>10</v>
      </c>
      <c r="S92" s="7">
        <v>0</v>
      </c>
      <c r="T92" s="10">
        <f t="shared" si="13"/>
        <v>-2.5403537399371268</v>
      </c>
      <c r="U92" s="161">
        <f>(('CW1'!G95-'CW1'!G94)/3600)*'CW2 Hybrid Fuel consumption'!T92</f>
        <v>-6.647062109652834E-5</v>
      </c>
      <c r="V92" s="10">
        <v>0</v>
      </c>
      <c r="W92" s="10">
        <f t="shared" si="20"/>
        <v>6.031282458945709</v>
      </c>
      <c r="X92" s="171">
        <f t="shared" si="21"/>
        <v>0</v>
      </c>
      <c r="Y92" s="7">
        <f t="shared" si="22"/>
        <v>8.0848290334392878E-3</v>
      </c>
    </row>
    <row r="93" spans="1:25">
      <c r="A93" s="42">
        <v>90</v>
      </c>
      <c r="B93" s="168">
        <f>'CW2'!P96</f>
        <v>-2.533949405522407</v>
      </c>
      <c r="C93" s="162">
        <f>CW1FC1!B93</f>
        <v>-5.3746520903471816E-5</v>
      </c>
      <c r="D93" s="21">
        <f t="shared" si="14"/>
        <v>-193.48747525249854</v>
      </c>
      <c r="E93" s="150" t="s">
        <v>150</v>
      </c>
      <c r="F93" s="164" t="s">
        <v>154</v>
      </c>
      <c r="G93" s="7">
        <v>0</v>
      </c>
      <c r="H93" s="79">
        <f t="shared" si="24"/>
        <v>0</v>
      </c>
      <c r="I93" s="10">
        <v>0</v>
      </c>
      <c r="J93" s="10">
        <f t="shared" si="23"/>
        <v>2934889.4548461563</v>
      </c>
      <c r="K93" s="7">
        <f t="shared" si="18"/>
        <v>81.524707079059894</v>
      </c>
      <c r="L93" s="7">
        <f>'CW1'!Q96</f>
        <v>5200</v>
      </c>
      <c r="M93" s="7">
        <f t="shared" si="19"/>
        <v>5000</v>
      </c>
      <c r="N93" s="7">
        <f>VLOOKUP(M93,'CW1'!$AG$7:$AH$68,2,TRUE)</f>
        <v>15.26</v>
      </c>
      <c r="O93" s="7">
        <f>VLOOKUP(L93,'CW1'!$AG$7:$AI$68,3,TRUE)</f>
        <v>21.819584615384613</v>
      </c>
      <c r="P93" s="7">
        <f t="shared" si="16"/>
        <v>22</v>
      </c>
      <c r="Q93" s="7">
        <f>MATCH(P93,'CW1'!$AJ$7:$AJ$29,0)</f>
        <v>1</v>
      </c>
      <c r="R93" s="7">
        <f>MATCH(M93,'CW1'!$AK$6:$AX$6,0)</f>
        <v>10</v>
      </c>
      <c r="S93" s="7">
        <v>0</v>
      </c>
      <c r="T93" s="10">
        <f t="shared" si="13"/>
        <v>-2.533949405522407</v>
      </c>
      <c r="U93" s="161">
        <f>(('CW1'!G96-'CW1'!G95)/3600)*'CW2 Hybrid Fuel consumption'!T93</f>
        <v>-6.6718743125693963E-5</v>
      </c>
      <c r="V93" s="10">
        <v>0</v>
      </c>
      <c r="W93" s="10">
        <f t="shared" si="20"/>
        <v>6.031282458945709</v>
      </c>
      <c r="X93" s="171">
        <f t="shared" si="21"/>
        <v>0</v>
      </c>
      <c r="Y93" s="7">
        <f t="shared" si="22"/>
        <v>8.0848290334392878E-3</v>
      </c>
    </row>
    <row r="94" spans="1:25">
      <c r="A94" s="42">
        <v>91</v>
      </c>
      <c r="B94" s="168">
        <f>'CW2'!P97</f>
        <v>-2.5273262969743095</v>
      </c>
      <c r="C94" s="162">
        <f>CW1FC1!B94</f>
        <v>-5.399464293263851E-5</v>
      </c>
      <c r="D94" s="21">
        <f t="shared" si="14"/>
        <v>-194.38071455749864</v>
      </c>
      <c r="E94" s="150" t="s">
        <v>150</v>
      </c>
      <c r="F94" s="164" t="s">
        <v>154</v>
      </c>
      <c r="G94" s="7">
        <v>0</v>
      </c>
      <c r="H94" s="79">
        <f t="shared" si="24"/>
        <v>0</v>
      </c>
      <c r="I94" s="10">
        <v>0</v>
      </c>
      <c r="J94" s="10">
        <f t="shared" si="23"/>
        <v>2934889.4548461563</v>
      </c>
      <c r="K94" s="7">
        <f t="shared" si="18"/>
        <v>81.524707079059894</v>
      </c>
      <c r="L94" s="7">
        <f>'CW1'!Q97</f>
        <v>5100</v>
      </c>
      <c r="M94" s="7">
        <f t="shared" si="19"/>
        <v>5000</v>
      </c>
      <c r="N94" s="7">
        <f>VLOOKUP(M94,'CW1'!$AG$7:$AH$68,2,TRUE)</f>
        <v>15.26</v>
      </c>
      <c r="O94" s="7">
        <f>VLOOKUP(L94,'CW1'!$AG$7:$AI$68,3,TRUE)</f>
        <v>21.786260784313725</v>
      </c>
      <c r="P94" s="7">
        <f t="shared" si="16"/>
        <v>22</v>
      </c>
      <c r="Q94" s="7">
        <f>MATCH(P94,'CW1'!$AJ$7:$AJ$29,0)</f>
        <v>1</v>
      </c>
      <c r="R94" s="7">
        <f>MATCH(M94,'CW1'!$AK$6:$AX$6,0)</f>
        <v>10</v>
      </c>
      <c r="S94" s="7">
        <v>0</v>
      </c>
      <c r="T94" s="10">
        <f t="shared" si="13"/>
        <v>-2.5273262969743095</v>
      </c>
      <c r="U94" s="161">
        <f>(('CW1'!G97-'CW1'!G96)/3600)*'CW2 Hybrid Fuel consumption'!T94</f>
        <v>-6.6966865154860643E-5</v>
      </c>
      <c r="V94" s="10">
        <v>0</v>
      </c>
      <c r="W94" s="10">
        <f t="shared" si="20"/>
        <v>6.031282458945709</v>
      </c>
      <c r="X94" s="171">
        <f t="shared" si="21"/>
        <v>0</v>
      </c>
      <c r="Y94" s="7">
        <f t="shared" si="22"/>
        <v>8.0848290334392878E-3</v>
      </c>
    </row>
    <row r="95" spans="1:25">
      <c r="A95" s="42">
        <v>92</v>
      </c>
      <c r="B95" s="168">
        <f>'CW2'!P98</f>
        <v>-2.5204813601258524</v>
      </c>
      <c r="C95" s="162">
        <f>CW1FC1!B95</f>
        <v>-5.4242764961805929E-5</v>
      </c>
      <c r="D95" s="21">
        <f t="shared" si="14"/>
        <v>-195.27395386250134</v>
      </c>
      <c r="E95" s="150" t="s">
        <v>150</v>
      </c>
      <c r="F95" s="164" t="s">
        <v>154</v>
      </c>
      <c r="G95" s="7">
        <v>0</v>
      </c>
      <c r="H95" s="79">
        <f t="shared" si="24"/>
        <v>0</v>
      </c>
      <c r="I95" s="10">
        <v>0</v>
      </c>
      <c r="J95" s="10">
        <f t="shared" si="23"/>
        <v>2934889.4548461563</v>
      </c>
      <c r="K95" s="7">
        <f t="shared" si="18"/>
        <v>81.524707079059894</v>
      </c>
      <c r="L95" s="7">
        <f>'CW1'!Q98</f>
        <v>5100</v>
      </c>
      <c r="M95" s="7">
        <f t="shared" si="19"/>
        <v>5000</v>
      </c>
      <c r="N95" s="7">
        <f>VLOOKUP(M95,'CW1'!$AG$7:$AH$68,2,TRUE)</f>
        <v>15.26</v>
      </c>
      <c r="O95" s="7">
        <f>VLOOKUP(L95,'CW1'!$AG$7:$AI$68,3,TRUE)</f>
        <v>21.786260784313725</v>
      </c>
      <c r="P95" s="7">
        <f t="shared" si="16"/>
        <v>22</v>
      </c>
      <c r="Q95" s="7">
        <f>MATCH(P95,'CW1'!$AJ$7:$AJ$29,0)</f>
        <v>1</v>
      </c>
      <c r="R95" s="7">
        <f>MATCH(M95,'CW1'!$AK$6:$AX$6,0)</f>
        <v>10</v>
      </c>
      <c r="S95" s="7">
        <v>0</v>
      </c>
      <c r="T95" s="10">
        <f t="shared" si="13"/>
        <v>-2.5204813601258524</v>
      </c>
      <c r="U95" s="161">
        <f>(('CW1'!G98-'CW1'!G97)/3600)*'CW2 Hybrid Fuel consumption'!T95</f>
        <v>-6.7214987184028245E-5</v>
      </c>
      <c r="V95" s="10">
        <v>0</v>
      </c>
      <c r="W95" s="10">
        <f t="shared" si="20"/>
        <v>6.031282458945709</v>
      </c>
      <c r="X95" s="171">
        <f t="shared" si="21"/>
        <v>0</v>
      </c>
      <c r="Y95" s="7">
        <f t="shared" si="22"/>
        <v>8.0848290334392878E-3</v>
      </c>
    </row>
    <row r="96" spans="1:25">
      <c r="A96" s="42">
        <v>93</v>
      </c>
      <c r="B96" s="168">
        <f>'CW2'!P99</f>
        <v>-2.5134114493407371</v>
      </c>
      <c r="C96" s="162">
        <f>CW1FC1!B96</f>
        <v>-5.449088699097229E-5</v>
      </c>
      <c r="D96" s="21">
        <f t="shared" si="14"/>
        <v>-196.16719316750024</v>
      </c>
      <c r="E96" s="150" t="s">
        <v>150</v>
      </c>
      <c r="F96" s="164" t="s">
        <v>154</v>
      </c>
      <c r="G96" s="7">
        <v>0</v>
      </c>
      <c r="H96" s="79">
        <f t="shared" si="24"/>
        <v>0</v>
      </c>
      <c r="I96" s="10">
        <v>0</v>
      </c>
      <c r="J96" s="10">
        <f t="shared" si="23"/>
        <v>2934889.4548461563</v>
      </c>
      <c r="K96" s="7">
        <f t="shared" si="18"/>
        <v>81.524707079059894</v>
      </c>
      <c r="L96" s="7">
        <f>'CW1'!Q99</f>
        <v>5100</v>
      </c>
      <c r="M96" s="7">
        <f t="shared" si="19"/>
        <v>5000</v>
      </c>
      <c r="N96" s="7">
        <f>VLOOKUP(M96,'CW1'!$AG$7:$AH$68,2,TRUE)</f>
        <v>15.26</v>
      </c>
      <c r="O96" s="7">
        <f>VLOOKUP(L96,'CW1'!$AG$7:$AI$68,3,TRUE)</f>
        <v>21.786260784313725</v>
      </c>
      <c r="P96" s="7">
        <f t="shared" si="16"/>
        <v>22</v>
      </c>
      <c r="Q96" s="7">
        <f>MATCH(P96,'CW1'!$AJ$7:$AJ$29,0)</f>
        <v>1</v>
      </c>
      <c r="R96" s="7">
        <f>MATCH(M96,'CW1'!$AK$6:$AX$6,0)</f>
        <v>10</v>
      </c>
      <c r="S96" s="7">
        <v>0</v>
      </c>
      <c r="T96" s="10">
        <f t="shared" si="13"/>
        <v>-2.5134114493407371</v>
      </c>
      <c r="U96" s="161">
        <f>(('CW1'!G99-'CW1'!G98)/3600)*'CW2 Hybrid Fuel consumption'!T96</f>
        <v>-6.7463109213194533E-5</v>
      </c>
      <c r="V96" s="10">
        <v>0</v>
      </c>
      <c r="W96" s="10">
        <f t="shared" si="20"/>
        <v>6.031282458945709</v>
      </c>
      <c r="X96" s="171">
        <f t="shared" si="21"/>
        <v>0</v>
      </c>
      <c r="Y96" s="7">
        <f t="shared" si="22"/>
        <v>8.0848290334392878E-3</v>
      </c>
    </row>
    <row r="97" spans="1:25">
      <c r="A97" s="42">
        <v>94</v>
      </c>
      <c r="B97" s="168">
        <f>'CW2'!P100</f>
        <v>-2.5061133234595268</v>
      </c>
      <c r="C97" s="162">
        <f>CW1FC1!B97</f>
        <v>-5.4739009020138991E-5</v>
      </c>
      <c r="D97" s="21">
        <f t="shared" si="14"/>
        <v>-197.06043247250037</v>
      </c>
      <c r="E97" s="150" t="s">
        <v>150</v>
      </c>
      <c r="F97" s="164" t="s">
        <v>154</v>
      </c>
      <c r="G97" s="7">
        <v>0</v>
      </c>
      <c r="H97" s="79">
        <f t="shared" si="24"/>
        <v>0</v>
      </c>
      <c r="I97" s="10">
        <v>0</v>
      </c>
      <c r="J97" s="10">
        <f t="shared" si="23"/>
        <v>2934889.4548461563</v>
      </c>
      <c r="K97" s="7">
        <f t="shared" si="18"/>
        <v>81.524707079059894</v>
      </c>
      <c r="L97" s="7">
        <f>'CW1'!Q100</f>
        <v>5000</v>
      </c>
      <c r="M97" s="7">
        <f t="shared" si="19"/>
        <v>5000</v>
      </c>
      <c r="N97" s="7">
        <f>VLOOKUP(M97,'CW1'!$AG$7:$AH$68,2,TRUE)</f>
        <v>15.26</v>
      </c>
      <c r="O97" s="7">
        <f>VLOOKUP(L97,'CW1'!$AG$7:$AI$68,3,TRUE)</f>
        <v>21.751604</v>
      </c>
      <c r="P97" s="7">
        <f t="shared" si="16"/>
        <v>22</v>
      </c>
      <c r="Q97" s="7">
        <f>MATCH(P97,'CW1'!$AJ$7:$AJ$29,0)</f>
        <v>1</v>
      </c>
      <c r="R97" s="7">
        <f>MATCH(M97,'CW1'!$AK$6:$AX$6,0)</f>
        <v>10</v>
      </c>
      <c r="S97" s="7">
        <v>0</v>
      </c>
      <c r="T97" s="10">
        <f t="shared" si="13"/>
        <v>-2.5061133234595268</v>
      </c>
      <c r="U97" s="161">
        <f>(('CW1'!G100-'CW1'!G99)/3600)*'CW2 Hybrid Fuel consumption'!T97</f>
        <v>-6.7711231242361254E-5</v>
      </c>
      <c r="V97" s="10">
        <v>0</v>
      </c>
      <c r="W97" s="10">
        <f t="shared" si="20"/>
        <v>6.031282458945709</v>
      </c>
      <c r="X97" s="171">
        <f t="shared" si="21"/>
        <v>0</v>
      </c>
      <c r="Y97" s="7">
        <f t="shared" si="22"/>
        <v>8.0848290334392878E-3</v>
      </c>
    </row>
    <row r="98" spans="1:25">
      <c r="A98" s="42">
        <v>95</v>
      </c>
      <c r="B98" s="168">
        <f>'CW2'!P101</f>
        <v>-2.4985836415082021</v>
      </c>
      <c r="C98" s="162">
        <f>CW1FC1!B98</f>
        <v>-5.4987131049305665E-5</v>
      </c>
      <c r="D98" s="21">
        <f t="shared" si="14"/>
        <v>-197.9536717775004</v>
      </c>
      <c r="E98" s="150" t="s">
        <v>150</v>
      </c>
      <c r="F98" s="164" t="s">
        <v>154</v>
      </c>
      <c r="G98" s="7">
        <v>0</v>
      </c>
      <c r="H98" s="79">
        <f t="shared" si="24"/>
        <v>0</v>
      </c>
      <c r="I98" s="10">
        <v>0</v>
      </c>
      <c r="J98" s="10">
        <f t="shared" si="23"/>
        <v>2934889.4548461563</v>
      </c>
      <c r="K98" s="7">
        <f t="shared" si="18"/>
        <v>81.524707079059894</v>
      </c>
      <c r="L98" s="7">
        <f>'CW1'!Q101</f>
        <v>5000</v>
      </c>
      <c r="M98" s="7">
        <f t="shared" si="19"/>
        <v>5000</v>
      </c>
      <c r="N98" s="7">
        <f>VLOOKUP(M98,'CW1'!$AG$7:$AH$68,2,TRUE)</f>
        <v>15.26</v>
      </c>
      <c r="O98" s="7">
        <f>VLOOKUP(L98,'CW1'!$AG$7:$AI$68,3,TRUE)</f>
        <v>21.751604</v>
      </c>
      <c r="P98" s="7">
        <f t="shared" si="16"/>
        <v>22</v>
      </c>
      <c r="Q98" s="7">
        <f>MATCH(P98,'CW1'!$AJ$7:$AJ$29,0)</f>
        <v>1</v>
      </c>
      <c r="R98" s="7">
        <f>MATCH(M98,'CW1'!$AK$6:$AX$6,0)</f>
        <v>10</v>
      </c>
      <c r="S98" s="7">
        <v>0</v>
      </c>
      <c r="T98" s="10">
        <f t="shared" si="13"/>
        <v>-2.4985836415082021</v>
      </c>
      <c r="U98" s="161">
        <f>(('CW1'!G101-'CW1'!G100)/3600)*'CW2 Hybrid Fuel consumption'!T98</f>
        <v>-6.7959353271527907E-5</v>
      </c>
      <c r="V98" s="10">
        <v>0</v>
      </c>
      <c r="W98" s="10">
        <f t="shared" si="20"/>
        <v>6.031282458945709</v>
      </c>
      <c r="X98" s="171">
        <f t="shared" si="21"/>
        <v>0</v>
      </c>
      <c r="Y98" s="7">
        <f t="shared" si="22"/>
        <v>8.0848290334392878E-3</v>
      </c>
    </row>
    <row r="99" spans="1:25">
      <c r="A99" s="42">
        <v>96</v>
      </c>
      <c r="B99" s="168">
        <f>'CW2'!P102</f>
        <v>-2.4908189581517113</v>
      </c>
      <c r="C99" s="162">
        <f>CW1FC1!B99</f>
        <v>-5.523525307847225E-5</v>
      </c>
      <c r="D99" s="21">
        <f t="shared" si="14"/>
        <v>-198.8469110825001</v>
      </c>
      <c r="E99" s="150" t="s">
        <v>150</v>
      </c>
      <c r="F99" s="164" t="s">
        <v>154</v>
      </c>
      <c r="G99" s="7">
        <v>0</v>
      </c>
      <c r="H99" s="79">
        <f t="shared" si="24"/>
        <v>0</v>
      </c>
      <c r="I99" s="10">
        <v>0</v>
      </c>
      <c r="J99" s="10">
        <f t="shared" si="23"/>
        <v>2934889.4548461563</v>
      </c>
      <c r="K99" s="7">
        <f t="shared" si="18"/>
        <v>81.524707079059894</v>
      </c>
      <c r="L99" s="7">
        <f>'CW1'!Q102</f>
        <v>5000</v>
      </c>
      <c r="M99" s="7">
        <f t="shared" si="19"/>
        <v>5000</v>
      </c>
      <c r="N99" s="7">
        <f>VLOOKUP(M99,'CW1'!$AG$7:$AH$68,2,TRUE)</f>
        <v>15.26</v>
      </c>
      <c r="O99" s="7">
        <f>VLOOKUP(L99,'CW1'!$AG$7:$AI$68,3,TRUE)</f>
        <v>21.751604</v>
      </c>
      <c r="P99" s="7">
        <f t="shared" si="16"/>
        <v>22</v>
      </c>
      <c r="Q99" s="7">
        <f>MATCH(P99,'CW1'!$AJ$7:$AJ$29,0)</f>
        <v>1</v>
      </c>
      <c r="R99" s="7">
        <f>MATCH(M99,'CW1'!$AK$6:$AX$6,0)</f>
        <v>10</v>
      </c>
      <c r="S99" s="7">
        <v>0</v>
      </c>
      <c r="T99" s="10">
        <f t="shared" si="13"/>
        <v>-2.4908189581517113</v>
      </c>
      <c r="U99" s="161">
        <f>(('CW1'!G102-'CW1'!G101)/3600)*'CW2 Hybrid Fuel consumption'!T99</f>
        <v>-6.8207475300694493E-5</v>
      </c>
      <c r="V99" s="10">
        <v>0</v>
      </c>
      <c r="W99" s="10">
        <f t="shared" si="20"/>
        <v>6.031282458945709</v>
      </c>
      <c r="X99" s="171">
        <f t="shared" si="21"/>
        <v>0</v>
      </c>
      <c r="Y99" s="7">
        <f t="shared" si="22"/>
        <v>8.0848290334392878E-3</v>
      </c>
    </row>
    <row r="100" spans="1:25">
      <c r="A100" s="42">
        <v>97</v>
      </c>
      <c r="B100" s="168">
        <f>'CW2'!P103</f>
        <v>-2.4828157188736113</v>
      </c>
      <c r="C100" s="162">
        <f>CW1FC1!B100</f>
        <v>-5.548337510763933E-5</v>
      </c>
      <c r="D100" s="21">
        <f t="shared" si="14"/>
        <v>-199.74015038750159</v>
      </c>
      <c r="E100" s="150" t="s">
        <v>150</v>
      </c>
      <c r="F100" s="164" t="s">
        <v>154</v>
      </c>
      <c r="G100" s="7">
        <v>0</v>
      </c>
      <c r="H100" s="79">
        <f t="shared" si="24"/>
        <v>0</v>
      </c>
      <c r="I100" s="10">
        <v>0</v>
      </c>
      <c r="J100" s="10">
        <f t="shared" si="23"/>
        <v>2934889.4548461563</v>
      </c>
      <c r="K100" s="7">
        <f t="shared" si="18"/>
        <v>81.524707079059894</v>
      </c>
      <c r="L100" s="7">
        <f>'CW1'!Q103</f>
        <v>4900</v>
      </c>
      <c r="M100" s="7">
        <f t="shared" si="19"/>
        <v>5000</v>
      </c>
      <c r="N100" s="7">
        <f>VLOOKUP(M100,'CW1'!$AG$7:$AH$68,2,TRUE)</f>
        <v>15.26</v>
      </c>
      <c r="O100" s="7">
        <f>VLOOKUP(L100,'CW1'!$AG$7:$AI$68,3,TRUE)</f>
        <v>21.773712244897961</v>
      </c>
      <c r="P100" s="7">
        <f t="shared" si="16"/>
        <v>22</v>
      </c>
      <c r="Q100" s="7">
        <f>MATCH(P100,'CW1'!$AJ$7:$AJ$29,0)</f>
        <v>1</v>
      </c>
      <c r="R100" s="7">
        <f>MATCH(M100,'CW1'!$AK$6:$AX$6,0)</f>
        <v>10</v>
      </c>
      <c r="S100" s="7">
        <v>0</v>
      </c>
      <c r="T100" s="10">
        <f t="shared" si="13"/>
        <v>-2.4828157188736113</v>
      </c>
      <c r="U100" s="161">
        <f>(('CW1'!G103-'CW1'!G102)/3600)*'CW2 Hybrid Fuel consumption'!T100</f>
        <v>-6.8455597329861661E-5</v>
      </c>
      <c r="V100" s="10">
        <v>0</v>
      </c>
      <c r="W100" s="10">
        <f t="shared" si="20"/>
        <v>6.031282458945709</v>
      </c>
      <c r="X100" s="171">
        <f t="shared" si="21"/>
        <v>0</v>
      </c>
      <c r="Y100" s="7">
        <f t="shared" si="22"/>
        <v>8.0848290334392878E-3</v>
      </c>
    </row>
    <row r="101" spans="1:25">
      <c r="A101" s="42">
        <v>98</v>
      </c>
      <c r="B101" s="168">
        <f>'CW2'!P104</f>
        <v>-2.474570254861213</v>
      </c>
      <c r="C101" s="162">
        <f>CW1FC1!B101</f>
        <v>-5.5731497136805984E-5</v>
      </c>
      <c r="D101" s="21">
        <f t="shared" si="14"/>
        <v>-200.63338969250154</v>
      </c>
      <c r="E101" s="150" t="s">
        <v>150</v>
      </c>
      <c r="F101" s="164" t="s">
        <v>154</v>
      </c>
      <c r="G101" s="7">
        <v>0</v>
      </c>
      <c r="H101" s="79">
        <f t="shared" si="24"/>
        <v>0</v>
      </c>
      <c r="I101" s="10">
        <v>0</v>
      </c>
      <c r="J101" s="10">
        <f t="shared" si="23"/>
        <v>2934889.4548461563</v>
      </c>
      <c r="K101" s="7">
        <f t="shared" si="18"/>
        <v>81.524707079059894</v>
      </c>
      <c r="L101" s="7">
        <f>'CW1'!Q104</f>
        <v>4900</v>
      </c>
      <c r="M101" s="7">
        <f t="shared" si="19"/>
        <v>5000</v>
      </c>
      <c r="N101" s="7">
        <f>VLOOKUP(M101,'CW1'!$AG$7:$AH$68,2,TRUE)</f>
        <v>15.26</v>
      </c>
      <c r="O101" s="7">
        <f>VLOOKUP(L101,'CW1'!$AG$7:$AI$68,3,TRUE)</f>
        <v>21.773712244897961</v>
      </c>
      <c r="P101" s="7">
        <f t="shared" si="16"/>
        <v>22</v>
      </c>
      <c r="Q101" s="7">
        <f>MATCH(P101,'CW1'!$AJ$7:$AJ$29,0)</f>
        <v>1</v>
      </c>
      <c r="R101" s="7">
        <f>MATCH(M101,'CW1'!$AK$6:$AX$6,0)</f>
        <v>10</v>
      </c>
      <c r="S101" s="7">
        <v>0</v>
      </c>
      <c r="T101" s="10">
        <f t="shared" si="13"/>
        <v>-2.474570254861213</v>
      </c>
      <c r="U101" s="161">
        <f>(('CW1'!G104-'CW1'!G103)/3600)*'CW2 Hybrid Fuel consumption'!T101</f>
        <v>-6.8703719359028314E-5</v>
      </c>
      <c r="V101" s="10">
        <v>0</v>
      </c>
      <c r="W101" s="10">
        <f t="shared" si="20"/>
        <v>6.031282458945709</v>
      </c>
      <c r="X101" s="171">
        <f t="shared" si="21"/>
        <v>0</v>
      </c>
      <c r="Y101" s="7">
        <f t="shared" si="22"/>
        <v>8.0848290334392878E-3</v>
      </c>
    </row>
    <row r="102" spans="1:25">
      <c r="A102" s="42">
        <v>99</v>
      </c>
      <c r="B102" s="168">
        <f>'CW2'!P105</f>
        <v>-2.4660787775737725</v>
      </c>
      <c r="C102" s="162">
        <f>CW1FC1!B102</f>
        <v>-5.5979619165972623E-5</v>
      </c>
      <c r="D102" s="21">
        <f t="shared" si="14"/>
        <v>-201.52662899750143</v>
      </c>
      <c r="E102" s="150" t="s">
        <v>150</v>
      </c>
      <c r="F102" s="164" t="s">
        <v>154</v>
      </c>
      <c r="G102" s="7">
        <v>0</v>
      </c>
      <c r="H102" s="79">
        <f t="shared" si="24"/>
        <v>0</v>
      </c>
      <c r="I102" s="10">
        <v>0</v>
      </c>
      <c r="J102" s="10">
        <f t="shared" si="23"/>
        <v>2934889.4548461563</v>
      </c>
      <c r="K102" s="7">
        <f t="shared" si="18"/>
        <v>81.524707079059894</v>
      </c>
      <c r="L102" s="7">
        <f>'CW1'!Q105</f>
        <v>4900</v>
      </c>
      <c r="M102" s="7">
        <f t="shared" si="19"/>
        <v>5000</v>
      </c>
      <c r="N102" s="7">
        <f>VLOOKUP(M102,'CW1'!$AG$7:$AH$68,2,TRUE)</f>
        <v>15.26</v>
      </c>
      <c r="O102" s="7">
        <f>VLOOKUP(L102,'CW1'!$AG$7:$AI$68,3,TRUE)</f>
        <v>21.773712244897961</v>
      </c>
      <c r="P102" s="7">
        <f t="shared" si="16"/>
        <v>22</v>
      </c>
      <c r="Q102" s="7">
        <f>MATCH(P102,'CW1'!$AJ$7:$AJ$29,0)</f>
        <v>1</v>
      </c>
      <c r="R102" s="7">
        <f>MATCH(M102,'CW1'!$AK$6:$AX$6,0)</f>
        <v>10</v>
      </c>
      <c r="S102" s="7">
        <v>0</v>
      </c>
      <c r="T102" s="10">
        <f t="shared" si="13"/>
        <v>-2.4660787775737725</v>
      </c>
      <c r="U102" s="161">
        <f>(('CW1'!G105-'CW1'!G104)/3600)*'CW2 Hybrid Fuel consumption'!T102</f>
        <v>-6.895184138819494E-5</v>
      </c>
      <c r="V102" s="10">
        <v>0</v>
      </c>
      <c r="W102" s="10">
        <f t="shared" si="20"/>
        <v>6.031282458945709</v>
      </c>
      <c r="X102" s="171">
        <f t="shared" si="21"/>
        <v>0</v>
      </c>
      <c r="Y102" s="7">
        <f t="shared" si="22"/>
        <v>8.0848290334392878E-3</v>
      </c>
    </row>
    <row r="103" spans="1:25">
      <c r="A103" s="42">
        <v>100</v>
      </c>
      <c r="B103" s="168">
        <f>'CW2'!P106</f>
        <v>-2.4573373729692167</v>
      </c>
      <c r="C103" s="162">
        <f>CW1FC1!B103</f>
        <v>-5.622774119513845E-5</v>
      </c>
      <c r="D103" s="21">
        <f t="shared" si="14"/>
        <v>-202.41986830249843</v>
      </c>
      <c r="E103" s="150" t="s">
        <v>150</v>
      </c>
      <c r="F103" s="164" t="s">
        <v>154</v>
      </c>
      <c r="G103" s="7">
        <v>0</v>
      </c>
      <c r="H103" s="79">
        <f t="shared" si="24"/>
        <v>0</v>
      </c>
      <c r="I103" s="10">
        <v>0</v>
      </c>
      <c r="J103" s="10">
        <f t="shared" si="23"/>
        <v>2934889.4548461563</v>
      </c>
      <c r="K103" s="7">
        <f t="shared" si="18"/>
        <v>81.524707079059894</v>
      </c>
      <c r="L103" s="7">
        <f>'CW1'!Q106</f>
        <v>4800</v>
      </c>
      <c r="M103" s="7">
        <f t="shared" si="19"/>
        <v>5000</v>
      </c>
      <c r="N103" s="7">
        <f>VLOOKUP(M103,'CW1'!$AG$7:$AH$68,2,TRUE)</f>
        <v>15.26</v>
      </c>
      <c r="O103" s="7">
        <f>VLOOKUP(L103,'CW1'!$AG$7:$AI$68,3,TRUE)</f>
        <v>21.796741666666666</v>
      </c>
      <c r="P103" s="7">
        <f t="shared" si="16"/>
        <v>22</v>
      </c>
      <c r="Q103" s="7">
        <f>MATCH(P103,'CW1'!$AJ$7:$AJ$29,0)</f>
        <v>1</v>
      </c>
      <c r="R103" s="7">
        <f>MATCH(M103,'CW1'!$AK$6:$AX$6,0)</f>
        <v>10</v>
      </c>
      <c r="S103" s="7">
        <v>0</v>
      </c>
      <c r="T103" s="10">
        <f t="shared" si="13"/>
        <v>-2.4573373729692167</v>
      </c>
      <c r="U103" s="161">
        <f>(('CW1'!G106-'CW1'!G105)/3600)*'CW2 Hybrid Fuel consumption'!T103</f>
        <v>-6.9199963417360577E-5</v>
      </c>
      <c r="V103" s="10">
        <v>0</v>
      </c>
      <c r="W103" s="10">
        <f t="shared" si="20"/>
        <v>6.031282458945709</v>
      </c>
      <c r="X103" s="171">
        <f t="shared" si="21"/>
        <v>0</v>
      </c>
      <c r="Y103" s="7">
        <f t="shared" si="22"/>
        <v>8.0848290334392878E-3</v>
      </c>
    </row>
    <row r="104" spans="1:25">
      <c r="A104" s="42">
        <v>101</v>
      </c>
      <c r="B104" s="168">
        <f>'CW2'!P107</f>
        <v>-4.2580615139621063</v>
      </c>
      <c r="C104" s="162">
        <f>CW1FC1!B104</f>
        <v>-1.0022586322430585E-4</v>
      </c>
      <c r="D104" s="21">
        <f t="shared" si="14"/>
        <v>-360.81310760750108</v>
      </c>
      <c r="E104" s="150" t="s">
        <v>150</v>
      </c>
      <c r="F104" s="164" t="s">
        <v>154</v>
      </c>
      <c r="G104" s="7">
        <v>0</v>
      </c>
      <c r="H104" s="79">
        <f t="shared" si="24"/>
        <v>0</v>
      </c>
      <c r="I104" s="10">
        <v>0</v>
      </c>
      <c r="J104" s="10">
        <f t="shared" si="23"/>
        <v>2934889.4548461563</v>
      </c>
      <c r="K104" s="7">
        <f t="shared" si="18"/>
        <v>81.524707079059894</v>
      </c>
      <c r="L104" s="7">
        <f>'CW1'!Q107</f>
        <v>4800</v>
      </c>
      <c r="M104" s="7">
        <f t="shared" si="19"/>
        <v>5000</v>
      </c>
      <c r="N104" s="7">
        <f>VLOOKUP(M104,'CW1'!$AG$7:$AH$68,2,TRUE)</f>
        <v>15.26</v>
      </c>
      <c r="O104" s="7">
        <f>VLOOKUP(L104,'CW1'!$AG$7:$AI$68,3,TRUE)</f>
        <v>21.796741666666666</v>
      </c>
      <c r="P104" s="7">
        <f t="shared" si="16"/>
        <v>22</v>
      </c>
      <c r="Q104" s="7">
        <f>MATCH(P104,'CW1'!$AJ$7:$AJ$29,0)</f>
        <v>1</v>
      </c>
      <c r="R104" s="7">
        <f>MATCH(M104,'CW1'!$AK$6:$AX$6,0)</f>
        <v>10</v>
      </c>
      <c r="S104" s="7">
        <v>0</v>
      </c>
      <c r="T104" s="10">
        <f t="shared" si="13"/>
        <v>-4.2580615139621063</v>
      </c>
      <c r="U104" s="161">
        <f>(('CW1'!G107-'CW1'!G106)/3600)*'CW2 Hybrid Fuel consumption'!T104</f>
        <v>-1.2078141877986148E-4</v>
      </c>
      <c r="V104" s="10">
        <v>0</v>
      </c>
      <c r="W104" s="10">
        <f t="shared" si="20"/>
        <v>6.031282458945709</v>
      </c>
      <c r="X104" s="171">
        <f t="shared" si="21"/>
        <v>0</v>
      </c>
      <c r="Y104" s="7">
        <f t="shared" si="22"/>
        <v>8.0848290334392878E-3</v>
      </c>
    </row>
    <row r="105" spans="1:25">
      <c r="A105" s="42">
        <v>102</v>
      </c>
      <c r="B105" s="168">
        <f>'CW2'!P108</f>
        <v>-4.2257917537801868</v>
      </c>
      <c r="C105" s="162">
        <f>CW1FC1!B105</f>
        <v>-1.0058032326597223E-4</v>
      </c>
      <c r="D105" s="21">
        <f t="shared" si="14"/>
        <v>-362.08916375750005</v>
      </c>
      <c r="E105" s="150" t="s">
        <v>150</v>
      </c>
      <c r="F105" s="164" t="s">
        <v>154</v>
      </c>
      <c r="G105" s="7">
        <v>0</v>
      </c>
      <c r="H105" s="79">
        <f t="shared" si="24"/>
        <v>0</v>
      </c>
      <c r="I105" s="10">
        <v>0</v>
      </c>
      <c r="J105" s="10">
        <f t="shared" si="23"/>
        <v>2934889.4548461563</v>
      </c>
      <c r="K105" s="7">
        <f t="shared" si="18"/>
        <v>81.524707079059894</v>
      </c>
      <c r="L105" s="7">
        <f>'CW1'!Q108</f>
        <v>4700</v>
      </c>
      <c r="M105" s="7">
        <f t="shared" si="19"/>
        <v>4500</v>
      </c>
      <c r="N105" s="7">
        <f>VLOOKUP(M105,'CW1'!$AG$7:$AH$68,2,TRUE)</f>
        <v>13.81</v>
      </c>
      <c r="O105" s="7">
        <f>VLOOKUP(L105,'CW1'!$AG$7:$AI$68,3,TRUE)</f>
        <v>21.820751063829785</v>
      </c>
      <c r="P105" s="7">
        <f t="shared" si="16"/>
        <v>22</v>
      </c>
      <c r="Q105" s="7">
        <f>MATCH(P105,'CW1'!$AJ$7:$AJ$29,0)</f>
        <v>1</v>
      </c>
      <c r="R105" s="7">
        <f>MATCH(M105,'CW1'!$AK$6:$AX$6,0)</f>
        <v>9</v>
      </c>
      <c r="S105" s="7">
        <v>0</v>
      </c>
      <c r="T105" s="10">
        <f t="shared" si="13"/>
        <v>-4.2257917537801868</v>
      </c>
      <c r="U105" s="161">
        <f>(('CW1'!G108-'CW1'!G107)/3600)*'CW2 Hybrid Fuel consumption'!T105</f>
        <v>-1.2113587882152781E-4</v>
      </c>
      <c r="V105" s="10">
        <v>0</v>
      </c>
      <c r="W105" s="10">
        <f t="shared" si="20"/>
        <v>6.031282458945709</v>
      </c>
      <c r="X105" s="171">
        <f t="shared" si="21"/>
        <v>0</v>
      </c>
      <c r="Y105" s="7">
        <f t="shared" si="22"/>
        <v>8.0848290334392878E-3</v>
      </c>
    </row>
    <row r="106" spans="1:25">
      <c r="A106" s="42">
        <v>103</v>
      </c>
      <c r="B106" s="168">
        <f>'CW2'!P109</f>
        <v>-4.1927792739705785</v>
      </c>
      <c r="C106" s="162">
        <f>CW1FC1!B106</f>
        <v>-1.009347833076397E-4</v>
      </c>
      <c r="D106" s="21">
        <f t="shared" si="14"/>
        <v>-363.36521990750293</v>
      </c>
      <c r="E106" s="150" t="s">
        <v>150</v>
      </c>
      <c r="F106" s="164" t="s">
        <v>154</v>
      </c>
      <c r="G106" s="7">
        <v>0</v>
      </c>
      <c r="H106" s="79">
        <f t="shared" si="24"/>
        <v>0</v>
      </c>
      <c r="I106" s="10">
        <v>0</v>
      </c>
      <c r="J106" s="10">
        <f t="shared" si="23"/>
        <v>2934889.4548461563</v>
      </c>
      <c r="K106" s="7">
        <f t="shared" si="18"/>
        <v>81.524707079059894</v>
      </c>
      <c r="L106" s="7">
        <f>'CW1'!Q109</f>
        <v>4700</v>
      </c>
      <c r="M106" s="7">
        <f t="shared" si="19"/>
        <v>4500</v>
      </c>
      <c r="N106" s="7">
        <f>VLOOKUP(M106,'CW1'!$AG$7:$AH$68,2,TRUE)</f>
        <v>13.81</v>
      </c>
      <c r="O106" s="7">
        <f>VLOOKUP(L106,'CW1'!$AG$7:$AI$68,3,TRUE)</f>
        <v>21.820751063829785</v>
      </c>
      <c r="P106" s="7">
        <f t="shared" si="16"/>
        <v>22</v>
      </c>
      <c r="Q106" s="7">
        <f>MATCH(P106,'CW1'!$AJ$7:$AJ$29,0)</f>
        <v>1</v>
      </c>
      <c r="R106" s="7">
        <f>MATCH(M106,'CW1'!$AK$6:$AX$6,0)</f>
        <v>9</v>
      </c>
      <c r="S106" s="7">
        <v>0</v>
      </c>
      <c r="T106" s="10">
        <f t="shared" si="13"/>
        <v>-4.1927792739705785</v>
      </c>
      <c r="U106" s="161">
        <f>(('CW1'!G109-'CW1'!G108)/3600)*'CW2 Hybrid Fuel consumption'!T106</f>
        <v>-1.2149033886319546E-4</v>
      </c>
      <c r="V106" s="10">
        <v>0</v>
      </c>
      <c r="W106" s="10">
        <f t="shared" si="20"/>
        <v>6.031282458945709</v>
      </c>
      <c r="X106" s="171">
        <f t="shared" si="21"/>
        <v>0</v>
      </c>
      <c r="Y106" s="7">
        <f t="shared" si="22"/>
        <v>8.0848290334392878E-3</v>
      </c>
    </row>
    <row r="107" spans="1:25">
      <c r="A107" s="42">
        <v>104</v>
      </c>
      <c r="B107" s="168">
        <f>'CW2'!P110</f>
        <v>-4.1590040392641558</v>
      </c>
      <c r="C107" s="162">
        <f>CW1FC1!B107</f>
        <v>-1.0128924334930502E-4</v>
      </c>
      <c r="D107" s="21">
        <f t="shared" si="14"/>
        <v>-364.64127605749809</v>
      </c>
      <c r="E107" s="150" t="s">
        <v>150</v>
      </c>
      <c r="F107" s="164" t="s">
        <v>154</v>
      </c>
      <c r="G107" s="7">
        <v>0</v>
      </c>
      <c r="H107" s="79">
        <f t="shared" si="24"/>
        <v>0</v>
      </c>
      <c r="I107" s="10">
        <v>0</v>
      </c>
      <c r="J107" s="10">
        <f t="shared" si="23"/>
        <v>2934889.4548461563</v>
      </c>
      <c r="K107" s="7">
        <f t="shared" si="18"/>
        <v>81.524707079059894</v>
      </c>
      <c r="L107" s="7">
        <f>'CW1'!Q110</f>
        <v>4600</v>
      </c>
      <c r="M107" s="7">
        <f t="shared" si="19"/>
        <v>4500</v>
      </c>
      <c r="N107" s="7">
        <f>VLOOKUP(M107,'CW1'!$AG$7:$AH$68,2,TRUE)</f>
        <v>13.81</v>
      </c>
      <c r="O107" s="7">
        <f>VLOOKUP(L107,'CW1'!$AG$7:$AI$68,3,TRUE)</f>
        <v>21.845804347826085</v>
      </c>
      <c r="P107" s="7">
        <f t="shared" si="16"/>
        <v>22</v>
      </c>
      <c r="Q107" s="7">
        <f>MATCH(P107,'CW1'!$AJ$7:$AJ$29,0)</f>
        <v>1</v>
      </c>
      <c r="R107" s="7">
        <f>MATCH(M107,'CW1'!$AK$6:$AX$6,0)</f>
        <v>9</v>
      </c>
      <c r="S107" s="7">
        <v>0</v>
      </c>
      <c r="T107" s="10">
        <f t="shared" si="13"/>
        <v>-4.1590040392641558</v>
      </c>
      <c r="U107" s="161">
        <f>(('CW1'!G110-'CW1'!G109)/3600)*'CW2 Hybrid Fuel consumption'!T107</f>
        <v>-1.2184479890486047E-4</v>
      </c>
      <c r="V107" s="10">
        <v>0</v>
      </c>
      <c r="W107" s="10">
        <f t="shared" si="20"/>
        <v>6.031282458945709</v>
      </c>
      <c r="X107" s="171">
        <f t="shared" si="21"/>
        <v>0</v>
      </c>
      <c r="Y107" s="7">
        <f t="shared" si="22"/>
        <v>8.0848290334392878E-3</v>
      </c>
    </row>
    <row r="108" spans="1:25">
      <c r="A108" s="42">
        <v>105</v>
      </c>
      <c r="B108" s="168">
        <f>'CW2'!P111</f>
        <v>-4.1244449422461678</v>
      </c>
      <c r="C108" s="162">
        <f>CW1FC1!B108</f>
        <v>-1.0164370339097298E-4</v>
      </c>
      <c r="D108" s="21">
        <f t="shared" si="14"/>
        <v>-365.91733220750274</v>
      </c>
      <c r="E108" s="150" t="s">
        <v>150</v>
      </c>
      <c r="F108" s="164" t="s">
        <v>154</v>
      </c>
      <c r="G108" s="7">
        <v>0</v>
      </c>
      <c r="H108" s="79">
        <f t="shared" si="24"/>
        <v>0</v>
      </c>
      <c r="I108" s="10">
        <v>0</v>
      </c>
      <c r="J108" s="10">
        <f t="shared" si="23"/>
        <v>2934889.4548461563</v>
      </c>
      <c r="K108" s="7">
        <f t="shared" si="18"/>
        <v>81.524707079059894</v>
      </c>
      <c r="L108" s="7">
        <f>'CW1'!Q111</f>
        <v>4600</v>
      </c>
      <c r="M108" s="7">
        <f t="shared" si="19"/>
        <v>4500</v>
      </c>
      <c r="N108" s="7">
        <f>VLOOKUP(M108,'CW1'!$AG$7:$AH$68,2,TRUE)</f>
        <v>13.81</v>
      </c>
      <c r="O108" s="7">
        <f>VLOOKUP(L108,'CW1'!$AG$7:$AI$68,3,TRUE)</f>
        <v>21.845804347826085</v>
      </c>
      <c r="P108" s="7">
        <f t="shared" si="16"/>
        <v>22</v>
      </c>
      <c r="Q108" s="7">
        <f>MATCH(P108,'CW1'!$AJ$7:$AJ$29,0)</f>
        <v>1</v>
      </c>
      <c r="R108" s="7">
        <f>MATCH(M108,'CW1'!$AK$6:$AX$6,0)</f>
        <v>9</v>
      </c>
      <c r="S108" s="7">
        <v>0</v>
      </c>
      <c r="T108" s="10">
        <f t="shared" si="13"/>
        <v>-4.1244449422461678</v>
      </c>
      <c r="U108" s="161">
        <f>(('CW1'!G111-'CW1'!G110)/3600)*'CW2 Hybrid Fuel consumption'!T108</f>
        <v>-1.2219925894652869E-4</v>
      </c>
      <c r="V108" s="10">
        <v>0</v>
      </c>
      <c r="W108" s="10">
        <f t="shared" si="20"/>
        <v>6.031282458945709</v>
      </c>
      <c r="X108" s="171">
        <f t="shared" si="21"/>
        <v>0</v>
      </c>
      <c r="Y108" s="7">
        <f t="shared" si="22"/>
        <v>8.0848290334392878E-3</v>
      </c>
    </row>
    <row r="109" spans="1:25">
      <c r="A109" s="42">
        <v>106</v>
      </c>
      <c r="B109" s="168">
        <f>'CW2'!P112</f>
        <v>-4.0890797191322843</v>
      </c>
      <c r="C109" s="162">
        <f>CW1FC1!B109</f>
        <v>-1.0199816343263909E-4</v>
      </c>
      <c r="D109" s="21">
        <f t="shared" si="14"/>
        <v>-367.19338835750074</v>
      </c>
      <c r="E109" s="150" t="s">
        <v>150</v>
      </c>
      <c r="F109" s="164" t="s">
        <v>154</v>
      </c>
      <c r="G109" s="7">
        <v>0</v>
      </c>
      <c r="H109" s="79">
        <f t="shared" si="24"/>
        <v>0</v>
      </c>
      <c r="I109" s="10">
        <v>0</v>
      </c>
      <c r="J109" s="10">
        <f t="shared" si="23"/>
        <v>2934889.4548461563</v>
      </c>
      <c r="K109" s="7">
        <f t="shared" si="18"/>
        <v>81.524707079059894</v>
      </c>
      <c r="L109" s="7">
        <f>'CW1'!Q112</f>
        <v>4500</v>
      </c>
      <c r="M109" s="7">
        <f t="shared" si="19"/>
        <v>4500</v>
      </c>
      <c r="N109" s="7">
        <f>VLOOKUP(M109,'CW1'!$AG$7:$AH$68,2,TRUE)</f>
        <v>13.81</v>
      </c>
      <c r="O109" s="7">
        <f>VLOOKUP(L109,'CW1'!$AG$7:$AI$68,3,TRUE)</f>
        <v>21.871971111111112</v>
      </c>
      <c r="P109" s="7">
        <f t="shared" si="16"/>
        <v>22</v>
      </c>
      <c r="Q109" s="7">
        <f>MATCH(P109,'CW1'!$AJ$7:$AJ$29,0)</f>
        <v>1</v>
      </c>
      <c r="R109" s="7">
        <f>MATCH(M109,'CW1'!$AK$6:$AX$6,0)</f>
        <v>9</v>
      </c>
      <c r="S109" s="7">
        <v>0</v>
      </c>
      <c r="T109" s="10">
        <f t="shared" si="13"/>
        <v>-4.0890797191322843</v>
      </c>
      <c r="U109" s="161">
        <f>(('CW1'!G112-'CW1'!G111)/3600)*'CW2 Hybrid Fuel consumption'!T109</f>
        <v>-1.2255371898819468E-4</v>
      </c>
      <c r="V109" s="10">
        <v>0</v>
      </c>
      <c r="W109" s="10">
        <f t="shared" si="20"/>
        <v>6.031282458945709</v>
      </c>
      <c r="X109" s="171">
        <f t="shared" si="21"/>
        <v>0</v>
      </c>
      <c r="Y109" s="7">
        <f t="shared" si="22"/>
        <v>8.0848290334392878E-3</v>
      </c>
    </row>
    <row r="110" spans="1:25">
      <c r="A110" s="42">
        <v>107</v>
      </c>
      <c r="B110" s="168">
        <f>'CW2'!P113</f>
        <v>-4.0528848567632538</v>
      </c>
      <c r="C110" s="162">
        <f>CW1FC1!B110</f>
        <v>-1.0235262347430586E-4</v>
      </c>
      <c r="D110" s="21">
        <f t="shared" si="14"/>
        <v>-368.46944450750107</v>
      </c>
      <c r="E110" s="150" t="s">
        <v>150</v>
      </c>
      <c r="F110" s="164" t="s">
        <v>154</v>
      </c>
      <c r="G110" s="7">
        <v>0</v>
      </c>
      <c r="H110" s="79">
        <f t="shared" si="24"/>
        <v>0</v>
      </c>
      <c r="I110" s="10">
        <v>0</v>
      </c>
      <c r="J110" s="10">
        <f t="shared" si="23"/>
        <v>2934889.4548461563</v>
      </c>
      <c r="K110" s="7">
        <f t="shared" si="18"/>
        <v>81.524707079059894</v>
      </c>
      <c r="L110" s="7">
        <f>'CW1'!Q113</f>
        <v>4500</v>
      </c>
      <c r="M110" s="7">
        <f t="shared" si="19"/>
        <v>4500</v>
      </c>
      <c r="N110" s="7">
        <f>VLOOKUP(M110,'CW1'!$AG$7:$AH$68,2,TRUE)</f>
        <v>13.81</v>
      </c>
      <c r="O110" s="7">
        <f>VLOOKUP(L110,'CW1'!$AG$7:$AI$68,3,TRUE)</f>
        <v>21.871971111111112</v>
      </c>
      <c r="P110" s="7">
        <f t="shared" si="16"/>
        <v>22</v>
      </c>
      <c r="Q110" s="7">
        <f>MATCH(P110,'CW1'!$AJ$7:$AJ$29,0)</f>
        <v>1</v>
      </c>
      <c r="R110" s="7">
        <f>MATCH(M110,'CW1'!$AK$6:$AX$6,0)</f>
        <v>9</v>
      </c>
      <c r="S110" s="7">
        <v>0</v>
      </c>
      <c r="T110" s="10">
        <f t="shared" si="13"/>
        <v>-4.0528848567632538</v>
      </c>
      <c r="U110" s="161">
        <f>(('CW1'!G113-'CW1'!G112)/3600)*'CW2 Hybrid Fuel consumption'!T110</f>
        <v>-1.2290817902986149E-4</v>
      </c>
      <c r="V110" s="10">
        <v>0</v>
      </c>
      <c r="W110" s="10">
        <f t="shared" si="20"/>
        <v>6.031282458945709</v>
      </c>
      <c r="X110" s="171">
        <f t="shared" si="21"/>
        <v>0</v>
      </c>
      <c r="Y110" s="7">
        <f t="shared" si="22"/>
        <v>8.0848290334392878E-3</v>
      </c>
    </row>
    <row r="111" spans="1:25">
      <c r="A111" s="42">
        <v>108</v>
      </c>
      <c r="B111" s="168">
        <f>'CW2'!P114</f>
        <v>-4.0158354896676514</v>
      </c>
      <c r="C111" s="162">
        <f>CW1FC1!B111</f>
        <v>-1.0270708351597257E-4</v>
      </c>
      <c r="D111" s="21">
        <f t="shared" si="14"/>
        <v>-369.74550065750128</v>
      </c>
      <c r="E111" s="150" t="s">
        <v>150</v>
      </c>
      <c r="F111" s="164" t="s">
        <v>154</v>
      </c>
      <c r="G111" s="7">
        <v>0</v>
      </c>
      <c r="H111" s="79">
        <f t="shared" si="24"/>
        <v>0</v>
      </c>
      <c r="I111" s="10">
        <v>0</v>
      </c>
      <c r="J111" s="10">
        <f t="shared" si="23"/>
        <v>2934889.4548461563</v>
      </c>
      <c r="K111" s="7">
        <f t="shared" si="18"/>
        <v>81.524707079059894</v>
      </c>
      <c r="L111" s="7">
        <f>'CW1'!Q114</f>
        <v>4400</v>
      </c>
      <c r="M111" s="7">
        <f t="shared" si="19"/>
        <v>4500</v>
      </c>
      <c r="N111" s="7">
        <f>VLOOKUP(M111,'CW1'!$AG$7:$AH$68,2,TRUE)</f>
        <v>13.81</v>
      </c>
      <c r="O111" s="7">
        <f>VLOOKUP(L111,'CW1'!$AG$7:$AI$68,3,TRUE)</f>
        <v>21.413395454545455</v>
      </c>
      <c r="P111" s="7">
        <f t="shared" si="16"/>
        <v>22</v>
      </c>
      <c r="Q111" s="7">
        <f>MATCH(P111,'CW1'!$AJ$7:$AJ$29,0)</f>
        <v>1</v>
      </c>
      <c r="R111" s="7">
        <f>MATCH(M111,'CW1'!$AK$6:$AX$6,0)</f>
        <v>9</v>
      </c>
      <c r="S111" s="7">
        <v>0</v>
      </c>
      <c r="T111" s="10">
        <f t="shared" si="13"/>
        <v>-4.0158354896676514</v>
      </c>
      <c r="U111" s="161">
        <f>(('CW1'!G114-'CW1'!G113)/3600)*'CW2 Hybrid Fuel consumption'!T111</f>
        <v>-1.2326263907152819E-4</v>
      </c>
      <c r="V111" s="10">
        <v>0</v>
      </c>
      <c r="W111" s="10">
        <f t="shared" si="20"/>
        <v>6.031282458945709</v>
      </c>
      <c r="X111" s="171">
        <f t="shared" si="21"/>
        <v>0</v>
      </c>
      <c r="Y111" s="7">
        <f t="shared" si="22"/>
        <v>8.0848290334392878E-3</v>
      </c>
    </row>
    <row r="112" spans="1:25">
      <c r="A112" s="42">
        <v>109</v>
      </c>
      <c r="B112" s="168">
        <f>'CW2'!P115</f>
        <v>-3.9779052858593009</v>
      </c>
      <c r="C112" s="162">
        <f>CW1FC1!B112</f>
        <v>-1.0306154355763835E-4</v>
      </c>
      <c r="D112" s="21">
        <f t="shared" si="14"/>
        <v>-371.02155680749803</v>
      </c>
      <c r="E112" s="150" t="s">
        <v>150</v>
      </c>
      <c r="F112" s="164" t="s">
        <v>154</v>
      </c>
      <c r="G112" s="7">
        <v>0</v>
      </c>
      <c r="H112" s="79">
        <f t="shared" si="24"/>
        <v>0</v>
      </c>
      <c r="I112" s="10">
        <v>0</v>
      </c>
      <c r="J112" s="10">
        <f t="shared" si="23"/>
        <v>2934889.4548461563</v>
      </c>
      <c r="K112" s="7">
        <f t="shared" si="18"/>
        <v>81.524707079059894</v>
      </c>
      <c r="L112" s="7">
        <f>'CW1'!Q115</f>
        <v>4400</v>
      </c>
      <c r="M112" s="7">
        <f t="shared" si="19"/>
        <v>4500</v>
      </c>
      <c r="N112" s="7">
        <f>VLOOKUP(M112,'CW1'!$AG$7:$AH$68,2,TRUE)</f>
        <v>13.81</v>
      </c>
      <c r="O112" s="7">
        <f>VLOOKUP(L112,'CW1'!$AG$7:$AI$68,3,TRUE)</f>
        <v>21.413395454545455</v>
      </c>
      <c r="P112" s="7">
        <f t="shared" si="16"/>
        <v>22</v>
      </c>
      <c r="Q112" s="7">
        <f>MATCH(P112,'CW1'!$AJ$7:$AJ$29,0)</f>
        <v>1</v>
      </c>
      <c r="R112" s="7">
        <f>MATCH(M112,'CW1'!$AK$6:$AX$6,0)</f>
        <v>9</v>
      </c>
      <c r="S112" s="7">
        <v>0</v>
      </c>
      <c r="T112" s="10">
        <f t="shared" si="13"/>
        <v>-3.9779052858593009</v>
      </c>
      <c r="U112" s="161">
        <f>(('CW1'!G115-'CW1'!G114)/3600)*'CW2 Hybrid Fuel consumption'!T112</f>
        <v>-1.236170991131938E-4</v>
      </c>
      <c r="V112" s="10">
        <v>0</v>
      </c>
      <c r="W112" s="10">
        <f t="shared" si="20"/>
        <v>6.031282458945709</v>
      </c>
      <c r="X112" s="171">
        <f t="shared" si="21"/>
        <v>0</v>
      </c>
      <c r="Y112" s="7">
        <f t="shared" si="22"/>
        <v>8.0848290334392878E-3</v>
      </c>
    </row>
    <row r="113" spans="1:25">
      <c r="A113" s="42">
        <v>110</v>
      </c>
      <c r="B113" s="168">
        <f>'CW2'!P116</f>
        <v>-3.9390663198185356</v>
      </c>
      <c r="C113" s="162">
        <f>CW1FC1!B113</f>
        <v>-1.0341600359930609E-4</v>
      </c>
      <c r="D113" s="21">
        <f t="shared" si="14"/>
        <v>-372.29761295750194</v>
      </c>
      <c r="E113" s="150" t="s">
        <v>150</v>
      </c>
      <c r="F113" s="164" t="s">
        <v>154</v>
      </c>
      <c r="G113" s="7">
        <v>0</v>
      </c>
      <c r="H113" s="79">
        <f t="shared" si="24"/>
        <v>0</v>
      </c>
      <c r="I113" s="10">
        <v>0</v>
      </c>
      <c r="J113" s="10">
        <f t="shared" si="23"/>
        <v>2934889.4548461563</v>
      </c>
      <c r="K113" s="7">
        <f t="shared" si="18"/>
        <v>81.524707079059894</v>
      </c>
      <c r="L113" s="7">
        <f>'CW1'!Q116</f>
        <v>4300</v>
      </c>
      <c r="M113" s="7">
        <f t="shared" si="19"/>
        <v>4500</v>
      </c>
      <c r="N113" s="7">
        <f>VLOOKUP(M113,'CW1'!$AG$7:$AH$68,2,TRUE)</f>
        <v>13.81</v>
      </c>
      <c r="O113" s="7">
        <f>VLOOKUP(L113,'CW1'!$AG$7:$AI$68,3,TRUE)</f>
        <v>20.933490697674422</v>
      </c>
      <c r="P113" s="7">
        <f t="shared" si="16"/>
        <v>21</v>
      </c>
      <c r="Q113" s="7">
        <f>MATCH(P113,'CW1'!$AJ$7:$AJ$29,0)</f>
        <v>2</v>
      </c>
      <c r="R113" s="7">
        <f>MATCH(M113,'CW1'!$AK$6:$AX$6,0)</f>
        <v>9</v>
      </c>
      <c r="S113" s="7">
        <v>0</v>
      </c>
      <c r="T113" s="10">
        <f t="shared" si="13"/>
        <v>-3.9390663198185356</v>
      </c>
      <c r="U113" s="161">
        <f>(('CW1'!G116-'CW1'!G115)/3600)*'CW2 Hybrid Fuel consumption'!T113</f>
        <v>-1.2397155915486174E-4</v>
      </c>
      <c r="V113" s="10">
        <v>0</v>
      </c>
      <c r="W113" s="10">
        <f t="shared" si="20"/>
        <v>6.031282458945709</v>
      </c>
      <c r="X113" s="171">
        <f t="shared" si="21"/>
        <v>0</v>
      </c>
      <c r="Y113" s="7">
        <f t="shared" si="22"/>
        <v>8.0848290334392878E-3</v>
      </c>
    </row>
    <row r="114" spans="1:25">
      <c r="A114" s="42">
        <v>111</v>
      </c>
      <c r="B114" s="168">
        <f>'CW2'!P117</f>
        <v>-3.8992889308471081</v>
      </c>
      <c r="C114" s="162">
        <f>CW1FC1!B114</f>
        <v>-1.0377046364097181E-4</v>
      </c>
      <c r="D114" s="21">
        <f t="shared" si="14"/>
        <v>-373.57366910749852</v>
      </c>
      <c r="E114" s="150" t="s">
        <v>150</v>
      </c>
      <c r="F114" s="164" t="s">
        <v>154</v>
      </c>
      <c r="G114" s="7">
        <v>0</v>
      </c>
      <c r="H114" s="79">
        <f t="shared" si="24"/>
        <v>0</v>
      </c>
      <c r="I114" s="10">
        <v>0</v>
      </c>
      <c r="J114" s="10">
        <f t="shared" si="23"/>
        <v>2934889.4548461563</v>
      </c>
      <c r="K114" s="7">
        <f t="shared" si="18"/>
        <v>81.524707079059894</v>
      </c>
      <c r="L114" s="7">
        <f>'CW1'!Q117</f>
        <v>4300</v>
      </c>
      <c r="M114" s="7">
        <f t="shared" si="19"/>
        <v>4500</v>
      </c>
      <c r="N114" s="7">
        <f>VLOOKUP(M114,'CW1'!$AG$7:$AH$68,2,TRUE)</f>
        <v>13.81</v>
      </c>
      <c r="O114" s="7">
        <f>VLOOKUP(L114,'CW1'!$AG$7:$AI$68,3,TRUE)</f>
        <v>20.933490697674422</v>
      </c>
      <c r="P114" s="7">
        <f t="shared" si="16"/>
        <v>21</v>
      </c>
      <c r="Q114" s="7">
        <f>MATCH(P114,'CW1'!$AJ$7:$AJ$29,0)</f>
        <v>2</v>
      </c>
      <c r="R114" s="7">
        <f>MATCH(M114,'CW1'!$AK$6:$AX$6,0)</f>
        <v>9</v>
      </c>
      <c r="S114" s="7">
        <v>0</v>
      </c>
      <c r="T114" s="10">
        <f t="shared" si="13"/>
        <v>-3.8992889308471081</v>
      </c>
      <c r="U114" s="161">
        <f>(('CW1'!G117-'CW1'!G116)/3600)*'CW2 Hybrid Fuel consumption'!T114</f>
        <v>-1.243260191965273E-4</v>
      </c>
      <c r="V114" s="10">
        <v>0</v>
      </c>
      <c r="W114" s="10">
        <f t="shared" si="20"/>
        <v>6.031282458945709</v>
      </c>
      <c r="X114" s="171">
        <f t="shared" si="21"/>
        <v>0</v>
      </c>
      <c r="Y114" s="7">
        <f t="shared" si="22"/>
        <v>8.0848290334392878E-3</v>
      </c>
    </row>
    <row r="115" spans="1:25">
      <c r="A115" s="42">
        <v>112</v>
      </c>
      <c r="B115" s="168">
        <f>'CW2'!P118</f>
        <v>-3.8585415646756891</v>
      </c>
      <c r="C115" s="162">
        <f>CW1FC1!B115</f>
        <v>-1.0412492368263764E-4</v>
      </c>
      <c r="D115" s="21">
        <f t="shared" si="14"/>
        <v>-374.84972525749549</v>
      </c>
      <c r="E115" s="150" t="s">
        <v>150</v>
      </c>
      <c r="F115" s="164" t="s">
        <v>154</v>
      </c>
      <c r="G115" s="7">
        <v>0</v>
      </c>
      <c r="H115" s="79">
        <f t="shared" si="24"/>
        <v>0</v>
      </c>
      <c r="I115" s="10">
        <v>0</v>
      </c>
      <c r="J115" s="10">
        <f t="shared" si="23"/>
        <v>2934889.4548461563</v>
      </c>
      <c r="K115" s="7">
        <f t="shared" si="18"/>
        <v>81.524707079059894</v>
      </c>
      <c r="L115" s="7">
        <f>'CW1'!Q118</f>
        <v>4200</v>
      </c>
      <c r="M115" s="7">
        <f t="shared" si="19"/>
        <v>4000</v>
      </c>
      <c r="N115" s="7">
        <f>VLOOKUP(M115,'CW1'!$AG$7:$AH$68,2,TRUE)</f>
        <v>10.86</v>
      </c>
      <c r="O115" s="7">
        <f>VLOOKUP(L115,'CW1'!$AG$7:$AI$68,3,TRUE)</f>
        <v>20.430733333333329</v>
      </c>
      <c r="P115" s="7">
        <f t="shared" si="16"/>
        <v>21</v>
      </c>
      <c r="Q115" s="7">
        <f>MATCH(P115,'CW1'!$AJ$7:$AJ$29,0)</f>
        <v>2</v>
      </c>
      <c r="R115" s="7">
        <f>MATCH(M115,'CW1'!$AK$6:$AX$6,0)</f>
        <v>8</v>
      </c>
      <c r="S115" s="7">
        <v>0</v>
      </c>
      <c r="T115" s="10">
        <f t="shared" si="13"/>
        <v>-3.8585415646756891</v>
      </c>
      <c r="U115" s="161">
        <f>(('CW1'!G118-'CW1'!G117)/3600)*'CW2 Hybrid Fuel consumption'!T115</f>
        <v>-1.2468047923819295E-4</v>
      </c>
      <c r="V115" s="10">
        <v>0</v>
      </c>
      <c r="W115" s="10">
        <f t="shared" si="20"/>
        <v>6.031282458945709</v>
      </c>
      <c r="X115" s="171">
        <f t="shared" si="21"/>
        <v>0</v>
      </c>
      <c r="Y115" s="7">
        <f t="shared" si="22"/>
        <v>8.0848290334392878E-3</v>
      </c>
    </row>
    <row r="116" spans="1:25">
      <c r="A116" s="42">
        <v>113</v>
      </c>
      <c r="B116" s="168">
        <f>'CW2'!P119</f>
        <v>-3.8167905958287198</v>
      </c>
      <c r="C116" s="162">
        <f>CW1FC1!B116</f>
        <v>-1.0447938372430705E-4</v>
      </c>
      <c r="D116" s="21">
        <f t="shared" si="14"/>
        <v>-376.12578140750537</v>
      </c>
      <c r="E116" s="150" t="s">
        <v>150</v>
      </c>
      <c r="F116" s="164" t="s">
        <v>154</v>
      </c>
      <c r="G116" s="7">
        <v>0</v>
      </c>
      <c r="H116" s="79">
        <f t="shared" si="24"/>
        <v>0</v>
      </c>
      <c r="I116" s="10">
        <v>0</v>
      </c>
      <c r="J116" s="10">
        <f t="shared" si="23"/>
        <v>2934889.4548461563</v>
      </c>
      <c r="K116" s="7">
        <f t="shared" si="18"/>
        <v>81.524707079059894</v>
      </c>
      <c r="L116" s="7">
        <f>'CW1'!Q119</f>
        <v>4100</v>
      </c>
      <c r="M116" s="7">
        <f t="shared" si="19"/>
        <v>4000</v>
      </c>
      <c r="N116" s="7">
        <f>VLOOKUP(M116,'CW1'!$AG$7:$AH$68,2,TRUE)</f>
        <v>10.86</v>
      </c>
      <c r="O116" s="7">
        <f>VLOOKUP(L116,'CW1'!$AG$7:$AI$68,3,TRUE)</f>
        <v>19.903451219512192</v>
      </c>
      <c r="P116" s="7">
        <f t="shared" si="16"/>
        <v>20</v>
      </c>
      <c r="Q116" s="7">
        <f>MATCH(P116,'CW1'!$AJ$7:$AJ$29,0)</f>
        <v>3</v>
      </c>
      <c r="R116" s="7">
        <f>MATCH(M116,'CW1'!$AK$6:$AX$6,0)</f>
        <v>8</v>
      </c>
      <c r="S116" s="7">
        <v>0</v>
      </c>
      <c r="T116" s="10">
        <f t="shared" si="13"/>
        <v>-3.8167905958287198</v>
      </c>
      <c r="U116" s="161">
        <f>(('CW1'!G119-'CW1'!G118)/3600)*'CW2 Hybrid Fuel consumption'!T116</f>
        <v>-1.250349392798629E-4</v>
      </c>
      <c r="V116" s="10">
        <v>0</v>
      </c>
      <c r="W116" s="10">
        <f t="shared" si="20"/>
        <v>6.031282458945709</v>
      </c>
      <c r="X116" s="171">
        <f t="shared" si="21"/>
        <v>0</v>
      </c>
      <c r="Y116" s="7">
        <f t="shared" si="22"/>
        <v>8.0848290334392878E-3</v>
      </c>
    </row>
    <row r="117" spans="1:25">
      <c r="A117" s="42">
        <v>114</v>
      </c>
      <c r="B117" s="168">
        <f>'CW2'!P120</f>
        <v>-3.7740001277987698</v>
      </c>
      <c r="C117" s="162">
        <f>CW1FC1!B117</f>
        <v>-1.048338437659719E-4</v>
      </c>
      <c r="D117" s="21">
        <f t="shared" si="14"/>
        <v>-377.40183755749888</v>
      </c>
      <c r="E117" s="150" t="s">
        <v>150</v>
      </c>
      <c r="F117" s="164" t="s">
        <v>154</v>
      </c>
      <c r="G117" s="7">
        <v>0</v>
      </c>
      <c r="H117" s="79">
        <f t="shared" si="24"/>
        <v>0</v>
      </c>
      <c r="I117" s="10">
        <v>0</v>
      </c>
      <c r="J117" s="10">
        <f t="shared" si="23"/>
        <v>2934889.4548461563</v>
      </c>
      <c r="K117" s="7">
        <f t="shared" si="18"/>
        <v>81.524707079059894</v>
      </c>
      <c r="L117" s="7">
        <f>'CW1'!Q120</f>
        <v>4100</v>
      </c>
      <c r="M117" s="7">
        <f t="shared" si="19"/>
        <v>4000</v>
      </c>
      <c r="N117" s="7">
        <f>VLOOKUP(M117,'CW1'!$AG$7:$AH$68,2,TRUE)</f>
        <v>10.86</v>
      </c>
      <c r="O117" s="7">
        <f>VLOOKUP(L117,'CW1'!$AG$7:$AI$68,3,TRUE)</f>
        <v>19.903451219512192</v>
      </c>
      <c r="P117" s="7">
        <f t="shared" si="16"/>
        <v>20</v>
      </c>
      <c r="Q117" s="7">
        <f>MATCH(P117,'CW1'!$AJ$7:$AJ$29,0)</f>
        <v>3</v>
      </c>
      <c r="R117" s="7">
        <f>MATCH(M117,'CW1'!$AK$6:$AX$6,0)</f>
        <v>8</v>
      </c>
      <c r="S117" s="7">
        <v>0</v>
      </c>
      <c r="T117" s="10">
        <f t="shared" si="13"/>
        <v>-3.7740001277987698</v>
      </c>
      <c r="U117" s="161">
        <f>(('CW1'!G120-'CW1'!G119)/3600)*'CW2 Hybrid Fuel consumption'!T117</f>
        <v>-1.253893993215274E-4</v>
      </c>
      <c r="V117" s="10">
        <v>0</v>
      </c>
      <c r="W117" s="10">
        <f t="shared" si="20"/>
        <v>6.031282458945709</v>
      </c>
      <c r="X117" s="171">
        <f t="shared" si="21"/>
        <v>0</v>
      </c>
      <c r="Y117" s="7">
        <f t="shared" si="22"/>
        <v>8.0848290334392878E-3</v>
      </c>
    </row>
    <row r="118" spans="1:25">
      <c r="A118" s="42">
        <v>115</v>
      </c>
      <c r="B118" s="168">
        <f>'CW2'!P121</f>
        <v>5.4065417067689001</v>
      </c>
      <c r="C118" s="162">
        <f>CW1FC1!B118</f>
        <v>1.5731169619235971E-4</v>
      </c>
      <c r="D118" s="21">
        <f t="shared" si="14"/>
        <v>566.32210629249494</v>
      </c>
      <c r="E118" s="150" t="s">
        <v>150</v>
      </c>
      <c r="F118" s="148" t="s">
        <v>152</v>
      </c>
      <c r="G118" s="7">
        <v>0</v>
      </c>
      <c r="H118" s="79">
        <f t="shared" si="24"/>
        <v>0</v>
      </c>
      <c r="I118" s="10">
        <f>B118*1000</f>
        <v>5406.5417067689004</v>
      </c>
      <c r="J118" s="10">
        <f t="shared" ref="J118:J147" si="26">J117+I118</f>
        <v>2940295.9965529251</v>
      </c>
      <c r="K118" s="7">
        <f t="shared" si="18"/>
        <v>81.674888793136816</v>
      </c>
      <c r="L118" s="7">
        <f>'CW1'!Q121</f>
        <v>4000</v>
      </c>
      <c r="M118" s="7">
        <f t="shared" si="19"/>
        <v>4000</v>
      </c>
      <c r="N118" s="7">
        <f>VLOOKUP(M118,'CW1'!$AG$7:$AH$68,2,TRUE)</f>
        <v>10.86</v>
      </c>
      <c r="O118" s="7">
        <f>VLOOKUP(L118,'CW1'!$AG$7:$AI$68,3,TRUE)</f>
        <v>19.349805</v>
      </c>
      <c r="P118" s="7">
        <f t="shared" si="16"/>
        <v>20</v>
      </c>
      <c r="Q118" s="7">
        <f>MATCH(P118,'CW1'!$AJ$7:$AJ$29,0)</f>
        <v>3</v>
      </c>
      <c r="R118" s="7">
        <f>MATCH(M118,'CW1'!$AK$6:$AX$6,0)</f>
        <v>8</v>
      </c>
      <c r="S118" s="7">
        <f>INDEX('CW1'!$AK$7:$AX$29,'CW2 Hybrid Fuel consumption'!Q118,'CW2 Hybrid Fuel consumption'!R118)</f>
        <v>466</v>
      </c>
      <c r="T118" s="10">
        <f t="shared" si="13"/>
        <v>5.4065417067689001</v>
      </c>
      <c r="U118" s="161">
        <f>(('CW1'!G121-'CW1'!G120)/3600)*'CW2 Hybrid Fuel consumption'!T118</f>
        <v>1.8225614063680393E-4</v>
      </c>
      <c r="V118" s="10">
        <f t="shared" si="17"/>
        <v>8.4931361536750627E-2</v>
      </c>
      <c r="W118" s="10">
        <f t="shared" si="20"/>
        <v>6.1162138204824599</v>
      </c>
      <c r="X118" s="171">
        <f t="shared" si="21"/>
        <v>1.1384901010288289E-4</v>
      </c>
      <c r="Y118" s="7">
        <f t="shared" si="22"/>
        <v>8.1986780435421708E-3</v>
      </c>
    </row>
    <row r="119" spans="1:25">
      <c r="A119" s="42">
        <v>116</v>
      </c>
      <c r="B119" s="168">
        <f>'CW2'!P122</f>
        <v>5.4783812986880669</v>
      </c>
      <c r="C119" s="162">
        <f>CW1FC1!B119</f>
        <v>1.575952642256928E-4</v>
      </c>
      <c r="D119" s="21">
        <f t="shared" si="14"/>
        <v>567.34295121249409</v>
      </c>
      <c r="E119" s="150" t="s">
        <v>150</v>
      </c>
      <c r="F119" s="148" t="s">
        <v>152</v>
      </c>
      <c r="G119" s="7">
        <v>0</v>
      </c>
      <c r="H119" s="79">
        <f t="shared" si="24"/>
        <v>0</v>
      </c>
      <c r="I119" s="10">
        <f t="shared" ref="I119:I134" si="27">B119*1000</f>
        <v>5478.3812986880666</v>
      </c>
      <c r="J119" s="10">
        <f t="shared" si="26"/>
        <v>2945774.3778516133</v>
      </c>
      <c r="K119" s="7">
        <f t="shared" si="18"/>
        <v>81.827066051433704</v>
      </c>
      <c r="L119" s="7">
        <f>'CW1'!Q122</f>
        <v>4100</v>
      </c>
      <c r="M119" s="7">
        <f t="shared" si="19"/>
        <v>4000</v>
      </c>
      <c r="N119" s="7">
        <f>VLOOKUP(M119,'CW1'!$AG$7:$AH$68,2,TRUE)</f>
        <v>10.86</v>
      </c>
      <c r="O119" s="7">
        <f>VLOOKUP(L119,'CW1'!$AG$7:$AI$68,3,TRUE)</f>
        <v>19.903451219512192</v>
      </c>
      <c r="P119" s="7">
        <f t="shared" si="16"/>
        <v>20</v>
      </c>
      <c r="Q119" s="7">
        <f>MATCH(P119,'CW1'!$AJ$7:$AJ$29,0)</f>
        <v>3</v>
      </c>
      <c r="R119" s="7">
        <f>MATCH(M119,'CW1'!$AK$6:$AX$6,0)</f>
        <v>8</v>
      </c>
      <c r="S119" s="7">
        <f>INDEX('CW1'!$AK$7:$AX$29,'CW2 Hybrid Fuel consumption'!Q119,'CW2 Hybrid Fuel consumption'!R119)</f>
        <v>466</v>
      </c>
      <c r="T119" s="10">
        <f t="shared" si="13"/>
        <v>5.4783812986880669</v>
      </c>
      <c r="U119" s="161">
        <f>(('CW1'!G122-'CW1'!G121)/3600)*'CW2 Hybrid Fuel consumption'!T119</f>
        <v>1.8253970867013701E-4</v>
      </c>
      <c r="V119" s="10">
        <f t="shared" si="17"/>
        <v>8.5063504240283846E-2</v>
      </c>
      <c r="W119" s="10">
        <f t="shared" si="20"/>
        <v>6.201277324722744</v>
      </c>
      <c r="X119" s="171">
        <f t="shared" si="21"/>
        <v>1.1402614509421427E-4</v>
      </c>
      <c r="Y119" s="7">
        <f t="shared" si="22"/>
        <v>8.3127041886363849E-3</v>
      </c>
    </row>
    <row r="120" spans="1:25">
      <c r="A120" s="42">
        <v>117</v>
      </c>
      <c r="B120" s="168">
        <f>'CW2'!P123</f>
        <v>5.5496908308987454</v>
      </c>
      <c r="C120" s="162">
        <f>CW1FC1!B120</f>
        <v>1.5787883225902859E-4</v>
      </c>
      <c r="D120" s="21">
        <f t="shared" si="14"/>
        <v>568.3637961325029</v>
      </c>
      <c r="E120" s="150" t="s">
        <v>150</v>
      </c>
      <c r="F120" s="148" t="s">
        <v>152</v>
      </c>
      <c r="G120" s="7">
        <v>0</v>
      </c>
      <c r="H120" s="79">
        <f t="shared" si="24"/>
        <v>0</v>
      </c>
      <c r="I120" s="10">
        <f t="shared" si="27"/>
        <v>5549.6908308987449</v>
      </c>
      <c r="J120" s="10">
        <f t="shared" si="26"/>
        <v>2951324.0686825123</v>
      </c>
      <c r="K120" s="7">
        <f t="shared" si="18"/>
        <v>81.981224130069791</v>
      </c>
      <c r="L120" s="7">
        <f>'CW1'!Q123</f>
        <v>4100</v>
      </c>
      <c r="M120" s="7">
        <f t="shared" si="19"/>
        <v>4000</v>
      </c>
      <c r="N120" s="7">
        <f>VLOOKUP(M120,'CW1'!$AG$7:$AH$68,2,TRUE)</f>
        <v>10.86</v>
      </c>
      <c r="O120" s="7">
        <f>VLOOKUP(L120,'CW1'!$AG$7:$AI$68,3,TRUE)</f>
        <v>19.903451219512192</v>
      </c>
      <c r="P120" s="7">
        <f t="shared" si="16"/>
        <v>20</v>
      </c>
      <c r="Q120" s="7">
        <f>MATCH(P120,'CW1'!$AJ$7:$AJ$29,0)</f>
        <v>3</v>
      </c>
      <c r="R120" s="7">
        <f>MATCH(M120,'CW1'!$AK$6:$AX$6,0)</f>
        <v>8</v>
      </c>
      <c r="S120" s="7">
        <f>INDEX('CW1'!$AK$7:$AX$29,'CW2 Hybrid Fuel consumption'!Q120,'CW2 Hybrid Fuel consumption'!R120)</f>
        <v>466</v>
      </c>
      <c r="T120" s="10">
        <f t="shared" si="13"/>
        <v>5.5496908308987454</v>
      </c>
      <c r="U120" s="161">
        <f>(('CW1'!G123-'CW1'!G122)/3600)*'CW2 Hybrid Fuel consumption'!T120</f>
        <v>1.8282327670347321E-4</v>
      </c>
      <c r="V120" s="10">
        <f t="shared" si="17"/>
        <v>8.5195646943818523E-2</v>
      </c>
      <c r="W120" s="10">
        <f t="shared" si="20"/>
        <v>6.2864729716665622</v>
      </c>
      <c r="X120" s="171">
        <f t="shared" si="21"/>
        <v>1.1420328008554761E-4</v>
      </c>
      <c r="Y120" s="7">
        <f t="shared" si="22"/>
        <v>8.4269074687219319E-3</v>
      </c>
    </row>
    <row r="121" spans="1:25">
      <c r="A121" s="42">
        <v>118</v>
      </c>
      <c r="B121" s="168">
        <f>'CW2'!P124</f>
        <v>5.6204913687029796</v>
      </c>
      <c r="C121" s="162">
        <f>CW1FC1!B121</f>
        <v>1.5816240029236069E-4</v>
      </c>
      <c r="D121" s="21">
        <f t="shared" si="14"/>
        <v>569.38464105249852</v>
      </c>
      <c r="E121" s="150" t="s">
        <v>150</v>
      </c>
      <c r="F121" s="148" t="s">
        <v>152</v>
      </c>
      <c r="G121" s="7">
        <v>0</v>
      </c>
      <c r="H121" s="79">
        <f t="shared" si="24"/>
        <v>0</v>
      </c>
      <c r="I121" s="10">
        <f t="shared" si="27"/>
        <v>5620.4913687029793</v>
      </c>
      <c r="J121" s="10">
        <f t="shared" si="26"/>
        <v>2956944.5600512153</v>
      </c>
      <c r="K121" s="7">
        <f t="shared" si="18"/>
        <v>82.137348890311529</v>
      </c>
      <c r="L121" s="7">
        <f>'CW1'!Q124</f>
        <v>4200</v>
      </c>
      <c r="M121" s="7">
        <f t="shared" si="19"/>
        <v>4000</v>
      </c>
      <c r="N121" s="7">
        <f>VLOOKUP(M121,'CW1'!$AG$7:$AH$68,2,TRUE)</f>
        <v>10.86</v>
      </c>
      <c r="O121" s="7">
        <f>VLOOKUP(L121,'CW1'!$AG$7:$AI$68,3,TRUE)</f>
        <v>20.430733333333329</v>
      </c>
      <c r="P121" s="7">
        <f t="shared" si="16"/>
        <v>21</v>
      </c>
      <c r="Q121" s="7">
        <f>MATCH(P121,'CW1'!$AJ$7:$AJ$29,0)</f>
        <v>2</v>
      </c>
      <c r="R121" s="7">
        <f>MATCH(M121,'CW1'!$AK$6:$AX$6,0)</f>
        <v>8</v>
      </c>
      <c r="S121" s="7">
        <f>INDEX('CW1'!$AK$7:$AX$29,'CW2 Hybrid Fuel consumption'!Q121,'CW2 Hybrid Fuel consumption'!R121)</f>
        <v>488</v>
      </c>
      <c r="T121" s="10">
        <f t="shared" si="13"/>
        <v>5.6</v>
      </c>
      <c r="U121" s="161">
        <f>(('CW1'!G124-'CW1'!G123)/3600)*'CW2 Hybrid Fuel consumption'!T121</f>
        <v>1.8243926789673833E-4</v>
      </c>
      <c r="V121" s="10">
        <f t="shared" si="17"/>
        <v>8.9030362733608301E-2</v>
      </c>
      <c r="W121" s="10">
        <f t="shared" si="20"/>
        <v>6.3755033344001708</v>
      </c>
      <c r="X121" s="171">
        <f t="shared" si="21"/>
        <v>1.1934364977695483E-4</v>
      </c>
      <c r="Y121" s="7">
        <f t="shared" si="22"/>
        <v>8.5462511184988873E-3</v>
      </c>
    </row>
    <row r="122" spans="1:25">
      <c r="A122" s="42">
        <v>119</v>
      </c>
      <c r="B122" s="168">
        <f>'CW2'!P125</f>
        <v>5.6908027886685915</v>
      </c>
      <c r="C122" s="162">
        <f>CW1FC1!B122</f>
        <v>1.5844596832569559E-4</v>
      </c>
      <c r="D122" s="21">
        <f t="shared" si="14"/>
        <v>570.40548597250415</v>
      </c>
      <c r="E122" s="150" t="s">
        <v>150</v>
      </c>
      <c r="F122" s="148" t="s">
        <v>152</v>
      </c>
      <c r="G122" s="7">
        <v>0</v>
      </c>
      <c r="H122" s="79">
        <f t="shared" si="24"/>
        <v>0</v>
      </c>
      <c r="I122" s="10">
        <f t="shared" si="27"/>
        <v>5690.8027886685913</v>
      </c>
      <c r="J122" s="10">
        <f t="shared" si="26"/>
        <v>2962635.3628398841</v>
      </c>
      <c r="K122" s="7">
        <f t="shared" si="18"/>
        <v>82.295426745552334</v>
      </c>
      <c r="L122" s="7">
        <f>'CW1'!Q125</f>
        <v>4200</v>
      </c>
      <c r="M122" s="7">
        <f t="shared" si="19"/>
        <v>4000</v>
      </c>
      <c r="N122" s="7">
        <f>VLOOKUP(M122,'CW1'!$AG$7:$AH$68,2,TRUE)</f>
        <v>10.86</v>
      </c>
      <c r="O122" s="7">
        <f>VLOOKUP(L122,'CW1'!$AG$7:$AI$68,3,TRUE)</f>
        <v>20.430733333333329</v>
      </c>
      <c r="P122" s="7">
        <f t="shared" si="16"/>
        <v>21</v>
      </c>
      <c r="Q122" s="7">
        <f>MATCH(P122,'CW1'!$AJ$7:$AJ$29,0)</f>
        <v>2</v>
      </c>
      <c r="R122" s="7">
        <f>MATCH(M122,'CW1'!$AK$6:$AX$6,0)</f>
        <v>8</v>
      </c>
      <c r="S122" s="7">
        <f>INDEX('CW1'!$AK$7:$AX$29,'CW2 Hybrid Fuel consumption'!Q122,'CW2 Hybrid Fuel consumption'!R122)</f>
        <v>488</v>
      </c>
      <c r="T122" s="10">
        <f t="shared" si="13"/>
        <v>5.6</v>
      </c>
      <c r="U122" s="161">
        <f>(('CW1'!G125-'CW1'!G124)/3600)*'CW2 Hybrid Fuel consumption'!T122</f>
        <v>1.8046422440744198E-4</v>
      </c>
      <c r="V122" s="10">
        <f t="shared" si="17"/>
        <v>8.8066541510831681E-2</v>
      </c>
      <c r="W122" s="10">
        <f t="shared" si="20"/>
        <v>6.4635698759110021</v>
      </c>
      <c r="X122" s="171">
        <f t="shared" si="21"/>
        <v>1.1805166422363495E-4</v>
      </c>
      <c r="Y122" s="7">
        <f t="shared" si="22"/>
        <v>8.6643027827225227E-3</v>
      </c>
    </row>
    <row r="123" spans="1:25">
      <c r="A123" s="42">
        <v>120</v>
      </c>
      <c r="B123" s="168">
        <f>'CW2'!P126</f>
        <v>5.7606438689191597</v>
      </c>
      <c r="C123" s="162">
        <f>CW1FC1!B123</f>
        <v>1.5872953635902965E-4</v>
      </c>
      <c r="D123" s="21">
        <f t="shared" si="14"/>
        <v>571.42633089250671</v>
      </c>
      <c r="E123" s="150" t="s">
        <v>150</v>
      </c>
      <c r="F123" s="148" t="s">
        <v>152</v>
      </c>
      <c r="G123" s="7">
        <v>0</v>
      </c>
      <c r="H123" s="79">
        <f t="shared" si="24"/>
        <v>0</v>
      </c>
      <c r="I123" s="10">
        <f t="shared" si="27"/>
        <v>5760.64386891916</v>
      </c>
      <c r="J123" s="10">
        <f t="shared" si="26"/>
        <v>2968396.0067088031</v>
      </c>
      <c r="K123" s="7">
        <f t="shared" si="18"/>
        <v>82.455444630800088</v>
      </c>
      <c r="L123" s="7">
        <f>'CW1'!Q126</f>
        <v>4300</v>
      </c>
      <c r="M123" s="7">
        <f t="shared" si="19"/>
        <v>4500</v>
      </c>
      <c r="N123" s="7">
        <f>VLOOKUP(M123,'CW1'!$AG$7:$AH$68,2,TRUE)</f>
        <v>13.81</v>
      </c>
      <c r="O123" s="7">
        <f>VLOOKUP(L123,'CW1'!$AG$7:$AI$68,3,TRUE)</f>
        <v>20.933490697674422</v>
      </c>
      <c r="P123" s="7">
        <f t="shared" si="16"/>
        <v>21</v>
      </c>
      <c r="Q123" s="7">
        <f>MATCH(P123,'CW1'!$AJ$7:$AJ$29,0)</f>
        <v>2</v>
      </c>
      <c r="R123" s="7">
        <f>MATCH(M123,'CW1'!$AK$6:$AX$6,0)</f>
        <v>9</v>
      </c>
      <c r="S123" s="7">
        <f>INDEX('CW1'!$AK$7:$AX$29,'CW2 Hybrid Fuel consumption'!Q123,'CW2 Hybrid Fuel consumption'!R123)</f>
        <v>488</v>
      </c>
      <c r="T123" s="10">
        <f t="shared" si="13"/>
        <v>5.6</v>
      </c>
      <c r="U123" s="161">
        <f>(('CW1'!G126-'CW1'!G125)/3600)*'CW2 Hybrid Fuel consumption'!T123</f>
        <v>1.7855196674264166E-4</v>
      </c>
      <c r="V123" s="10">
        <f t="shared" si="17"/>
        <v>8.7133359770409133E-2</v>
      </c>
      <c r="W123" s="10">
        <f t="shared" si="20"/>
        <v>6.5507032356814108</v>
      </c>
      <c r="X123" s="171">
        <f t="shared" si="21"/>
        <v>1.1680075036247874E-4</v>
      </c>
      <c r="Y123" s="7">
        <f t="shared" si="22"/>
        <v>8.7811035330850017E-3</v>
      </c>
    </row>
    <row r="124" spans="1:25">
      <c r="A124" s="42">
        <v>121</v>
      </c>
      <c r="B124" s="168">
        <f>'CW2'!P127</f>
        <v>5.8300323708407964</v>
      </c>
      <c r="C124" s="162">
        <f>CW1FC1!B124</f>
        <v>1.5901310439236222E-4</v>
      </c>
      <c r="D124" s="21">
        <f t="shared" si="14"/>
        <v>572.44717581250393</v>
      </c>
      <c r="E124" s="150" t="s">
        <v>150</v>
      </c>
      <c r="F124" s="148" t="s">
        <v>152</v>
      </c>
      <c r="G124" s="7">
        <v>0</v>
      </c>
      <c r="H124" s="79">
        <f t="shared" si="24"/>
        <v>0</v>
      </c>
      <c r="I124" s="10">
        <f t="shared" si="27"/>
        <v>5830.0323708407968</v>
      </c>
      <c r="J124" s="10">
        <f t="shared" si="26"/>
        <v>2974226.0390796438</v>
      </c>
      <c r="K124" s="7">
        <f t="shared" si="18"/>
        <v>82.617389974434559</v>
      </c>
      <c r="L124" s="7">
        <f>'CW1'!Q127</f>
        <v>4300</v>
      </c>
      <c r="M124" s="7">
        <f t="shared" si="19"/>
        <v>4500</v>
      </c>
      <c r="N124" s="7">
        <f>VLOOKUP(M124,'CW1'!$AG$7:$AH$68,2,TRUE)</f>
        <v>13.81</v>
      </c>
      <c r="O124" s="7">
        <f>VLOOKUP(L124,'CW1'!$AG$7:$AI$68,3,TRUE)</f>
        <v>20.933490697674422</v>
      </c>
      <c r="P124" s="7">
        <f t="shared" si="16"/>
        <v>21</v>
      </c>
      <c r="Q124" s="7">
        <f>MATCH(P124,'CW1'!$AJ$7:$AJ$29,0)</f>
        <v>2</v>
      </c>
      <c r="R124" s="7">
        <f>MATCH(M124,'CW1'!$AK$6:$AX$6,0)</f>
        <v>9</v>
      </c>
      <c r="S124" s="7">
        <f>INDEX('CW1'!$AK$7:$AX$29,'CW2 Hybrid Fuel consumption'!Q124,'CW2 Hybrid Fuel consumption'!R124)</f>
        <v>488</v>
      </c>
      <c r="T124" s="10">
        <f t="shared" si="13"/>
        <v>5.6</v>
      </c>
      <c r="U124" s="161">
        <f>(('CW1'!G127-'CW1'!G126)/3600)*'CW2 Hybrid Fuel consumption'!T124</f>
        <v>1.7669923732131012E-4</v>
      </c>
      <c r="V124" s="10">
        <f t="shared" si="17"/>
        <v>8.6229227812799333E-2</v>
      </c>
      <c r="W124" s="10">
        <f t="shared" si="20"/>
        <v>6.63693246349421</v>
      </c>
      <c r="X124" s="171">
        <f t="shared" si="21"/>
        <v>1.1558877722895354E-4</v>
      </c>
      <c r="Y124" s="7">
        <f t="shared" si="22"/>
        <v>8.8966923103139545E-3</v>
      </c>
    </row>
    <row r="125" spans="1:25">
      <c r="A125" s="42">
        <v>122</v>
      </c>
      <c r="B125" s="168">
        <f>'CW2'!P128</f>
        <v>5.8989851131799735</v>
      </c>
      <c r="C125" s="162">
        <f>CW1FC1!B125</f>
        <v>1.5929667242569286E-4</v>
      </c>
      <c r="D125" s="21">
        <f t="shared" si="14"/>
        <v>573.46802073249432</v>
      </c>
      <c r="E125" s="150" t="s">
        <v>150</v>
      </c>
      <c r="F125" s="148" t="s">
        <v>152</v>
      </c>
      <c r="G125" s="7">
        <v>0</v>
      </c>
      <c r="H125" s="79">
        <f t="shared" si="24"/>
        <v>0</v>
      </c>
      <c r="I125" s="10">
        <f t="shared" si="27"/>
        <v>5898.9851131799733</v>
      </c>
      <c r="J125" s="10">
        <f t="shared" si="26"/>
        <v>2980125.0241928236</v>
      </c>
      <c r="K125" s="7">
        <f t="shared" si="18"/>
        <v>82.781250672022878</v>
      </c>
      <c r="L125" s="7">
        <f>'CW1'!Q128</f>
        <v>4300</v>
      </c>
      <c r="M125" s="7">
        <f t="shared" si="19"/>
        <v>4500</v>
      </c>
      <c r="N125" s="7">
        <f>VLOOKUP(M125,'CW1'!$AG$7:$AH$68,2,TRUE)</f>
        <v>13.81</v>
      </c>
      <c r="O125" s="7">
        <f>VLOOKUP(L125,'CW1'!$AG$7:$AI$68,3,TRUE)</f>
        <v>20.933490697674422</v>
      </c>
      <c r="P125" s="7">
        <f t="shared" si="16"/>
        <v>21</v>
      </c>
      <c r="Q125" s="7">
        <f>MATCH(P125,'CW1'!$AJ$7:$AJ$29,0)</f>
        <v>2</v>
      </c>
      <c r="R125" s="7">
        <f>MATCH(M125,'CW1'!$AK$6:$AX$6,0)</f>
        <v>9</v>
      </c>
      <c r="S125" s="7">
        <f>INDEX('CW1'!$AK$7:$AX$29,'CW2 Hybrid Fuel consumption'!Q125,'CW2 Hybrid Fuel consumption'!R125)</f>
        <v>488</v>
      </c>
      <c r="T125" s="10">
        <f t="shared" si="13"/>
        <v>5.6</v>
      </c>
      <c r="U125" s="161">
        <f>(('CW1'!G128-'CW1'!G127)/3600)*'CW2 Hybrid Fuel consumption'!T125</f>
        <v>1.7490301037843793E-4</v>
      </c>
      <c r="V125" s="10">
        <f t="shared" si="17"/>
        <v>8.5352669064677714E-2</v>
      </c>
      <c r="W125" s="10">
        <f t="shared" si="20"/>
        <v>6.7222851325588877</v>
      </c>
      <c r="X125" s="171">
        <f t="shared" si="21"/>
        <v>1.1441376550224895E-4</v>
      </c>
      <c r="Y125" s="7">
        <f t="shared" si="22"/>
        <v>9.0111060758162036E-3</v>
      </c>
    </row>
    <row r="126" spans="1:25">
      <c r="A126" s="42">
        <v>123</v>
      </c>
      <c r="B126" s="168">
        <f>'CW2'!P129</f>
        <v>5.9675180393788345</v>
      </c>
      <c r="C126" s="162">
        <f>CW1FC1!B126</f>
        <v>1.5958024045902984E-4</v>
      </c>
      <c r="D126" s="21">
        <f t="shared" si="14"/>
        <v>574.48886565250746</v>
      </c>
      <c r="E126" s="150" t="s">
        <v>150</v>
      </c>
      <c r="F126" s="148" t="s">
        <v>152</v>
      </c>
      <c r="G126" s="7">
        <v>0</v>
      </c>
      <c r="H126" s="79">
        <f t="shared" si="24"/>
        <v>0</v>
      </c>
      <c r="I126" s="10">
        <f t="shared" si="27"/>
        <v>5967.5180393788341</v>
      </c>
      <c r="J126" s="10">
        <f t="shared" si="26"/>
        <v>2986092.5422322024</v>
      </c>
      <c r="K126" s="7">
        <f t="shared" si="18"/>
        <v>82.947015062005619</v>
      </c>
      <c r="L126" s="7">
        <f>'CW1'!Q129</f>
        <v>4400</v>
      </c>
      <c r="M126" s="7">
        <f t="shared" si="19"/>
        <v>4500</v>
      </c>
      <c r="N126" s="7">
        <f>VLOOKUP(M126,'CW1'!$AG$7:$AH$68,2,TRUE)</f>
        <v>13.81</v>
      </c>
      <c r="O126" s="7">
        <f>VLOOKUP(L126,'CW1'!$AG$7:$AI$68,3,TRUE)</f>
        <v>21.413395454545455</v>
      </c>
      <c r="P126" s="7">
        <f t="shared" si="16"/>
        <v>22</v>
      </c>
      <c r="Q126" s="7">
        <f>MATCH(P126,'CW1'!$AJ$7:$AJ$29,0)</f>
        <v>1</v>
      </c>
      <c r="R126" s="7">
        <f>MATCH(M126,'CW1'!$AK$6:$AX$6,0)</f>
        <v>9</v>
      </c>
      <c r="S126" s="7">
        <f>INDEX('CW1'!$AK$7:$AX$29,'CW2 Hybrid Fuel consumption'!Q126,'CW2 Hybrid Fuel consumption'!R126)</f>
        <v>488</v>
      </c>
      <c r="T126" s="10">
        <f t="shared" si="13"/>
        <v>5.6</v>
      </c>
      <c r="U126" s="161">
        <f>(('CW1'!G129-'CW1'!G128)/3600)*'CW2 Hybrid Fuel consumption'!T126</f>
        <v>1.7316047117756501E-4</v>
      </c>
      <c r="V126" s="10">
        <f t="shared" si="17"/>
        <v>8.4502309934651729E-2</v>
      </c>
      <c r="W126" s="10">
        <f t="shared" si="20"/>
        <v>6.8067874424935395</v>
      </c>
      <c r="X126" s="171">
        <f t="shared" si="21"/>
        <v>1.1327387390703984E-4</v>
      </c>
      <c r="Y126" s="7">
        <f t="shared" si="22"/>
        <v>9.1243799497232429E-3</v>
      </c>
    </row>
    <row r="127" spans="1:25">
      <c r="A127" s="42">
        <v>124</v>
      </c>
      <c r="B127" s="168">
        <f>'CW2'!P130</f>
        <v>6.0356462788854595</v>
      </c>
      <c r="C127" s="162">
        <f>CW1FC1!B127</f>
        <v>1.5986380849235976E-4</v>
      </c>
      <c r="D127" s="21">
        <f t="shared" si="14"/>
        <v>575.50971057249512</v>
      </c>
      <c r="E127" s="150" t="s">
        <v>150</v>
      </c>
      <c r="F127" s="148" t="s">
        <v>152</v>
      </c>
      <c r="G127" s="7">
        <v>0</v>
      </c>
      <c r="H127" s="79">
        <f t="shared" si="24"/>
        <v>0</v>
      </c>
      <c r="I127" s="10">
        <f t="shared" si="27"/>
        <v>6035.6462788854597</v>
      </c>
      <c r="J127" s="10">
        <f t="shared" si="26"/>
        <v>2992128.188511088</v>
      </c>
      <c r="K127" s="7">
        <f t="shared" si="18"/>
        <v>83.114671903085778</v>
      </c>
      <c r="L127" s="7">
        <f>'CW1'!Q130</f>
        <v>4400</v>
      </c>
      <c r="M127" s="7">
        <f t="shared" si="19"/>
        <v>4500</v>
      </c>
      <c r="N127" s="7">
        <f>VLOOKUP(M127,'CW1'!$AG$7:$AH$68,2,TRUE)</f>
        <v>13.81</v>
      </c>
      <c r="O127" s="7">
        <f>VLOOKUP(L127,'CW1'!$AG$7:$AI$68,3,TRUE)</f>
        <v>21.413395454545455</v>
      </c>
      <c r="P127" s="7">
        <f t="shared" si="16"/>
        <v>22</v>
      </c>
      <c r="Q127" s="7">
        <f>MATCH(P127,'CW1'!$AJ$7:$AJ$29,0)</f>
        <v>1</v>
      </c>
      <c r="R127" s="7">
        <f>MATCH(M127,'CW1'!$AK$6:$AX$6,0)</f>
        <v>9</v>
      </c>
      <c r="S127" s="7">
        <f>INDEX('CW1'!$AK$7:$AX$29,'CW2 Hybrid Fuel consumption'!Q127,'CW2 Hybrid Fuel consumption'!R127)</f>
        <v>488</v>
      </c>
      <c r="T127" s="10">
        <f t="shared" si="13"/>
        <v>5.6</v>
      </c>
      <c r="U127" s="161">
        <f>(('CW1'!G130-'CW1'!G129)/3600)*'CW2 Hybrid Fuel consumption'!T127</f>
        <v>1.7146899745708942E-4</v>
      </c>
      <c r="V127" s="10">
        <f t="shared" si="17"/>
        <v>8.3676870759059635E-2</v>
      </c>
      <c r="W127" s="10">
        <f t="shared" si="20"/>
        <v>6.8904643132525996</v>
      </c>
      <c r="X127" s="171">
        <f t="shared" si="21"/>
        <v>1.1216738707648745E-4</v>
      </c>
      <c r="Y127" s="7">
        <f t="shared" si="22"/>
        <v>9.2365473367997299E-3</v>
      </c>
    </row>
    <row r="128" spans="1:25">
      <c r="A128" s="42">
        <v>125</v>
      </c>
      <c r="B128" s="168">
        <f>'CW2'!P131</f>
        <v>6.1033842030834853</v>
      </c>
      <c r="C128" s="162">
        <f>CW1FC1!B128</f>
        <v>1.6014737652569235E-4</v>
      </c>
      <c r="D128" s="21">
        <f t="shared" si="14"/>
        <v>576.53055549249245</v>
      </c>
      <c r="E128" s="150" t="s">
        <v>150</v>
      </c>
      <c r="F128" s="148" t="s">
        <v>152</v>
      </c>
      <c r="G128" s="7">
        <v>0</v>
      </c>
      <c r="H128" s="79">
        <f t="shared" si="24"/>
        <v>0</v>
      </c>
      <c r="I128" s="10">
        <f t="shared" si="27"/>
        <v>6103.3842030834849</v>
      </c>
      <c r="J128" s="10">
        <f t="shared" si="26"/>
        <v>2998231.5727141714</v>
      </c>
      <c r="K128" s="7">
        <f t="shared" si="18"/>
        <v>83.284210353171432</v>
      </c>
      <c r="L128" s="7">
        <f>'CW1'!Q131</f>
        <v>4500</v>
      </c>
      <c r="M128" s="7">
        <f t="shared" si="19"/>
        <v>4500</v>
      </c>
      <c r="N128" s="7">
        <f>VLOOKUP(M128,'CW1'!$AG$7:$AH$68,2,TRUE)</f>
        <v>13.81</v>
      </c>
      <c r="O128" s="7">
        <f>VLOOKUP(L128,'CW1'!$AG$7:$AI$68,3,TRUE)</f>
        <v>21.871971111111112</v>
      </c>
      <c r="P128" s="7">
        <f t="shared" si="16"/>
        <v>22</v>
      </c>
      <c r="Q128" s="7">
        <f>MATCH(P128,'CW1'!$AJ$7:$AJ$29,0)</f>
        <v>1</v>
      </c>
      <c r="R128" s="7">
        <f>MATCH(M128,'CW1'!$AK$6:$AX$6,0)</f>
        <v>9</v>
      </c>
      <c r="S128" s="7">
        <f>INDEX('CW1'!$AK$7:$AX$29,'CW2 Hybrid Fuel consumption'!Q128,'CW2 Hybrid Fuel consumption'!R128)</f>
        <v>488</v>
      </c>
      <c r="T128" s="10">
        <f t="shared" si="13"/>
        <v>5.6</v>
      </c>
      <c r="U128" s="161">
        <f>(('CW1'!G131-'CW1'!G130)/3600)*'CW2 Hybrid Fuel consumption'!T128</f>
        <v>1.6982614283221883E-4</v>
      </c>
      <c r="V128" s="10">
        <f t="shared" si="17"/>
        <v>8.2875157702122781E-2</v>
      </c>
      <c r="W128" s="10">
        <f t="shared" si="20"/>
        <v>6.9733394709547225</v>
      </c>
      <c r="X128" s="171">
        <f t="shared" si="21"/>
        <v>1.1109270469453456E-4</v>
      </c>
      <c r="Y128" s="7">
        <f t="shared" si="22"/>
        <v>9.3476400414942637E-3</v>
      </c>
    </row>
    <row r="129" spans="1:25">
      <c r="A129" s="42">
        <v>126</v>
      </c>
      <c r="B129" s="168">
        <f>'CW2'!P132</f>
        <v>6.1707454764056617</v>
      </c>
      <c r="C129" s="162">
        <f>CW1FC1!B129</f>
        <v>1.6043094455903001E-4</v>
      </c>
      <c r="D129" s="21">
        <f t="shared" si="14"/>
        <v>577.55140041250809</v>
      </c>
      <c r="E129" s="150" t="s">
        <v>150</v>
      </c>
      <c r="F129" s="148" t="s">
        <v>152</v>
      </c>
      <c r="G129" s="7">
        <v>0</v>
      </c>
      <c r="H129" s="79">
        <f t="shared" si="24"/>
        <v>0</v>
      </c>
      <c r="I129" s="10">
        <f t="shared" si="27"/>
        <v>6170.745476405662</v>
      </c>
      <c r="J129" s="10">
        <f t="shared" si="26"/>
        <v>3004402.318190577</v>
      </c>
      <c r="K129" s="7">
        <f t="shared" si="18"/>
        <v>83.455619949738249</v>
      </c>
      <c r="L129" s="7">
        <f>'CW1'!Q132</f>
        <v>4500</v>
      </c>
      <c r="M129" s="7">
        <f t="shared" si="19"/>
        <v>4500</v>
      </c>
      <c r="N129" s="7">
        <f>VLOOKUP(M129,'CW1'!$AG$7:$AH$68,2,TRUE)</f>
        <v>13.81</v>
      </c>
      <c r="O129" s="7">
        <f>VLOOKUP(L129,'CW1'!$AG$7:$AI$68,3,TRUE)</f>
        <v>21.871971111111112</v>
      </c>
      <c r="P129" s="7">
        <f t="shared" si="16"/>
        <v>22</v>
      </c>
      <c r="Q129" s="7">
        <f>MATCH(P129,'CW1'!$AJ$7:$AJ$29,0)</f>
        <v>1</v>
      </c>
      <c r="R129" s="7">
        <f>MATCH(M129,'CW1'!$AK$6:$AX$6,0)</f>
        <v>9</v>
      </c>
      <c r="S129" s="7">
        <f>INDEX('CW1'!$AK$7:$AX$29,'CW2 Hybrid Fuel consumption'!Q129,'CW2 Hybrid Fuel consumption'!R129)</f>
        <v>488</v>
      </c>
      <c r="T129" s="10">
        <f t="shared" si="13"/>
        <v>5.6</v>
      </c>
      <c r="U129" s="161">
        <f>(('CW1'!G132-'CW1'!G131)/3600)*'CW2 Hybrid Fuel consumption'!T129</f>
        <v>1.6822962191338555E-4</v>
      </c>
      <c r="V129" s="10">
        <f t="shared" si="17"/>
        <v>8.2096055493732153E-2</v>
      </c>
      <c r="W129" s="10">
        <f t="shared" si="20"/>
        <v>7.0554355264484547</v>
      </c>
      <c r="X129" s="171">
        <f t="shared" si="21"/>
        <v>1.1004833176103505E-4</v>
      </c>
      <c r="Y129" s="7">
        <f t="shared" si="22"/>
        <v>9.4576883732552987E-3</v>
      </c>
    </row>
    <row r="130" spans="1:25">
      <c r="A130" s="42">
        <v>127</v>
      </c>
      <c r="B130" s="168">
        <f>'CW2'!P133</f>
        <v>6.2377431031273973</v>
      </c>
      <c r="C130" s="162">
        <f>CW1FC1!B130</f>
        <v>1.6071451259236087E-4</v>
      </c>
      <c r="D130" s="21">
        <f t="shared" si="14"/>
        <v>578.57224533249916</v>
      </c>
      <c r="E130" s="150" t="s">
        <v>150</v>
      </c>
      <c r="F130" s="148" t="s">
        <v>152</v>
      </c>
      <c r="G130" s="7">
        <v>0</v>
      </c>
      <c r="H130" s="79">
        <f t="shared" si="24"/>
        <v>0</v>
      </c>
      <c r="I130" s="10">
        <f t="shared" si="27"/>
        <v>6237.7431031273973</v>
      </c>
      <c r="J130" s="10">
        <f t="shared" si="26"/>
        <v>3010640.0612937044</v>
      </c>
      <c r="K130" s="7">
        <f t="shared" si="18"/>
        <v>83.628890591491796</v>
      </c>
      <c r="L130" s="7">
        <f>'CW1'!Q133</f>
        <v>4600</v>
      </c>
      <c r="M130" s="7">
        <f t="shared" si="19"/>
        <v>4500</v>
      </c>
      <c r="N130" s="7">
        <f>VLOOKUP(M130,'CW1'!$AG$7:$AH$68,2,TRUE)</f>
        <v>13.81</v>
      </c>
      <c r="O130" s="7">
        <f>VLOOKUP(L130,'CW1'!$AG$7:$AI$68,3,TRUE)</f>
        <v>21.845804347826085</v>
      </c>
      <c r="P130" s="7">
        <f t="shared" si="16"/>
        <v>22</v>
      </c>
      <c r="Q130" s="7">
        <f>MATCH(P130,'CW1'!$AJ$7:$AJ$29,0)</f>
        <v>1</v>
      </c>
      <c r="R130" s="7">
        <f>MATCH(M130,'CW1'!$AK$6:$AX$6,0)</f>
        <v>9</v>
      </c>
      <c r="S130" s="7">
        <f>INDEX('CW1'!$AK$7:$AX$29,'CW2 Hybrid Fuel consumption'!Q130,'CW2 Hybrid Fuel consumption'!R130)</f>
        <v>488</v>
      </c>
      <c r="T130" s="10">
        <f t="shared" si="13"/>
        <v>5.6</v>
      </c>
      <c r="U130" s="161">
        <f>(('CW1'!G133-'CW1'!G132)/3600)*'CW2 Hybrid Fuel consumption'!T130</f>
        <v>1.6667729693530396E-4</v>
      </c>
      <c r="V130" s="10">
        <f t="shared" si="17"/>
        <v>8.1338520904428335E-2</v>
      </c>
      <c r="W130" s="10">
        <f t="shared" si="20"/>
        <v>7.1367740473528833</v>
      </c>
      <c r="X130" s="171">
        <f t="shared" si="21"/>
        <v>1.0903286984507819E-4</v>
      </c>
      <c r="Y130" s="7">
        <f t="shared" si="22"/>
        <v>9.5667212431003769E-3</v>
      </c>
    </row>
    <row r="131" spans="1:25">
      <c r="A131" s="42">
        <v>128</v>
      </c>
      <c r="B131" s="168">
        <f>'CW2'!P134</f>
        <v>6.3043894702770533</v>
      </c>
      <c r="C131" s="162">
        <f>CW1FC1!B131</f>
        <v>1.6099808062569292E-4</v>
      </c>
      <c r="D131" s="21">
        <f t="shared" si="14"/>
        <v>579.59309025249456</v>
      </c>
      <c r="E131" s="150" t="s">
        <v>150</v>
      </c>
      <c r="F131" s="148" t="s">
        <v>152</v>
      </c>
      <c r="G131" s="7">
        <v>0</v>
      </c>
      <c r="H131" s="79">
        <f t="shared" si="24"/>
        <v>0</v>
      </c>
      <c r="I131" s="10">
        <f t="shared" si="27"/>
        <v>6304.3894702770531</v>
      </c>
      <c r="J131" s="10">
        <f t="shared" si="26"/>
        <v>3016944.4507639813</v>
      </c>
      <c r="K131" s="7">
        <f t="shared" si="18"/>
        <v>83.804012521221708</v>
      </c>
      <c r="L131" s="7">
        <f>'CW1'!Q134</f>
        <v>4600</v>
      </c>
      <c r="M131" s="7">
        <f t="shared" si="19"/>
        <v>4500</v>
      </c>
      <c r="N131" s="7">
        <f>VLOOKUP(M131,'CW1'!$AG$7:$AH$68,2,TRUE)</f>
        <v>13.81</v>
      </c>
      <c r="O131" s="7">
        <f>VLOOKUP(L131,'CW1'!$AG$7:$AI$68,3,TRUE)</f>
        <v>21.845804347826085</v>
      </c>
      <c r="P131" s="7">
        <f t="shared" si="16"/>
        <v>22</v>
      </c>
      <c r="Q131" s="7">
        <f>MATCH(P131,'CW1'!$AJ$7:$AJ$29,0)</f>
        <v>1</v>
      </c>
      <c r="R131" s="7">
        <f>MATCH(M131,'CW1'!$AK$6:$AX$6,0)</f>
        <v>9</v>
      </c>
      <c r="S131" s="7">
        <f>INDEX('CW1'!$AK$7:$AX$29,'CW2 Hybrid Fuel consumption'!Q131,'CW2 Hybrid Fuel consumption'!R131)</f>
        <v>488</v>
      </c>
      <c r="T131" s="10">
        <f t="shared" ref="T131:T194" si="28">MIN(5.6,B131)</f>
        <v>5.6</v>
      </c>
      <c r="U131" s="161">
        <f>(('CW1'!G134-'CW1'!G133)/3600)*'CW2 Hybrid Fuel consumption'!T131</f>
        <v>1.6516716571874607E-4</v>
      </c>
      <c r="V131" s="10">
        <f t="shared" si="17"/>
        <v>8.0601576870748079E-2</v>
      </c>
      <c r="W131" s="10">
        <f t="shared" si="20"/>
        <v>7.2173756242236315</v>
      </c>
      <c r="X131" s="171">
        <f t="shared" si="21"/>
        <v>1.0804500921011807E-4</v>
      </c>
      <c r="Y131" s="7">
        <f t="shared" si="22"/>
        <v>9.674766252310495E-3</v>
      </c>
    </row>
    <row r="132" spans="1:25">
      <c r="A132" s="42">
        <v>129</v>
      </c>
      <c r="B132" s="168">
        <f>'CW2'!P135</f>
        <v>6.3706963870486737</v>
      </c>
      <c r="C132" s="162">
        <f>CW1FC1!B132</f>
        <v>1.6128164865902717E-4</v>
      </c>
      <c r="D132" s="21">
        <f t="shared" ref="D132:D195" si="29">3600000*C132</f>
        <v>580.6139351724978</v>
      </c>
      <c r="E132" s="150" t="s">
        <v>150</v>
      </c>
      <c r="F132" s="148" t="s">
        <v>152</v>
      </c>
      <c r="G132" s="7">
        <v>0</v>
      </c>
      <c r="H132" s="79">
        <f t="shared" si="24"/>
        <v>0</v>
      </c>
      <c r="I132" s="10">
        <f t="shared" si="27"/>
        <v>6370.6963870486734</v>
      </c>
      <c r="J132" s="10">
        <f t="shared" si="26"/>
        <v>3023315.1471510301</v>
      </c>
      <c r="K132" s="7">
        <f t="shared" si="18"/>
        <v>83.98097630975083</v>
      </c>
      <c r="L132" s="7">
        <f>'CW1'!Q135</f>
        <v>4600</v>
      </c>
      <c r="M132" s="7">
        <f t="shared" si="19"/>
        <v>4500</v>
      </c>
      <c r="N132" s="7">
        <f>VLOOKUP(M132,'CW1'!$AG$7:$AH$68,2,TRUE)</f>
        <v>13.81</v>
      </c>
      <c r="O132" s="7">
        <f>VLOOKUP(L132,'CW1'!$AG$7:$AI$68,3,TRUE)</f>
        <v>21.845804347826085</v>
      </c>
      <c r="P132" s="7">
        <f t="shared" ref="P132:P195" si="30">ROUNDUP(O132,0)</f>
        <v>22</v>
      </c>
      <c r="Q132" s="7">
        <f>MATCH(P132,'CW1'!$AJ$7:$AJ$29,0)</f>
        <v>1</v>
      </c>
      <c r="R132" s="7">
        <f>MATCH(M132,'CW1'!$AK$6:$AX$6,0)</f>
        <v>9</v>
      </c>
      <c r="S132" s="7">
        <f>INDEX('CW1'!$AK$7:$AX$29,'CW2 Hybrid Fuel consumption'!Q132,'CW2 Hybrid Fuel consumption'!R132)</f>
        <v>488</v>
      </c>
      <c r="T132" s="10">
        <f t="shared" si="28"/>
        <v>5.6</v>
      </c>
      <c r="U132" s="161">
        <f>(('CW1'!G135-'CW1'!G134)/3600)*'CW2 Hybrid Fuel consumption'!T132</f>
        <v>1.6369735081074309E-4</v>
      </c>
      <c r="V132" s="10">
        <f t="shared" ref="V132:V177" si="31">S132*U132</f>
        <v>7.9884307195642629E-2</v>
      </c>
      <c r="W132" s="10">
        <f t="shared" si="20"/>
        <v>7.2972599314192745</v>
      </c>
      <c r="X132" s="171">
        <f t="shared" si="21"/>
        <v>1.0708352170997672E-4</v>
      </c>
      <c r="Y132" s="7">
        <f t="shared" si="22"/>
        <v>9.7818497740204714E-3</v>
      </c>
    </row>
    <row r="133" spans="1:25">
      <c r="A133" s="42">
        <v>130</v>
      </c>
      <c r="B133" s="168">
        <f>'CW2'!P136</f>
        <v>6.4366751210583661</v>
      </c>
      <c r="C133" s="162">
        <f>CW1FC1!B133</f>
        <v>1.6156521669235966E-4</v>
      </c>
      <c r="D133" s="21">
        <f t="shared" si="29"/>
        <v>581.63478009249479</v>
      </c>
      <c r="E133" s="150" t="s">
        <v>150</v>
      </c>
      <c r="F133" s="148" t="s">
        <v>152</v>
      </c>
      <c r="G133" s="7">
        <v>0</v>
      </c>
      <c r="H133" s="79">
        <f t="shared" si="24"/>
        <v>0</v>
      </c>
      <c r="I133" s="10">
        <f t="shared" si="27"/>
        <v>6436.6751210583661</v>
      </c>
      <c r="J133" s="10">
        <f t="shared" si="26"/>
        <v>3029751.8222720884</v>
      </c>
      <c r="K133" s="7">
        <f t="shared" ref="K133:K196" si="32">(J133/3600000)*100</f>
        <v>84.15977284089135</v>
      </c>
      <c r="L133" s="7">
        <f>'CW1'!Q136</f>
        <v>4700</v>
      </c>
      <c r="M133" s="7">
        <f t="shared" ref="M133:M196" si="33">MROUND(L133,500)</f>
        <v>4500</v>
      </c>
      <c r="N133" s="7">
        <f>VLOOKUP(M133,'CW1'!$AG$7:$AH$68,2,TRUE)</f>
        <v>13.81</v>
      </c>
      <c r="O133" s="7">
        <f>VLOOKUP(L133,'CW1'!$AG$7:$AI$68,3,TRUE)</f>
        <v>21.820751063829785</v>
      </c>
      <c r="P133" s="7">
        <f t="shared" si="30"/>
        <v>22</v>
      </c>
      <c r="Q133" s="7">
        <f>MATCH(P133,'CW1'!$AJ$7:$AJ$29,0)</f>
        <v>1</v>
      </c>
      <c r="R133" s="7">
        <f>MATCH(M133,'CW1'!$AK$6:$AX$6,0)</f>
        <v>9</v>
      </c>
      <c r="S133" s="7">
        <f>INDEX('CW1'!$AK$7:$AX$29,'CW2 Hybrid Fuel consumption'!Q133,'CW2 Hybrid Fuel consumption'!R133)</f>
        <v>488</v>
      </c>
      <c r="T133" s="10">
        <f t="shared" si="28"/>
        <v>5.6</v>
      </c>
      <c r="U133" s="161">
        <f>(('CW1'!G136-'CW1'!G135)/3600)*'CW2 Hybrid Fuel consumption'!T133</f>
        <v>1.6226608966934543E-4</v>
      </c>
      <c r="V133" s="10">
        <f t="shared" si="31"/>
        <v>7.9185851758640569E-2</v>
      </c>
      <c r="W133" s="10">
        <f t="shared" si="20"/>
        <v>7.3764457831779149</v>
      </c>
      <c r="X133" s="171">
        <f t="shared" si="21"/>
        <v>1.061472543681509E-4</v>
      </c>
      <c r="Y133" s="7">
        <f t="shared" si="22"/>
        <v>9.8879970283886221E-3</v>
      </c>
    </row>
    <row r="134" spans="1:25">
      <c r="A134" s="42">
        <v>131</v>
      </c>
      <c r="B134" s="168">
        <f>'CW2'!P137</f>
        <v>6.5023364317469792</v>
      </c>
      <c r="C134" s="162">
        <f>CW1FC1!B134</f>
        <v>1.6184878472569455E-4</v>
      </c>
      <c r="D134" s="21">
        <f t="shared" si="29"/>
        <v>582.65562501250042</v>
      </c>
      <c r="E134" s="150" t="s">
        <v>150</v>
      </c>
      <c r="F134" s="148" t="s">
        <v>152</v>
      </c>
      <c r="G134" s="7">
        <v>0</v>
      </c>
      <c r="H134" s="79">
        <f t="shared" si="24"/>
        <v>0</v>
      </c>
      <c r="I134" s="10">
        <f t="shared" si="27"/>
        <v>6502.3364317469795</v>
      </c>
      <c r="J134" s="10">
        <f t="shared" si="26"/>
        <v>3036254.1587038352</v>
      </c>
      <c r="K134" s="7">
        <f t="shared" si="32"/>
        <v>84.34039329732876</v>
      </c>
      <c r="L134" s="7">
        <f>'CW1'!Q137</f>
        <v>4700</v>
      </c>
      <c r="M134" s="7">
        <f t="shared" si="33"/>
        <v>4500</v>
      </c>
      <c r="N134" s="7">
        <f>VLOOKUP(M134,'CW1'!$AG$7:$AH$68,2,TRUE)</f>
        <v>13.81</v>
      </c>
      <c r="O134" s="7">
        <f>VLOOKUP(L134,'CW1'!$AG$7:$AI$68,3,TRUE)</f>
        <v>21.820751063829785</v>
      </c>
      <c r="P134" s="7">
        <f t="shared" si="30"/>
        <v>22</v>
      </c>
      <c r="Q134" s="7">
        <f>MATCH(P134,'CW1'!$AJ$7:$AJ$29,0)</f>
        <v>1</v>
      </c>
      <c r="R134" s="7">
        <f>MATCH(M134,'CW1'!$AK$6:$AX$6,0)</f>
        <v>9</v>
      </c>
      <c r="S134" s="7">
        <f>INDEX('CW1'!$AK$7:$AX$29,'CW2 Hybrid Fuel consumption'!Q134,'CW2 Hybrid Fuel consumption'!R134)</f>
        <v>488</v>
      </c>
      <c r="T134" s="10">
        <f t="shared" si="28"/>
        <v>5.6</v>
      </c>
      <c r="U134" s="161">
        <f>(('CW1'!G137-'CW1'!G136)/3600)*'CW2 Hybrid Fuel consumption'!T134</f>
        <v>1.6087172577622827E-4</v>
      </c>
      <c r="V134" s="10">
        <f t="shared" si="31"/>
        <v>7.8505402178799394E-2</v>
      </c>
      <c r="W134" s="10">
        <f t="shared" ref="W134:W197" si="34">V134+W133</f>
        <v>7.4549511853567143</v>
      </c>
      <c r="X134" s="171">
        <f t="shared" ref="X134:X197" si="35">((S134*U134)/1000)/0.746</f>
        <v>1.0523512356407426E-4</v>
      </c>
      <c r="Y134" s="7">
        <f t="shared" ref="Y134:Y197" si="36">Y133+X134</f>
        <v>9.9932321519526964E-3</v>
      </c>
    </row>
    <row r="135" spans="1:25">
      <c r="A135" s="42">
        <v>132</v>
      </c>
      <c r="B135" s="168">
        <f>'CW2'!P138</f>
        <v>1.7619430023327483</v>
      </c>
      <c r="C135" s="162">
        <f>CW1FC1!B135</f>
        <v>4.5465686092361126E-5</v>
      </c>
      <c r="D135" s="21">
        <f t="shared" si="29"/>
        <v>163.67646993250005</v>
      </c>
      <c r="E135" s="150" t="s">
        <v>150</v>
      </c>
      <c r="F135" s="164" t="s">
        <v>154</v>
      </c>
      <c r="G135" s="7">
        <v>0</v>
      </c>
      <c r="H135" s="79">
        <f t="shared" si="24"/>
        <v>0</v>
      </c>
      <c r="I135" s="10">
        <v>0</v>
      </c>
      <c r="J135" s="10">
        <f t="shared" si="26"/>
        <v>3036254.1587038352</v>
      </c>
      <c r="K135" s="7">
        <f t="shared" si="32"/>
        <v>84.34039329732876</v>
      </c>
      <c r="L135" s="7">
        <f>'CW1'!Q138</f>
        <v>4800</v>
      </c>
      <c r="M135" s="7">
        <f t="shared" si="33"/>
        <v>5000</v>
      </c>
      <c r="N135" s="7">
        <f>VLOOKUP(M135,'CW1'!$AG$7:$AH$68,2,TRUE)</f>
        <v>15.26</v>
      </c>
      <c r="O135" s="7">
        <f>VLOOKUP(L135,'CW1'!$AG$7:$AI$68,3,TRUE)</f>
        <v>21.796741666666666</v>
      </c>
      <c r="P135" s="7">
        <f t="shared" si="30"/>
        <v>22</v>
      </c>
      <c r="Q135" s="7">
        <f>MATCH(P135,'CW1'!$AJ$7:$AJ$29,0)</f>
        <v>1</v>
      </c>
      <c r="R135" s="7">
        <f>MATCH(M135,'CW1'!$AK$6:$AX$6,0)</f>
        <v>10</v>
      </c>
      <c r="S135" s="7">
        <v>0</v>
      </c>
      <c r="T135" s="10">
        <f t="shared" si="28"/>
        <v>1.7619430023327483</v>
      </c>
      <c r="U135" s="161">
        <f>(('CW1'!G138-'CW1'!G137)/3600)*'CW2 Hybrid Fuel consumption'!T135</f>
        <v>5.018790831458335E-5</v>
      </c>
      <c r="V135" s="10">
        <f t="shared" si="31"/>
        <v>0</v>
      </c>
      <c r="W135" s="10">
        <f t="shared" si="34"/>
        <v>7.4549511853567143</v>
      </c>
      <c r="X135" s="171">
        <f t="shared" si="35"/>
        <v>0</v>
      </c>
      <c r="Y135" s="7">
        <f t="shared" si="36"/>
        <v>9.9932321519526964E-3</v>
      </c>
    </row>
    <row r="136" spans="1:25">
      <c r="A136" s="42">
        <v>133</v>
      </c>
      <c r="B136" s="168">
        <f>'CW2'!P139</f>
        <v>1.7619430023327483</v>
      </c>
      <c r="C136" s="162">
        <f>CW1FC1!B136</f>
        <v>4.5465686092361126E-5</v>
      </c>
      <c r="D136" s="21">
        <f t="shared" si="29"/>
        <v>163.67646993250005</v>
      </c>
      <c r="E136" s="150" t="s">
        <v>150</v>
      </c>
      <c r="F136" s="164" t="s">
        <v>154</v>
      </c>
      <c r="G136" s="7">
        <v>0</v>
      </c>
      <c r="H136" s="79">
        <f t="shared" si="24"/>
        <v>0</v>
      </c>
      <c r="I136" s="10">
        <v>0</v>
      </c>
      <c r="J136" s="10">
        <f t="shared" si="26"/>
        <v>3036254.1587038352</v>
      </c>
      <c r="K136" s="7">
        <f t="shared" si="32"/>
        <v>84.34039329732876</v>
      </c>
      <c r="L136" s="7">
        <f>'CW1'!Q139</f>
        <v>4800</v>
      </c>
      <c r="M136" s="7">
        <f t="shared" si="33"/>
        <v>5000</v>
      </c>
      <c r="N136" s="7">
        <f>VLOOKUP(M136,'CW1'!$AG$7:$AH$68,2,TRUE)</f>
        <v>15.26</v>
      </c>
      <c r="O136" s="7">
        <f>VLOOKUP(L136,'CW1'!$AG$7:$AI$68,3,TRUE)</f>
        <v>21.796741666666666</v>
      </c>
      <c r="P136" s="7">
        <f t="shared" si="30"/>
        <v>22</v>
      </c>
      <c r="Q136" s="7">
        <f>MATCH(P136,'CW1'!$AJ$7:$AJ$29,0)</f>
        <v>1</v>
      </c>
      <c r="R136" s="7">
        <f>MATCH(M136,'CW1'!$AK$6:$AX$6,0)</f>
        <v>10</v>
      </c>
      <c r="S136" s="7">
        <v>0</v>
      </c>
      <c r="T136" s="10">
        <f t="shared" si="28"/>
        <v>1.7619430023327483</v>
      </c>
      <c r="U136" s="161">
        <f>(('CW1'!G139-'CW1'!G138)/3600)*'CW2 Hybrid Fuel consumption'!T136</f>
        <v>5.018790831458335E-5</v>
      </c>
      <c r="V136" s="10">
        <f t="shared" si="31"/>
        <v>0</v>
      </c>
      <c r="W136" s="10">
        <f t="shared" si="34"/>
        <v>7.4549511853567143</v>
      </c>
      <c r="X136" s="171">
        <f t="shared" si="35"/>
        <v>0</v>
      </c>
      <c r="Y136" s="7">
        <f t="shared" si="36"/>
        <v>9.9932321519526964E-3</v>
      </c>
    </row>
    <row r="137" spans="1:25">
      <c r="A137" s="42">
        <v>134</v>
      </c>
      <c r="B137" s="168">
        <f>'CW2'!P140</f>
        <v>1.7619430023327483</v>
      </c>
      <c r="C137" s="162">
        <f>CW1FC1!B137</f>
        <v>4.5465686092361126E-5</v>
      </c>
      <c r="D137" s="21">
        <f t="shared" si="29"/>
        <v>163.67646993250005</v>
      </c>
      <c r="E137" s="150" t="s">
        <v>150</v>
      </c>
      <c r="F137" s="164" t="s">
        <v>154</v>
      </c>
      <c r="G137" s="7">
        <v>0</v>
      </c>
      <c r="H137" s="79">
        <f t="shared" si="24"/>
        <v>0</v>
      </c>
      <c r="I137" s="10">
        <v>0</v>
      </c>
      <c r="J137" s="10">
        <f t="shared" si="26"/>
        <v>3036254.1587038352</v>
      </c>
      <c r="K137" s="7">
        <f t="shared" si="32"/>
        <v>84.34039329732876</v>
      </c>
      <c r="L137" s="7">
        <f>'CW1'!Q140</f>
        <v>4800</v>
      </c>
      <c r="M137" s="7">
        <f t="shared" si="33"/>
        <v>5000</v>
      </c>
      <c r="N137" s="7">
        <f>VLOOKUP(M137,'CW1'!$AG$7:$AH$68,2,TRUE)</f>
        <v>15.26</v>
      </c>
      <c r="O137" s="7">
        <f>VLOOKUP(L137,'CW1'!$AG$7:$AI$68,3,TRUE)</f>
        <v>21.796741666666666</v>
      </c>
      <c r="P137" s="7">
        <f t="shared" si="30"/>
        <v>22</v>
      </c>
      <c r="Q137" s="7">
        <f>MATCH(P137,'CW1'!$AJ$7:$AJ$29,0)</f>
        <v>1</v>
      </c>
      <c r="R137" s="7">
        <f>MATCH(M137,'CW1'!$AK$6:$AX$6,0)</f>
        <v>10</v>
      </c>
      <c r="S137" s="7">
        <v>0</v>
      </c>
      <c r="T137" s="10">
        <f t="shared" si="28"/>
        <v>1.7619430023327483</v>
      </c>
      <c r="U137" s="161">
        <f>(('CW1'!G140-'CW1'!G139)/3600)*'CW2 Hybrid Fuel consumption'!T137</f>
        <v>5.018790831458335E-5</v>
      </c>
      <c r="V137" s="10">
        <f t="shared" si="31"/>
        <v>0</v>
      </c>
      <c r="W137" s="10">
        <f t="shared" si="34"/>
        <v>7.4549511853567143</v>
      </c>
      <c r="X137" s="171">
        <f t="shared" si="35"/>
        <v>0</v>
      </c>
      <c r="Y137" s="7">
        <f t="shared" si="36"/>
        <v>9.9932321519526964E-3</v>
      </c>
    </row>
    <row r="138" spans="1:25">
      <c r="A138" s="42">
        <v>135</v>
      </c>
      <c r="B138" s="168">
        <f>'CW2'!P141</f>
        <v>1.7619430023327483</v>
      </c>
      <c r="C138" s="162">
        <f>CW1FC1!B138</f>
        <v>4.5465686092361126E-5</v>
      </c>
      <c r="D138" s="21">
        <f t="shared" si="29"/>
        <v>163.67646993250005</v>
      </c>
      <c r="E138" s="150" t="s">
        <v>150</v>
      </c>
      <c r="F138" s="164" t="s">
        <v>154</v>
      </c>
      <c r="G138" s="7">
        <v>0</v>
      </c>
      <c r="H138" s="79">
        <f t="shared" si="24"/>
        <v>0</v>
      </c>
      <c r="I138" s="10">
        <v>0</v>
      </c>
      <c r="J138" s="10">
        <f t="shared" si="26"/>
        <v>3036254.1587038352</v>
      </c>
      <c r="K138" s="7">
        <f t="shared" si="32"/>
        <v>84.34039329732876</v>
      </c>
      <c r="L138" s="7">
        <f>'CW1'!Q141</f>
        <v>4800</v>
      </c>
      <c r="M138" s="7">
        <f t="shared" si="33"/>
        <v>5000</v>
      </c>
      <c r="N138" s="7">
        <f>VLOOKUP(M138,'CW1'!$AG$7:$AH$68,2,TRUE)</f>
        <v>15.26</v>
      </c>
      <c r="O138" s="7">
        <f>VLOOKUP(L138,'CW1'!$AG$7:$AI$68,3,TRUE)</f>
        <v>21.796741666666666</v>
      </c>
      <c r="P138" s="7">
        <f t="shared" si="30"/>
        <v>22</v>
      </c>
      <c r="Q138" s="7">
        <f>MATCH(P138,'CW1'!$AJ$7:$AJ$29,0)</f>
        <v>1</v>
      </c>
      <c r="R138" s="7">
        <f>MATCH(M138,'CW1'!$AK$6:$AX$6,0)</f>
        <v>10</v>
      </c>
      <c r="S138" s="7">
        <v>0</v>
      </c>
      <c r="T138" s="10">
        <f t="shared" si="28"/>
        <v>1.7619430023327483</v>
      </c>
      <c r="U138" s="161">
        <f>(('CW1'!G141-'CW1'!G140)/3600)*'CW2 Hybrid Fuel consumption'!T138</f>
        <v>5.018790831458335E-5</v>
      </c>
      <c r="V138" s="10">
        <f t="shared" si="31"/>
        <v>0</v>
      </c>
      <c r="W138" s="10">
        <f t="shared" si="34"/>
        <v>7.4549511853567143</v>
      </c>
      <c r="X138" s="171">
        <f t="shared" si="35"/>
        <v>0</v>
      </c>
      <c r="Y138" s="7">
        <f t="shared" si="36"/>
        <v>9.9932321519526964E-3</v>
      </c>
    </row>
    <row r="139" spans="1:25">
      <c r="A139" s="42">
        <v>136</v>
      </c>
      <c r="B139" s="168">
        <f>'CW2'!P142</f>
        <v>1.7619430023327483</v>
      </c>
      <c r="C139" s="162">
        <f>CW1FC1!B139</f>
        <v>4.5465686092361126E-5</v>
      </c>
      <c r="D139" s="21">
        <f t="shared" si="29"/>
        <v>163.67646993250005</v>
      </c>
      <c r="E139" s="150" t="s">
        <v>150</v>
      </c>
      <c r="F139" s="164" t="s">
        <v>154</v>
      </c>
      <c r="G139" s="7">
        <v>0</v>
      </c>
      <c r="H139" s="79">
        <f t="shared" si="24"/>
        <v>0</v>
      </c>
      <c r="I139" s="10">
        <v>0</v>
      </c>
      <c r="J139" s="10">
        <f t="shared" si="26"/>
        <v>3036254.1587038352</v>
      </c>
      <c r="K139" s="7">
        <f t="shared" si="32"/>
        <v>84.34039329732876</v>
      </c>
      <c r="L139" s="7">
        <f>'CW1'!Q142</f>
        <v>4800</v>
      </c>
      <c r="M139" s="7">
        <f t="shared" si="33"/>
        <v>5000</v>
      </c>
      <c r="N139" s="7">
        <f>VLOOKUP(M139,'CW1'!$AG$7:$AH$68,2,TRUE)</f>
        <v>15.26</v>
      </c>
      <c r="O139" s="7">
        <f>VLOOKUP(L139,'CW1'!$AG$7:$AI$68,3,TRUE)</f>
        <v>21.796741666666666</v>
      </c>
      <c r="P139" s="7">
        <f t="shared" si="30"/>
        <v>22</v>
      </c>
      <c r="Q139" s="7">
        <f>MATCH(P139,'CW1'!$AJ$7:$AJ$29,0)</f>
        <v>1</v>
      </c>
      <c r="R139" s="7">
        <f>MATCH(M139,'CW1'!$AK$6:$AX$6,0)</f>
        <v>10</v>
      </c>
      <c r="S139" s="7">
        <v>0</v>
      </c>
      <c r="T139" s="10">
        <f t="shared" si="28"/>
        <v>1.7619430023327483</v>
      </c>
      <c r="U139" s="161">
        <f>(('CW1'!G142-'CW1'!G141)/3600)*'CW2 Hybrid Fuel consumption'!T139</f>
        <v>5.018790831458335E-5</v>
      </c>
      <c r="V139" s="10">
        <f t="shared" si="31"/>
        <v>0</v>
      </c>
      <c r="W139" s="10">
        <f t="shared" si="34"/>
        <v>7.4549511853567143</v>
      </c>
      <c r="X139" s="171">
        <f t="shared" si="35"/>
        <v>0</v>
      </c>
      <c r="Y139" s="7">
        <f t="shared" si="36"/>
        <v>9.9932321519526964E-3</v>
      </c>
    </row>
    <row r="140" spans="1:25">
      <c r="A140" s="42">
        <v>137</v>
      </c>
      <c r="B140" s="168">
        <f>'CW2'!P143</f>
        <v>1.7619430023327483</v>
      </c>
      <c r="C140" s="162">
        <f>CW1FC1!B140</f>
        <v>4.5465686092361126E-5</v>
      </c>
      <c r="D140" s="21">
        <f t="shared" si="29"/>
        <v>163.67646993250005</v>
      </c>
      <c r="E140" s="150" t="s">
        <v>150</v>
      </c>
      <c r="F140" s="164" t="s">
        <v>154</v>
      </c>
      <c r="G140" s="7">
        <v>0</v>
      </c>
      <c r="H140" s="79">
        <f t="shared" si="24"/>
        <v>0</v>
      </c>
      <c r="I140" s="10">
        <v>0</v>
      </c>
      <c r="J140" s="10">
        <f t="shared" si="26"/>
        <v>3036254.1587038352</v>
      </c>
      <c r="K140" s="7">
        <f t="shared" si="32"/>
        <v>84.34039329732876</v>
      </c>
      <c r="L140" s="7">
        <f>'CW1'!Q143</f>
        <v>4800</v>
      </c>
      <c r="M140" s="7">
        <f t="shared" si="33"/>
        <v>5000</v>
      </c>
      <c r="N140" s="7">
        <f>VLOOKUP(M140,'CW1'!$AG$7:$AH$68,2,TRUE)</f>
        <v>15.26</v>
      </c>
      <c r="O140" s="7">
        <f>VLOOKUP(L140,'CW1'!$AG$7:$AI$68,3,TRUE)</f>
        <v>21.796741666666666</v>
      </c>
      <c r="P140" s="7">
        <f t="shared" si="30"/>
        <v>22</v>
      </c>
      <c r="Q140" s="7">
        <f>MATCH(P140,'CW1'!$AJ$7:$AJ$29,0)</f>
        <v>1</v>
      </c>
      <c r="R140" s="7">
        <f>MATCH(M140,'CW1'!$AK$6:$AX$6,0)</f>
        <v>10</v>
      </c>
      <c r="S140" s="7">
        <v>0</v>
      </c>
      <c r="T140" s="10">
        <f t="shared" si="28"/>
        <v>1.7619430023327483</v>
      </c>
      <c r="U140" s="161">
        <f>(('CW1'!G143-'CW1'!G142)/3600)*'CW2 Hybrid Fuel consumption'!T140</f>
        <v>5.018790831458335E-5</v>
      </c>
      <c r="V140" s="10">
        <f t="shared" si="31"/>
        <v>0</v>
      </c>
      <c r="W140" s="10">
        <f t="shared" si="34"/>
        <v>7.4549511853567143</v>
      </c>
      <c r="X140" s="171">
        <f t="shared" si="35"/>
        <v>0</v>
      </c>
      <c r="Y140" s="7">
        <f t="shared" si="36"/>
        <v>9.9932321519526964E-3</v>
      </c>
    </row>
    <row r="141" spans="1:25">
      <c r="A141" s="42">
        <v>138</v>
      </c>
      <c r="B141" s="168">
        <f>'CW2'!P144</f>
        <v>1.7619430023327483</v>
      </c>
      <c r="C141" s="162">
        <f>CW1FC1!B141</f>
        <v>4.5465686092361126E-5</v>
      </c>
      <c r="D141" s="21">
        <f t="shared" si="29"/>
        <v>163.67646993250005</v>
      </c>
      <c r="E141" s="150" t="s">
        <v>150</v>
      </c>
      <c r="F141" s="164" t="s">
        <v>154</v>
      </c>
      <c r="G141" s="7">
        <v>0</v>
      </c>
      <c r="H141" s="79">
        <f t="shared" si="24"/>
        <v>0</v>
      </c>
      <c r="I141" s="10">
        <v>0</v>
      </c>
      <c r="J141" s="10">
        <f t="shared" si="26"/>
        <v>3036254.1587038352</v>
      </c>
      <c r="K141" s="7">
        <f t="shared" si="32"/>
        <v>84.34039329732876</v>
      </c>
      <c r="L141" s="7">
        <f>'CW1'!Q144</f>
        <v>4800</v>
      </c>
      <c r="M141" s="7">
        <f t="shared" si="33"/>
        <v>5000</v>
      </c>
      <c r="N141" s="7">
        <f>VLOOKUP(M141,'CW1'!$AG$7:$AH$68,2,TRUE)</f>
        <v>15.26</v>
      </c>
      <c r="O141" s="7">
        <f>VLOOKUP(L141,'CW1'!$AG$7:$AI$68,3,TRUE)</f>
        <v>21.796741666666666</v>
      </c>
      <c r="P141" s="7">
        <f t="shared" si="30"/>
        <v>22</v>
      </c>
      <c r="Q141" s="7">
        <f>MATCH(P141,'CW1'!$AJ$7:$AJ$29,0)</f>
        <v>1</v>
      </c>
      <c r="R141" s="7">
        <f>MATCH(M141,'CW1'!$AK$6:$AX$6,0)</f>
        <v>10</v>
      </c>
      <c r="S141" s="7">
        <v>0</v>
      </c>
      <c r="T141" s="10">
        <f t="shared" si="28"/>
        <v>1.7619430023327483</v>
      </c>
      <c r="U141" s="161">
        <f>(('CW1'!G144-'CW1'!G143)/3600)*'CW2 Hybrid Fuel consumption'!T141</f>
        <v>5.018790831458335E-5</v>
      </c>
      <c r="V141" s="10">
        <f t="shared" si="31"/>
        <v>0</v>
      </c>
      <c r="W141" s="10">
        <f t="shared" si="34"/>
        <v>7.4549511853567143</v>
      </c>
      <c r="X141" s="171">
        <f t="shared" si="35"/>
        <v>0</v>
      </c>
      <c r="Y141" s="7">
        <f t="shared" si="36"/>
        <v>9.9932321519526964E-3</v>
      </c>
    </row>
    <row r="142" spans="1:25">
      <c r="A142" s="42">
        <v>139</v>
      </c>
      <c r="B142" s="168">
        <f>'CW2'!P145</f>
        <v>1.7619430023327483</v>
      </c>
      <c r="C142" s="162">
        <f>CW1FC1!B142</f>
        <v>4.5465686092361126E-5</v>
      </c>
      <c r="D142" s="21">
        <f t="shared" si="29"/>
        <v>163.67646993250005</v>
      </c>
      <c r="E142" s="150" t="s">
        <v>150</v>
      </c>
      <c r="F142" s="164" t="s">
        <v>154</v>
      </c>
      <c r="G142" s="7">
        <v>0</v>
      </c>
      <c r="H142" s="79">
        <f t="shared" si="24"/>
        <v>0</v>
      </c>
      <c r="I142" s="10">
        <v>0</v>
      </c>
      <c r="J142" s="10">
        <f t="shared" si="26"/>
        <v>3036254.1587038352</v>
      </c>
      <c r="K142" s="7">
        <f t="shared" si="32"/>
        <v>84.34039329732876</v>
      </c>
      <c r="L142" s="7">
        <f>'CW1'!Q145</f>
        <v>4800</v>
      </c>
      <c r="M142" s="7">
        <f t="shared" si="33"/>
        <v>5000</v>
      </c>
      <c r="N142" s="7">
        <f>VLOOKUP(M142,'CW1'!$AG$7:$AH$68,2,TRUE)</f>
        <v>15.26</v>
      </c>
      <c r="O142" s="7">
        <f>VLOOKUP(L142,'CW1'!$AG$7:$AI$68,3,TRUE)</f>
        <v>21.796741666666666</v>
      </c>
      <c r="P142" s="7">
        <f t="shared" si="30"/>
        <v>22</v>
      </c>
      <c r="Q142" s="7">
        <f>MATCH(P142,'CW1'!$AJ$7:$AJ$29,0)</f>
        <v>1</v>
      </c>
      <c r="R142" s="7">
        <f>MATCH(M142,'CW1'!$AK$6:$AX$6,0)</f>
        <v>10</v>
      </c>
      <c r="S142" s="7">
        <v>0</v>
      </c>
      <c r="T142" s="10">
        <f t="shared" si="28"/>
        <v>1.7619430023327483</v>
      </c>
      <c r="U142" s="161">
        <f>(('CW1'!G145-'CW1'!G144)/3600)*'CW2 Hybrid Fuel consumption'!T142</f>
        <v>5.018790831458335E-5</v>
      </c>
      <c r="V142" s="10">
        <f t="shared" si="31"/>
        <v>0</v>
      </c>
      <c r="W142" s="10">
        <f t="shared" si="34"/>
        <v>7.4549511853567143</v>
      </c>
      <c r="X142" s="171">
        <f t="shared" si="35"/>
        <v>0</v>
      </c>
      <c r="Y142" s="7">
        <f t="shared" si="36"/>
        <v>9.9932321519526964E-3</v>
      </c>
    </row>
    <row r="143" spans="1:25">
      <c r="A143" s="42">
        <v>140</v>
      </c>
      <c r="B143" s="168">
        <f>'CW2'!P146</f>
        <v>1.7619430023327483</v>
      </c>
      <c r="C143" s="162">
        <f>CW1FC1!B143</f>
        <v>4.5465686092361126E-5</v>
      </c>
      <c r="D143" s="21">
        <f t="shared" si="29"/>
        <v>163.67646993250005</v>
      </c>
      <c r="E143" s="150" t="s">
        <v>150</v>
      </c>
      <c r="F143" s="164" t="s">
        <v>154</v>
      </c>
      <c r="G143" s="7">
        <v>0</v>
      </c>
      <c r="H143" s="79">
        <f t="shared" si="24"/>
        <v>0</v>
      </c>
      <c r="I143" s="10">
        <v>0</v>
      </c>
      <c r="J143" s="10">
        <f t="shared" si="26"/>
        <v>3036254.1587038352</v>
      </c>
      <c r="K143" s="7">
        <f t="shared" si="32"/>
        <v>84.34039329732876</v>
      </c>
      <c r="L143" s="7">
        <f>'CW1'!Q146</f>
        <v>4800</v>
      </c>
      <c r="M143" s="7">
        <f t="shared" si="33"/>
        <v>5000</v>
      </c>
      <c r="N143" s="7">
        <f>VLOOKUP(M143,'CW1'!$AG$7:$AH$68,2,TRUE)</f>
        <v>15.26</v>
      </c>
      <c r="O143" s="7">
        <f>VLOOKUP(L143,'CW1'!$AG$7:$AI$68,3,TRUE)</f>
        <v>21.796741666666666</v>
      </c>
      <c r="P143" s="7">
        <f t="shared" si="30"/>
        <v>22</v>
      </c>
      <c r="Q143" s="7">
        <f>MATCH(P143,'CW1'!$AJ$7:$AJ$29,0)</f>
        <v>1</v>
      </c>
      <c r="R143" s="7">
        <f>MATCH(M143,'CW1'!$AK$6:$AX$6,0)</f>
        <v>10</v>
      </c>
      <c r="S143" s="7">
        <v>0</v>
      </c>
      <c r="T143" s="10">
        <f t="shared" si="28"/>
        <v>1.7619430023327483</v>
      </c>
      <c r="U143" s="161">
        <f>(('CW1'!G146-'CW1'!G145)/3600)*'CW2 Hybrid Fuel consumption'!T143</f>
        <v>5.018790831458335E-5</v>
      </c>
      <c r="V143" s="10">
        <f t="shared" si="31"/>
        <v>0</v>
      </c>
      <c r="W143" s="10">
        <f t="shared" si="34"/>
        <v>7.4549511853567143</v>
      </c>
      <c r="X143" s="171">
        <f t="shared" si="35"/>
        <v>0</v>
      </c>
      <c r="Y143" s="7">
        <f t="shared" si="36"/>
        <v>9.9932321519526964E-3</v>
      </c>
    </row>
    <row r="144" spans="1:25">
      <c r="A144" s="42">
        <v>141</v>
      </c>
      <c r="B144" s="168">
        <f>'CW2'!P147</f>
        <v>1.7619430023327483</v>
      </c>
      <c r="C144" s="162">
        <f>CW1FC1!B144</f>
        <v>4.5465686092361126E-5</v>
      </c>
      <c r="D144" s="21">
        <f t="shared" si="29"/>
        <v>163.67646993250005</v>
      </c>
      <c r="E144" s="150" t="s">
        <v>150</v>
      </c>
      <c r="F144" s="164" t="s">
        <v>154</v>
      </c>
      <c r="G144" s="7">
        <v>0</v>
      </c>
      <c r="H144" s="79">
        <f t="shared" si="24"/>
        <v>0</v>
      </c>
      <c r="I144" s="10">
        <v>0</v>
      </c>
      <c r="J144" s="10">
        <f t="shared" si="26"/>
        <v>3036254.1587038352</v>
      </c>
      <c r="K144" s="7">
        <f t="shared" si="32"/>
        <v>84.34039329732876</v>
      </c>
      <c r="L144" s="7">
        <f>'CW1'!Q147</f>
        <v>4800</v>
      </c>
      <c r="M144" s="7">
        <f t="shared" si="33"/>
        <v>5000</v>
      </c>
      <c r="N144" s="7">
        <f>VLOOKUP(M144,'CW1'!$AG$7:$AH$68,2,TRUE)</f>
        <v>15.26</v>
      </c>
      <c r="O144" s="7">
        <f>VLOOKUP(L144,'CW1'!$AG$7:$AI$68,3,TRUE)</f>
        <v>21.796741666666666</v>
      </c>
      <c r="P144" s="7">
        <f t="shared" si="30"/>
        <v>22</v>
      </c>
      <c r="Q144" s="7">
        <f>MATCH(P144,'CW1'!$AJ$7:$AJ$29,0)</f>
        <v>1</v>
      </c>
      <c r="R144" s="7">
        <f>MATCH(M144,'CW1'!$AK$6:$AX$6,0)</f>
        <v>10</v>
      </c>
      <c r="S144" s="7">
        <v>0</v>
      </c>
      <c r="T144" s="10">
        <f t="shared" si="28"/>
        <v>1.7619430023327483</v>
      </c>
      <c r="U144" s="161">
        <f>(('CW1'!G147-'CW1'!G146)/3600)*'CW2 Hybrid Fuel consumption'!T144</f>
        <v>5.018790831458335E-5</v>
      </c>
      <c r="V144" s="10">
        <f t="shared" si="31"/>
        <v>0</v>
      </c>
      <c r="W144" s="10">
        <f t="shared" si="34"/>
        <v>7.4549511853567143</v>
      </c>
      <c r="X144" s="171">
        <f t="shared" si="35"/>
        <v>0</v>
      </c>
      <c r="Y144" s="7">
        <f t="shared" si="36"/>
        <v>9.9932321519526964E-3</v>
      </c>
    </row>
    <row r="145" spans="1:25">
      <c r="A145" s="42">
        <v>142</v>
      </c>
      <c r="B145" s="168">
        <f>'CW2'!P148</f>
        <v>1.7619430023327483</v>
      </c>
      <c r="C145" s="162">
        <f>CW1FC1!B145</f>
        <v>4.5465686092361126E-5</v>
      </c>
      <c r="D145" s="21">
        <f t="shared" si="29"/>
        <v>163.67646993250005</v>
      </c>
      <c r="E145" s="150" t="s">
        <v>150</v>
      </c>
      <c r="F145" s="164" t="s">
        <v>154</v>
      </c>
      <c r="G145" s="7">
        <v>0</v>
      </c>
      <c r="H145" s="79">
        <f t="shared" si="24"/>
        <v>0</v>
      </c>
      <c r="I145" s="10">
        <v>0</v>
      </c>
      <c r="J145" s="10">
        <f t="shared" si="26"/>
        <v>3036254.1587038352</v>
      </c>
      <c r="K145" s="7">
        <f t="shared" si="32"/>
        <v>84.34039329732876</v>
      </c>
      <c r="L145" s="7">
        <f>'CW1'!Q148</f>
        <v>4800</v>
      </c>
      <c r="M145" s="7">
        <f t="shared" si="33"/>
        <v>5000</v>
      </c>
      <c r="N145" s="7">
        <f>VLOOKUP(M145,'CW1'!$AG$7:$AH$68,2,TRUE)</f>
        <v>15.26</v>
      </c>
      <c r="O145" s="7">
        <f>VLOOKUP(L145,'CW1'!$AG$7:$AI$68,3,TRUE)</f>
        <v>21.796741666666666</v>
      </c>
      <c r="P145" s="7">
        <f t="shared" si="30"/>
        <v>22</v>
      </c>
      <c r="Q145" s="7">
        <f>MATCH(P145,'CW1'!$AJ$7:$AJ$29,0)</f>
        <v>1</v>
      </c>
      <c r="R145" s="7">
        <f>MATCH(M145,'CW1'!$AK$6:$AX$6,0)</f>
        <v>10</v>
      </c>
      <c r="S145" s="7">
        <v>0</v>
      </c>
      <c r="T145" s="10">
        <f t="shared" si="28"/>
        <v>1.7619430023327483</v>
      </c>
      <c r="U145" s="161">
        <f>(('CW1'!G148-'CW1'!G147)/3600)*'CW2 Hybrid Fuel consumption'!T145</f>
        <v>5.018790831458335E-5</v>
      </c>
      <c r="V145" s="10">
        <f t="shared" si="31"/>
        <v>0</v>
      </c>
      <c r="W145" s="10">
        <f t="shared" si="34"/>
        <v>7.4549511853567143</v>
      </c>
      <c r="X145" s="171">
        <f t="shared" si="35"/>
        <v>0</v>
      </c>
      <c r="Y145" s="7">
        <f t="shared" si="36"/>
        <v>9.9932321519526964E-3</v>
      </c>
    </row>
    <row r="146" spans="1:25">
      <c r="A146" s="42">
        <v>143</v>
      </c>
      <c r="B146" s="168">
        <f>'CW2'!P149</f>
        <v>1.7619430023327483</v>
      </c>
      <c r="C146" s="162">
        <f>CW1FC1!B146</f>
        <v>4.5465686092361126E-5</v>
      </c>
      <c r="D146" s="21">
        <f t="shared" si="29"/>
        <v>163.67646993250005</v>
      </c>
      <c r="E146" s="150" t="s">
        <v>150</v>
      </c>
      <c r="F146" s="164" t="s">
        <v>154</v>
      </c>
      <c r="G146" s="7">
        <v>0</v>
      </c>
      <c r="H146" s="79">
        <f t="shared" ref="H146:H147" si="37">G146*1000</f>
        <v>0</v>
      </c>
      <c r="I146" s="10">
        <v>0</v>
      </c>
      <c r="J146" s="10">
        <f t="shared" si="26"/>
        <v>3036254.1587038352</v>
      </c>
      <c r="K146" s="7">
        <f t="shared" si="32"/>
        <v>84.34039329732876</v>
      </c>
      <c r="L146" s="7">
        <f>'CW1'!Q149</f>
        <v>4800</v>
      </c>
      <c r="M146" s="7">
        <f t="shared" si="33"/>
        <v>5000</v>
      </c>
      <c r="N146" s="7">
        <f>VLOOKUP(M146,'CW1'!$AG$7:$AH$68,2,TRUE)</f>
        <v>15.26</v>
      </c>
      <c r="O146" s="7">
        <f>VLOOKUP(L146,'CW1'!$AG$7:$AI$68,3,TRUE)</f>
        <v>21.796741666666666</v>
      </c>
      <c r="P146" s="7">
        <f t="shared" si="30"/>
        <v>22</v>
      </c>
      <c r="Q146" s="7">
        <f>MATCH(P146,'CW1'!$AJ$7:$AJ$29,0)</f>
        <v>1</v>
      </c>
      <c r="R146" s="7">
        <f>MATCH(M146,'CW1'!$AK$6:$AX$6,0)</f>
        <v>10</v>
      </c>
      <c r="S146" s="7">
        <v>0</v>
      </c>
      <c r="T146" s="10">
        <f t="shared" si="28"/>
        <v>1.7619430023327483</v>
      </c>
      <c r="U146" s="161">
        <f>(('CW1'!G149-'CW1'!G148)/3600)*'CW2 Hybrid Fuel consumption'!T146</f>
        <v>5.018790831458335E-5</v>
      </c>
      <c r="V146" s="10">
        <f t="shared" si="31"/>
        <v>0</v>
      </c>
      <c r="W146" s="10">
        <f t="shared" si="34"/>
        <v>7.4549511853567143</v>
      </c>
      <c r="X146" s="171">
        <f t="shared" si="35"/>
        <v>0</v>
      </c>
      <c r="Y146" s="7">
        <f t="shared" si="36"/>
        <v>9.9932321519526964E-3</v>
      </c>
    </row>
    <row r="147" spans="1:25">
      <c r="A147" s="42">
        <v>144</v>
      </c>
      <c r="B147" s="168">
        <f>'CW2'!P150</f>
        <v>1.7619430023327483</v>
      </c>
      <c r="C147" s="162">
        <f>CW1FC1!B147</f>
        <v>4.5465686092361126E-5</v>
      </c>
      <c r="D147" s="21">
        <f t="shared" si="29"/>
        <v>163.67646993250005</v>
      </c>
      <c r="E147" s="150" t="s">
        <v>150</v>
      </c>
      <c r="F147" s="164" t="s">
        <v>154</v>
      </c>
      <c r="G147" s="7">
        <v>0</v>
      </c>
      <c r="H147" s="79">
        <f t="shared" si="37"/>
        <v>0</v>
      </c>
      <c r="I147" s="10">
        <v>0</v>
      </c>
      <c r="J147" s="10">
        <f t="shared" si="26"/>
        <v>3036254.1587038352</v>
      </c>
      <c r="K147" s="7">
        <f t="shared" si="32"/>
        <v>84.34039329732876</v>
      </c>
      <c r="L147" s="7">
        <f>'CW1'!Q150</f>
        <v>4800</v>
      </c>
      <c r="M147" s="7">
        <f t="shared" si="33"/>
        <v>5000</v>
      </c>
      <c r="N147" s="7">
        <f>VLOOKUP(M147,'CW1'!$AG$7:$AH$68,2,TRUE)</f>
        <v>15.26</v>
      </c>
      <c r="O147" s="7">
        <f>VLOOKUP(L147,'CW1'!$AG$7:$AI$68,3,TRUE)</f>
        <v>21.796741666666666</v>
      </c>
      <c r="P147" s="7">
        <f t="shared" si="30"/>
        <v>22</v>
      </c>
      <c r="Q147" s="7">
        <f>MATCH(P147,'CW1'!$AJ$7:$AJ$29,0)</f>
        <v>1</v>
      </c>
      <c r="R147" s="7">
        <f>MATCH(M147,'CW1'!$AK$6:$AX$6,0)</f>
        <v>10</v>
      </c>
      <c r="S147" s="7">
        <v>0</v>
      </c>
      <c r="T147" s="10">
        <f t="shared" si="28"/>
        <v>1.7619430023327483</v>
      </c>
      <c r="U147" s="161">
        <f>(('CW1'!G150-'CW1'!G149)/3600)*'CW2 Hybrid Fuel consumption'!T147</f>
        <v>5.018790831458335E-5</v>
      </c>
      <c r="V147" s="10">
        <f t="shared" si="31"/>
        <v>0</v>
      </c>
      <c r="W147" s="10">
        <f t="shared" si="34"/>
        <v>7.4549511853567143</v>
      </c>
      <c r="X147" s="171">
        <f t="shared" si="35"/>
        <v>0</v>
      </c>
      <c r="Y147" s="7">
        <f t="shared" si="36"/>
        <v>9.9932321519526964E-3</v>
      </c>
    </row>
    <row r="148" spans="1:25">
      <c r="A148" s="42">
        <v>145</v>
      </c>
      <c r="B148" s="168">
        <f>'CW2'!P151</f>
        <v>7.7691275009144274</v>
      </c>
      <c r="C148" s="162">
        <f>CW1FC1!B148</f>
        <v>1.912990194256945E-4</v>
      </c>
      <c r="D148" s="21">
        <f t="shared" si="29"/>
        <v>688.67646993250025</v>
      </c>
      <c r="E148" s="63" t="s">
        <v>149</v>
      </c>
      <c r="F148" s="163" t="s">
        <v>153</v>
      </c>
      <c r="G148" s="10">
        <f>B148-5.6</f>
        <v>2.1691275009144277</v>
      </c>
      <c r="H148" s="79">
        <f>G148*1000</f>
        <v>2169.1275009144279</v>
      </c>
      <c r="I148" s="10">
        <v>0</v>
      </c>
      <c r="J148" s="10">
        <f t="shared" ref="J148:J179" si="38">J147-H148</f>
        <v>3034085.0312029207</v>
      </c>
      <c r="K148" s="7">
        <f t="shared" si="32"/>
        <v>84.280139755636682</v>
      </c>
      <c r="L148" s="7">
        <f>MIN(3000,'CW1'!Q151)</f>
        <v>3000</v>
      </c>
      <c r="M148" s="7">
        <f t="shared" si="33"/>
        <v>3000</v>
      </c>
      <c r="N148" s="7">
        <f>VLOOKUP(M148,'CW1'!$AG$7:$AH$68,2,TRUE)</f>
        <v>7.17</v>
      </c>
      <c r="O148" s="7">
        <f>VLOOKUP(L148,'CW1'!$AG$7:$AI$68,3,TRUE)</f>
        <v>17.033529999999999</v>
      </c>
      <c r="P148" s="7">
        <f t="shared" si="30"/>
        <v>18</v>
      </c>
      <c r="Q148" s="7">
        <f>MATCH(P148,'CW1'!$AJ$7:$AJ$29,0)</f>
        <v>5</v>
      </c>
      <c r="R148" s="7">
        <f>MATCH(M148,'CW1'!$AK$6:$AX$6,0)</f>
        <v>6</v>
      </c>
      <c r="S148" s="7">
        <f>INDEX('CW1'!$AK$7:$AX$29,'CW2 Hybrid Fuel consumption'!Q148,'CW2 Hybrid Fuel consumption'!R148)</f>
        <v>424</v>
      </c>
      <c r="T148" s="10">
        <f t="shared" si="28"/>
        <v>5.6</v>
      </c>
      <c r="U148" s="161">
        <f>(('CW1'!G151-'CW1'!G150)/3600)*'CW2 Hybrid Fuel consumption'!T148</f>
        <v>1.5951270057519668E-4</v>
      </c>
      <c r="V148" s="10">
        <f t="shared" si="31"/>
        <v>6.7633385043883387E-2</v>
      </c>
      <c r="W148" s="10">
        <f t="shared" si="34"/>
        <v>7.522584570400598</v>
      </c>
      <c r="X148" s="171">
        <f t="shared" si="35"/>
        <v>9.0661374053462973E-5</v>
      </c>
      <c r="Y148" s="7">
        <f t="shared" si="36"/>
        <v>1.0083893526006159E-2</v>
      </c>
    </row>
    <row r="149" spans="1:25">
      <c r="A149" s="42">
        <v>146</v>
      </c>
      <c r="B149" s="168">
        <f>'CW2'!P152</f>
        <v>7.8629709086253232</v>
      </c>
      <c r="C149" s="162">
        <f>CW1FC1!B149</f>
        <v>1.9165347946735977E-4</v>
      </c>
      <c r="D149" s="21">
        <f t="shared" si="29"/>
        <v>689.95252608249518</v>
      </c>
      <c r="E149" s="63" t="s">
        <v>149</v>
      </c>
      <c r="F149" s="163" t="s">
        <v>153</v>
      </c>
      <c r="G149" s="10">
        <f t="shared" ref="G149:G157" si="39">B149-5.6</f>
        <v>2.2629709086253236</v>
      </c>
      <c r="H149" s="79">
        <f t="shared" ref="H149:H212" si="40">G149*1000</f>
        <v>2262.9709086253238</v>
      </c>
      <c r="I149" s="10">
        <v>0</v>
      </c>
      <c r="J149" s="10">
        <f t="shared" si="38"/>
        <v>3031822.0602942952</v>
      </c>
      <c r="K149" s="7">
        <f t="shared" si="32"/>
        <v>84.217279452619309</v>
      </c>
      <c r="L149" s="7">
        <f>MIN(3000,'CW1'!Q152)</f>
        <v>3000</v>
      </c>
      <c r="M149" s="7">
        <f t="shared" si="33"/>
        <v>3000</v>
      </c>
      <c r="N149" s="7">
        <f>VLOOKUP(M149,'CW1'!$AG$7:$AH$68,2,TRUE)</f>
        <v>7.17</v>
      </c>
      <c r="O149" s="7">
        <f>VLOOKUP(L149,'CW1'!$AG$7:$AI$68,3,TRUE)</f>
        <v>17.033529999999999</v>
      </c>
      <c r="P149" s="7">
        <f t="shared" si="30"/>
        <v>18</v>
      </c>
      <c r="Q149" s="7">
        <f>MATCH(P149,'CW1'!$AJ$7:$AJ$29,0)</f>
        <v>5</v>
      </c>
      <c r="R149" s="7">
        <f>MATCH(M149,'CW1'!$AK$6:$AX$6,0)</f>
        <v>6</v>
      </c>
      <c r="S149" s="7">
        <f>INDEX('CW1'!$AK$7:$AX$29,'CW2 Hybrid Fuel consumption'!Q149,'CW2 Hybrid Fuel consumption'!R149)</f>
        <v>424</v>
      </c>
      <c r="T149" s="10">
        <f t="shared" si="28"/>
        <v>5.6</v>
      </c>
      <c r="U149" s="161">
        <f>(('CW1'!G152-'CW1'!G151)/3600)*'CW2 Hybrid Fuel consumption'!T149</f>
        <v>1.5786138591147628E-4</v>
      </c>
      <c r="V149" s="10">
        <f t="shared" si="31"/>
        <v>6.6933227626465946E-2</v>
      </c>
      <c r="W149" s="10">
        <f t="shared" si="34"/>
        <v>7.5895177980270638</v>
      </c>
      <c r="X149" s="171">
        <f t="shared" si="35"/>
        <v>8.9722825236549539E-5</v>
      </c>
      <c r="Y149" s="7">
        <f t="shared" si="36"/>
        <v>1.0173616351242708E-2</v>
      </c>
    </row>
    <row r="150" spans="1:25">
      <c r="A150" s="42">
        <v>147</v>
      </c>
      <c r="B150" s="168">
        <f>'CW2'!P153</f>
        <v>7.9562392480207391</v>
      </c>
      <c r="C150" s="162">
        <f>CW1FC1!B150</f>
        <v>1.920079395090301E-4</v>
      </c>
      <c r="D150" s="21">
        <f t="shared" si="29"/>
        <v>691.2285822325083</v>
      </c>
      <c r="E150" s="63" t="s">
        <v>149</v>
      </c>
      <c r="F150" s="163" t="s">
        <v>153</v>
      </c>
      <c r="G150" s="10">
        <f t="shared" si="39"/>
        <v>2.3562392480207395</v>
      </c>
      <c r="H150" s="79">
        <f t="shared" si="40"/>
        <v>2356.2392480207395</v>
      </c>
      <c r="I150" s="10">
        <v>0</v>
      </c>
      <c r="J150" s="10">
        <f t="shared" si="38"/>
        <v>3029465.8210462746</v>
      </c>
      <c r="K150" s="7">
        <f t="shared" si="32"/>
        <v>84.151828362396515</v>
      </c>
      <c r="L150" s="7">
        <f>MIN(3000,'CW1'!Q153)</f>
        <v>3000</v>
      </c>
      <c r="M150" s="7">
        <f t="shared" si="33"/>
        <v>3000</v>
      </c>
      <c r="N150" s="7">
        <f>VLOOKUP(M150,'CW1'!$AG$7:$AH$68,2,TRUE)</f>
        <v>7.17</v>
      </c>
      <c r="O150" s="7">
        <f>VLOOKUP(L150,'CW1'!$AG$7:$AI$68,3,TRUE)</f>
        <v>17.033529999999999</v>
      </c>
      <c r="P150" s="7">
        <f t="shared" si="30"/>
        <v>18</v>
      </c>
      <c r="Q150" s="7">
        <f>MATCH(P150,'CW1'!$AJ$7:$AJ$29,0)</f>
        <v>5</v>
      </c>
      <c r="R150" s="7">
        <f>MATCH(M150,'CW1'!$AK$6:$AX$6,0)</f>
        <v>6</v>
      </c>
      <c r="S150" s="7">
        <f>INDEX('CW1'!$AK$7:$AX$29,'CW2 Hybrid Fuel consumption'!Q150,'CW2 Hybrid Fuel consumption'!R150)</f>
        <v>424</v>
      </c>
      <c r="T150" s="10">
        <f t="shared" si="28"/>
        <v>5.6</v>
      </c>
      <c r="U150" s="161">
        <f>(('CW1'!G153-'CW1'!G152)/3600)*'CW2 Hybrid Fuel consumption'!T150</f>
        <v>1.5626031627440697E-4</v>
      </c>
      <c r="V150" s="10">
        <f t="shared" si="31"/>
        <v>6.6254374100348554E-2</v>
      </c>
      <c r="W150" s="10">
        <f t="shared" si="34"/>
        <v>7.6557721721274126</v>
      </c>
      <c r="X150" s="171">
        <f t="shared" si="35"/>
        <v>8.8812833914676343E-5</v>
      </c>
      <c r="Y150" s="7">
        <f t="shared" si="36"/>
        <v>1.0262429185157384E-2</v>
      </c>
    </row>
    <row r="151" spans="1:25">
      <c r="A151" s="42">
        <v>148</v>
      </c>
      <c r="B151" s="168">
        <f>'CW2'!P154</f>
        <v>8.0489537239860471</v>
      </c>
      <c r="C151" s="162">
        <f>CW1FC1!B151</f>
        <v>1.923623995506949E-4</v>
      </c>
      <c r="D151" s="21">
        <f t="shared" si="29"/>
        <v>692.50463838250164</v>
      </c>
      <c r="E151" s="63" t="s">
        <v>149</v>
      </c>
      <c r="F151" s="163" t="s">
        <v>153</v>
      </c>
      <c r="G151" s="10">
        <f t="shared" si="39"/>
        <v>2.4489537239860475</v>
      </c>
      <c r="H151" s="79">
        <f t="shared" si="40"/>
        <v>2448.9537239860474</v>
      </c>
      <c r="I151" s="10">
        <v>0</v>
      </c>
      <c r="J151" s="10">
        <f t="shared" si="38"/>
        <v>3027016.8673222885</v>
      </c>
      <c r="K151" s="7">
        <f t="shared" si="32"/>
        <v>84.083801870063567</v>
      </c>
      <c r="L151" s="7">
        <f>MIN(3000,'CW1'!Q154)</f>
        <v>3000</v>
      </c>
      <c r="M151" s="7">
        <f t="shared" si="33"/>
        <v>3000</v>
      </c>
      <c r="N151" s="7">
        <f>VLOOKUP(M151,'CW1'!$AG$7:$AH$68,2,TRUE)</f>
        <v>7.17</v>
      </c>
      <c r="O151" s="7">
        <f>VLOOKUP(L151,'CW1'!$AG$7:$AI$68,3,TRUE)</f>
        <v>17.033529999999999</v>
      </c>
      <c r="P151" s="7">
        <f t="shared" si="30"/>
        <v>18</v>
      </c>
      <c r="Q151" s="7">
        <f>MATCH(P151,'CW1'!$AJ$7:$AJ$29,0)</f>
        <v>5</v>
      </c>
      <c r="R151" s="7">
        <f>MATCH(M151,'CW1'!$AK$6:$AX$6,0)</f>
        <v>6</v>
      </c>
      <c r="S151" s="7">
        <f>INDEX('CW1'!$AK$7:$AX$29,'CW2 Hybrid Fuel consumption'!Q151,'CW2 Hybrid Fuel consumption'!R151)</f>
        <v>424</v>
      </c>
      <c r="T151" s="10">
        <f t="shared" si="28"/>
        <v>5.6</v>
      </c>
      <c r="U151" s="161">
        <f>(('CW1'!G154-'CW1'!G153)/3600)*'CW2 Hybrid Fuel consumption'!T151</f>
        <v>1.5470699424859191E-4</v>
      </c>
      <c r="V151" s="10">
        <f t="shared" si="31"/>
        <v>6.5595765561402966E-2</v>
      </c>
      <c r="W151" s="10">
        <f t="shared" si="34"/>
        <v>7.7213679376888154</v>
      </c>
      <c r="X151" s="171">
        <f t="shared" si="35"/>
        <v>8.7929980645312287E-5</v>
      </c>
      <c r="Y151" s="7">
        <f t="shared" si="36"/>
        <v>1.0350359165802696E-2</v>
      </c>
    </row>
    <row r="152" spans="1:25">
      <c r="A152" s="42">
        <v>149</v>
      </c>
      <c r="B152" s="168">
        <f>'CW2'!P155</f>
        <v>8.141134459465059</v>
      </c>
      <c r="C152" s="162">
        <f>CW1FC1!B152</f>
        <v>1.9271685959235837E-4</v>
      </c>
      <c r="D152" s="21">
        <f t="shared" si="29"/>
        <v>693.78069453249009</v>
      </c>
      <c r="E152" s="63" t="s">
        <v>149</v>
      </c>
      <c r="F152" s="163" t="s">
        <v>153</v>
      </c>
      <c r="G152" s="10">
        <f t="shared" si="39"/>
        <v>2.5411344594650593</v>
      </c>
      <c r="H152" s="79">
        <f t="shared" si="40"/>
        <v>2541.1344594650595</v>
      </c>
      <c r="I152" s="10">
        <v>0</v>
      </c>
      <c r="J152" s="10">
        <f t="shared" si="38"/>
        <v>3024475.7328628232</v>
      </c>
      <c r="K152" s="7">
        <f t="shared" si="32"/>
        <v>84.013214801745079</v>
      </c>
      <c r="L152" s="7">
        <f>MIN(3000,'CW1'!Q155)</f>
        <v>3000</v>
      </c>
      <c r="M152" s="7">
        <f t="shared" si="33"/>
        <v>3000</v>
      </c>
      <c r="N152" s="7">
        <f>VLOOKUP(M152,'CW1'!$AG$7:$AH$68,2,TRUE)</f>
        <v>7.17</v>
      </c>
      <c r="O152" s="7">
        <f>VLOOKUP(L152,'CW1'!$AG$7:$AI$68,3,TRUE)</f>
        <v>17.033529999999999</v>
      </c>
      <c r="P152" s="7">
        <f t="shared" si="30"/>
        <v>18</v>
      </c>
      <c r="Q152" s="7">
        <f>MATCH(P152,'CW1'!$AJ$7:$AJ$29,0)</f>
        <v>5</v>
      </c>
      <c r="R152" s="7">
        <f>MATCH(M152,'CW1'!$AK$6:$AX$6,0)</f>
        <v>6</v>
      </c>
      <c r="S152" s="7">
        <f>INDEX('CW1'!$AK$7:$AX$29,'CW2 Hybrid Fuel consumption'!Q152,'CW2 Hybrid Fuel consumption'!R152)</f>
        <v>424</v>
      </c>
      <c r="T152" s="10">
        <f t="shared" si="28"/>
        <v>5.6</v>
      </c>
      <c r="U152" s="161">
        <f>(('CW1'!G155-'CW1'!G154)/3600)*'CW2 Hybrid Fuel consumption'!T152</f>
        <v>1.5319909282018626E-4</v>
      </c>
      <c r="V152" s="10">
        <f t="shared" si="31"/>
        <v>6.4956415355758981E-2</v>
      </c>
      <c r="W152" s="10">
        <f t="shared" si="34"/>
        <v>7.7863243530445745</v>
      </c>
      <c r="X152" s="171">
        <f t="shared" si="35"/>
        <v>8.7072942836138043E-5</v>
      </c>
      <c r="Y152" s="7">
        <f t="shared" si="36"/>
        <v>1.0437432108638834E-2</v>
      </c>
    </row>
    <row r="153" spans="1:25">
      <c r="A153" s="42">
        <v>150</v>
      </c>
      <c r="B153" s="168">
        <f>'CW2'!P156</f>
        <v>8.2328005696870203</v>
      </c>
      <c r="C153" s="162">
        <f>CW1FC1!B153</f>
        <v>1.9307131963402455E-4</v>
      </c>
      <c r="D153" s="21">
        <f t="shared" si="29"/>
        <v>695.05675068248843</v>
      </c>
      <c r="E153" s="63" t="s">
        <v>149</v>
      </c>
      <c r="F153" s="163" t="s">
        <v>153</v>
      </c>
      <c r="G153" s="10">
        <f t="shared" si="39"/>
        <v>2.6328005696870207</v>
      </c>
      <c r="H153" s="79">
        <f t="shared" si="40"/>
        <v>2632.8005696870205</v>
      </c>
      <c r="I153" s="10">
        <v>0</v>
      </c>
      <c r="J153" s="10">
        <f t="shared" si="38"/>
        <v>3021842.9322931361</v>
      </c>
      <c r="K153" s="7">
        <f t="shared" si="32"/>
        <v>83.940081452587108</v>
      </c>
      <c r="L153" s="7">
        <f>MIN(3000,'CW1'!Q156)</f>
        <v>3000</v>
      </c>
      <c r="M153" s="7">
        <f t="shared" si="33"/>
        <v>3000</v>
      </c>
      <c r="N153" s="7">
        <f>VLOOKUP(M153,'CW1'!$AG$7:$AH$68,2,TRUE)</f>
        <v>7.17</v>
      </c>
      <c r="O153" s="7">
        <f>VLOOKUP(L153,'CW1'!$AG$7:$AI$68,3,TRUE)</f>
        <v>17.033529999999999</v>
      </c>
      <c r="P153" s="7">
        <f t="shared" si="30"/>
        <v>18</v>
      </c>
      <c r="Q153" s="7">
        <f>MATCH(P153,'CW1'!$AJ$7:$AJ$29,0)</f>
        <v>5</v>
      </c>
      <c r="R153" s="7">
        <f>MATCH(M153,'CW1'!$AK$6:$AX$6,0)</f>
        <v>6</v>
      </c>
      <c r="S153" s="7">
        <f>INDEX('CW1'!$AK$7:$AX$29,'CW2 Hybrid Fuel consumption'!Q153,'CW2 Hybrid Fuel consumption'!R153)</f>
        <v>424</v>
      </c>
      <c r="T153" s="10">
        <f t="shared" si="28"/>
        <v>5.6</v>
      </c>
      <c r="U153" s="161">
        <f>(('CW1'!G156-'CW1'!G155)/3600)*'CW2 Hybrid Fuel consumption'!T153</f>
        <v>1.5173444071389969E-4</v>
      </c>
      <c r="V153" s="10">
        <f t="shared" si="31"/>
        <v>6.4335402862693472E-2</v>
      </c>
      <c r="W153" s="10">
        <f t="shared" si="34"/>
        <v>7.8506597559072677</v>
      </c>
      <c r="X153" s="171">
        <f t="shared" si="35"/>
        <v>8.624048641111725E-5</v>
      </c>
      <c r="Y153" s="7">
        <f t="shared" si="36"/>
        <v>1.0523672595049952E-2</v>
      </c>
    </row>
    <row r="154" spans="1:25">
      <c r="A154" s="42">
        <v>151</v>
      </c>
      <c r="B154" s="168">
        <f>'CW2'!P157</f>
        <v>8.3239702300133747</v>
      </c>
      <c r="C154" s="162">
        <f>CW1FC1!B154</f>
        <v>1.9342577967569475E-4</v>
      </c>
      <c r="D154" s="21">
        <f t="shared" si="29"/>
        <v>696.33280683250109</v>
      </c>
      <c r="E154" s="63" t="s">
        <v>149</v>
      </c>
      <c r="F154" s="163" t="s">
        <v>153</v>
      </c>
      <c r="G154" s="10">
        <f t="shared" si="39"/>
        <v>2.723970230013375</v>
      </c>
      <c r="H154" s="79">
        <f t="shared" si="40"/>
        <v>2723.9702300133749</v>
      </c>
      <c r="I154" s="10">
        <v>0</v>
      </c>
      <c r="J154" s="10">
        <f t="shared" si="38"/>
        <v>3019118.9620631225</v>
      </c>
      <c r="K154" s="7">
        <f t="shared" si="32"/>
        <v>83.864415612864519</v>
      </c>
      <c r="L154" s="7">
        <f>MIN(3000,'CW1'!Q157)</f>
        <v>3000</v>
      </c>
      <c r="M154" s="7">
        <f t="shared" si="33"/>
        <v>3000</v>
      </c>
      <c r="N154" s="7">
        <f>VLOOKUP(M154,'CW1'!$AG$7:$AH$68,2,TRUE)</f>
        <v>7.17</v>
      </c>
      <c r="O154" s="7">
        <f>VLOOKUP(L154,'CW1'!$AG$7:$AI$68,3,TRUE)</f>
        <v>17.033529999999999</v>
      </c>
      <c r="P154" s="7">
        <f t="shared" si="30"/>
        <v>18</v>
      </c>
      <c r="Q154" s="7">
        <f>MATCH(P154,'CW1'!$AJ$7:$AJ$29,0)</f>
        <v>5</v>
      </c>
      <c r="R154" s="7">
        <f>MATCH(M154,'CW1'!$AK$6:$AX$6,0)</f>
        <v>6</v>
      </c>
      <c r="S154" s="7">
        <f>INDEX('CW1'!$AK$7:$AX$29,'CW2 Hybrid Fuel consumption'!Q154,'CW2 Hybrid Fuel consumption'!R154)</f>
        <v>424</v>
      </c>
      <c r="T154" s="10">
        <f t="shared" si="28"/>
        <v>5.6</v>
      </c>
      <c r="U154" s="161">
        <f>(('CW1'!G157-'CW1'!G156)/3600)*'CW2 Hybrid Fuel consumption'!T154</f>
        <v>1.503110092432275E-4</v>
      </c>
      <c r="V154" s="10">
        <f t="shared" si="31"/>
        <v>6.3731867919128465E-2</v>
      </c>
      <c r="W154" s="10">
        <f t="shared" si="34"/>
        <v>7.914391623826396</v>
      </c>
      <c r="X154" s="171">
        <f t="shared" si="35"/>
        <v>8.5431458336633338E-5</v>
      </c>
      <c r="Y154" s="7">
        <f t="shared" si="36"/>
        <v>1.0609104053386584E-2</v>
      </c>
    </row>
    <row r="155" spans="1:25">
      <c r="A155" s="42">
        <v>152</v>
      </c>
      <c r="B155" s="168">
        <f>'CW2'!P158</f>
        <v>8.4146607380601477</v>
      </c>
      <c r="C155" s="162">
        <f>CW1FC1!B155</f>
        <v>1.9378023971736147E-4</v>
      </c>
      <c r="D155" s="21">
        <f t="shared" si="29"/>
        <v>697.60886298250125</v>
      </c>
      <c r="E155" s="63" t="s">
        <v>149</v>
      </c>
      <c r="F155" s="163" t="s">
        <v>153</v>
      </c>
      <c r="G155" s="10">
        <f t="shared" si="39"/>
        <v>2.814660738060148</v>
      </c>
      <c r="H155" s="79">
        <f t="shared" si="40"/>
        <v>2814.6607380601481</v>
      </c>
      <c r="I155" s="10">
        <v>0</v>
      </c>
      <c r="J155" s="10">
        <f t="shared" si="38"/>
        <v>3016304.3013250623</v>
      </c>
      <c r="K155" s="7">
        <f t="shared" si="32"/>
        <v>83.786230592362841</v>
      </c>
      <c r="L155" s="7">
        <f>MIN(3000,'CW1'!Q158)</f>
        <v>3000</v>
      </c>
      <c r="M155" s="7">
        <f t="shared" si="33"/>
        <v>3000</v>
      </c>
      <c r="N155" s="7">
        <f>VLOOKUP(M155,'CW1'!$AG$7:$AH$68,2,TRUE)</f>
        <v>7.17</v>
      </c>
      <c r="O155" s="7">
        <f>VLOOKUP(L155,'CW1'!$AG$7:$AI$68,3,TRUE)</f>
        <v>17.033529999999999</v>
      </c>
      <c r="P155" s="7">
        <f t="shared" si="30"/>
        <v>18</v>
      </c>
      <c r="Q155" s="7">
        <f>MATCH(P155,'CW1'!$AJ$7:$AJ$29,0)</f>
        <v>5</v>
      </c>
      <c r="R155" s="7">
        <f>MATCH(M155,'CW1'!$AK$6:$AX$6,0)</f>
        <v>6</v>
      </c>
      <c r="S155" s="7">
        <f>INDEX('CW1'!$AK$7:$AX$29,'CW2 Hybrid Fuel consumption'!Q155,'CW2 Hybrid Fuel consumption'!R155)</f>
        <v>424</v>
      </c>
      <c r="T155" s="10">
        <f t="shared" si="28"/>
        <v>5.6</v>
      </c>
      <c r="U155" s="161">
        <f>(('CW1'!G158-'CW1'!G157)/3600)*'CW2 Hybrid Fuel consumption'!T155</f>
        <v>1.4892690049273701E-4</v>
      </c>
      <c r="V155" s="10">
        <f t="shared" si="31"/>
        <v>6.314500580892049E-2</v>
      </c>
      <c r="W155" s="10">
        <f t="shared" si="34"/>
        <v>7.977536629635317</v>
      </c>
      <c r="X155" s="171">
        <f t="shared" si="35"/>
        <v>8.4644779904719159E-5</v>
      </c>
      <c r="Y155" s="7">
        <f t="shared" si="36"/>
        <v>1.0693748833291303E-2</v>
      </c>
    </row>
    <row r="156" spans="1:25">
      <c r="A156" s="42">
        <v>153</v>
      </c>
      <c r="B156" s="168">
        <f>'CW2'!P159</f>
        <v>8.5048885706737281</v>
      </c>
      <c r="C156" s="162">
        <f>CW1FC1!B156</f>
        <v>1.9413469975903069E-4</v>
      </c>
      <c r="D156" s="21">
        <f t="shared" si="29"/>
        <v>698.8849191325105</v>
      </c>
      <c r="E156" s="63" t="s">
        <v>149</v>
      </c>
      <c r="F156" s="163" t="s">
        <v>153</v>
      </c>
      <c r="G156" s="10">
        <f t="shared" si="39"/>
        <v>2.9048885706737284</v>
      </c>
      <c r="H156" s="79">
        <f t="shared" si="40"/>
        <v>2904.8885706737283</v>
      </c>
      <c r="I156" s="10">
        <v>0</v>
      </c>
      <c r="J156" s="10">
        <f t="shared" si="38"/>
        <v>3013399.4127543885</v>
      </c>
      <c r="K156" s="7">
        <f t="shared" si="32"/>
        <v>83.705539243177469</v>
      </c>
      <c r="L156" s="7">
        <f>MIN(3000,'CW1'!Q159)</f>
        <v>3000</v>
      </c>
      <c r="M156" s="7">
        <f t="shared" si="33"/>
        <v>3000</v>
      </c>
      <c r="N156" s="7">
        <f>VLOOKUP(M156,'CW1'!$AG$7:$AH$68,2,TRUE)</f>
        <v>7.17</v>
      </c>
      <c r="O156" s="7">
        <f>VLOOKUP(L156,'CW1'!$AG$7:$AI$68,3,TRUE)</f>
        <v>17.033529999999999</v>
      </c>
      <c r="P156" s="7">
        <f t="shared" si="30"/>
        <v>18</v>
      </c>
      <c r="Q156" s="7">
        <f>MATCH(P156,'CW1'!$AJ$7:$AJ$29,0)</f>
        <v>5</v>
      </c>
      <c r="R156" s="7">
        <f>MATCH(M156,'CW1'!$AK$6:$AX$6,0)</f>
        <v>6</v>
      </c>
      <c r="S156" s="7">
        <f>INDEX('CW1'!$AK$7:$AX$29,'CW2 Hybrid Fuel consumption'!Q156,'CW2 Hybrid Fuel consumption'!R156)</f>
        <v>424</v>
      </c>
      <c r="T156" s="10">
        <f t="shared" si="28"/>
        <v>5.6</v>
      </c>
      <c r="U156" s="161">
        <f>(('CW1'!G159-'CW1'!G158)/3600)*'CW2 Hybrid Fuel consumption'!T156</f>
        <v>1.4758033667584491E-4</v>
      </c>
      <c r="V156" s="10">
        <f t="shared" si="31"/>
        <v>6.257406275055824E-2</v>
      </c>
      <c r="W156" s="10">
        <f t="shared" si="34"/>
        <v>8.0401106923858752</v>
      </c>
      <c r="X156" s="171">
        <f t="shared" si="35"/>
        <v>8.3879440684394413E-5</v>
      </c>
      <c r="Y156" s="7">
        <f t="shared" si="36"/>
        <v>1.0777628273975697E-2</v>
      </c>
    </row>
    <row r="157" spans="1:25">
      <c r="A157" s="42">
        <v>154</v>
      </c>
      <c r="B157" s="168">
        <f>'CW2'!P160</f>
        <v>8.5946694362702214</v>
      </c>
      <c r="C157" s="162">
        <f>CW1FC1!B157</f>
        <v>1.9448915980069579E-4</v>
      </c>
      <c r="D157" s="21">
        <f t="shared" si="29"/>
        <v>700.16097528250486</v>
      </c>
      <c r="E157" s="63" t="s">
        <v>149</v>
      </c>
      <c r="F157" s="163" t="s">
        <v>153</v>
      </c>
      <c r="G157" s="10">
        <f t="shared" si="39"/>
        <v>2.9946694362702218</v>
      </c>
      <c r="H157" s="79">
        <f t="shared" si="40"/>
        <v>2994.6694362702219</v>
      </c>
      <c r="I157" s="10">
        <v>0</v>
      </c>
      <c r="J157" s="10">
        <f t="shared" si="38"/>
        <v>3010404.7433181182</v>
      </c>
      <c r="K157" s="7">
        <f t="shared" si="32"/>
        <v>83.622353981058836</v>
      </c>
      <c r="L157" s="7">
        <f>MIN(3000,'CW1'!Q160)</f>
        <v>3000</v>
      </c>
      <c r="M157" s="7">
        <f t="shared" si="33"/>
        <v>3000</v>
      </c>
      <c r="N157" s="7">
        <f>VLOOKUP(M157,'CW1'!$AG$7:$AH$68,2,TRUE)</f>
        <v>7.17</v>
      </c>
      <c r="O157" s="7">
        <f>VLOOKUP(L157,'CW1'!$AG$7:$AI$68,3,TRUE)</f>
        <v>17.033529999999999</v>
      </c>
      <c r="P157" s="7">
        <f t="shared" si="30"/>
        <v>18</v>
      </c>
      <c r="Q157" s="7">
        <f>MATCH(P157,'CW1'!$AJ$7:$AJ$29,0)</f>
        <v>5</v>
      </c>
      <c r="R157" s="7">
        <f>MATCH(M157,'CW1'!$AK$6:$AX$6,0)</f>
        <v>6</v>
      </c>
      <c r="S157" s="7">
        <f>INDEX('CW1'!$AK$7:$AX$29,'CW2 Hybrid Fuel consumption'!Q157,'CW2 Hybrid Fuel consumption'!R157)</f>
        <v>424</v>
      </c>
      <c r="T157" s="10">
        <f t="shared" si="28"/>
        <v>5.6</v>
      </c>
      <c r="U157" s="161">
        <f>(('CW1'!G160-'CW1'!G159)/3600)*'CW2 Hybrid Fuel consumption'!T157</f>
        <v>1.462696505323014E-4</v>
      </c>
      <c r="V157" s="10">
        <f t="shared" si="31"/>
        <v>6.2018331825695792E-2</v>
      </c>
      <c r="W157" s="10">
        <f t="shared" si="34"/>
        <v>8.1021290242115711</v>
      </c>
      <c r="X157" s="171">
        <f t="shared" si="35"/>
        <v>8.3134493063935378E-5</v>
      </c>
      <c r="Y157" s="7">
        <f t="shared" si="36"/>
        <v>1.0860762767039633E-2</v>
      </c>
    </row>
    <row r="158" spans="1:25">
      <c r="A158" s="42">
        <v>155</v>
      </c>
      <c r="B158" s="168">
        <f>'CW2'!P161</f>
        <v>2.0752827707076493</v>
      </c>
      <c r="C158" s="162">
        <f>CW1FC1!B158</f>
        <v>4.9010286509027061E-5</v>
      </c>
      <c r="D158" s="21">
        <f t="shared" si="29"/>
        <v>176.43703143249741</v>
      </c>
      <c r="E158" s="150" t="s">
        <v>150</v>
      </c>
      <c r="F158" s="164" t="s">
        <v>154</v>
      </c>
      <c r="G158" s="7">
        <v>0</v>
      </c>
      <c r="H158" s="79">
        <f t="shared" si="40"/>
        <v>0</v>
      </c>
      <c r="I158" s="10">
        <v>0</v>
      </c>
      <c r="J158" s="10">
        <f t="shared" si="38"/>
        <v>3010404.7433181182</v>
      </c>
      <c r="K158" s="7">
        <f t="shared" si="32"/>
        <v>83.622353981058836</v>
      </c>
      <c r="L158" s="7">
        <f>'CW1'!Q161</f>
        <v>5200</v>
      </c>
      <c r="M158" s="7">
        <f t="shared" si="33"/>
        <v>5000</v>
      </c>
      <c r="N158" s="7">
        <f>VLOOKUP(M158,'CW1'!$AG$7:$AH$68,2,TRUE)</f>
        <v>15.26</v>
      </c>
      <c r="O158" s="7">
        <f>VLOOKUP(L158,'CW1'!$AG$7:$AI$68,3,TRUE)</f>
        <v>21.819584615384613</v>
      </c>
      <c r="P158" s="7">
        <f t="shared" si="30"/>
        <v>22</v>
      </c>
      <c r="Q158" s="7">
        <f>MATCH(P158,'CW1'!$AJ$7:$AJ$29,0)</f>
        <v>1</v>
      </c>
      <c r="R158" s="7">
        <f>MATCH(M158,'CW1'!$AK$6:$AX$6,0)</f>
        <v>10</v>
      </c>
      <c r="S158" s="7">
        <v>0</v>
      </c>
      <c r="T158" s="10">
        <f t="shared" si="28"/>
        <v>2.0752827707076493</v>
      </c>
      <c r="U158" s="161">
        <f>(('CW1'!G161-'CW1'!G160)/3600)*'CW2 Hybrid Fuel consumption'!T158</f>
        <v>5.3732508731249211E-5</v>
      </c>
      <c r="V158" s="10">
        <f t="shared" si="31"/>
        <v>0</v>
      </c>
      <c r="W158" s="10">
        <f t="shared" si="34"/>
        <v>8.1021290242115711</v>
      </c>
      <c r="X158" s="171">
        <f t="shared" si="35"/>
        <v>0</v>
      </c>
      <c r="Y158" s="7">
        <f t="shared" si="36"/>
        <v>1.0860762767039633E-2</v>
      </c>
    </row>
    <row r="159" spans="1:25">
      <c r="A159" s="42">
        <v>156</v>
      </c>
      <c r="B159" s="168">
        <f>'CW2'!P162</f>
        <v>2.0752827707076493</v>
      </c>
      <c r="C159" s="162">
        <f>CW1FC1!B159</f>
        <v>4.9010286509027061E-5</v>
      </c>
      <c r="D159" s="21">
        <f t="shared" si="29"/>
        <v>176.43703143249741</v>
      </c>
      <c r="E159" s="150" t="s">
        <v>150</v>
      </c>
      <c r="F159" s="164" t="s">
        <v>154</v>
      </c>
      <c r="G159" s="7">
        <v>0</v>
      </c>
      <c r="H159" s="79">
        <f t="shared" si="40"/>
        <v>0</v>
      </c>
      <c r="I159" s="10">
        <v>0</v>
      </c>
      <c r="J159" s="10">
        <f t="shared" si="38"/>
        <v>3010404.7433181182</v>
      </c>
      <c r="K159" s="7">
        <f t="shared" si="32"/>
        <v>83.622353981058836</v>
      </c>
      <c r="L159" s="7">
        <f>'CW1'!Q162</f>
        <v>5200</v>
      </c>
      <c r="M159" s="7">
        <f t="shared" si="33"/>
        <v>5000</v>
      </c>
      <c r="N159" s="7">
        <f>VLOOKUP(M159,'CW1'!$AG$7:$AH$68,2,TRUE)</f>
        <v>15.26</v>
      </c>
      <c r="O159" s="7">
        <f>VLOOKUP(L159,'CW1'!$AG$7:$AI$68,3,TRUE)</f>
        <v>21.819584615384613</v>
      </c>
      <c r="P159" s="7">
        <f t="shared" si="30"/>
        <v>22</v>
      </c>
      <c r="Q159" s="7">
        <f>MATCH(P159,'CW1'!$AJ$7:$AJ$29,0)</f>
        <v>1</v>
      </c>
      <c r="R159" s="7">
        <f>MATCH(M159,'CW1'!$AK$6:$AX$6,0)</f>
        <v>10</v>
      </c>
      <c r="S159" s="7">
        <v>0</v>
      </c>
      <c r="T159" s="10">
        <f t="shared" si="28"/>
        <v>2.0752827707076493</v>
      </c>
      <c r="U159" s="161">
        <f>(('CW1'!G162-'CW1'!G161)/3600)*'CW2 Hybrid Fuel consumption'!T159</f>
        <v>5.3732508731249211E-5</v>
      </c>
      <c r="V159" s="10">
        <f t="shared" si="31"/>
        <v>0</v>
      </c>
      <c r="W159" s="10">
        <f t="shared" si="34"/>
        <v>8.1021290242115711</v>
      </c>
      <c r="X159" s="171">
        <f t="shared" si="35"/>
        <v>0</v>
      </c>
      <c r="Y159" s="7">
        <f t="shared" si="36"/>
        <v>1.0860762767039633E-2</v>
      </c>
    </row>
    <row r="160" spans="1:25">
      <c r="A160" s="42">
        <v>157</v>
      </c>
      <c r="B160" s="168">
        <f>'CW2'!P163</f>
        <v>2.0752827707076493</v>
      </c>
      <c r="C160" s="162">
        <f>CW1FC1!B160</f>
        <v>4.9010286509027061E-5</v>
      </c>
      <c r="D160" s="21">
        <f t="shared" si="29"/>
        <v>176.43703143249741</v>
      </c>
      <c r="E160" s="150" t="s">
        <v>150</v>
      </c>
      <c r="F160" s="164" t="s">
        <v>154</v>
      </c>
      <c r="G160" s="7">
        <v>0</v>
      </c>
      <c r="H160" s="79">
        <f t="shared" si="40"/>
        <v>0</v>
      </c>
      <c r="I160" s="10">
        <v>0</v>
      </c>
      <c r="J160" s="10">
        <f t="shared" si="38"/>
        <v>3010404.7433181182</v>
      </c>
      <c r="K160" s="7">
        <f t="shared" si="32"/>
        <v>83.622353981058836</v>
      </c>
      <c r="L160" s="7">
        <f>'CW1'!Q163</f>
        <v>5200</v>
      </c>
      <c r="M160" s="7">
        <f t="shared" si="33"/>
        <v>5000</v>
      </c>
      <c r="N160" s="7">
        <f>VLOOKUP(M160,'CW1'!$AG$7:$AH$68,2,TRUE)</f>
        <v>15.26</v>
      </c>
      <c r="O160" s="7">
        <f>VLOOKUP(L160,'CW1'!$AG$7:$AI$68,3,TRUE)</f>
        <v>21.819584615384613</v>
      </c>
      <c r="P160" s="7">
        <f t="shared" si="30"/>
        <v>22</v>
      </c>
      <c r="Q160" s="7">
        <f>MATCH(P160,'CW1'!$AJ$7:$AJ$29,0)</f>
        <v>1</v>
      </c>
      <c r="R160" s="7">
        <f>MATCH(M160,'CW1'!$AK$6:$AX$6,0)</f>
        <v>10</v>
      </c>
      <c r="S160" s="7">
        <v>0</v>
      </c>
      <c r="T160" s="10">
        <f t="shared" si="28"/>
        <v>2.0752827707076493</v>
      </c>
      <c r="U160" s="161">
        <f>(('CW1'!G163-'CW1'!G162)/3600)*'CW2 Hybrid Fuel consumption'!T160</f>
        <v>5.3732508731249211E-5</v>
      </c>
      <c r="V160" s="10">
        <f t="shared" si="31"/>
        <v>0</v>
      </c>
      <c r="W160" s="10">
        <f t="shared" si="34"/>
        <v>8.1021290242115711</v>
      </c>
      <c r="X160" s="171">
        <f t="shared" si="35"/>
        <v>0</v>
      </c>
      <c r="Y160" s="7">
        <f t="shared" si="36"/>
        <v>1.0860762767039633E-2</v>
      </c>
    </row>
    <row r="161" spans="1:25">
      <c r="A161" s="42">
        <v>158</v>
      </c>
      <c r="B161" s="168">
        <f>'CW2'!P164</f>
        <v>2.0752827707076493</v>
      </c>
      <c r="C161" s="162">
        <f>CW1FC1!B161</f>
        <v>4.9010286509027061E-5</v>
      </c>
      <c r="D161" s="21">
        <f t="shared" si="29"/>
        <v>176.43703143249741</v>
      </c>
      <c r="E161" s="150" t="s">
        <v>150</v>
      </c>
      <c r="F161" s="164" t="s">
        <v>154</v>
      </c>
      <c r="G161" s="7">
        <v>0</v>
      </c>
      <c r="H161" s="79">
        <f t="shared" si="40"/>
        <v>0</v>
      </c>
      <c r="I161" s="10">
        <v>0</v>
      </c>
      <c r="J161" s="10">
        <f t="shared" si="38"/>
        <v>3010404.7433181182</v>
      </c>
      <c r="K161" s="7">
        <f t="shared" si="32"/>
        <v>83.622353981058836</v>
      </c>
      <c r="L161" s="7">
        <f>'CW1'!Q164</f>
        <v>5200</v>
      </c>
      <c r="M161" s="7">
        <f t="shared" si="33"/>
        <v>5000</v>
      </c>
      <c r="N161" s="7">
        <f>VLOOKUP(M161,'CW1'!$AG$7:$AH$68,2,TRUE)</f>
        <v>15.26</v>
      </c>
      <c r="O161" s="7">
        <f>VLOOKUP(L161,'CW1'!$AG$7:$AI$68,3,TRUE)</f>
        <v>21.819584615384613</v>
      </c>
      <c r="P161" s="7">
        <f t="shared" si="30"/>
        <v>22</v>
      </c>
      <c r="Q161" s="7">
        <f>MATCH(P161,'CW1'!$AJ$7:$AJ$29,0)</f>
        <v>1</v>
      </c>
      <c r="R161" s="7">
        <f>MATCH(M161,'CW1'!$AK$6:$AX$6,0)</f>
        <v>10</v>
      </c>
      <c r="S161" s="7">
        <v>0</v>
      </c>
      <c r="T161" s="10">
        <f t="shared" si="28"/>
        <v>2.0752827707076493</v>
      </c>
      <c r="U161" s="161">
        <f>(('CW1'!G164-'CW1'!G163)/3600)*'CW2 Hybrid Fuel consumption'!T161</f>
        <v>5.3732508731249211E-5</v>
      </c>
      <c r="V161" s="10">
        <f t="shared" si="31"/>
        <v>0</v>
      </c>
      <c r="W161" s="10">
        <f t="shared" si="34"/>
        <v>8.1021290242115711</v>
      </c>
      <c r="X161" s="171">
        <f t="shared" si="35"/>
        <v>0</v>
      </c>
      <c r="Y161" s="7">
        <f t="shared" si="36"/>
        <v>1.0860762767039633E-2</v>
      </c>
    </row>
    <row r="162" spans="1:25">
      <c r="A162" s="42">
        <v>159</v>
      </c>
      <c r="B162" s="168">
        <f>'CW2'!P165</f>
        <v>2.0752827707076493</v>
      </c>
      <c r="C162" s="162">
        <f>CW1FC1!B162</f>
        <v>4.9010286509027061E-5</v>
      </c>
      <c r="D162" s="21">
        <f t="shared" si="29"/>
        <v>176.43703143249741</v>
      </c>
      <c r="E162" s="150" t="s">
        <v>150</v>
      </c>
      <c r="F162" s="164" t="s">
        <v>154</v>
      </c>
      <c r="G162" s="7">
        <v>0</v>
      </c>
      <c r="H162" s="79">
        <f t="shared" si="40"/>
        <v>0</v>
      </c>
      <c r="I162" s="10">
        <v>0</v>
      </c>
      <c r="J162" s="10">
        <f t="shared" si="38"/>
        <v>3010404.7433181182</v>
      </c>
      <c r="K162" s="7">
        <f t="shared" si="32"/>
        <v>83.622353981058836</v>
      </c>
      <c r="L162" s="7">
        <f>'CW1'!Q165</f>
        <v>5200</v>
      </c>
      <c r="M162" s="7">
        <f t="shared" si="33"/>
        <v>5000</v>
      </c>
      <c r="N162" s="7">
        <f>VLOOKUP(M162,'CW1'!$AG$7:$AH$68,2,TRUE)</f>
        <v>15.26</v>
      </c>
      <c r="O162" s="7">
        <f>VLOOKUP(L162,'CW1'!$AG$7:$AI$68,3,TRUE)</f>
        <v>21.819584615384613</v>
      </c>
      <c r="P162" s="7">
        <f t="shared" si="30"/>
        <v>22</v>
      </c>
      <c r="Q162" s="7">
        <f>MATCH(P162,'CW1'!$AJ$7:$AJ$29,0)</f>
        <v>1</v>
      </c>
      <c r="R162" s="7">
        <f>MATCH(M162,'CW1'!$AK$6:$AX$6,0)</f>
        <v>10</v>
      </c>
      <c r="S162" s="7">
        <v>0</v>
      </c>
      <c r="T162" s="10">
        <f t="shared" si="28"/>
        <v>2.0752827707076493</v>
      </c>
      <c r="U162" s="161">
        <f>(('CW1'!G165-'CW1'!G164)/3600)*'CW2 Hybrid Fuel consumption'!T162</f>
        <v>5.3732508731249211E-5</v>
      </c>
      <c r="V162" s="10">
        <f t="shared" si="31"/>
        <v>0</v>
      </c>
      <c r="W162" s="10">
        <f t="shared" si="34"/>
        <v>8.1021290242115711</v>
      </c>
      <c r="X162" s="171">
        <f t="shared" si="35"/>
        <v>0</v>
      </c>
      <c r="Y162" s="7">
        <f t="shared" si="36"/>
        <v>1.0860762767039633E-2</v>
      </c>
    </row>
    <row r="163" spans="1:25">
      <c r="A163" s="42">
        <v>160</v>
      </c>
      <c r="B163" s="168">
        <f>'CW2'!P166</f>
        <v>2.0752827707076493</v>
      </c>
      <c r="C163" s="162">
        <f>CW1FC1!B163</f>
        <v>4.9010286509027061E-5</v>
      </c>
      <c r="D163" s="21">
        <f t="shared" si="29"/>
        <v>176.43703143249741</v>
      </c>
      <c r="E163" s="150" t="s">
        <v>150</v>
      </c>
      <c r="F163" s="164" t="s">
        <v>154</v>
      </c>
      <c r="G163" s="7">
        <v>0</v>
      </c>
      <c r="H163" s="79">
        <f t="shared" si="40"/>
        <v>0</v>
      </c>
      <c r="I163" s="10">
        <v>0</v>
      </c>
      <c r="J163" s="10">
        <f t="shared" si="38"/>
        <v>3010404.7433181182</v>
      </c>
      <c r="K163" s="7">
        <f t="shared" si="32"/>
        <v>83.622353981058836</v>
      </c>
      <c r="L163" s="7">
        <f>'CW1'!Q166</f>
        <v>5200</v>
      </c>
      <c r="M163" s="7">
        <f t="shared" si="33"/>
        <v>5000</v>
      </c>
      <c r="N163" s="7">
        <f>VLOOKUP(M163,'CW1'!$AG$7:$AH$68,2,TRUE)</f>
        <v>15.26</v>
      </c>
      <c r="O163" s="7">
        <f>VLOOKUP(L163,'CW1'!$AG$7:$AI$68,3,TRUE)</f>
        <v>21.819584615384613</v>
      </c>
      <c r="P163" s="7">
        <f t="shared" si="30"/>
        <v>22</v>
      </c>
      <c r="Q163" s="7">
        <f>MATCH(P163,'CW1'!$AJ$7:$AJ$29,0)</f>
        <v>1</v>
      </c>
      <c r="R163" s="7">
        <f>MATCH(M163,'CW1'!$AK$6:$AX$6,0)</f>
        <v>10</v>
      </c>
      <c r="S163" s="7">
        <v>0</v>
      </c>
      <c r="T163" s="10">
        <f t="shared" si="28"/>
        <v>2.0752827707076493</v>
      </c>
      <c r="U163" s="161">
        <f>(('CW1'!G166-'CW1'!G165)/3600)*'CW2 Hybrid Fuel consumption'!T163</f>
        <v>5.3732508731249211E-5</v>
      </c>
      <c r="V163" s="10">
        <f t="shared" si="31"/>
        <v>0</v>
      </c>
      <c r="W163" s="10">
        <f t="shared" si="34"/>
        <v>8.1021290242115711</v>
      </c>
      <c r="X163" s="171">
        <f t="shared" si="35"/>
        <v>0</v>
      </c>
      <c r="Y163" s="7">
        <f t="shared" si="36"/>
        <v>1.0860762767039633E-2</v>
      </c>
    </row>
    <row r="164" spans="1:25">
      <c r="A164" s="42">
        <v>161</v>
      </c>
      <c r="B164" s="168">
        <f>'CW2'!P167</f>
        <v>2.0752827707076493</v>
      </c>
      <c r="C164" s="162">
        <f>CW1FC1!B164</f>
        <v>4.9010286509027061E-5</v>
      </c>
      <c r="D164" s="21">
        <f t="shared" si="29"/>
        <v>176.43703143249741</v>
      </c>
      <c r="E164" s="150" t="s">
        <v>150</v>
      </c>
      <c r="F164" s="164" t="s">
        <v>154</v>
      </c>
      <c r="G164" s="7">
        <v>0</v>
      </c>
      <c r="H164" s="79">
        <f t="shared" si="40"/>
        <v>0</v>
      </c>
      <c r="I164" s="10">
        <v>0</v>
      </c>
      <c r="J164" s="10">
        <f t="shared" si="38"/>
        <v>3010404.7433181182</v>
      </c>
      <c r="K164" s="7">
        <f t="shared" si="32"/>
        <v>83.622353981058836</v>
      </c>
      <c r="L164" s="7">
        <f>'CW1'!Q167</f>
        <v>5200</v>
      </c>
      <c r="M164" s="7">
        <f t="shared" si="33"/>
        <v>5000</v>
      </c>
      <c r="N164" s="7">
        <f>VLOOKUP(M164,'CW1'!$AG$7:$AH$68,2,TRUE)</f>
        <v>15.26</v>
      </c>
      <c r="O164" s="7">
        <f>VLOOKUP(L164,'CW1'!$AG$7:$AI$68,3,TRUE)</f>
        <v>21.819584615384613</v>
      </c>
      <c r="P164" s="7">
        <f t="shared" si="30"/>
        <v>22</v>
      </c>
      <c r="Q164" s="7">
        <f>MATCH(P164,'CW1'!$AJ$7:$AJ$29,0)</f>
        <v>1</v>
      </c>
      <c r="R164" s="7">
        <f>MATCH(M164,'CW1'!$AK$6:$AX$6,0)</f>
        <v>10</v>
      </c>
      <c r="S164" s="7">
        <v>0</v>
      </c>
      <c r="T164" s="10">
        <f t="shared" si="28"/>
        <v>2.0752827707076493</v>
      </c>
      <c r="U164" s="161">
        <f>(('CW1'!G167-'CW1'!G166)/3600)*'CW2 Hybrid Fuel consumption'!T164</f>
        <v>5.3732508731249211E-5</v>
      </c>
      <c r="V164" s="10">
        <f t="shared" si="31"/>
        <v>0</v>
      </c>
      <c r="W164" s="10">
        <f t="shared" si="34"/>
        <v>8.1021290242115711</v>
      </c>
      <c r="X164" s="171">
        <f t="shared" si="35"/>
        <v>0</v>
      </c>
      <c r="Y164" s="7">
        <f t="shared" si="36"/>
        <v>1.0860762767039633E-2</v>
      </c>
    </row>
    <row r="165" spans="1:25">
      <c r="A165" s="42">
        <v>162</v>
      </c>
      <c r="B165" s="168">
        <f>'CW2'!P168</f>
        <v>2.0752827707076493</v>
      </c>
      <c r="C165" s="162">
        <f>CW1FC1!B165</f>
        <v>4.9010286509027061E-5</v>
      </c>
      <c r="D165" s="21">
        <f t="shared" si="29"/>
        <v>176.43703143249741</v>
      </c>
      <c r="E165" s="150" t="s">
        <v>150</v>
      </c>
      <c r="F165" s="164" t="s">
        <v>154</v>
      </c>
      <c r="G165" s="7">
        <v>0</v>
      </c>
      <c r="H165" s="79">
        <f t="shared" si="40"/>
        <v>0</v>
      </c>
      <c r="I165" s="10">
        <v>0</v>
      </c>
      <c r="J165" s="10">
        <f t="shared" si="38"/>
        <v>3010404.7433181182</v>
      </c>
      <c r="K165" s="7">
        <f t="shared" si="32"/>
        <v>83.622353981058836</v>
      </c>
      <c r="L165" s="7">
        <f>'CW1'!Q168</f>
        <v>5200</v>
      </c>
      <c r="M165" s="7">
        <f t="shared" si="33"/>
        <v>5000</v>
      </c>
      <c r="N165" s="7">
        <f>VLOOKUP(M165,'CW1'!$AG$7:$AH$68,2,TRUE)</f>
        <v>15.26</v>
      </c>
      <c r="O165" s="7">
        <f>VLOOKUP(L165,'CW1'!$AG$7:$AI$68,3,TRUE)</f>
        <v>21.819584615384613</v>
      </c>
      <c r="P165" s="7">
        <f t="shared" si="30"/>
        <v>22</v>
      </c>
      <c r="Q165" s="7">
        <f>MATCH(P165,'CW1'!$AJ$7:$AJ$29,0)</f>
        <v>1</v>
      </c>
      <c r="R165" s="7">
        <f>MATCH(M165,'CW1'!$AK$6:$AX$6,0)</f>
        <v>10</v>
      </c>
      <c r="S165" s="7">
        <v>0</v>
      </c>
      <c r="T165" s="10">
        <f t="shared" si="28"/>
        <v>2.0752827707076493</v>
      </c>
      <c r="U165" s="161">
        <f>(('CW1'!G168-'CW1'!G167)/3600)*'CW2 Hybrid Fuel consumption'!T165</f>
        <v>5.3732508731249211E-5</v>
      </c>
      <c r="V165" s="10">
        <f t="shared" si="31"/>
        <v>0</v>
      </c>
      <c r="W165" s="10">
        <f t="shared" si="34"/>
        <v>8.1021290242115711</v>
      </c>
      <c r="X165" s="171">
        <f t="shared" si="35"/>
        <v>0</v>
      </c>
      <c r="Y165" s="7">
        <f t="shared" si="36"/>
        <v>1.0860762767039633E-2</v>
      </c>
    </row>
    <row r="166" spans="1:25">
      <c r="A166" s="42">
        <v>163</v>
      </c>
      <c r="B166" s="168">
        <f>'CW2'!P169</f>
        <v>2.0752827707076493</v>
      </c>
      <c r="C166" s="162">
        <f>CW1FC1!B166</f>
        <v>4.9010286509027061E-5</v>
      </c>
      <c r="D166" s="21">
        <f t="shared" si="29"/>
        <v>176.43703143249741</v>
      </c>
      <c r="E166" s="150" t="s">
        <v>150</v>
      </c>
      <c r="F166" s="164" t="s">
        <v>154</v>
      </c>
      <c r="G166" s="7">
        <v>0</v>
      </c>
      <c r="H166" s="79">
        <f t="shared" si="40"/>
        <v>0</v>
      </c>
      <c r="I166" s="10">
        <v>0</v>
      </c>
      <c r="J166" s="10">
        <f t="shared" si="38"/>
        <v>3010404.7433181182</v>
      </c>
      <c r="K166" s="7">
        <f t="shared" si="32"/>
        <v>83.622353981058836</v>
      </c>
      <c r="L166" s="7">
        <f>'CW1'!Q169</f>
        <v>5200</v>
      </c>
      <c r="M166" s="7">
        <f t="shared" si="33"/>
        <v>5000</v>
      </c>
      <c r="N166" s="7">
        <f>VLOOKUP(M166,'CW1'!$AG$7:$AH$68,2,TRUE)</f>
        <v>15.26</v>
      </c>
      <c r="O166" s="7">
        <f>VLOOKUP(L166,'CW1'!$AG$7:$AI$68,3,TRUE)</f>
        <v>21.819584615384613</v>
      </c>
      <c r="P166" s="7">
        <f t="shared" si="30"/>
        <v>22</v>
      </c>
      <c r="Q166" s="7">
        <f>MATCH(P166,'CW1'!$AJ$7:$AJ$29,0)</f>
        <v>1</v>
      </c>
      <c r="R166" s="7">
        <f>MATCH(M166,'CW1'!$AK$6:$AX$6,0)</f>
        <v>10</v>
      </c>
      <c r="S166" s="7">
        <v>0</v>
      </c>
      <c r="T166" s="10">
        <f t="shared" si="28"/>
        <v>2.0752827707076493</v>
      </c>
      <c r="U166" s="161">
        <f>(('CW1'!G169-'CW1'!G168)/3600)*'CW2 Hybrid Fuel consumption'!T166</f>
        <v>5.3732508731249211E-5</v>
      </c>
      <c r="V166" s="10">
        <f t="shared" si="31"/>
        <v>0</v>
      </c>
      <c r="W166" s="10">
        <f t="shared" si="34"/>
        <v>8.1021290242115711</v>
      </c>
      <c r="X166" s="171">
        <f t="shared" si="35"/>
        <v>0</v>
      </c>
      <c r="Y166" s="7">
        <f t="shared" si="36"/>
        <v>1.0860762767039633E-2</v>
      </c>
    </row>
    <row r="167" spans="1:25">
      <c r="A167" s="42">
        <v>164</v>
      </c>
      <c r="B167" s="168">
        <f>'CW2'!P170</f>
        <v>2.0752827707076493</v>
      </c>
      <c r="C167" s="162">
        <f>CW1FC1!B167</f>
        <v>4.9010286509027061E-5</v>
      </c>
      <c r="D167" s="21">
        <f t="shared" si="29"/>
        <v>176.43703143249741</v>
      </c>
      <c r="E167" s="150" t="s">
        <v>150</v>
      </c>
      <c r="F167" s="164" t="s">
        <v>154</v>
      </c>
      <c r="G167" s="7">
        <v>0</v>
      </c>
      <c r="H167" s="79">
        <f t="shared" si="40"/>
        <v>0</v>
      </c>
      <c r="I167" s="10">
        <v>0</v>
      </c>
      <c r="J167" s="10">
        <f t="shared" si="38"/>
        <v>3010404.7433181182</v>
      </c>
      <c r="K167" s="7">
        <f t="shared" si="32"/>
        <v>83.622353981058836</v>
      </c>
      <c r="L167" s="7">
        <f>'CW1'!Q170</f>
        <v>5200</v>
      </c>
      <c r="M167" s="7">
        <f t="shared" si="33"/>
        <v>5000</v>
      </c>
      <c r="N167" s="7">
        <f>VLOOKUP(M167,'CW1'!$AG$7:$AH$68,2,TRUE)</f>
        <v>15.26</v>
      </c>
      <c r="O167" s="7">
        <f>VLOOKUP(L167,'CW1'!$AG$7:$AI$68,3,TRUE)</f>
        <v>21.819584615384613</v>
      </c>
      <c r="P167" s="7">
        <f t="shared" si="30"/>
        <v>22</v>
      </c>
      <c r="Q167" s="7">
        <f>MATCH(P167,'CW1'!$AJ$7:$AJ$29,0)</f>
        <v>1</v>
      </c>
      <c r="R167" s="7">
        <f>MATCH(M167,'CW1'!$AK$6:$AX$6,0)</f>
        <v>10</v>
      </c>
      <c r="S167" s="7">
        <v>0</v>
      </c>
      <c r="T167" s="10">
        <f t="shared" si="28"/>
        <v>2.0752827707076493</v>
      </c>
      <c r="U167" s="161">
        <f>(('CW1'!G170-'CW1'!G169)/3600)*'CW2 Hybrid Fuel consumption'!T167</f>
        <v>5.3732508731249211E-5</v>
      </c>
      <c r="V167" s="10">
        <f t="shared" si="31"/>
        <v>0</v>
      </c>
      <c r="W167" s="10">
        <f t="shared" si="34"/>
        <v>8.1021290242115711</v>
      </c>
      <c r="X167" s="171">
        <f t="shared" si="35"/>
        <v>0</v>
      </c>
      <c r="Y167" s="7">
        <f t="shared" si="36"/>
        <v>1.0860762767039633E-2</v>
      </c>
    </row>
    <row r="168" spans="1:25">
      <c r="A168" s="42">
        <v>165</v>
      </c>
      <c r="B168" s="168">
        <f>'CW2'!P171</f>
        <v>2.0752827707076493</v>
      </c>
      <c r="C168" s="162">
        <f>CW1FC1!B168</f>
        <v>4.9010286509027061E-5</v>
      </c>
      <c r="D168" s="21">
        <f t="shared" si="29"/>
        <v>176.43703143249741</v>
      </c>
      <c r="E168" s="150" t="s">
        <v>150</v>
      </c>
      <c r="F168" s="164" t="s">
        <v>154</v>
      </c>
      <c r="G168" s="7">
        <v>0</v>
      </c>
      <c r="H168" s="79">
        <f t="shared" si="40"/>
        <v>0</v>
      </c>
      <c r="I168" s="10">
        <v>0</v>
      </c>
      <c r="J168" s="10">
        <f t="shared" si="38"/>
        <v>3010404.7433181182</v>
      </c>
      <c r="K168" s="7">
        <f t="shared" si="32"/>
        <v>83.622353981058836</v>
      </c>
      <c r="L168" s="7">
        <f>'CW1'!Q171</f>
        <v>5200</v>
      </c>
      <c r="M168" s="7">
        <f t="shared" si="33"/>
        <v>5000</v>
      </c>
      <c r="N168" s="7">
        <f>VLOOKUP(M168,'CW1'!$AG$7:$AH$68,2,TRUE)</f>
        <v>15.26</v>
      </c>
      <c r="O168" s="7">
        <f>VLOOKUP(L168,'CW1'!$AG$7:$AI$68,3,TRUE)</f>
        <v>21.819584615384613</v>
      </c>
      <c r="P168" s="7">
        <f t="shared" si="30"/>
        <v>22</v>
      </c>
      <c r="Q168" s="7">
        <f>MATCH(P168,'CW1'!$AJ$7:$AJ$29,0)</f>
        <v>1</v>
      </c>
      <c r="R168" s="7">
        <f>MATCH(M168,'CW1'!$AK$6:$AX$6,0)</f>
        <v>10</v>
      </c>
      <c r="S168" s="7">
        <v>0</v>
      </c>
      <c r="T168" s="10">
        <f t="shared" si="28"/>
        <v>2.0752827707076493</v>
      </c>
      <c r="U168" s="161">
        <f>(('CW1'!G171-'CW1'!G170)/3600)*'CW2 Hybrid Fuel consumption'!T168</f>
        <v>5.3732508731249211E-5</v>
      </c>
      <c r="V168" s="10">
        <f t="shared" si="31"/>
        <v>0</v>
      </c>
      <c r="W168" s="10">
        <f t="shared" si="34"/>
        <v>8.1021290242115711</v>
      </c>
      <c r="X168" s="171">
        <f t="shared" si="35"/>
        <v>0</v>
      </c>
      <c r="Y168" s="7">
        <f t="shared" si="36"/>
        <v>1.0860762767039633E-2</v>
      </c>
    </row>
    <row r="169" spans="1:25">
      <c r="A169" s="42">
        <v>166</v>
      </c>
      <c r="B169" s="168">
        <f>'CW2'!P172</f>
        <v>2.0752827707076493</v>
      </c>
      <c r="C169" s="162">
        <f>CW1FC1!B169</f>
        <v>4.9010286509027061E-5</v>
      </c>
      <c r="D169" s="21">
        <f t="shared" si="29"/>
        <v>176.43703143249741</v>
      </c>
      <c r="E169" s="150" t="s">
        <v>150</v>
      </c>
      <c r="F169" s="164" t="s">
        <v>154</v>
      </c>
      <c r="G169" s="7">
        <v>0</v>
      </c>
      <c r="H169" s="79">
        <f t="shared" si="40"/>
        <v>0</v>
      </c>
      <c r="I169" s="10">
        <v>0</v>
      </c>
      <c r="J169" s="10">
        <f t="shared" si="38"/>
        <v>3010404.7433181182</v>
      </c>
      <c r="K169" s="7">
        <f t="shared" si="32"/>
        <v>83.622353981058836</v>
      </c>
      <c r="L169" s="7">
        <f>'CW1'!Q172</f>
        <v>5200</v>
      </c>
      <c r="M169" s="7">
        <f t="shared" si="33"/>
        <v>5000</v>
      </c>
      <c r="N169" s="7">
        <f>VLOOKUP(M169,'CW1'!$AG$7:$AH$68,2,TRUE)</f>
        <v>15.26</v>
      </c>
      <c r="O169" s="7">
        <f>VLOOKUP(L169,'CW1'!$AG$7:$AI$68,3,TRUE)</f>
        <v>21.819584615384613</v>
      </c>
      <c r="P169" s="7">
        <f t="shared" si="30"/>
        <v>22</v>
      </c>
      <c r="Q169" s="7">
        <f>MATCH(P169,'CW1'!$AJ$7:$AJ$29,0)</f>
        <v>1</v>
      </c>
      <c r="R169" s="7">
        <f>MATCH(M169,'CW1'!$AK$6:$AX$6,0)</f>
        <v>10</v>
      </c>
      <c r="S169" s="7">
        <v>0</v>
      </c>
      <c r="T169" s="10">
        <f t="shared" si="28"/>
        <v>2.0752827707076493</v>
      </c>
      <c r="U169" s="161">
        <f>(('CW1'!G172-'CW1'!G171)/3600)*'CW2 Hybrid Fuel consumption'!T169</f>
        <v>5.3732508731249211E-5</v>
      </c>
      <c r="V169" s="10">
        <f t="shared" si="31"/>
        <v>0</v>
      </c>
      <c r="W169" s="10">
        <f t="shared" si="34"/>
        <v>8.1021290242115711</v>
      </c>
      <c r="X169" s="171">
        <f t="shared" si="35"/>
        <v>0</v>
      </c>
      <c r="Y169" s="7">
        <f t="shared" si="36"/>
        <v>1.0860762767039633E-2</v>
      </c>
    </row>
    <row r="170" spans="1:25">
      <c r="A170" s="42">
        <v>167</v>
      </c>
      <c r="B170" s="168">
        <f>'CW2'!P173</f>
        <v>2.0752827707076493</v>
      </c>
      <c r="C170" s="162">
        <f>CW1FC1!B170</f>
        <v>4.9010286509027061E-5</v>
      </c>
      <c r="D170" s="21">
        <f t="shared" si="29"/>
        <v>176.43703143249741</v>
      </c>
      <c r="E170" s="150" t="s">
        <v>150</v>
      </c>
      <c r="F170" s="164" t="s">
        <v>154</v>
      </c>
      <c r="G170" s="7">
        <v>0</v>
      </c>
      <c r="H170" s="79">
        <f t="shared" si="40"/>
        <v>0</v>
      </c>
      <c r="I170" s="10">
        <v>0</v>
      </c>
      <c r="J170" s="10">
        <f t="shared" si="38"/>
        <v>3010404.7433181182</v>
      </c>
      <c r="K170" s="7">
        <f t="shared" si="32"/>
        <v>83.622353981058836</v>
      </c>
      <c r="L170" s="7">
        <f>'CW1'!Q173</f>
        <v>5200</v>
      </c>
      <c r="M170" s="7">
        <f t="shared" si="33"/>
        <v>5000</v>
      </c>
      <c r="N170" s="7">
        <f>VLOOKUP(M170,'CW1'!$AG$7:$AH$68,2,TRUE)</f>
        <v>15.26</v>
      </c>
      <c r="O170" s="7">
        <f>VLOOKUP(L170,'CW1'!$AG$7:$AI$68,3,TRUE)</f>
        <v>21.819584615384613</v>
      </c>
      <c r="P170" s="7">
        <f t="shared" si="30"/>
        <v>22</v>
      </c>
      <c r="Q170" s="7">
        <f>MATCH(P170,'CW1'!$AJ$7:$AJ$29,0)</f>
        <v>1</v>
      </c>
      <c r="R170" s="7">
        <f>MATCH(M170,'CW1'!$AK$6:$AX$6,0)</f>
        <v>10</v>
      </c>
      <c r="S170" s="7">
        <v>0</v>
      </c>
      <c r="T170" s="10">
        <f t="shared" si="28"/>
        <v>2.0752827707076493</v>
      </c>
      <c r="U170" s="161">
        <f>(('CW1'!G173-'CW1'!G172)/3600)*'CW2 Hybrid Fuel consumption'!T170</f>
        <v>5.3732508731249211E-5</v>
      </c>
      <c r="V170" s="10">
        <f t="shared" si="31"/>
        <v>0</v>
      </c>
      <c r="W170" s="10">
        <f t="shared" si="34"/>
        <v>8.1021290242115711</v>
      </c>
      <c r="X170" s="171">
        <f t="shared" si="35"/>
        <v>0</v>
      </c>
      <c r="Y170" s="7">
        <f t="shared" si="36"/>
        <v>1.0860762767039633E-2</v>
      </c>
    </row>
    <row r="171" spans="1:25">
      <c r="A171" s="42">
        <v>168</v>
      </c>
      <c r="B171" s="168">
        <f>'CW2'!P174</f>
        <v>2.0752827707076493</v>
      </c>
      <c r="C171" s="162">
        <f>CW1FC1!B171</f>
        <v>4.9010286509027061E-5</v>
      </c>
      <c r="D171" s="21">
        <f t="shared" si="29"/>
        <v>176.43703143249741</v>
      </c>
      <c r="E171" s="150" t="s">
        <v>150</v>
      </c>
      <c r="F171" s="164" t="s">
        <v>154</v>
      </c>
      <c r="G171" s="7">
        <v>0</v>
      </c>
      <c r="H171" s="79">
        <f t="shared" si="40"/>
        <v>0</v>
      </c>
      <c r="I171" s="10">
        <v>0</v>
      </c>
      <c r="J171" s="10">
        <f t="shared" si="38"/>
        <v>3010404.7433181182</v>
      </c>
      <c r="K171" s="7">
        <f t="shared" si="32"/>
        <v>83.622353981058836</v>
      </c>
      <c r="L171" s="7">
        <f>'CW1'!Q174</f>
        <v>5200</v>
      </c>
      <c r="M171" s="7">
        <f t="shared" si="33"/>
        <v>5000</v>
      </c>
      <c r="N171" s="7">
        <f>VLOOKUP(M171,'CW1'!$AG$7:$AH$68,2,TRUE)</f>
        <v>15.26</v>
      </c>
      <c r="O171" s="7">
        <f>VLOOKUP(L171,'CW1'!$AG$7:$AI$68,3,TRUE)</f>
        <v>21.819584615384613</v>
      </c>
      <c r="P171" s="7">
        <f t="shared" si="30"/>
        <v>22</v>
      </c>
      <c r="Q171" s="7">
        <f>MATCH(P171,'CW1'!$AJ$7:$AJ$29,0)</f>
        <v>1</v>
      </c>
      <c r="R171" s="7">
        <f>MATCH(M171,'CW1'!$AK$6:$AX$6,0)</f>
        <v>10</v>
      </c>
      <c r="S171" s="7">
        <v>0</v>
      </c>
      <c r="T171" s="10">
        <f t="shared" si="28"/>
        <v>2.0752827707076493</v>
      </c>
      <c r="U171" s="161">
        <f>(('CW1'!G174-'CW1'!G173)/3600)*'CW2 Hybrid Fuel consumption'!T171</f>
        <v>5.3732508731249211E-5</v>
      </c>
      <c r="V171" s="10">
        <f t="shared" si="31"/>
        <v>0</v>
      </c>
      <c r="W171" s="10">
        <f t="shared" si="34"/>
        <v>8.1021290242115711</v>
      </c>
      <c r="X171" s="171">
        <f t="shared" si="35"/>
        <v>0</v>
      </c>
      <c r="Y171" s="7">
        <f t="shared" si="36"/>
        <v>1.0860762767039633E-2</v>
      </c>
    </row>
    <row r="172" spans="1:25">
      <c r="A172" s="42">
        <v>169</v>
      </c>
      <c r="B172" s="168">
        <f>'CW2'!P175</f>
        <v>2.0752827707076493</v>
      </c>
      <c r="C172" s="162">
        <f>CW1FC1!B172</f>
        <v>4.9010286509027061E-5</v>
      </c>
      <c r="D172" s="21">
        <f t="shared" si="29"/>
        <v>176.43703143249741</v>
      </c>
      <c r="E172" s="150" t="s">
        <v>150</v>
      </c>
      <c r="F172" s="164" t="s">
        <v>154</v>
      </c>
      <c r="G172" s="7">
        <v>0</v>
      </c>
      <c r="H172" s="79">
        <f t="shared" si="40"/>
        <v>0</v>
      </c>
      <c r="I172" s="10">
        <v>0</v>
      </c>
      <c r="J172" s="10">
        <f t="shared" si="38"/>
        <v>3010404.7433181182</v>
      </c>
      <c r="K172" s="7">
        <f t="shared" si="32"/>
        <v>83.622353981058836</v>
      </c>
      <c r="L172" s="7">
        <f>'CW1'!Q175</f>
        <v>5200</v>
      </c>
      <c r="M172" s="7">
        <f t="shared" si="33"/>
        <v>5000</v>
      </c>
      <c r="N172" s="7">
        <f>VLOOKUP(M172,'CW1'!$AG$7:$AH$68,2,TRUE)</f>
        <v>15.26</v>
      </c>
      <c r="O172" s="7">
        <f>VLOOKUP(L172,'CW1'!$AG$7:$AI$68,3,TRUE)</f>
        <v>21.819584615384613</v>
      </c>
      <c r="P172" s="7">
        <f t="shared" si="30"/>
        <v>22</v>
      </c>
      <c r="Q172" s="7">
        <f>MATCH(P172,'CW1'!$AJ$7:$AJ$29,0)</f>
        <v>1</v>
      </c>
      <c r="R172" s="7">
        <f>MATCH(M172,'CW1'!$AK$6:$AX$6,0)</f>
        <v>10</v>
      </c>
      <c r="S172" s="7">
        <v>0</v>
      </c>
      <c r="T172" s="10">
        <f t="shared" si="28"/>
        <v>2.0752827707076493</v>
      </c>
      <c r="U172" s="161">
        <f>(('CW1'!G175-'CW1'!G174)/3600)*'CW2 Hybrid Fuel consumption'!T172</f>
        <v>5.3732508731249211E-5</v>
      </c>
      <c r="V172" s="10">
        <f t="shared" si="31"/>
        <v>0</v>
      </c>
      <c r="W172" s="10">
        <f t="shared" si="34"/>
        <v>8.1021290242115711</v>
      </c>
      <c r="X172" s="171">
        <f t="shared" si="35"/>
        <v>0</v>
      </c>
      <c r="Y172" s="7">
        <f t="shared" si="36"/>
        <v>1.0860762767039633E-2</v>
      </c>
    </row>
    <row r="173" spans="1:25">
      <c r="A173" s="42">
        <v>170</v>
      </c>
      <c r="B173" s="168">
        <f>'CW2'!P176</f>
        <v>2.0752827707076493</v>
      </c>
      <c r="C173" s="162">
        <f>CW1FC1!B173</f>
        <v>4.9010286509027061E-5</v>
      </c>
      <c r="D173" s="21">
        <f t="shared" si="29"/>
        <v>176.43703143249741</v>
      </c>
      <c r="E173" s="150" t="s">
        <v>150</v>
      </c>
      <c r="F173" s="164" t="s">
        <v>154</v>
      </c>
      <c r="G173" s="7">
        <v>0</v>
      </c>
      <c r="H173" s="79">
        <f t="shared" si="40"/>
        <v>0</v>
      </c>
      <c r="I173" s="10">
        <v>0</v>
      </c>
      <c r="J173" s="10">
        <f t="shared" si="38"/>
        <v>3010404.7433181182</v>
      </c>
      <c r="K173" s="7">
        <f t="shared" si="32"/>
        <v>83.622353981058836</v>
      </c>
      <c r="L173" s="7">
        <f>'CW1'!Q176</f>
        <v>5200</v>
      </c>
      <c r="M173" s="7">
        <f t="shared" si="33"/>
        <v>5000</v>
      </c>
      <c r="N173" s="7">
        <f>VLOOKUP(M173,'CW1'!$AG$7:$AH$68,2,TRUE)</f>
        <v>15.26</v>
      </c>
      <c r="O173" s="7">
        <f>VLOOKUP(L173,'CW1'!$AG$7:$AI$68,3,TRUE)</f>
        <v>21.819584615384613</v>
      </c>
      <c r="P173" s="7">
        <f t="shared" si="30"/>
        <v>22</v>
      </c>
      <c r="Q173" s="7">
        <f>MATCH(P173,'CW1'!$AJ$7:$AJ$29,0)</f>
        <v>1</v>
      </c>
      <c r="R173" s="7">
        <f>MATCH(M173,'CW1'!$AK$6:$AX$6,0)</f>
        <v>10</v>
      </c>
      <c r="S173" s="7">
        <v>0</v>
      </c>
      <c r="T173" s="10">
        <f t="shared" si="28"/>
        <v>2.0752827707076493</v>
      </c>
      <c r="U173" s="161">
        <f>(('CW1'!G176-'CW1'!G175)/3600)*'CW2 Hybrid Fuel consumption'!T173</f>
        <v>5.3732508731249211E-5</v>
      </c>
      <c r="V173" s="10">
        <f t="shared" si="31"/>
        <v>0</v>
      </c>
      <c r="W173" s="10">
        <f t="shared" si="34"/>
        <v>8.1021290242115711</v>
      </c>
      <c r="X173" s="171">
        <f t="shared" si="35"/>
        <v>0</v>
      </c>
      <c r="Y173" s="7">
        <f t="shared" si="36"/>
        <v>1.0860762767039633E-2</v>
      </c>
    </row>
    <row r="174" spans="1:25">
      <c r="A174" s="42">
        <v>171</v>
      </c>
      <c r="B174" s="168">
        <f>'CW2'!P177</f>
        <v>2.0752827707076493</v>
      </c>
      <c r="C174" s="162">
        <f>CW1FC1!B174</f>
        <v>4.9010286509027061E-5</v>
      </c>
      <c r="D174" s="21">
        <f t="shared" si="29"/>
        <v>176.43703143249741</v>
      </c>
      <c r="E174" s="150" t="s">
        <v>150</v>
      </c>
      <c r="F174" s="164" t="s">
        <v>154</v>
      </c>
      <c r="G174" s="7">
        <v>0</v>
      </c>
      <c r="H174" s="79">
        <f t="shared" si="40"/>
        <v>0</v>
      </c>
      <c r="I174" s="10">
        <v>0</v>
      </c>
      <c r="J174" s="10">
        <f t="shared" si="38"/>
        <v>3010404.7433181182</v>
      </c>
      <c r="K174" s="7">
        <f t="shared" si="32"/>
        <v>83.622353981058836</v>
      </c>
      <c r="L174" s="7">
        <f>'CW1'!Q177</f>
        <v>5200</v>
      </c>
      <c r="M174" s="7">
        <f t="shared" si="33"/>
        <v>5000</v>
      </c>
      <c r="N174" s="7">
        <f>VLOOKUP(M174,'CW1'!$AG$7:$AH$68,2,TRUE)</f>
        <v>15.26</v>
      </c>
      <c r="O174" s="7">
        <f>VLOOKUP(L174,'CW1'!$AG$7:$AI$68,3,TRUE)</f>
        <v>21.819584615384613</v>
      </c>
      <c r="P174" s="7">
        <f t="shared" si="30"/>
        <v>22</v>
      </c>
      <c r="Q174" s="7">
        <f>MATCH(P174,'CW1'!$AJ$7:$AJ$29,0)</f>
        <v>1</v>
      </c>
      <c r="R174" s="7">
        <f>MATCH(M174,'CW1'!$AK$6:$AX$6,0)</f>
        <v>10</v>
      </c>
      <c r="S174" s="7">
        <v>0</v>
      </c>
      <c r="T174" s="10">
        <f t="shared" si="28"/>
        <v>2.0752827707076493</v>
      </c>
      <c r="U174" s="161">
        <f>(('CW1'!G177-'CW1'!G176)/3600)*'CW2 Hybrid Fuel consumption'!T174</f>
        <v>5.3732508731249211E-5</v>
      </c>
      <c r="V174" s="10">
        <f t="shared" si="31"/>
        <v>0</v>
      </c>
      <c r="W174" s="10">
        <f t="shared" si="34"/>
        <v>8.1021290242115711</v>
      </c>
      <c r="X174" s="171">
        <f t="shared" si="35"/>
        <v>0</v>
      </c>
      <c r="Y174" s="7">
        <f t="shared" si="36"/>
        <v>1.0860762767039633E-2</v>
      </c>
    </row>
    <row r="175" spans="1:25">
      <c r="A175" s="42">
        <v>172</v>
      </c>
      <c r="B175" s="168">
        <f>'CW2'!P178</f>
        <v>2.0752827707076493</v>
      </c>
      <c r="C175" s="162">
        <f>CW1FC1!B175</f>
        <v>4.9010286509027061E-5</v>
      </c>
      <c r="D175" s="21">
        <f t="shared" si="29"/>
        <v>176.43703143249741</v>
      </c>
      <c r="E175" s="150" t="s">
        <v>150</v>
      </c>
      <c r="F175" s="164" t="s">
        <v>154</v>
      </c>
      <c r="G175" s="7">
        <v>0</v>
      </c>
      <c r="H175" s="79">
        <f t="shared" si="40"/>
        <v>0</v>
      </c>
      <c r="I175" s="10">
        <v>0</v>
      </c>
      <c r="J175" s="10">
        <f t="shared" si="38"/>
        <v>3010404.7433181182</v>
      </c>
      <c r="K175" s="7">
        <f t="shared" si="32"/>
        <v>83.622353981058836</v>
      </c>
      <c r="L175" s="7">
        <f>'CW1'!Q178</f>
        <v>5200</v>
      </c>
      <c r="M175" s="7">
        <f t="shared" si="33"/>
        <v>5000</v>
      </c>
      <c r="N175" s="7">
        <f>VLOOKUP(M175,'CW1'!$AG$7:$AH$68,2,TRUE)</f>
        <v>15.26</v>
      </c>
      <c r="O175" s="7">
        <f>VLOOKUP(L175,'CW1'!$AG$7:$AI$68,3,TRUE)</f>
        <v>21.819584615384613</v>
      </c>
      <c r="P175" s="7">
        <f t="shared" si="30"/>
        <v>22</v>
      </c>
      <c r="Q175" s="7">
        <f>MATCH(P175,'CW1'!$AJ$7:$AJ$29,0)</f>
        <v>1</v>
      </c>
      <c r="R175" s="7">
        <f>MATCH(M175,'CW1'!$AK$6:$AX$6,0)</f>
        <v>10</v>
      </c>
      <c r="S175" s="7">
        <v>0</v>
      </c>
      <c r="T175" s="10">
        <f t="shared" si="28"/>
        <v>2.0752827707076493</v>
      </c>
      <c r="U175" s="161">
        <f>(('CW1'!G178-'CW1'!G177)/3600)*'CW2 Hybrid Fuel consumption'!T175</f>
        <v>5.3732508731249211E-5</v>
      </c>
      <c r="V175" s="10">
        <f t="shared" si="31"/>
        <v>0</v>
      </c>
      <c r="W175" s="10">
        <f t="shared" si="34"/>
        <v>8.1021290242115711</v>
      </c>
      <c r="X175" s="171">
        <f t="shared" si="35"/>
        <v>0</v>
      </c>
      <c r="Y175" s="7">
        <f t="shared" si="36"/>
        <v>1.0860762767039633E-2</v>
      </c>
    </row>
    <row r="176" spans="1:25">
      <c r="A176" s="42">
        <v>173</v>
      </c>
      <c r="B176" s="168">
        <f>'CW2'!P179</f>
        <v>2.0752827707076493</v>
      </c>
      <c r="C176" s="162">
        <f>CW1FC1!B176</f>
        <v>4.9010286509027061E-5</v>
      </c>
      <c r="D176" s="21">
        <f t="shared" si="29"/>
        <v>176.43703143249741</v>
      </c>
      <c r="E176" s="150" t="s">
        <v>150</v>
      </c>
      <c r="F176" s="164" t="s">
        <v>154</v>
      </c>
      <c r="G176" s="7">
        <v>0</v>
      </c>
      <c r="H176" s="79">
        <f t="shared" si="40"/>
        <v>0</v>
      </c>
      <c r="I176" s="10">
        <v>0</v>
      </c>
      <c r="J176" s="10">
        <f t="shared" si="38"/>
        <v>3010404.7433181182</v>
      </c>
      <c r="K176" s="7">
        <f t="shared" si="32"/>
        <v>83.622353981058836</v>
      </c>
      <c r="L176" s="7">
        <f>'CW1'!Q179</f>
        <v>5200</v>
      </c>
      <c r="M176" s="7">
        <f t="shared" si="33"/>
        <v>5000</v>
      </c>
      <c r="N176" s="7">
        <f>VLOOKUP(M176,'CW1'!$AG$7:$AH$68,2,TRUE)</f>
        <v>15.26</v>
      </c>
      <c r="O176" s="7">
        <f>VLOOKUP(L176,'CW1'!$AG$7:$AI$68,3,TRUE)</f>
        <v>21.819584615384613</v>
      </c>
      <c r="P176" s="7">
        <f t="shared" si="30"/>
        <v>22</v>
      </c>
      <c r="Q176" s="7">
        <f>MATCH(P176,'CW1'!$AJ$7:$AJ$29,0)</f>
        <v>1</v>
      </c>
      <c r="R176" s="7">
        <f>MATCH(M176,'CW1'!$AK$6:$AX$6,0)</f>
        <v>10</v>
      </c>
      <c r="S176" s="7">
        <v>0</v>
      </c>
      <c r="T176" s="10">
        <f t="shared" si="28"/>
        <v>2.0752827707076493</v>
      </c>
      <c r="U176" s="161">
        <f>(('CW1'!G179-'CW1'!G178)/3600)*'CW2 Hybrid Fuel consumption'!T176</f>
        <v>5.3732508731249211E-5</v>
      </c>
      <c r="V176" s="10">
        <f t="shared" si="31"/>
        <v>0</v>
      </c>
      <c r="W176" s="10">
        <f t="shared" si="34"/>
        <v>8.1021290242115711</v>
      </c>
      <c r="X176" s="171">
        <f t="shared" si="35"/>
        <v>0</v>
      </c>
      <c r="Y176" s="7">
        <f t="shared" si="36"/>
        <v>1.0860762767039633E-2</v>
      </c>
    </row>
    <row r="177" spans="1:25">
      <c r="A177" s="42">
        <v>174</v>
      </c>
      <c r="B177" s="168">
        <f>'CW2'!P180</f>
        <v>2.0752827707076493</v>
      </c>
      <c r="C177" s="162">
        <f>CW1FC1!B177</f>
        <v>4.9010286509027061E-5</v>
      </c>
      <c r="D177" s="21">
        <f t="shared" si="29"/>
        <v>176.43703143249741</v>
      </c>
      <c r="E177" s="150" t="s">
        <v>150</v>
      </c>
      <c r="F177" s="164" t="s">
        <v>154</v>
      </c>
      <c r="G177" s="7">
        <v>0</v>
      </c>
      <c r="H177" s="79">
        <f t="shared" si="40"/>
        <v>0</v>
      </c>
      <c r="I177" s="10">
        <v>0</v>
      </c>
      <c r="J177" s="10">
        <f t="shared" si="38"/>
        <v>3010404.7433181182</v>
      </c>
      <c r="K177" s="7">
        <f t="shared" si="32"/>
        <v>83.622353981058836</v>
      </c>
      <c r="L177" s="7">
        <f>'CW1'!Q180</f>
        <v>5200</v>
      </c>
      <c r="M177" s="7">
        <f t="shared" si="33"/>
        <v>5000</v>
      </c>
      <c r="N177" s="7">
        <f>VLOOKUP(M177,'CW1'!$AG$7:$AH$68,2,TRUE)</f>
        <v>15.26</v>
      </c>
      <c r="O177" s="7">
        <f>VLOOKUP(L177,'CW1'!$AG$7:$AI$68,3,TRUE)</f>
        <v>21.819584615384613</v>
      </c>
      <c r="P177" s="7">
        <f t="shared" si="30"/>
        <v>22</v>
      </c>
      <c r="Q177" s="7">
        <f>MATCH(P177,'CW1'!$AJ$7:$AJ$29,0)</f>
        <v>1</v>
      </c>
      <c r="R177" s="7">
        <f>MATCH(M177,'CW1'!$AK$6:$AX$6,0)</f>
        <v>10</v>
      </c>
      <c r="S177" s="7">
        <v>0</v>
      </c>
      <c r="T177" s="10">
        <f t="shared" si="28"/>
        <v>2.0752827707076493</v>
      </c>
      <c r="U177" s="161">
        <f>(('CW1'!G180-'CW1'!G179)/3600)*'CW2 Hybrid Fuel consumption'!T177</f>
        <v>5.3732508731249211E-5</v>
      </c>
      <c r="V177" s="10">
        <f t="shared" si="31"/>
        <v>0</v>
      </c>
      <c r="W177" s="10">
        <f t="shared" si="34"/>
        <v>8.1021290242115711</v>
      </c>
      <c r="X177" s="171">
        <f t="shared" si="35"/>
        <v>0</v>
      </c>
      <c r="Y177" s="7">
        <f t="shared" si="36"/>
        <v>1.0860762767039633E-2</v>
      </c>
    </row>
    <row r="178" spans="1:25">
      <c r="A178" s="42">
        <v>175</v>
      </c>
      <c r="B178" s="168">
        <f>'CW2'!P181</f>
        <v>-5.1943263368028809</v>
      </c>
      <c r="C178" s="162">
        <f>CW1FC1!B178</f>
        <v>-1.1140638015763718E-4</v>
      </c>
      <c r="D178" s="21">
        <f t="shared" si="29"/>
        <v>-401.06296856749384</v>
      </c>
      <c r="E178" s="150" t="s">
        <v>150</v>
      </c>
      <c r="F178" s="164" t="s">
        <v>154</v>
      </c>
      <c r="G178" s="7">
        <v>0</v>
      </c>
      <c r="H178" s="79">
        <f t="shared" si="40"/>
        <v>0</v>
      </c>
      <c r="I178" s="10">
        <v>0</v>
      </c>
      <c r="J178" s="10">
        <f t="shared" si="38"/>
        <v>3010404.7433181182</v>
      </c>
      <c r="K178" s="7">
        <f t="shared" si="32"/>
        <v>83.622353981058836</v>
      </c>
      <c r="L178" s="7">
        <f>'CW1'!Q181</f>
        <v>5200</v>
      </c>
      <c r="M178" s="7">
        <f t="shared" si="33"/>
        <v>5000</v>
      </c>
      <c r="N178" s="7">
        <f>VLOOKUP(M178,'CW1'!$AG$7:$AH$68,2,TRUE)</f>
        <v>15.26</v>
      </c>
      <c r="O178" s="7">
        <f>VLOOKUP(L178,'CW1'!$AG$7:$AI$68,3,TRUE)</f>
        <v>21.819584615384613</v>
      </c>
      <c r="P178" s="7">
        <f t="shared" si="30"/>
        <v>22</v>
      </c>
      <c r="Q178" s="7">
        <f>MATCH(P178,'CW1'!$AJ$7:$AJ$29,0)</f>
        <v>1</v>
      </c>
      <c r="R178" s="7">
        <f>MATCH(M178,'CW1'!$AK$6:$AX$6,0)</f>
        <v>10</v>
      </c>
      <c r="S178" s="7">
        <v>0</v>
      </c>
      <c r="T178" s="10">
        <f t="shared" si="28"/>
        <v>-5.1943263368028809</v>
      </c>
      <c r="U178" s="161">
        <f>(('CW1'!G181-'CW1'!G180)/3600)*'CW2 Hybrid Fuel consumption'!T178</f>
        <v>-1.344897134909702E-4</v>
      </c>
      <c r="V178" s="10">
        <v>0</v>
      </c>
      <c r="W178" s="10">
        <f t="shared" si="34"/>
        <v>8.1021290242115711</v>
      </c>
      <c r="X178" s="171">
        <f t="shared" si="35"/>
        <v>0</v>
      </c>
      <c r="Y178" s="7">
        <f t="shared" si="36"/>
        <v>1.0860762767039633E-2</v>
      </c>
    </row>
    <row r="179" spans="1:25">
      <c r="A179" s="42">
        <v>176</v>
      </c>
      <c r="B179" s="168">
        <f>'CW2'!P182</f>
        <v>-5.1593596634077183</v>
      </c>
      <c r="C179" s="162">
        <f>CW1FC1!B179</f>
        <v>-1.1179628620347269E-4</v>
      </c>
      <c r="D179" s="21">
        <f t="shared" si="29"/>
        <v>-402.46663033250167</v>
      </c>
      <c r="E179" s="150" t="s">
        <v>150</v>
      </c>
      <c r="F179" s="164" t="s">
        <v>154</v>
      </c>
      <c r="G179" s="7">
        <v>0</v>
      </c>
      <c r="H179" s="79">
        <f t="shared" si="40"/>
        <v>0</v>
      </c>
      <c r="I179" s="10">
        <v>0</v>
      </c>
      <c r="J179" s="10">
        <f t="shared" si="38"/>
        <v>3010404.7433181182</v>
      </c>
      <c r="K179" s="7">
        <f t="shared" si="32"/>
        <v>83.622353981058836</v>
      </c>
      <c r="L179" s="7">
        <f>'CW1'!Q182</f>
        <v>5200</v>
      </c>
      <c r="M179" s="7">
        <f t="shared" si="33"/>
        <v>5000</v>
      </c>
      <c r="N179" s="7">
        <f>VLOOKUP(M179,'CW1'!$AG$7:$AH$68,2,TRUE)</f>
        <v>15.26</v>
      </c>
      <c r="O179" s="7">
        <f>VLOOKUP(L179,'CW1'!$AG$7:$AI$68,3,TRUE)</f>
        <v>21.819584615384613</v>
      </c>
      <c r="P179" s="7">
        <f t="shared" si="30"/>
        <v>22</v>
      </c>
      <c r="Q179" s="7">
        <f>MATCH(P179,'CW1'!$AJ$7:$AJ$29,0)</f>
        <v>1</v>
      </c>
      <c r="R179" s="7">
        <f>MATCH(M179,'CW1'!$AK$6:$AX$6,0)</f>
        <v>10</v>
      </c>
      <c r="S179" s="7">
        <v>0</v>
      </c>
      <c r="T179" s="10">
        <f t="shared" si="28"/>
        <v>-5.1593596634077183</v>
      </c>
      <c r="U179" s="161">
        <f>(('CW1'!G182-'CW1'!G181)/3600)*'CW2 Hybrid Fuel consumption'!T179</f>
        <v>-1.3487961953680613E-4</v>
      </c>
      <c r="V179" s="10">
        <v>0</v>
      </c>
      <c r="W179" s="10">
        <f t="shared" si="34"/>
        <v>8.1021290242115711</v>
      </c>
      <c r="X179" s="171">
        <f t="shared" si="35"/>
        <v>0</v>
      </c>
      <c r="Y179" s="7">
        <f t="shared" si="36"/>
        <v>1.0860762767039633E-2</v>
      </c>
    </row>
    <row r="180" spans="1:25">
      <c r="A180" s="42">
        <v>177</v>
      </c>
      <c r="B180" s="168">
        <f>'CW2'!P183</f>
        <v>-5.1236125183485122</v>
      </c>
      <c r="C180" s="162">
        <f>CW1FC1!B180</f>
        <v>-1.1218619224930704E-4</v>
      </c>
      <c r="D180" s="21">
        <f t="shared" si="29"/>
        <v>-403.87029209750534</v>
      </c>
      <c r="E180" s="150" t="s">
        <v>150</v>
      </c>
      <c r="F180" s="164" t="s">
        <v>154</v>
      </c>
      <c r="G180" s="7">
        <v>0</v>
      </c>
      <c r="H180" s="79">
        <f t="shared" si="40"/>
        <v>0</v>
      </c>
      <c r="I180" s="10">
        <v>0</v>
      </c>
      <c r="J180" s="10">
        <f t="shared" ref="J180:J207" si="41">J179-H180</f>
        <v>3010404.7433181182</v>
      </c>
      <c r="K180" s="7">
        <f t="shared" si="32"/>
        <v>83.622353981058836</v>
      </c>
      <c r="L180" s="7">
        <f>'CW1'!Q183</f>
        <v>5100</v>
      </c>
      <c r="M180" s="7">
        <f t="shared" si="33"/>
        <v>5000</v>
      </c>
      <c r="N180" s="7">
        <f>VLOOKUP(M180,'CW1'!$AG$7:$AH$68,2,TRUE)</f>
        <v>15.26</v>
      </c>
      <c r="O180" s="7">
        <f>VLOOKUP(L180,'CW1'!$AG$7:$AI$68,3,TRUE)</f>
        <v>21.786260784313725</v>
      </c>
      <c r="P180" s="7">
        <f t="shared" si="30"/>
        <v>22</v>
      </c>
      <c r="Q180" s="7">
        <f>MATCH(P180,'CW1'!$AJ$7:$AJ$29,0)</f>
        <v>1</v>
      </c>
      <c r="R180" s="7">
        <f>MATCH(M180,'CW1'!$AK$6:$AX$6,0)</f>
        <v>10</v>
      </c>
      <c r="S180" s="7">
        <v>0</v>
      </c>
      <c r="T180" s="10">
        <f t="shared" si="28"/>
        <v>-5.1236125183485122</v>
      </c>
      <c r="U180" s="161">
        <f>(('CW1'!G183-'CW1'!G182)/3600)*'CW2 Hybrid Fuel consumption'!T180</f>
        <v>-1.352695255826407E-4</v>
      </c>
      <c r="V180" s="10">
        <v>0</v>
      </c>
      <c r="W180" s="10">
        <f t="shared" si="34"/>
        <v>8.1021290242115711</v>
      </c>
      <c r="X180" s="171">
        <f t="shared" si="35"/>
        <v>0</v>
      </c>
      <c r="Y180" s="7">
        <f t="shared" si="36"/>
        <v>1.0860762767039633E-2</v>
      </c>
    </row>
    <row r="181" spans="1:25">
      <c r="A181" s="42">
        <v>178</v>
      </c>
      <c r="B181" s="168">
        <f>'CW2'!P184</f>
        <v>-5.0870658921450111</v>
      </c>
      <c r="C181" s="162">
        <f>CW1FC1!B181</f>
        <v>-1.1257609829513969E-4</v>
      </c>
      <c r="D181" s="21">
        <f t="shared" si="29"/>
        <v>-405.27395386250288</v>
      </c>
      <c r="E181" s="150" t="s">
        <v>150</v>
      </c>
      <c r="F181" s="164" t="s">
        <v>154</v>
      </c>
      <c r="G181" s="7">
        <v>0</v>
      </c>
      <c r="H181" s="79">
        <f t="shared" si="40"/>
        <v>0</v>
      </c>
      <c r="I181" s="10">
        <v>0</v>
      </c>
      <c r="J181" s="10">
        <f t="shared" si="41"/>
        <v>3010404.7433181182</v>
      </c>
      <c r="K181" s="7">
        <f t="shared" si="32"/>
        <v>83.622353981058836</v>
      </c>
      <c r="L181" s="7">
        <f>'CW1'!Q184</f>
        <v>5100</v>
      </c>
      <c r="M181" s="7">
        <f t="shared" si="33"/>
        <v>5000</v>
      </c>
      <c r="N181" s="7">
        <f>VLOOKUP(M181,'CW1'!$AG$7:$AH$68,2,TRUE)</f>
        <v>15.26</v>
      </c>
      <c r="O181" s="7">
        <f>VLOOKUP(L181,'CW1'!$AG$7:$AI$68,3,TRUE)</f>
        <v>21.786260784313725</v>
      </c>
      <c r="P181" s="7">
        <f t="shared" si="30"/>
        <v>22</v>
      </c>
      <c r="Q181" s="7">
        <f>MATCH(P181,'CW1'!$AJ$7:$AJ$29,0)</f>
        <v>1</v>
      </c>
      <c r="R181" s="7">
        <f>MATCH(M181,'CW1'!$AK$6:$AX$6,0)</f>
        <v>10</v>
      </c>
      <c r="S181" s="7">
        <v>0</v>
      </c>
      <c r="T181" s="10">
        <f t="shared" si="28"/>
        <v>-5.0870658921450111</v>
      </c>
      <c r="U181" s="161">
        <f>(('CW1'!G184-'CW1'!G183)/3600)*'CW2 Hybrid Fuel consumption'!T181</f>
        <v>-1.3565943162847317E-4</v>
      </c>
      <c r="V181" s="10">
        <v>0</v>
      </c>
      <c r="W181" s="10">
        <f t="shared" si="34"/>
        <v>8.1021290242115711</v>
      </c>
      <c r="X181" s="171">
        <f t="shared" si="35"/>
        <v>0</v>
      </c>
      <c r="Y181" s="7">
        <f t="shared" si="36"/>
        <v>1.0860762767039633E-2</v>
      </c>
    </row>
    <row r="182" spans="1:25">
      <c r="A182" s="42">
        <v>179</v>
      </c>
      <c r="B182" s="168">
        <f>'CW2'!P185</f>
        <v>-5.0496998512213986</v>
      </c>
      <c r="C182" s="162">
        <f>CW1FC1!B182</f>
        <v>-1.1296600434097136E-4</v>
      </c>
      <c r="D182" s="21">
        <f t="shared" si="29"/>
        <v>-406.67761562749689</v>
      </c>
      <c r="E182" s="150" t="s">
        <v>150</v>
      </c>
      <c r="F182" s="164" t="s">
        <v>154</v>
      </c>
      <c r="G182" s="7">
        <v>0</v>
      </c>
      <c r="H182" s="79">
        <f t="shared" si="40"/>
        <v>0</v>
      </c>
      <c r="I182" s="10">
        <v>0</v>
      </c>
      <c r="J182" s="10">
        <f t="shared" si="41"/>
        <v>3010404.7433181182</v>
      </c>
      <c r="K182" s="7">
        <f t="shared" si="32"/>
        <v>83.622353981058836</v>
      </c>
      <c r="L182" s="7">
        <f>'CW1'!Q185</f>
        <v>5000</v>
      </c>
      <c r="M182" s="7">
        <f t="shared" si="33"/>
        <v>5000</v>
      </c>
      <c r="N182" s="7">
        <f>VLOOKUP(M182,'CW1'!$AG$7:$AH$68,2,TRUE)</f>
        <v>15.26</v>
      </c>
      <c r="O182" s="7">
        <f>VLOOKUP(L182,'CW1'!$AG$7:$AI$68,3,TRUE)</f>
        <v>21.751604</v>
      </c>
      <c r="P182" s="7">
        <f t="shared" si="30"/>
        <v>22</v>
      </c>
      <c r="Q182" s="7">
        <f>MATCH(P182,'CW1'!$AJ$7:$AJ$29,0)</f>
        <v>1</v>
      </c>
      <c r="R182" s="7">
        <f>MATCH(M182,'CW1'!$AK$6:$AX$6,0)</f>
        <v>10</v>
      </c>
      <c r="S182" s="7">
        <v>0</v>
      </c>
      <c r="T182" s="10">
        <f t="shared" si="28"/>
        <v>-5.0496998512213986</v>
      </c>
      <c r="U182" s="161">
        <f>(('CW1'!G185-'CW1'!G184)/3600)*'CW2 Hybrid Fuel consumption'!T182</f>
        <v>-1.3604933767430452E-4</v>
      </c>
      <c r="V182" s="10">
        <v>0</v>
      </c>
      <c r="W182" s="10">
        <f t="shared" si="34"/>
        <v>8.1021290242115711</v>
      </c>
      <c r="X182" s="171">
        <f t="shared" si="35"/>
        <v>0</v>
      </c>
      <c r="Y182" s="7">
        <f t="shared" si="36"/>
        <v>1.0860762767039633E-2</v>
      </c>
    </row>
    <row r="183" spans="1:25">
      <c r="A183" s="42">
        <v>180</v>
      </c>
      <c r="B183" s="168">
        <f>'CW2'!P186</f>
        <v>-5.0114934719964097</v>
      </c>
      <c r="C183" s="162">
        <f>CW1FC1!B183</f>
        <v>-1.1335591038680422E-4</v>
      </c>
      <c r="D183" s="21">
        <f t="shared" si="29"/>
        <v>-408.08127739249517</v>
      </c>
      <c r="E183" s="150" t="s">
        <v>150</v>
      </c>
      <c r="F183" s="164" t="s">
        <v>154</v>
      </c>
      <c r="G183" s="7">
        <v>0</v>
      </c>
      <c r="H183" s="79">
        <f t="shared" si="40"/>
        <v>0</v>
      </c>
      <c r="I183" s="10">
        <v>0</v>
      </c>
      <c r="J183" s="10">
        <f t="shared" si="41"/>
        <v>3010404.7433181182</v>
      </c>
      <c r="K183" s="7">
        <f t="shared" si="32"/>
        <v>83.622353981058836</v>
      </c>
      <c r="L183" s="7">
        <f>'CW1'!Q186</f>
        <v>5000</v>
      </c>
      <c r="M183" s="7">
        <f t="shared" si="33"/>
        <v>5000</v>
      </c>
      <c r="N183" s="7">
        <f>VLOOKUP(M183,'CW1'!$AG$7:$AH$68,2,TRUE)</f>
        <v>15.26</v>
      </c>
      <c r="O183" s="7">
        <f>VLOOKUP(L183,'CW1'!$AG$7:$AI$68,3,TRUE)</f>
        <v>21.751604</v>
      </c>
      <c r="P183" s="7">
        <f t="shared" si="30"/>
        <v>22</v>
      </c>
      <c r="Q183" s="7">
        <f>MATCH(P183,'CW1'!$AJ$7:$AJ$29,0)</f>
        <v>1</v>
      </c>
      <c r="R183" s="7">
        <f>MATCH(M183,'CW1'!$AK$6:$AX$6,0)</f>
        <v>10</v>
      </c>
      <c r="S183" s="7">
        <v>0</v>
      </c>
      <c r="T183" s="10">
        <f t="shared" si="28"/>
        <v>-5.0114934719964097</v>
      </c>
      <c r="U183" s="161">
        <f>(('CW1'!G186-'CW1'!G185)/3600)*'CW2 Hybrid Fuel consumption'!T183</f>
        <v>-1.3643924372013731E-4</v>
      </c>
      <c r="V183" s="10">
        <v>0</v>
      </c>
      <c r="W183" s="10">
        <f t="shared" si="34"/>
        <v>8.1021290242115711</v>
      </c>
      <c r="X183" s="171">
        <f t="shared" si="35"/>
        <v>0</v>
      </c>
      <c r="Y183" s="7">
        <f t="shared" si="36"/>
        <v>1.0860762767039633E-2</v>
      </c>
    </row>
    <row r="184" spans="1:25">
      <c r="A184" s="42">
        <v>181</v>
      </c>
      <c r="B184" s="168">
        <f>'CW2'!P187</f>
        <v>-4.9724247687442134</v>
      </c>
      <c r="C184" s="162">
        <f>CW1FC1!B184</f>
        <v>-1.137458164326404E-4</v>
      </c>
      <c r="D184" s="21">
        <f t="shared" si="29"/>
        <v>-409.48493915750544</v>
      </c>
      <c r="E184" s="150" t="s">
        <v>150</v>
      </c>
      <c r="F184" s="164" t="s">
        <v>154</v>
      </c>
      <c r="G184" s="7">
        <v>0</v>
      </c>
      <c r="H184" s="79">
        <f t="shared" si="40"/>
        <v>0</v>
      </c>
      <c r="I184" s="10">
        <v>0</v>
      </c>
      <c r="J184" s="10">
        <f t="shared" si="41"/>
        <v>3010404.7433181182</v>
      </c>
      <c r="K184" s="7">
        <f t="shared" si="32"/>
        <v>83.622353981058836</v>
      </c>
      <c r="L184" s="7">
        <f>'CW1'!Q187</f>
        <v>4900</v>
      </c>
      <c r="M184" s="7">
        <f t="shared" si="33"/>
        <v>5000</v>
      </c>
      <c r="N184" s="7">
        <f>VLOOKUP(M184,'CW1'!$AG$7:$AH$68,2,TRUE)</f>
        <v>15.26</v>
      </c>
      <c r="O184" s="7">
        <f>VLOOKUP(L184,'CW1'!$AG$7:$AI$68,3,TRUE)</f>
        <v>21.773712244897961</v>
      </c>
      <c r="P184" s="7">
        <f t="shared" si="30"/>
        <v>22</v>
      </c>
      <c r="Q184" s="7">
        <f>MATCH(P184,'CW1'!$AJ$7:$AJ$29,0)</f>
        <v>1</v>
      </c>
      <c r="R184" s="7">
        <f>MATCH(M184,'CW1'!$AK$6:$AX$6,0)</f>
        <v>10</v>
      </c>
      <c r="S184" s="7">
        <v>0</v>
      </c>
      <c r="T184" s="10">
        <f t="shared" si="28"/>
        <v>-4.9724247687442134</v>
      </c>
      <c r="U184" s="161">
        <f>(('CW1'!G187-'CW1'!G186)/3600)*'CW2 Hybrid Fuel consumption'!T184</f>
        <v>-1.3682914976597405E-4</v>
      </c>
      <c r="V184" s="10">
        <v>0</v>
      </c>
      <c r="W184" s="10">
        <f t="shared" si="34"/>
        <v>8.1021290242115711</v>
      </c>
      <c r="X184" s="171">
        <f t="shared" si="35"/>
        <v>0</v>
      </c>
      <c r="Y184" s="7">
        <f t="shared" si="36"/>
        <v>1.0860762767039633E-2</v>
      </c>
    </row>
    <row r="185" spans="1:25">
      <c r="A185" s="42">
        <v>182</v>
      </c>
      <c r="B185" s="168">
        <f>'CW2'!P188</f>
        <v>-4.9324706144876824</v>
      </c>
      <c r="C185" s="162">
        <f>CW1FC1!B185</f>
        <v>-1.1413572247847041E-4</v>
      </c>
      <c r="D185" s="21">
        <f t="shared" si="29"/>
        <v>-410.88860092249348</v>
      </c>
      <c r="E185" s="150" t="s">
        <v>150</v>
      </c>
      <c r="F185" s="164" t="s">
        <v>154</v>
      </c>
      <c r="G185" s="7">
        <v>0</v>
      </c>
      <c r="H185" s="79">
        <f t="shared" si="40"/>
        <v>0</v>
      </c>
      <c r="I185" s="10">
        <v>0</v>
      </c>
      <c r="J185" s="10">
        <f t="shared" si="41"/>
        <v>3010404.7433181182</v>
      </c>
      <c r="K185" s="7">
        <f t="shared" si="32"/>
        <v>83.622353981058836</v>
      </c>
      <c r="L185" s="7">
        <f>'CW1'!Q188</f>
        <v>4900</v>
      </c>
      <c r="M185" s="7">
        <f t="shared" si="33"/>
        <v>5000</v>
      </c>
      <c r="N185" s="7">
        <f>VLOOKUP(M185,'CW1'!$AG$7:$AH$68,2,TRUE)</f>
        <v>15.26</v>
      </c>
      <c r="O185" s="7">
        <f>VLOOKUP(L185,'CW1'!$AG$7:$AI$68,3,TRUE)</f>
        <v>21.773712244897961</v>
      </c>
      <c r="P185" s="7">
        <f t="shared" si="30"/>
        <v>22</v>
      </c>
      <c r="Q185" s="7">
        <f>MATCH(P185,'CW1'!$AJ$7:$AJ$29,0)</f>
        <v>1</v>
      </c>
      <c r="R185" s="7">
        <f>MATCH(M185,'CW1'!$AK$6:$AX$6,0)</f>
        <v>10</v>
      </c>
      <c r="S185" s="7">
        <v>0</v>
      </c>
      <c r="T185" s="10">
        <f t="shared" si="28"/>
        <v>-4.9324706144876824</v>
      </c>
      <c r="U185" s="161">
        <f>(('CW1'!G188-'CW1'!G187)/3600)*'CW2 Hybrid Fuel consumption'!T185</f>
        <v>-1.3721905581180334E-4</v>
      </c>
      <c r="V185" s="10">
        <v>0</v>
      </c>
      <c r="W185" s="10">
        <f t="shared" si="34"/>
        <v>8.1021290242115711</v>
      </c>
      <c r="X185" s="171">
        <f t="shared" si="35"/>
        <v>0</v>
      </c>
      <c r="Y185" s="7">
        <f t="shared" si="36"/>
        <v>1.0860762767039633E-2</v>
      </c>
    </row>
    <row r="186" spans="1:25">
      <c r="A186" s="42">
        <v>183</v>
      </c>
      <c r="B186" s="168">
        <f>'CW2'!P189</f>
        <v>-4.8916066540797738</v>
      </c>
      <c r="C186" s="162">
        <f>CW1FC1!B186</f>
        <v>-1.1452562852430577E-4</v>
      </c>
      <c r="D186" s="21">
        <f t="shared" si="29"/>
        <v>-412.29226268750074</v>
      </c>
      <c r="E186" s="150" t="s">
        <v>150</v>
      </c>
      <c r="F186" s="164" t="s">
        <v>154</v>
      </c>
      <c r="G186" s="7">
        <v>0</v>
      </c>
      <c r="H186" s="79">
        <f t="shared" si="40"/>
        <v>0</v>
      </c>
      <c r="I186" s="10">
        <v>0</v>
      </c>
      <c r="J186" s="10">
        <f t="shared" si="41"/>
        <v>3010404.7433181182</v>
      </c>
      <c r="K186" s="7">
        <f t="shared" si="32"/>
        <v>83.622353981058836</v>
      </c>
      <c r="L186" s="7">
        <f>'CW1'!Q189</f>
        <v>4800</v>
      </c>
      <c r="M186" s="7">
        <f t="shared" si="33"/>
        <v>5000</v>
      </c>
      <c r="N186" s="7">
        <f>VLOOKUP(M186,'CW1'!$AG$7:$AH$68,2,TRUE)</f>
        <v>15.26</v>
      </c>
      <c r="O186" s="7">
        <f>VLOOKUP(L186,'CW1'!$AG$7:$AI$68,3,TRUE)</f>
        <v>21.796741666666666</v>
      </c>
      <c r="P186" s="7">
        <f t="shared" si="30"/>
        <v>22</v>
      </c>
      <c r="Q186" s="7">
        <f>MATCH(P186,'CW1'!$AJ$7:$AJ$29,0)</f>
        <v>1</v>
      </c>
      <c r="R186" s="7">
        <f>MATCH(M186,'CW1'!$AK$6:$AX$6,0)</f>
        <v>10</v>
      </c>
      <c r="S186" s="7">
        <v>0</v>
      </c>
      <c r="T186" s="10">
        <f t="shared" si="28"/>
        <v>-4.8916066540797738</v>
      </c>
      <c r="U186" s="161">
        <f>(('CW1'!G189-'CW1'!G188)/3600)*'CW2 Hybrid Fuel consumption'!T186</f>
        <v>-1.3760896185763917E-4</v>
      </c>
      <c r="V186" s="10">
        <v>0</v>
      </c>
      <c r="W186" s="10">
        <f t="shared" si="34"/>
        <v>8.1021290242115711</v>
      </c>
      <c r="X186" s="171">
        <f t="shared" si="35"/>
        <v>0</v>
      </c>
      <c r="Y186" s="7">
        <f t="shared" si="36"/>
        <v>1.0860762767039633E-2</v>
      </c>
    </row>
    <row r="187" spans="1:25">
      <c r="A187" s="42">
        <v>184</v>
      </c>
      <c r="B187" s="168">
        <f>'CW2'!P190</f>
        <v>-4.8498072085046999</v>
      </c>
      <c r="C187" s="162">
        <f>CW1FC1!B187</f>
        <v>-1.1491553457013723E-4</v>
      </c>
      <c r="D187" s="21">
        <f t="shared" si="29"/>
        <v>-413.69592445249401</v>
      </c>
      <c r="E187" s="150" t="s">
        <v>150</v>
      </c>
      <c r="F187" s="164" t="s">
        <v>154</v>
      </c>
      <c r="G187" s="7">
        <v>0</v>
      </c>
      <c r="H187" s="79">
        <f t="shared" si="40"/>
        <v>0</v>
      </c>
      <c r="I187" s="10">
        <v>0</v>
      </c>
      <c r="J187" s="10">
        <f t="shared" si="41"/>
        <v>3010404.7433181182</v>
      </c>
      <c r="K187" s="7">
        <f t="shared" si="32"/>
        <v>83.622353981058836</v>
      </c>
      <c r="L187" s="7">
        <f>'CW1'!Q190</f>
        <v>4800</v>
      </c>
      <c r="M187" s="7">
        <f t="shared" si="33"/>
        <v>5000</v>
      </c>
      <c r="N187" s="7">
        <f>VLOOKUP(M187,'CW1'!$AG$7:$AH$68,2,TRUE)</f>
        <v>15.26</v>
      </c>
      <c r="O187" s="7">
        <f>VLOOKUP(L187,'CW1'!$AG$7:$AI$68,3,TRUE)</f>
        <v>21.796741666666666</v>
      </c>
      <c r="P187" s="7">
        <f t="shared" si="30"/>
        <v>22</v>
      </c>
      <c r="Q187" s="7">
        <f>MATCH(P187,'CW1'!$AJ$7:$AJ$29,0)</f>
        <v>1</v>
      </c>
      <c r="R187" s="7">
        <f>MATCH(M187,'CW1'!$AK$6:$AX$6,0)</f>
        <v>10</v>
      </c>
      <c r="S187" s="7">
        <v>0</v>
      </c>
      <c r="T187" s="10">
        <f t="shared" si="28"/>
        <v>-4.8498072085046999</v>
      </c>
      <c r="U187" s="161">
        <f>(('CW1'!G190-'CW1'!G189)/3600)*'CW2 Hybrid Fuel consumption'!T187</f>
        <v>-1.3799886790347025E-4</v>
      </c>
      <c r="V187" s="10">
        <v>0</v>
      </c>
      <c r="W187" s="10">
        <f t="shared" si="34"/>
        <v>8.1021290242115711</v>
      </c>
      <c r="X187" s="171">
        <f t="shared" si="35"/>
        <v>0</v>
      </c>
      <c r="Y187" s="7">
        <f t="shared" si="36"/>
        <v>1.0860762767039633E-2</v>
      </c>
    </row>
    <row r="188" spans="1:25">
      <c r="A188" s="42">
        <v>185</v>
      </c>
      <c r="B188" s="168">
        <f>'CW2'!P191</f>
        <v>-4.8070451692852396</v>
      </c>
      <c r="C188" s="162">
        <f>CW1FC1!B188</f>
        <v>-1.1530544061597249E-4</v>
      </c>
      <c r="D188" s="21">
        <f t="shared" si="29"/>
        <v>-415.09958621750098</v>
      </c>
      <c r="E188" s="150" t="s">
        <v>150</v>
      </c>
      <c r="F188" s="164" t="s">
        <v>154</v>
      </c>
      <c r="G188" s="7">
        <v>0</v>
      </c>
      <c r="H188" s="79">
        <f t="shared" si="40"/>
        <v>0</v>
      </c>
      <c r="I188" s="10">
        <v>0</v>
      </c>
      <c r="J188" s="10">
        <f t="shared" si="41"/>
        <v>3010404.7433181182</v>
      </c>
      <c r="K188" s="7">
        <f t="shared" si="32"/>
        <v>83.622353981058836</v>
      </c>
      <c r="L188" s="7">
        <f>'CW1'!Q191</f>
        <v>4700</v>
      </c>
      <c r="M188" s="7">
        <f t="shared" si="33"/>
        <v>4500</v>
      </c>
      <c r="N188" s="7">
        <f>VLOOKUP(M188,'CW1'!$AG$7:$AH$68,2,TRUE)</f>
        <v>13.81</v>
      </c>
      <c r="O188" s="7">
        <f>VLOOKUP(L188,'CW1'!$AG$7:$AI$68,3,TRUE)</f>
        <v>21.820751063829785</v>
      </c>
      <c r="P188" s="7">
        <f t="shared" si="30"/>
        <v>22</v>
      </c>
      <c r="Q188" s="7">
        <f>MATCH(P188,'CW1'!$AJ$7:$AJ$29,0)</f>
        <v>1</v>
      </c>
      <c r="R188" s="7">
        <f>MATCH(M188,'CW1'!$AK$6:$AX$6,0)</f>
        <v>9</v>
      </c>
      <c r="S188" s="7">
        <v>0</v>
      </c>
      <c r="T188" s="10">
        <f t="shared" si="28"/>
        <v>-4.8070451692852396</v>
      </c>
      <c r="U188" s="161">
        <f>(('CW1'!G191-'CW1'!G190)/3600)*'CW2 Hybrid Fuel consumption'!T188</f>
        <v>-1.3838877394930591E-4</v>
      </c>
      <c r="V188" s="10">
        <v>0</v>
      </c>
      <c r="W188" s="10">
        <f t="shared" si="34"/>
        <v>8.1021290242115711</v>
      </c>
      <c r="X188" s="171">
        <f t="shared" si="35"/>
        <v>0</v>
      </c>
      <c r="Y188" s="7">
        <f t="shared" si="36"/>
        <v>1.0860762767039633E-2</v>
      </c>
    </row>
    <row r="189" spans="1:25">
      <c r="A189" s="42">
        <v>186</v>
      </c>
      <c r="B189" s="168">
        <f>'CW2'!P192</f>
        <v>-4.7632918817111056</v>
      </c>
      <c r="C189" s="162">
        <f>CW1FC1!B189</f>
        <v>-1.1569534666180496E-4</v>
      </c>
      <c r="D189" s="21">
        <f t="shared" si="29"/>
        <v>-416.50324798249784</v>
      </c>
      <c r="E189" s="150" t="s">
        <v>150</v>
      </c>
      <c r="F189" s="164" t="s">
        <v>154</v>
      </c>
      <c r="G189" s="7">
        <v>0</v>
      </c>
      <c r="H189" s="79">
        <f t="shared" si="40"/>
        <v>0</v>
      </c>
      <c r="I189" s="10">
        <v>0</v>
      </c>
      <c r="J189" s="10">
        <f t="shared" si="41"/>
        <v>3010404.7433181182</v>
      </c>
      <c r="K189" s="7">
        <f t="shared" si="32"/>
        <v>83.622353981058836</v>
      </c>
      <c r="L189" s="7">
        <f>'CW1'!Q192</f>
        <v>4700</v>
      </c>
      <c r="M189" s="7">
        <f t="shared" si="33"/>
        <v>4500</v>
      </c>
      <c r="N189" s="7">
        <f>VLOOKUP(M189,'CW1'!$AG$7:$AH$68,2,TRUE)</f>
        <v>13.81</v>
      </c>
      <c r="O189" s="7">
        <f>VLOOKUP(L189,'CW1'!$AG$7:$AI$68,3,TRUE)</f>
        <v>21.820751063829785</v>
      </c>
      <c r="P189" s="7">
        <f t="shared" si="30"/>
        <v>22</v>
      </c>
      <c r="Q189" s="7">
        <f>MATCH(P189,'CW1'!$AJ$7:$AJ$29,0)</f>
        <v>1</v>
      </c>
      <c r="R189" s="7">
        <f>MATCH(M189,'CW1'!$AK$6:$AX$6,0)</f>
        <v>9</v>
      </c>
      <c r="S189" s="7">
        <v>0</v>
      </c>
      <c r="T189" s="10">
        <f t="shared" si="28"/>
        <v>-4.7632918817111056</v>
      </c>
      <c r="U189" s="161">
        <f>(('CW1'!G192-'CW1'!G191)/3600)*'CW2 Hybrid Fuel consumption'!T189</f>
        <v>-1.3877867999513818E-4</v>
      </c>
      <c r="V189" s="10">
        <v>0</v>
      </c>
      <c r="W189" s="10">
        <f t="shared" si="34"/>
        <v>8.1021290242115711</v>
      </c>
      <c r="X189" s="171">
        <f t="shared" si="35"/>
        <v>0</v>
      </c>
      <c r="Y189" s="7">
        <f t="shared" si="36"/>
        <v>1.0860762767039633E-2</v>
      </c>
    </row>
    <row r="190" spans="1:25">
      <c r="A190" s="42">
        <v>187</v>
      </c>
      <c r="B190" s="168">
        <f>'CW2'!P193</f>
        <v>-4.7185170154008587</v>
      </c>
      <c r="C190" s="162">
        <f>CW1FC1!B190</f>
        <v>-1.1608525270763773E-4</v>
      </c>
      <c r="D190" s="21">
        <f t="shared" si="29"/>
        <v>-417.90690974749583</v>
      </c>
      <c r="E190" s="150" t="s">
        <v>150</v>
      </c>
      <c r="F190" s="164" t="s">
        <v>154</v>
      </c>
      <c r="G190" s="7">
        <v>0</v>
      </c>
      <c r="H190" s="79">
        <f t="shared" si="40"/>
        <v>0</v>
      </c>
      <c r="I190" s="10">
        <v>0</v>
      </c>
      <c r="J190" s="10">
        <f t="shared" si="41"/>
        <v>3010404.7433181182</v>
      </c>
      <c r="K190" s="7">
        <f t="shared" si="32"/>
        <v>83.622353981058836</v>
      </c>
      <c r="L190" s="7">
        <f>'CW1'!Q193</f>
        <v>4600</v>
      </c>
      <c r="M190" s="7">
        <f t="shared" si="33"/>
        <v>4500</v>
      </c>
      <c r="N190" s="7">
        <f>VLOOKUP(M190,'CW1'!$AG$7:$AH$68,2,TRUE)</f>
        <v>13.81</v>
      </c>
      <c r="O190" s="7">
        <f>VLOOKUP(L190,'CW1'!$AG$7:$AI$68,3,TRUE)</f>
        <v>21.845804347826085</v>
      </c>
      <c r="P190" s="7">
        <f t="shared" si="30"/>
        <v>22</v>
      </c>
      <c r="Q190" s="7">
        <f>MATCH(P190,'CW1'!$AJ$7:$AJ$29,0)</f>
        <v>1</v>
      </c>
      <c r="R190" s="7">
        <f>MATCH(M190,'CW1'!$AK$6:$AX$6,0)</f>
        <v>9</v>
      </c>
      <c r="S190" s="7">
        <v>0</v>
      </c>
      <c r="T190" s="10">
        <f t="shared" si="28"/>
        <v>-4.7185170154008587</v>
      </c>
      <c r="U190" s="161">
        <f>(('CW1'!G193-'CW1'!G192)/3600)*'CW2 Hybrid Fuel consumption'!T190</f>
        <v>-1.3916858604097086E-4</v>
      </c>
      <c r="V190" s="10">
        <v>0</v>
      </c>
      <c r="W190" s="10">
        <f t="shared" si="34"/>
        <v>8.1021290242115711</v>
      </c>
      <c r="X190" s="171">
        <f t="shared" si="35"/>
        <v>0</v>
      </c>
      <c r="Y190" s="7">
        <f t="shared" si="36"/>
        <v>1.0860762767039633E-2</v>
      </c>
    </row>
    <row r="191" spans="1:25">
      <c r="A191" s="42">
        <v>188</v>
      </c>
      <c r="B191" s="168">
        <f>'CW2'!P194</f>
        <v>-4.6726884204695507</v>
      </c>
      <c r="C191" s="162">
        <f>CW1FC1!B191</f>
        <v>-1.1647515875347285E-4</v>
      </c>
      <c r="D191" s="21">
        <f t="shared" si="29"/>
        <v>-419.31057151250224</v>
      </c>
      <c r="E191" s="150" t="s">
        <v>150</v>
      </c>
      <c r="F191" s="164" t="s">
        <v>154</v>
      </c>
      <c r="G191" s="7">
        <v>0</v>
      </c>
      <c r="H191" s="79">
        <f t="shared" si="40"/>
        <v>0</v>
      </c>
      <c r="I191" s="10">
        <v>0</v>
      </c>
      <c r="J191" s="10">
        <f t="shared" si="41"/>
        <v>3010404.7433181182</v>
      </c>
      <c r="K191" s="7">
        <f t="shared" si="32"/>
        <v>83.622353981058836</v>
      </c>
      <c r="L191" s="7">
        <f>'CW1'!Q194</f>
        <v>4500</v>
      </c>
      <c r="M191" s="7">
        <f t="shared" si="33"/>
        <v>4500</v>
      </c>
      <c r="N191" s="7">
        <f>VLOOKUP(M191,'CW1'!$AG$7:$AH$68,2,TRUE)</f>
        <v>13.81</v>
      </c>
      <c r="O191" s="7">
        <f>VLOOKUP(L191,'CW1'!$AG$7:$AI$68,3,TRUE)</f>
        <v>21.871971111111112</v>
      </c>
      <c r="P191" s="7">
        <f t="shared" si="30"/>
        <v>22</v>
      </c>
      <c r="Q191" s="7">
        <f>MATCH(P191,'CW1'!$AJ$7:$AJ$29,0)</f>
        <v>1</v>
      </c>
      <c r="R191" s="7">
        <f>MATCH(M191,'CW1'!$AK$6:$AX$6,0)</f>
        <v>9</v>
      </c>
      <c r="S191" s="7">
        <v>0</v>
      </c>
      <c r="T191" s="10">
        <f t="shared" si="28"/>
        <v>-4.6726884204695507</v>
      </c>
      <c r="U191" s="161">
        <f>(('CW1'!G194-'CW1'!G193)/3600)*'CW2 Hybrid Fuel consumption'!T191</f>
        <v>-1.395584920868063E-4</v>
      </c>
      <c r="V191" s="10">
        <v>0</v>
      </c>
      <c r="W191" s="10">
        <f t="shared" si="34"/>
        <v>8.1021290242115711</v>
      </c>
      <c r="X191" s="171">
        <f t="shared" si="35"/>
        <v>0</v>
      </c>
      <c r="Y191" s="7">
        <f t="shared" si="36"/>
        <v>1.0860762767039633E-2</v>
      </c>
    </row>
    <row r="192" spans="1:25">
      <c r="A192" s="42">
        <v>189</v>
      </c>
      <c r="B192" s="168">
        <f>'CW2'!P195</f>
        <v>-4.625771967288002</v>
      </c>
      <c r="C192" s="162">
        <f>CW1FC1!B192</f>
        <v>-1.168650647993059E-4</v>
      </c>
      <c r="D192" s="21">
        <f t="shared" si="29"/>
        <v>-420.71423327750125</v>
      </c>
      <c r="E192" s="150" t="s">
        <v>150</v>
      </c>
      <c r="F192" s="164" t="s">
        <v>154</v>
      </c>
      <c r="G192" s="7">
        <v>0</v>
      </c>
      <c r="H192" s="79">
        <f t="shared" si="40"/>
        <v>0</v>
      </c>
      <c r="I192" s="10">
        <v>0</v>
      </c>
      <c r="J192" s="10">
        <f t="shared" si="41"/>
        <v>3010404.7433181182</v>
      </c>
      <c r="K192" s="7">
        <f t="shared" si="32"/>
        <v>83.622353981058836</v>
      </c>
      <c r="L192" s="7">
        <f>'CW1'!Q195</f>
        <v>4500</v>
      </c>
      <c r="M192" s="7">
        <f t="shared" si="33"/>
        <v>4500</v>
      </c>
      <c r="N192" s="7">
        <f>VLOOKUP(M192,'CW1'!$AG$7:$AH$68,2,TRUE)</f>
        <v>13.81</v>
      </c>
      <c r="O192" s="7">
        <f>VLOOKUP(L192,'CW1'!$AG$7:$AI$68,3,TRUE)</f>
        <v>21.871971111111112</v>
      </c>
      <c r="P192" s="7">
        <f t="shared" si="30"/>
        <v>22</v>
      </c>
      <c r="Q192" s="7">
        <f>MATCH(P192,'CW1'!$AJ$7:$AJ$29,0)</f>
        <v>1</v>
      </c>
      <c r="R192" s="7">
        <f>MATCH(M192,'CW1'!$AK$6:$AX$6,0)</f>
        <v>9</v>
      </c>
      <c r="S192" s="7">
        <v>0</v>
      </c>
      <c r="T192" s="10">
        <f t="shared" si="28"/>
        <v>-4.625771967288002</v>
      </c>
      <c r="U192" s="161">
        <f>(('CW1'!G195-'CW1'!G194)/3600)*'CW2 Hybrid Fuel consumption'!T192</f>
        <v>-1.3994839813263931E-4</v>
      </c>
      <c r="V192" s="10">
        <v>0</v>
      </c>
      <c r="W192" s="10">
        <f t="shared" si="34"/>
        <v>8.1021290242115711</v>
      </c>
      <c r="X192" s="171">
        <f t="shared" si="35"/>
        <v>0</v>
      </c>
      <c r="Y192" s="7">
        <f t="shared" si="36"/>
        <v>1.0860762767039633E-2</v>
      </c>
    </row>
    <row r="193" spans="1:25">
      <c r="A193" s="42">
        <v>190</v>
      </c>
      <c r="B193" s="168">
        <f>'CW2'!P196</f>
        <v>-4.5777313674770657</v>
      </c>
      <c r="C193" s="162">
        <f>CW1FC1!B193</f>
        <v>-1.1725497084513917E-4</v>
      </c>
      <c r="D193" s="21">
        <f t="shared" si="29"/>
        <v>-422.117895042501</v>
      </c>
      <c r="E193" s="150" t="s">
        <v>150</v>
      </c>
      <c r="F193" s="164" t="s">
        <v>154</v>
      </c>
      <c r="G193" s="7">
        <v>0</v>
      </c>
      <c r="H193" s="79">
        <f t="shared" si="40"/>
        <v>0</v>
      </c>
      <c r="I193" s="10">
        <v>0</v>
      </c>
      <c r="J193" s="10">
        <f t="shared" si="41"/>
        <v>3010404.7433181182</v>
      </c>
      <c r="K193" s="7">
        <f t="shared" si="32"/>
        <v>83.622353981058836</v>
      </c>
      <c r="L193" s="7">
        <f>'CW1'!Q196</f>
        <v>4400</v>
      </c>
      <c r="M193" s="7">
        <f t="shared" si="33"/>
        <v>4500</v>
      </c>
      <c r="N193" s="7">
        <f>VLOOKUP(M193,'CW1'!$AG$7:$AH$68,2,TRUE)</f>
        <v>13.81</v>
      </c>
      <c r="O193" s="7">
        <f>VLOOKUP(L193,'CW1'!$AG$7:$AI$68,3,TRUE)</f>
        <v>21.413395454545455</v>
      </c>
      <c r="P193" s="7">
        <f t="shared" si="30"/>
        <v>22</v>
      </c>
      <c r="Q193" s="7">
        <f>MATCH(P193,'CW1'!$AJ$7:$AJ$29,0)</f>
        <v>1</v>
      </c>
      <c r="R193" s="7">
        <f>MATCH(M193,'CW1'!$AK$6:$AX$6,0)</f>
        <v>9</v>
      </c>
      <c r="S193" s="7">
        <v>0</v>
      </c>
      <c r="T193" s="10">
        <f t="shared" si="28"/>
        <v>-4.5777313674770657</v>
      </c>
      <c r="U193" s="161">
        <f>(('CW1'!G196-'CW1'!G195)/3600)*'CW2 Hybrid Fuel consumption'!T193</f>
        <v>-1.4033830417847255E-4</v>
      </c>
      <c r="V193" s="10">
        <v>0</v>
      </c>
      <c r="W193" s="10">
        <f t="shared" si="34"/>
        <v>8.1021290242115711</v>
      </c>
      <c r="X193" s="171">
        <f t="shared" si="35"/>
        <v>0</v>
      </c>
      <c r="Y193" s="7">
        <f t="shared" si="36"/>
        <v>1.0860762767039633E-2</v>
      </c>
    </row>
    <row r="194" spans="1:25">
      <c r="A194" s="42">
        <v>191</v>
      </c>
      <c r="B194" s="168">
        <f>'CW2'!P197</f>
        <v>-4.5285279733686323</v>
      </c>
      <c r="C194" s="162">
        <f>CW1FC1!B194</f>
        <v>-1.1764487689097155E-4</v>
      </c>
      <c r="D194" s="21">
        <f t="shared" si="29"/>
        <v>-423.52155680749757</v>
      </c>
      <c r="E194" s="150" t="s">
        <v>150</v>
      </c>
      <c r="F194" s="164" t="s">
        <v>154</v>
      </c>
      <c r="G194" s="7">
        <v>0</v>
      </c>
      <c r="H194" s="79">
        <f t="shared" si="40"/>
        <v>0</v>
      </c>
      <c r="I194" s="10">
        <v>0</v>
      </c>
      <c r="J194" s="10">
        <f t="shared" si="41"/>
        <v>3010404.7433181182</v>
      </c>
      <c r="K194" s="7">
        <f t="shared" si="32"/>
        <v>83.622353981058836</v>
      </c>
      <c r="L194" s="7">
        <f>'CW1'!Q197</f>
        <v>4400</v>
      </c>
      <c r="M194" s="7">
        <f t="shared" si="33"/>
        <v>4500</v>
      </c>
      <c r="N194" s="7">
        <f>VLOOKUP(M194,'CW1'!$AG$7:$AH$68,2,TRUE)</f>
        <v>13.81</v>
      </c>
      <c r="O194" s="7">
        <f>VLOOKUP(L194,'CW1'!$AG$7:$AI$68,3,TRUE)</f>
        <v>21.413395454545455</v>
      </c>
      <c r="P194" s="7">
        <f t="shared" si="30"/>
        <v>22</v>
      </c>
      <c r="Q194" s="7">
        <f>MATCH(P194,'CW1'!$AJ$7:$AJ$29,0)</f>
        <v>1</v>
      </c>
      <c r="R194" s="7">
        <f>MATCH(M194,'CW1'!$AK$6:$AX$6,0)</f>
        <v>9</v>
      </c>
      <c r="S194" s="7">
        <v>0</v>
      </c>
      <c r="T194" s="10">
        <f t="shared" si="28"/>
        <v>-4.5285279733686323</v>
      </c>
      <c r="U194" s="161">
        <f>(('CW1'!G197-'CW1'!G196)/3600)*'CW2 Hybrid Fuel consumption'!T194</f>
        <v>-1.4072821022430477E-4</v>
      </c>
      <c r="V194" s="10">
        <v>0</v>
      </c>
      <c r="W194" s="10">
        <f t="shared" si="34"/>
        <v>8.1021290242115711</v>
      </c>
      <c r="X194" s="171">
        <f t="shared" si="35"/>
        <v>0</v>
      </c>
      <c r="Y194" s="7">
        <f t="shared" si="36"/>
        <v>1.0860762767039633E-2</v>
      </c>
    </row>
    <row r="195" spans="1:25">
      <c r="A195" s="42">
        <v>192</v>
      </c>
      <c r="B195" s="168">
        <f>'CW2'!P198</f>
        <v>-4.4781205526680461</v>
      </c>
      <c r="C195" s="162">
        <f>CW1FC1!B195</f>
        <v>-1.1803478293680598E-4</v>
      </c>
      <c r="D195" s="21">
        <f t="shared" si="29"/>
        <v>-424.92521857250154</v>
      </c>
      <c r="E195" s="150" t="s">
        <v>150</v>
      </c>
      <c r="F195" s="164" t="s">
        <v>154</v>
      </c>
      <c r="G195" s="7">
        <v>0</v>
      </c>
      <c r="H195" s="79">
        <f t="shared" si="40"/>
        <v>0</v>
      </c>
      <c r="I195" s="10">
        <v>0</v>
      </c>
      <c r="J195" s="10">
        <f t="shared" si="41"/>
        <v>3010404.7433181182</v>
      </c>
      <c r="K195" s="7">
        <f t="shared" si="32"/>
        <v>83.622353981058836</v>
      </c>
      <c r="L195" s="7">
        <f>'CW1'!Q198</f>
        <v>4300</v>
      </c>
      <c r="M195" s="7">
        <f t="shared" si="33"/>
        <v>4500</v>
      </c>
      <c r="N195" s="7">
        <f>VLOOKUP(M195,'CW1'!$AG$7:$AH$68,2,TRUE)</f>
        <v>13.81</v>
      </c>
      <c r="O195" s="7">
        <f>VLOOKUP(L195,'CW1'!$AG$7:$AI$68,3,TRUE)</f>
        <v>20.933490697674422</v>
      </c>
      <c r="P195" s="7">
        <f t="shared" si="30"/>
        <v>21</v>
      </c>
      <c r="Q195" s="7">
        <f>MATCH(P195,'CW1'!$AJ$7:$AJ$29,0)</f>
        <v>2</v>
      </c>
      <c r="R195" s="7">
        <f>MATCH(M195,'CW1'!$AK$6:$AX$6,0)</f>
        <v>9</v>
      </c>
      <c r="S195" s="7">
        <v>0</v>
      </c>
      <c r="T195" s="10">
        <f t="shared" ref="T195:T258" si="42">MIN(5.6,B195)</f>
        <v>-4.4781205526680461</v>
      </c>
      <c r="U195" s="161">
        <f>(('CW1'!G198-'CW1'!G197)/3600)*'CW2 Hybrid Fuel consumption'!T195</f>
        <v>-1.411181162701394E-4</v>
      </c>
      <c r="V195" s="10">
        <v>0</v>
      </c>
      <c r="W195" s="10">
        <f t="shared" si="34"/>
        <v>8.1021290242115711</v>
      </c>
      <c r="X195" s="171">
        <f t="shared" si="35"/>
        <v>0</v>
      </c>
      <c r="Y195" s="7">
        <f t="shared" si="36"/>
        <v>1.0860762767039633E-2</v>
      </c>
    </row>
    <row r="196" spans="1:25">
      <c r="A196" s="42">
        <v>193</v>
      </c>
      <c r="B196" s="168">
        <f>'CW2'!P199</f>
        <v>-4.426465034449599</v>
      </c>
      <c r="C196" s="162">
        <f>CW1FC1!B196</f>
        <v>-1.1842468898263747E-4</v>
      </c>
      <c r="D196" s="21">
        <f t="shared" ref="D196:D259" si="43">3600000*C196</f>
        <v>-426.32888033749487</v>
      </c>
      <c r="E196" s="150" t="s">
        <v>150</v>
      </c>
      <c r="F196" s="164" t="s">
        <v>154</v>
      </c>
      <c r="G196" s="7">
        <v>0</v>
      </c>
      <c r="H196" s="79">
        <f t="shared" si="40"/>
        <v>0</v>
      </c>
      <c r="I196" s="10">
        <v>0</v>
      </c>
      <c r="J196" s="10">
        <f t="shared" si="41"/>
        <v>3010404.7433181182</v>
      </c>
      <c r="K196" s="7">
        <f t="shared" si="32"/>
        <v>83.622353981058836</v>
      </c>
      <c r="L196" s="7">
        <f>'CW1'!Q199</f>
        <v>4200</v>
      </c>
      <c r="M196" s="7">
        <f t="shared" si="33"/>
        <v>4000</v>
      </c>
      <c r="N196" s="7">
        <f>VLOOKUP(M196,'CW1'!$AG$7:$AH$68,2,TRUE)</f>
        <v>10.86</v>
      </c>
      <c r="O196" s="7">
        <f>VLOOKUP(L196,'CW1'!$AG$7:$AI$68,3,TRUE)</f>
        <v>20.430733333333329</v>
      </c>
      <c r="P196" s="7">
        <f t="shared" ref="P196:P259" si="44">ROUNDUP(O196,0)</f>
        <v>21</v>
      </c>
      <c r="Q196" s="7">
        <f>MATCH(P196,'CW1'!$AJ$7:$AJ$29,0)</f>
        <v>2</v>
      </c>
      <c r="R196" s="7">
        <f>MATCH(M196,'CW1'!$AK$6:$AX$6,0)</f>
        <v>8</v>
      </c>
      <c r="S196" s="7">
        <v>0</v>
      </c>
      <c r="T196" s="10">
        <f t="shared" si="42"/>
        <v>-4.426465034449599</v>
      </c>
      <c r="U196" s="161">
        <f>(('CW1'!G199-'CW1'!G198)/3600)*'CW2 Hybrid Fuel consumption'!T196</f>
        <v>-1.4150802231597054E-4</v>
      </c>
      <c r="V196" s="10">
        <v>0</v>
      </c>
      <c r="W196" s="10">
        <f t="shared" si="34"/>
        <v>8.1021290242115711</v>
      </c>
      <c r="X196" s="171">
        <f t="shared" si="35"/>
        <v>0</v>
      </c>
      <c r="Y196" s="7">
        <f t="shared" si="36"/>
        <v>1.0860762767039633E-2</v>
      </c>
    </row>
    <row r="197" spans="1:25">
      <c r="A197" s="42">
        <v>194</v>
      </c>
      <c r="B197" s="168">
        <f>'CW2'!P200</f>
        <v>-4.3735142218812051</v>
      </c>
      <c r="C197" s="162">
        <f>CW1FC1!B197</f>
        <v>-1.1881459502847366E-4</v>
      </c>
      <c r="D197" s="21">
        <f t="shared" si="43"/>
        <v>-427.73254210250514</v>
      </c>
      <c r="E197" s="150" t="s">
        <v>150</v>
      </c>
      <c r="F197" s="164" t="s">
        <v>154</v>
      </c>
      <c r="G197" s="7">
        <v>0</v>
      </c>
      <c r="H197" s="79">
        <f t="shared" si="40"/>
        <v>0</v>
      </c>
      <c r="I197" s="10">
        <v>0</v>
      </c>
      <c r="J197" s="10">
        <f t="shared" si="41"/>
        <v>3010404.7433181182</v>
      </c>
      <c r="K197" s="7">
        <f t="shared" ref="K197:K260" si="45">(J197/3600000)*100</f>
        <v>83.622353981058836</v>
      </c>
      <c r="L197" s="7">
        <f>'CW1'!Q200</f>
        <v>4200</v>
      </c>
      <c r="M197" s="7">
        <f t="shared" ref="M197:M260" si="46">MROUND(L197,500)</f>
        <v>4000</v>
      </c>
      <c r="N197" s="7">
        <f>VLOOKUP(M197,'CW1'!$AG$7:$AH$68,2,TRUE)</f>
        <v>10.86</v>
      </c>
      <c r="O197" s="7">
        <f>VLOOKUP(L197,'CW1'!$AG$7:$AI$68,3,TRUE)</f>
        <v>20.430733333333329</v>
      </c>
      <c r="P197" s="7">
        <f t="shared" si="44"/>
        <v>21</v>
      </c>
      <c r="Q197" s="7">
        <f>MATCH(P197,'CW1'!$AJ$7:$AJ$29,0)</f>
        <v>2</v>
      </c>
      <c r="R197" s="7">
        <f>MATCH(M197,'CW1'!$AK$6:$AX$6,0)</f>
        <v>8</v>
      </c>
      <c r="S197" s="7">
        <v>0</v>
      </c>
      <c r="T197" s="10">
        <f t="shared" si="42"/>
        <v>-4.3735142218812051</v>
      </c>
      <c r="U197" s="161">
        <f>(('CW1'!G200-'CW1'!G199)/3600)*'CW2 Hybrid Fuel consumption'!T197</f>
        <v>-1.4189792836180728E-4</v>
      </c>
      <c r="V197" s="10">
        <v>0</v>
      </c>
      <c r="W197" s="10">
        <f t="shared" si="34"/>
        <v>8.1021290242115711</v>
      </c>
      <c r="X197" s="171">
        <f t="shared" si="35"/>
        <v>0</v>
      </c>
      <c r="Y197" s="7">
        <f t="shared" si="36"/>
        <v>1.0860762767039633E-2</v>
      </c>
    </row>
    <row r="198" spans="1:25">
      <c r="A198" s="42">
        <v>195</v>
      </c>
      <c r="B198" s="168">
        <f>'CW2'!P201</f>
        <v>-3.7998012400107855</v>
      </c>
      <c r="C198" s="162">
        <f>CW1FC1!B198</f>
        <v>-1.0462116774097266E-4</v>
      </c>
      <c r="D198" s="21">
        <f t="shared" si="43"/>
        <v>-376.63620386750154</v>
      </c>
      <c r="E198" s="150" t="s">
        <v>150</v>
      </c>
      <c r="F198" s="164" t="s">
        <v>154</v>
      </c>
      <c r="G198" s="7">
        <v>0</v>
      </c>
      <c r="H198" s="79">
        <f t="shared" si="40"/>
        <v>0</v>
      </c>
      <c r="I198" s="10">
        <v>0</v>
      </c>
      <c r="J198" s="10">
        <f t="shared" si="41"/>
        <v>3010404.7433181182</v>
      </c>
      <c r="K198" s="7">
        <f t="shared" si="45"/>
        <v>83.622353981058836</v>
      </c>
      <c r="L198" s="7">
        <f>'CW1'!Q201</f>
        <v>4100</v>
      </c>
      <c r="M198" s="7">
        <f t="shared" si="46"/>
        <v>4000</v>
      </c>
      <c r="N198" s="7">
        <f>VLOOKUP(M198,'CW1'!$AG$7:$AH$68,2,TRUE)</f>
        <v>10.86</v>
      </c>
      <c r="O198" s="7">
        <f>VLOOKUP(L198,'CW1'!$AG$7:$AI$68,3,TRUE)</f>
        <v>19.903451219512192</v>
      </c>
      <c r="P198" s="7">
        <f t="shared" si="44"/>
        <v>20</v>
      </c>
      <c r="Q198" s="7">
        <f>MATCH(P198,'CW1'!$AJ$7:$AJ$29,0)</f>
        <v>3</v>
      </c>
      <c r="R198" s="7">
        <f>MATCH(M198,'CW1'!$AK$6:$AX$6,0)</f>
        <v>8</v>
      </c>
      <c r="S198" s="7">
        <v>0</v>
      </c>
      <c r="T198" s="10">
        <f t="shared" si="42"/>
        <v>-3.7998012400107855</v>
      </c>
      <c r="U198" s="161">
        <f>(('CW1'!G201-'CW1'!G200)/3600)*'CW2 Hybrid Fuel consumption'!T198</f>
        <v>-1.2517672329652828E-4</v>
      </c>
      <c r="V198" s="10">
        <v>0</v>
      </c>
      <c r="W198" s="10">
        <f t="shared" ref="W198:W261" si="47">V198+W197</f>
        <v>8.1021290242115711</v>
      </c>
      <c r="X198" s="171">
        <f t="shared" ref="X198:X261" si="48">((S198*U198)/1000)/0.746</f>
        <v>0</v>
      </c>
      <c r="Y198" s="7">
        <f t="shared" ref="Y198:Y261" si="49">Y197+X198</f>
        <v>1.0860762767039633E-2</v>
      </c>
    </row>
    <row r="199" spans="1:25">
      <c r="A199" s="42">
        <v>196</v>
      </c>
      <c r="B199" s="168">
        <f>'CW2'!P202</f>
        <v>-3.7565843702903865</v>
      </c>
      <c r="C199" s="162">
        <f>CW1FC1!B199</f>
        <v>-1.049756277826393E-4</v>
      </c>
      <c r="D199" s="21">
        <f t="shared" si="43"/>
        <v>-377.91226001750147</v>
      </c>
      <c r="E199" s="150" t="s">
        <v>150</v>
      </c>
      <c r="F199" s="164" t="s">
        <v>154</v>
      </c>
      <c r="G199" s="7">
        <v>0</v>
      </c>
      <c r="H199" s="79">
        <f t="shared" si="40"/>
        <v>0</v>
      </c>
      <c r="I199" s="10">
        <v>0</v>
      </c>
      <c r="J199" s="10">
        <f t="shared" si="41"/>
        <v>3010404.7433181182</v>
      </c>
      <c r="K199" s="7">
        <f t="shared" si="45"/>
        <v>83.622353981058836</v>
      </c>
      <c r="L199" s="7">
        <f>'CW1'!Q202</f>
        <v>4100</v>
      </c>
      <c r="M199" s="7">
        <f t="shared" si="46"/>
        <v>4000</v>
      </c>
      <c r="N199" s="7">
        <f>VLOOKUP(M199,'CW1'!$AG$7:$AH$68,2,TRUE)</f>
        <v>10.86</v>
      </c>
      <c r="O199" s="7">
        <f>VLOOKUP(L199,'CW1'!$AG$7:$AI$68,3,TRUE)</f>
        <v>19.903451219512192</v>
      </c>
      <c r="P199" s="7">
        <f t="shared" si="44"/>
        <v>20</v>
      </c>
      <c r="Q199" s="7">
        <f>MATCH(P199,'CW1'!$AJ$7:$AJ$29,0)</f>
        <v>3</v>
      </c>
      <c r="R199" s="7">
        <f>MATCH(M199,'CW1'!$AK$6:$AX$6,0)</f>
        <v>8</v>
      </c>
      <c r="S199" s="7">
        <v>0</v>
      </c>
      <c r="T199" s="10">
        <f t="shared" si="42"/>
        <v>-3.7565843702903865</v>
      </c>
      <c r="U199" s="161">
        <f>(('CW1'!G202-'CW1'!G201)/3600)*'CW2 Hybrid Fuel consumption'!T199</f>
        <v>-1.2553118333819493E-4</v>
      </c>
      <c r="V199" s="10">
        <v>0</v>
      </c>
      <c r="W199" s="10">
        <f t="shared" si="47"/>
        <v>8.1021290242115711</v>
      </c>
      <c r="X199" s="171">
        <f t="shared" si="48"/>
        <v>0</v>
      </c>
      <c r="Y199" s="7">
        <f t="shared" si="49"/>
        <v>1.0860762767039633E-2</v>
      </c>
    </row>
    <row r="200" spans="1:25">
      <c r="A200" s="42">
        <v>197</v>
      </c>
      <c r="B200" s="168">
        <f>'CW2'!P203</f>
        <v>-3.712273495987366</v>
      </c>
      <c r="C200" s="162">
        <f>CW1FC1!B200</f>
        <v>-1.0533008782430639E-4</v>
      </c>
      <c r="D200" s="21">
        <f t="shared" si="43"/>
        <v>-379.18831616750299</v>
      </c>
      <c r="E200" s="150" t="s">
        <v>150</v>
      </c>
      <c r="F200" s="164" t="s">
        <v>154</v>
      </c>
      <c r="G200" s="7">
        <v>0</v>
      </c>
      <c r="H200" s="79">
        <f t="shared" si="40"/>
        <v>0</v>
      </c>
      <c r="I200" s="10">
        <v>0</v>
      </c>
      <c r="J200" s="10">
        <f t="shared" si="41"/>
        <v>3010404.7433181182</v>
      </c>
      <c r="K200" s="7">
        <f t="shared" si="45"/>
        <v>83.622353981058836</v>
      </c>
      <c r="L200" s="7">
        <f>'CW1'!Q203</f>
        <v>5100</v>
      </c>
      <c r="M200" s="7">
        <f t="shared" si="46"/>
        <v>5000</v>
      </c>
      <c r="N200" s="7">
        <f>VLOOKUP(M200,'CW1'!$AG$7:$AH$68,2,TRUE)</f>
        <v>15.26</v>
      </c>
      <c r="O200" s="7">
        <f>VLOOKUP(L200,'CW1'!$AG$7:$AI$68,3,TRUE)</f>
        <v>21.786260784313725</v>
      </c>
      <c r="P200" s="7">
        <f t="shared" si="44"/>
        <v>22</v>
      </c>
      <c r="Q200" s="7">
        <f>MATCH(P200,'CW1'!$AJ$7:$AJ$29,0)</f>
        <v>1</v>
      </c>
      <c r="R200" s="7">
        <f>MATCH(M200,'CW1'!$AK$6:$AX$6,0)</f>
        <v>10</v>
      </c>
      <c r="S200" s="7">
        <v>0</v>
      </c>
      <c r="T200" s="10">
        <f t="shared" si="42"/>
        <v>-3.712273495987366</v>
      </c>
      <c r="U200" s="161">
        <f>(('CW1'!G203-'CW1'!G202)/3600)*'CW2 Hybrid Fuel consumption'!T200</f>
        <v>-1.2588564337986211E-4</v>
      </c>
      <c r="V200" s="10">
        <v>0</v>
      </c>
      <c r="W200" s="10">
        <f t="shared" si="47"/>
        <v>8.1021290242115711</v>
      </c>
      <c r="X200" s="171">
        <f t="shared" si="48"/>
        <v>0</v>
      </c>
      <c r="Y200" s="7">
        <f t="shared" si="49"/>
        <v>1.0860762767039633E-2</v>
      </c>
    </row>
    <row r="201" spans="1:25">
      <c r="A201" s="42">
        <v>198</v>
      </c>
      <c r="B201" s="168">
        <f>'CW2'!P204</f>
        <v>-3.6668262922391972</v>
      </c>
      <c r="C201" s="162">
        <f>CW1FC1!B201</f>
        <v>-1.0568454786597158E-4</v>
      </c>
      <c r="D201" s="21">
        <f t="shared" si="43"/>
        <v>-380.46437231749769</v>
      </c>
      <c r="E201" s="150" t="s">
        <v>150</v>
      </c>
      <c r="F201" s="164" t="s">
        <v>154</v>
      </c>
      <c r="G201" s="7">
        <v>0</v>
      </c>
      <c r="H201" s="79">
        <f t="shared" si="40"/>
        <v>0</v>
      </c>
      <c r="I201" s="10">
        <v>0</v>
      </c>
      <c r="J201" s="10">
        <f t="shared" si="41"/>
        <v>3010404.7433181182</v>
      </c>
      <c r="K201" s="7">
        <f t="shared" si="45"/>
        <v>83.622353981058836</v>
      </c>
      <c r="L201" s="7">
        <f>'CW1'!Q204</f>
        <v>5100</v>
      </c>
      <c r="M201" s="7">
        <f t="shared" si="46"/>
        <v>5000</v>
      </c>
      <c r="N201" s="7">
        <f>VLOOKUP(M201,'CW1'!$AG$7:$AH$68,2,TRUE)</f>
        <v>15.26</v>
      </c>
      <c r="O201" s="7">
        <f>VLOOKUP(L201,'CW1'!$AG$7:$AI$68,3,TRUE)</f>
        <v>21.786260784313725</v>
      </c>
      <c r="P201" s="7">
        <f t="shared" si="44"/>
        <v>22</v>
      </c>
      <c r="Q201" s="7">
        <f>MATCH(P201,'CW1'!$AJ$7:$AJ$29,0)</f>
        <v>1</v>
      </c>
      <c r="R201" s="7">
        <f>MATCH(M201,'CW1'!$AK$6:$AX$6,0)</f>
        <v>10</v>
      </c>
      <c r="S201" s="7">
        <v>0</v>
      </c>
      <c r="T201" s="10">
        <f t="shared" si="42"/>
        <v>-3.6668262922391972</v>
      </c>
      <c r="U201" s="161">
        <f>(('CW1'!G204-'CW1'!G203)/3600)*'CW2 Hybrid Fuel consumption'!T201</f>
        <v>-1.26240103421527E-4</v>
      </c>
      <c r="V201" s="10">
        <v>0</v>
      </c>
      <c r="W201" s="10">
        <f t="shared" si="47"/>
        <v>8.1021290242115711</v>
      </c>
      <c r="X201" s="171">
        <f t="shared" si="48"/>
        <v>0</v>
      </c>
      <c r="Y201" s="7">
        <f t="shared" si="49"/>
        <v>1.0860762767039633E-2</v>
      </c>
    </row>
    <row r="202" spans="1:25">
      <c r="A202" s="42">
        <v>199</v>
      </c>
      <c r="B202" s="168">
        <f>'CW2'!P205</f>
        <v>-3.6201972648762712</v>
      </c>
      <c r="C202" s="162">
        <f>CW1FC1!B202</f>
        <v>-1.0603900790763904E-4</v>
      </c>
      <c r="D202" s="21">
        <f t="shared" si="43"/>
        <v>-381.74042846750052</v>
      </c>
      <c r="E202" s="150" t="s">
        <v>150</v>
      </c>
      <c r="F202" s="164" t="s">
        <v>154</v>
      </c>
      <c r="G202" s="7">
        <v>0</v>
      </c>
      <c r="H202" s="79">
        <f t="shared" si="40"/>
        <v>0</v>
      </c>
      <c r="I202" s="10">
        <v>0</v>
      </c>
      <c r="J202" s="10">
        <f t="shared" si="41"/>
        <v>3010404.7433181182</v>
      </c>
      <c r="K202" s="7">
        <f t="shared" si="45"/>
        <v>83.622353981058836</v>
      </c>
      <c r="L202" s="7">
        <f>'CW1'!Q205</f>
        <v>5000</v>
      </c>
      <c r="M202" s="7">
        <f t="shared" si="46"/>
        <v>5000</v>
      </c>
      <c r="N202" s="7">
        <f>VLOOKUP(M202,'CW1'!$AG$7:$AH$68,2,TRUE)</f>
        <v>15.26</v>
      </c>
      <c r="O202" s="7">
        <f>VLOOKUP(L202,'CW1'!$AG$7:$AI$68,3,TRUE)</f>
        <v>21.751604</v>
      </c>
      <c r="P202" s="7">
        <f t="shared" si="44"/>
        <v>22</v>
      </c>
      <c r="Q202" s="7">
        <f>MATCH(P202,'CW1'!$AJ$7:$AJ$29,0)</f>
        <v>1</v>
      </c>
      <c r="R202" s="7">
        <f>MATCH(M202,'CW1'!$AK$6:$AX$6,0)</f>
        <v>10</v>
      </c>
      <c r="S202" s="7">
        <v>0</v>
      </c>
      <c r="T202" s="10">
        <f t="shared" si="42"/>
        <v>-3.6201972648762712</v>
      </c>
      <c r="U202" s="161">
        <f>(('CW1'!G205-'CW1'!G204)/3600)*'CW2 Hybrid Fuel consumption'!T202</f>
        <v>-1.2659456346319462E-4</v>
      </c>
      <c r="V202" s="10">
        <v>0</v>
      </c>
      <c r="W202" s="10">
        <f t="shared" si="47"/>
        <v>8.1021290242115711</v>
      </c>
      <c r="X202" s="171">
        <f t="shared" si="48"/>
        <v>0</v>
      </c>
      <c r="Y202" s="7">
        <f t="shared" si="49"/>
        <v>1.0860762767039633E-2</v>
      </c>
    </row>
    <row r="203" spans="1:25">
      <c r="A203" s="42">
        <v>200</v>
      </c>
      <c r="B203" s="168">
        <f>'CW2'!P206</f>
        <v>-3.5723374010109428</v>
      </c>
      <c r="C203" s="162">
        <f>CW1FC1!B203</f>
        <v>-1.0639346794930417E-4</v>
      </c>
      <c r="D203" s="21">
        <f t="shared" si="43"/>
        <v>-383.016484617495</v>
      </c>
      <c r="E203" s="150" t="s">
        <v>150</v>
      </c>
      <c r="F203" s="164" t="s">
        <v>154</v>
      </c>
      <c r="G203" s="7">
        <v>0</v>
      </c>
      <c r="H203" s="79">
        <f t="shared" si="40"/>
        <v>0</v>
      </c>
      <c r="I203" s="10">
        <v>0</v>
      </c>
      <c r="J203" s="10">
        <f t="shared" si="41"/>
        <v>3010404.7433181182</v>
      </c>
      <c r="K203" s="7">
        <f t="shared" si="45"/>
        <v>83.622353981058836</v>
      </c>
      <c r="L203" s="7">
        <f>'CW1'!Q206</f>
        <v>4900</v>
      </c>
      <c r="M203" s="7">
        <f t="shared" si="46"/>
        <v>5000</v>
      </c>
      <c r="N203" s="7">
        <f>VLOOKUP(M203,'CW1'!$AG$7:$AH$68,2,TRUE)</f>
        <v>15.26</v>
      </c>
      <c r="O203" s="7">
        <f>VLOOKUP(L203,'CW1'!$AG$7:$AI$68,3,TRUE)</f>
        <v>21.773712244897961</v>
      </c>
      <c r="P203" s="7">
        <f t="shared" si="44"/>
        <v>22</v>
      </c>
      <c r="Q203" s="7">
        <f>MATCH(P203,'CW1'!$AJ$7:$AJ$29,0)</f>
        <v>1</v>
      </c>
      <c r="R203" s="7">
        <f>MATCH(M203,'CW1'!$AK$6:$AX$6,0)</f>
        <v>10</v>
      </c>
      <c r="S203" s="7">
        <v>0</v>
      </c>
      <c r="T203" s="10">
        <f t="shared" si="42"/>
        <v>-3.5723374010109428</v>
      </c>
      <c r="U203" s="161">
        <f>(('CW1'!G206-'CW1'!G205)/3600)*'CW2 Hybrid Fuel consumption'!T203</f>
        <v>-1.2694902350485944E-4</v>
      </c>
      <c r="V203" s="10">
        <v>0</v>
      </c>
      <c r="W203" s="10">
        <f t="shared" si="47"/>
        <v>8.1021290242115711</v>
      </c>
      <c r="X203" s="171">
        <f t="shared" si="48"/>
        <v>0</v>
      </c>
      <c r="Y203" s="7">
        <f t="shared" si="49"/>
        <v>1.0860762767039633E-2</v>
      </c>
    </row>
    <row r="204" spans="1:25">
      <c r="A204" s="42">
        <v>201</v>
      </c>
      <c r="B204" s="168">
        <f>'CW2'!P207</f>
        <v>-3.5231937681253118</v>
      </c>
      <c r="C204" s="162">
        <f>CW1FC1!B204</f>
        <v>-1.067479279909723E-4</v>
      </c>
      <c r="D204" s="21">
        <f t="shared" si="43"/>
        <v>-384.29254076750027</v>
      </c>
      <c r="E204" s="150" t="s">
        <v>150</v>
      </c>
      <c r="F204" s="164" t="s">
        <v>154</v>
      </c>
      <c r="G204" s="7">
        <v>0</v>
      </c>
      <c r="H204" s="79">
        <f t="shared" si="40"/>
        <v>0</v>
      </c>
      <c r="I204" s="10">
        <v>0</v>
      </c>
      <c r="J204" s="10">
        <f t="shared" si="41"/>
        <v>3010404.7433181182</v>
      </c>
      <c r="K204" s="7">
        <f t="shared" si="45"/>
        <v>83.622353981058836</v>
      </c>
      <c r="L204" s="7">
        <f>'CW1'!Q207</f>
        <v>4800</v>
      </c>
      <c r="M204" s="7">
        <f t="shared" si="46"/>
        <v>5000</v>
      </c>
      <c r="N204" s="7">
        <f>VLOOKUP(M204,'CW1'!$AG$7:$AH$68,2,TRUE)</f>
        <v>15.26</v>
      </c>
      <c r="O204" s="7">
        <f>VLOOKUP(L204,'CW1'!$AG$7:$AI$68,3,TRUE)</f>
        <v>21.796741666666666</v>
      </c>
      <c r="P204" s="7">
        <f t="shared" si="44"/>
        <v>22</v>
      </c>
      <c r="Q204" s="7">
        <f>MATCH(P204,'CW1'!$AJ$7:$AJ$29,0)</f>
        <v>1</v>
      </c>
      <c r="R204" s="7">
        <f>MATCH(M204,'CW1'!$AK$6:$AX$6,0)</f>
        <v>10</v>
      </c>
      <c r="S204" s="7">
        <v>0</v>
      </c>
      <c r="T204" s="10">
        <f t="shared" si="42"/>
        <v>-3.5231937681253118</v>
      </c>
      <c r="U204" s="161">
        <f>(('CW1'!G207-'CW1'!G206)/3600)*'CW2 Hybrid Fuel consumption'!T204</f>
        <v>-1.2730348354652788E-4</v>
      </c>
      <c r="V204" s="10">
        <v>0</v>
      </c>
      <c r="W204" s="10">
        <f t="shared" si="47"/>
        <v>8.1021290242115711</v>
      </c>
      <c r="X204" s="171">
        <f t="shared" si="48"/>
        <v>0</v>
      </c>
      <c r="Y204" s="7">
        <f t="shared" si="49"/>
        <v>1.0860762767039633E-2</v>
      </c>
    </row>
    <row r="205" spans="1:25">
      <c r="A205" s="42">
        <v>202</v>
      </c>
      <c r="B205" s="168">
        <f>'CW2'!P208</f>
        <v>-3.4727090520330521</v>
      </c>
      <c r="C205" s="162">
        <f>CW1FC1!B205</f>
        <v>-1.0710238803263888E-4</v>
      </c>
      <c r="D205" s="21">
        <f t="shared" si="43"/>
        <v>-385.56859691749997</v>
      </c>
      <c r="E205" s="150" t="s">
        <v>150</v>
      </c>
      <c r="F205" s="164" t="s">
        <v>154</v>
      </c>
      <c r="G205" s="7">
        <v>0</v>
      </c>
      <c r="H205" s="79">
        <f t="shared" si="40"/>
        <v>0</v>
      </c>
      <c r="I205" s="10">
        <v>0</v>
      </c>
      <c r="J205" s="10">
        <f t="shared" si="41"/>
        <v>3010404.7433181182</v>
      </c>
      <c r="K205" s="7">
        <f t="shared" si="45"/>
        <v>83.622353981058836</v>
      </c>
      <c r="L205" s="7">
        <f>'CW1'!Q208</f>
        <v>4700</v>
      </c>
      <c r="M205" s="7">
        <f t="shared" si="46"/>
        <v>4500</v>
      </c>
      <c r="N205" s="7">
        <f>VLOOKUP(M205,'CW1'!$AG$7:$AH$68,2,TRUE)</f>
        <v>13.81</v>
      </c>
      <c r="O205" s="7">
        <f>VLOOKUP(L205,'CW1'!$AG$7:$AI$68,3,TRUE)</f>
        <v>21.820751063829785</v>
      </c>
      <c r="P205" s="7">
        <f t="shared" si="44"/>
        <v>22</v>
      </c>
      <c r="Q205" s="7">
        <f>MATCH(P205,'CW1'!$AJ$7:$AJ$29,0)</f>
        <v>1</v>
      </c>
      <c r="R205" s="7">
        <f>MATCH(M205,'CW1'!$AK$6:$AX$6,0)</f>
        <v>9</v>
      </c>
      <c r="S205" s="7">
        <v>0</v>
      </c>
      <c r="T205" s="10">
        <f t="shared" si="42"/>
        <v>-3.4727090520330521</v>
      </c>
      <c r="U205" s="161">
        <f>(('CW1'!G208-'CW1'!G207)/3600)*'CW2 Hybrid Fuel consumption'!T205</f>
        <v>-1.2765794358819444E-4</v>
      </c>
      <c r="V205" s="10">
        <v>0</v>
      </c>
      <c r="W205" s="10">
        <f t="shared" si="47"/>
        <v>8.1021290242115711</v>
      </c>
      <c r="X205" s="171">
        <f t="shared" si="48"/>
        <v>0</v>
      </c>
      <c r="Y205" s="7">
        <f t="shared" si="49"/>
        <v>1.0860762767039633E-2</v>
      </c>
    </row>
    <row r="206" spans="1:25">
      <c r="A206" s="42">
        <v>203</v>
      </c>
      <c r="B206" s="168">
        <f>'CW2'!P209</f>
        <v>-3.4208210218858053</v>
      </c>
      <c r="C206" s="162">
        <f>CW1FC1!B206</f>
        <v>-1.0745684807430495E-4</v>
      </c>
      <c r="D206" s="21">
        <f t="shared" si="43"/>
        <v>-386.8446530674978</v>
      </c>
      <c r="E206" s="150" t="s">
        <v>150</v>
      </c>
      <c r="F206" s="164" t="s">
        <v>154</v>
      </c>
      <c r="G206" s="7">
        <v>0</v>
      </c>
      <c r="H206" s="79">
        <f t="shared" si="40"/>
        <v>0</v>
      </c>
      <c r="I206" s="10">
        <v>0</v>
      </c>
      <c r="J206" s="10">
        <f t="shared" si="41"/>
        <v>3010404.7433181182</v>
      </c>
      <c r="K206" s="7">
        <f t="shared" si="45"/>
        <v>83.622353981058836</v>
      </c>
      <c r="L206" s="7">
        <f>'CW1'!Q209</f>
        <v>4700</v>
      </c>
      <c r="M206" s="7">
        <f t="shared" si="46"/>
        <v>4500</v>
      </c>
      <c r="N206" s="7">
        <f>VLOOKUP(M206,'CW1'!$AG$7:$AH$68,2,TRUE)</f>
        <v>13.81</v>
      </c>
      <c r="O206" s="7">
        <f>VLOOKUP(L206,'CW1'!$AG$7:$AI$68,3,TRUE)</f>
        <v>21.820751063829785</v>
      </c>
      <c r="P206" s="7">
        <f t="shared" si="44"/>
        <v>22</v>
      </c>
      <c r="Q206" s="7">
        <f>MATCH(P206,'CW1'!$AJ$7:$AJ$29,0)</f>
        <v>1</v>
      </c>
      <c r="R206" s="7">
        <f>MATCH(M206,'CW1'!$AK$6:$AX$6,0)</f>
        <v>9</v>
      </c>
      <c r="S206" s="7">
        <v>0</v>
      </c>
      <c r="T206" s="10">
        <f t="shared" si="42"/>
        <v>-3.4208210218858053</v>
      </c>
      <c r="U206" s="161">
        <f>(('CW1'!G209-'CW1'!G208)/3600)*'CW2 Hybrid Fuel consumption'!T206</f>
        <v>-1.280124036298604E-4</v>
      </c>
      <c r="V206" s="10">
        <v>0</v>
      </c>
      <c r="W206" s="10">
        <f t="shared" si="47"/>
        <v>8.1021290242115711</v>
      </c>
      <c r="X206" s="171">
        <f t="shared" si="48"/>
        <v>0</v>
      </c>
      <c r="Y206" s="7">
        <f t="shared" si="49"/>
        <v>1.0860762767039633E-2</v>
      </c>
    </row>
    <row r="207" spans="1:25">
      <c r="A207" s="42">
        <v>204</v>
      </c>
      <c r="B207" s="168">
        <f>'CW2'!P210</f>
        <v>-3.367461907585013</v>
      </c>
      <c r="C207" s="162">
        <f>CW1FC1!B207</f>
        <v>-1.0781130811597235E-4</v>
      </c>
      <c r="D207" s="21">
        <f t="shared" si="43"/>
        <v>-388.12070921750046</v>
      </c>
      <c r="E207" s="150" t="s">
        <v>150</v>
      </c>
      <c r="F207" s="164" t="s">
        <v>154</v>
      </c>
      <c r="G207" s="7">
        <v>0</v>
      </c>
      <c r="H207" s="79">
        <f t="shared" si="40"/>
        <v>0</v>
      </c>
      <c r="I207" s="10">
        <v>0</v>
      </c>
      <c r="J207" s="10">
        <f t="shared" si="41"/>
        <v>3010404.7433181182</v>
      </c>
      <c r="K207" s="7">
        <f t="shared" si="45"/>
        <v>83.622353981058836</v>
      </c>
      <c r="L207" s="7">
        <f>'CW1'!Q210</f>
        <v>4600</v>
      </c>
      <c r="M207" s="7">
        <f t="shared" si="46"/>
        <v>4500</v>
      </c>
      <c r="N207" s="7">
        <f>VLOOKUP(M207,'CW1'!$AG$7:$AH$68,2,TRUE)</f>
        <v>13.81</v>
      </c>
      <c r="O207" s="7">
        <f>VLOOKUP(L207,'CW1'!$AG$7:$AI$68,3,TRUE)</f>
        <v>21.845804347826085</v>
      </c>
      <c r="P207" s="7">
        <f t="shared" si="44"/>
        <v>22</v>
      </c>
      <c r="Q207" s="7">
        <f>MATCH(P207,'CW1'!$AJ$7:$AJ$29,0)</f>
        <v>1</v>
      </c>
      <c r="R207" s="7">
        <f>MATCH(M207,'CW1'!$AK$6:$AX$6,0)</f>
        <v>9</v>
      </c>
      <c r="S207" s="7">
        <v>0</v>
      </c>
      <c r="T207" s="10">
        <f t="shared" si="42"/>
        <v>-3.367461907585013</v>
      </c>
      <c r="U207" s="161">
        <f>(('CW1'!G210-'CW1'!G209)/3600)*'CW2 Hybrid Fuel consumption'!T207</f>
        <v>-1.2836686367152791E-4</v>
      </c>
      <c r="V207" s="10">
        <v>0</v>
      </c>
      <c r="W207" s="10">
        <f t="shared" si="47"/>
        <v>8.1021290242115711</v>
      </c>
      <c r="X207" s="171">
        <f t="shared" si="48"/>
        <v>0</v>
      </c>
      <c r="Y207" s="7">
        <f t="shared" si="49"/>
        <v>1.0860762767039633E-2</v>
      </c>
    </row>
    <row r="208" spans="1:25">
      <c r="A208" s="42">
        <v>205</v>
      </c>
      <c r="B208" s="168">
        <f>'CW2'!P211</f>
        <v>3.2925883224942383</v>
      </c>
      <c r="C208" s="162">
        <f>CW1FC1!B208</f>
        <v>1.1058423184236228E-4</v>
      </c>
      <c r="D208" s="21">
        <f t="shared" si="43"/>
        <v>398.10323463250421</v>
      </c>
      <c r="E208" s="150" t="s">
        <v>150</v>
      </c>
      <c r="F208" s="148" t="s">
        <v>155</v>
      </c>
      <c r="G208" s="7">
        <v>0</v>
      </c>
      <c r="H208" s="79">
        <f t="shared" si="40"/>
        <v>0</v>
      </c>
      <c r="I208" s="10">
        <f>B208*1000</f>
        <v>3292.5883224942381</v>
      </c>
      <c r="J208" s="10">
        <f t="shared" ref="J208:J217" si="50">J207+I208</f>
        <v>3013697.3316406123</v>
      </c>
      <c r="K208" s="7">
        <f t="shared" si="45"/>
        <v>83.713814767794787</v>
      </c>
      <c r="L208" s="7">
        <f>'CW1'!Q211</f>
        <v>4500</v>
      </c>
      <c r="M208" s="7">
        <f t="shared" si="46"/>
        <v>4500</v>
      </c>
      <c r="N208" s="7">
        <f>VLOOKUP(M208,'CW1'!$AG$7:$AH$68,2,TRUE)</f>
        <v>13.81</v>
      </c>
      <c r="O208" s="7">
        <f>VLOOKUP(L208,'CW1'!$AG$7:$AI$68,3,TRUE)</f>
        <v>21.871971111111112</v>
      </c>
      <c r="P208" s="7">
        <f t="shared" si="44"/>
        <v>22</v>
      </c>
      <c r="Q208" s="7">
        <f>MATCH(P208,'CW1'!$AJ$7:$AJ$29,0)</f>
        <v>1</v>
      </c>
      <c r="R208" s="7">
        <f>MATCH(M208,'CW1'!$AK$6:$AX$6,0)</f>
        <v>9</v>
      </c>
      <c r="S208" s="7">
        <f>INDEX('CW1'!$AK$7:$AX$29,'CW2 Hybrid Fuel consumption'!Q208,'CW2 Hybrid Fuel consumption'!R208)</f>
        <v>488</v>
      </c>
      <c r="T208" s="10">
        <f t="shared" si="42"/>
        <v>3.2925883224942383</v>
      </c>
      <c r="U208" s="161">
        <f>(('CW1'!G211-'CW1'!G210)/3600)*'CW2 Hybrid Fuel consumption'!T208</f>
        <v>1.2794534295347359E-4</v>
      </c>
      <c r="V208" s="10">
        <f t="shared" ref="V208:V259" si="51">S208*U208</f>
        <v>6.2437327361295113E-2</v>
      </c>
      <c r="W208" s="10">
        <f t="shared" si="47"/>
        <v>8.1645663515728657</v>
      </c>
      <c r="X208" s="171">
        <f t="shared" si="48"/>
        <v>8.3696149277875481E-5</v>
      </c>
      <c r="Y208" s="7">
        <f t="shared" si="49"/>
        <v>1.0944458916317509E-2</v>
      </c>
    </row>
    <row r="209" spans="1:25">
      <c r="A209" s="42">
        <v>206</v>
      </c>
      <c r="B209" s="168">
        <f>'CW2'!P212</f>
        <v>3.3292546427527712</v>
      </c>
      <c r="C209" s="162">
        <f>CW1FC1!B209</f>
        <v>1.1076146186319376E-4</v>
      </c>
      <c r="D209" s="21">
        <f t="shared" si="43"/>
        <v>398.74126270749753</v>
      </c>
      <c r="E209" s="150" t="s">
        <v>150</v>
      </c>
      <c r="F209" s="148" t="s">
        <v>155</v>
      </c>
      <c r="G209" s="7">
        <v>0</v>
      </c>
      <c r="H209" s="79">
        <f t="shared" si="40"/>
        <v>0</v>
      </c>
      <c r="I209" s="10">
        <f t="shared" ref="I209:I217" si="52">B209*1000</f>
        <v>3329.2546427527714</v>
      </c>
      <c r="J209" s="10">
        <f t="shared" si="50"/>
        <v>3017026.5862833653</v>
      </c>
      <c r="K209" s="7">
        <f t="shared" si="45"/>
        <v>83.806294063426805</v>
      </c>
      <c r="L209" s="7">
        <f>'CW1'!Q212</f>
        <v>4500</v>
      </c>
      <c r="M209" s="7">
        <f t="shared" si="46"/>
        <v>4500</v>
      </c>
      <c r="N209" s="7">
        <f>VLOOKUP(M209,'CW1'!$AG$7:$AH$68,2,TRUE)</f>
        <v>13.81</v>
      </c>
      <c r="O209" s="7">
        <f>VLOOKUP(L209,'CW1'!$AG$7:$AI$68,3,TRUE)</f>
        <v>21.871971111111112</v>
      </c>
      <c r="P209" s="7">
        <f t="shared" si="44"/>
        <v>22</v>
      </c>
      <c r="Q209" s="7">
        <f>MATCH(P209,'CW1'!$AJ$7:$AJ$29,0)</f>
        <v>1</v>
      </c>
      <c r="R209" s="7">
        <f>MATCH(M209,'CW1'!$AK$6:$AX$6,0)</f>
        <v>9</v>
      </c>
      <c r="S209" s="7">
        <f>INDEX('CW1'!$AK$7:$AX$29,'CW2 Hybrid Fuel consumption'!Q209,'CW2 Hybrid Fuel consumption'!R209)</f>
        <v>488</v>
      </c>
      <c r="T209" s="10">
        <f t="shared" si="42"/>
        <v>3.3292546427527712</v>
      </c>
      <c r="U209" s="161">
        <f>(('CW1'!G212-'CW1'!G211)/3600)*'CW2 Hybrid Fuel consumption'!T209</f>
        <v>1.2812257297430477E-4</v>
      </c>
      <c r="V209" s="10">
        <f t="shared" si="51"/>
        <v>6.2523815611460726E-2</v>
      </c>
      <c r="W209" s="10">
        <f t="shared" si="47"/>
        <v>8.2270901671843273</v>
      </c>
      <c r="X209" s="171">
        <f t="shared" si="48"/>
        <v>8.3812085270054597E-5</v>
      </c>
      <c r="Y209" s="7">
        <f t="shared" si="49"/>
        <v>1.1028271001587563E-2</v>
      </c>
    </row>
    <row r="210" spans="1:25">
      <c r="A210" s="42">
        <v>207</v>
      </c>
      <c r="B210" s="168">
        <f>'CW2'!P213</f>
        <v>3.3657026975616664</v>
      </c>
      <c r="C210" s="162">
        <f>CW1FC1!B210</f>
        <v>1.1093869188402789E-4</v>
      </c>
      <c r="D210" s="21">
        <f t="shared" si="43"/>
        <v>399.37929078250045</v>
      </c>
      <c r="E210" s="150" t="s">
        <v>150</v>
      </c>
      <c r="F210" s="148" t="s">
        <v>155</v>
      </c>
      <c r="G210" s="7">
        <v>0</v>
      </c>
      <c r="H210" s="79">
        <f t="shared" si="40"/>
        <v>0</v>
      </c>
      <c r="I210" s="10">
        <f t="shared" si="52"/>
        <v>3365.7026975616664</v>
      </c>
      <c r="J210" s="10">
        <f t="shared" si="50"/>
        <v>3020392.2889809269</v>
      </c>
      <c r="K210" s="7">
        <f t="shared" si="45"/>
        <v>83.899785805025743</v>
      </c>
      <c r="L210" s="7">
        <f>'CW1'!Q213</f>
        <v>4600</v>
      </c>
      <c r="M210" s="7">
        <f t="shared" si="46"/>
        <v>4500</v>
      </c>
      <c r="N210" s="7">
        <f>VLOOKUP(M210,'CW1'!$AG$7:$AH$68,2,TRUE)</f>
        <v>13.81</v>
      </c>
      <c r="O210" s="7">
        <f>VLOOKUP(L210,'CW1'!$AG$7:$AI$68,3,TRUE)</f>
        <v>21.845804347826085</v>
      </c>
      <c r="P210" s="7">
        <f t="shared" si="44"/>
        <v>22</v>
      </c>
      <c r="Q210" s="7">
        <f>MATCH(P210,'CW1'!$AJ$7:$AJ$29,0)</f>
        <v>1</v>
      </c>
      <c r="R210" s="7">
        <f>MATCH(M210,'CW1'!$AK$6:$AX$6,0)</f>
        <v>9</v>
      </c>
      <c r="S210" s="7">
        <f>INDEX('CW1'!$AK$7:$AX$29,'CW2 Hybrid Fuel consumption'!Q210,'CW2 Hybrid Fuel consumption'!R210)</f>
        <v>488</v>
      </c>
      <c r="T210" s="10">
        <f t="shared" si="42"/>
        <v>3.3657026975616664</v>
      </c>
      <c r="U210" s="161">
        <f>(('CW1'!G213-'CW1'!G212)/3600)*'CW2 Hybrid Fuel consumption'!T210</f>
        <v>1.2829980299513901E-4</v>
      </c>
      <c r="V210" s="10">
        <f t="shared" si="51"/>
        <v>6.2610303861627831E-2</v>
      </c>
      <c r="W210" s="10">
        <f t="shared" si="47"/>
        <v>8.2897004710459559</v>
      </c>
      <c r="X210" s="171">
        <f t="shared" si="48"/>
        <v>8.3928021262235706E-5</v>
      </c>
      <c r="Y210" s="7">
        <f t="shared" si="49"/>
        <v>1.1112199022849798E-2</v>
      </c>
    </row>
    <row r="211" spans="1:25">
      <c r="A211" s="42">
        <v>208</v>
      </c>
      <c r="B211" s="168">
        <f>'CW2'!P214</f>
        <v>3.4019398613369636</v>
      </c>
      <c r="C211" s="162">
        <f>CW1FC1!B211</f>
        <v>1.1111592190486062E-4</v>
      </c>
      <c r="D211" s="21">
        <f t="shared" si="43"/>
        <v>400.01731885749825</v>
      </c>
      <c r="E211" s="150" t="s">
        <v>150</v>
      </c>
      <c r="F211" s="148" t="s">
        <v>155</v>
      </c>
      <c r="G211" s="7">
        <v>0</v>
      </c>
      <c r="H211" s="79">
        <f t="shared" si="40"/>
        <v>0</v>
      </c>
      <c r="I211" s="10">
        <f t="shared" si="52"/>
        <v>3401.9398613369635</v>
      </c>
      <c r="J211" s="10">
        <f t="shared" si="50"/>
        <v>3023794.228842264</v>
      </c>
      <c r="K211" s="7">
        <f t="shared" si="45"/>
        <v>83.994284134507339</v>
      </c>
      <c r="L211" s="7">
        <f>'CW1'!Q214</f>
        <v>4600</v>
      </c>
      <c r="M211" s="7">
        <f t="shared" si="46"/>
        <v>4500</v>
      </c>
      <c r="N211" s="7">
        <f>VLOOKUP(M211,'CW1'!$AG$7:$AH$68,2,TRUE)</f>
        <v>13.81</v>
      </c>
      <c r="O211" s="7">
        <f>VLOOKUP(L211,'CW1'!$AG$7:$AI$68,3,TRUE)</f>
        <v>21.845804347826085</v>
      </c>
      <c r="P211" s="7">
        <f t="shared" si="44"/>
        <v>22</v>
      </c>
      <c r="Q211" s="7">
        <f>MATCH(P211,'CW1'!$AJ$7:$AJ$29,0)</f>
        <v>1</v>
      </c>
      <c r="R211" s="7">
        <f>MATCH(M211,'CW1'!$AK$6:$AX$6,0)</f>
        <v>9</v>
      </c>
      <c r="S211" s="7">
        <f>INDEX('CW1'!$AK$7:$AX$29,'CW2 Hybrid Fuel consumption'!Q211,'CW2 Hybrid Fuel consumption'!R211)</f>
        <v>488</v>
      </c>
      <c r="T211" s="10">
        <f t="shared" si="42"/>
        <v>3.4019398613369636</v>
      </c>
      <c r="U211" s="161">
        <f>(('CW1'!G214-'CW1'!G213)/3600)*'CW2 Hybrid Fuel consumption'!T211</f>
        <v>1.2847703301597165E-4</v>
      </c>
      <c r="V211" s="10">
        <f t="shared" si="51"/>
        <v>6.2696792111794172E-2</v>
      </c>
      <c r="W211" s="10">
        <f t="shared" si="47"/>
        <v>8.3523972631577497</v>
      </c>
      <c r="X211" s="171">
        <f t="shared" si="48"/>
        <v>8.4043957254415784E-5</v>
      </c>
      <c r="Y211" s="7">
        <f t="shared" si="49"/>
        <v>1.1196242980104213E-2</v>
      </c>
    </row>
    <row r="212" spans="1:25">
      <c r="A212" s="42">
        <v>209</v>
      </c>
      <c r="B212" s="168">
        <f>'CW2'!P215</f>
        <v>3.4379731578516242</v>
      </c>
      <c r="C212" s="162">
        <f>CW1FC1!B212</f>
        <v>1.1129315192569381E-4</v>
      </c>
      <c r="D212" s="21">
        <f t="shared" si="43"/>
        <v>400.65534693249771</v>
      </c>
      <c r="E212" s="150" t="s">
        <v>150</v>
      </c>
      <c r="F212" s="148" t="s">
        <v>155</v>
      </c>
      <c r="G212" s="7">
        <v>0</v>
      </c>
      <c r="H212" s="79">
        <f t="shared" si="40"/>
        <v>0</v>
      </c>
      <c r="I212" s="10">
        <f t="shared" si="52"/>
        <v>3437.9731578516244</v>
      </c>
      <c r="J212" s="10">
        <f t="shared" si="50"/>
        <v>3027232.2020001155</v>
      </c>
      <c r="K212" s="7">
        <f t="shared" si="45"/>
        <v>84.089783388892101</v>
      </c>
      <c r="L212" s="7">
        <f>'CW1'!Q215</f>
        <v>4700</v>
      </c>
      <c r="M212" s="7">
        <f t="shared" si="46"/>
        <v>4500</v>
      </c>
      <c r="N212" s="7">
        <f>VLOOKUP(M212,'CW1'!$AG$7:$AH$68,2,TRUE)</f>
        <v>13.81</v>
      </c>
      <c r="O212" s="7">
        <f>VLOOKUP(L212,'CW1'!$AG$7:$AI$68,3,TRUE)</f>
        <v>21.820751063829785</v>
      </c>
      <c r="P212" s="7">
        <f t="shared" si="44"/>
        <v>22</v>
      </c>
      <c r="Q212" s="7">
        <f>MATCH(P212,'CW1'!$AJ$7:$AJ$29,0)</f>
        <v>1</v>
      </c>
      <c r="R212" s="7">
        <f>MATCH(M212,'CW1'!$AK$6:$AX$6,0)</f>
        <v>9</v>
      </c>
      <c r="S212" s="7">
        <f>INDEX('CW1'!$AK$7:$AX$29,'CW2 Hybrid Fuel consumption'!Q212,'CW2 Hybrid Fuel consumption'!R212)</f>
        <v>488</v>
      </c>
      <c r="T212" s="10">
        <f t="shared" si="42"/>
        <v>3.4379731578516242</v>
      </c>
      <c r="U212" s="161">
        <f>(('CW1'!G215-'CW1'!G214)/3600)*'CW2 Hybrid Fuel consumption'!T212</f>
        <v>1.2865426303680481E-4</v>
      </c>
      <c r="V212" s="10">
        <f t="shared" si="51"/>
        <v>6.278328036196075E-2</v>
      </c>
      <c r="W212" s="10">
        <f t="shared" si="47"/>
        <v>8.4151805435197105</v>
      </c>
      <c r="X212" s="171">
        <f t="shared" si="48"/>
        <v>8.4159893246596175E-5</v>
      </c>
      <c r="Y212" s="7">
        <f t="shared" si="49"/>
        <v>1.128040287335081E-2</v>
      </c>
    </row>
    <row r="213" spans="1:25">
      <c r="A213" s="42">
        <v>210</v>
      </c>
      <c r="B213" s="168">
        <f>'CW2'!P216</f>
        <v>3.4738092827208513</v>
      </c>
      <c r="C213" s="162">
        <f>CW1FC1!B213</f>
        <v>1.1147038194652874E-4</v>
      </c>
      <c r="D213" s="21">
        <f t="shared" si="43"/>
        <v>401.29337500750347</v>
      </c>
      <c r="E213" s="150" t="s">
        <v>150</v>
      </c>
      <c r="F213" s="148" t="s">
        <v>155</v>
      </c>
      <c r="G213" s="7">
        <v>0</v>
      </c>
      <c r="H213" s="79">
        <f t="shared" ref="H213:H217" si="53">G213*1000</f>
        <v>0</v>
      </c>
      <c r="I213" s="10">
        <f t="shared" si="52"/>
        <v>3473.8092827208511</v>
      </c>
      <c r="J213" s="10">
        <f t="shared" si="50"/>
        <v>3030706.0112828366</v>
      </c>
      <c r="K213" s="7">
        <f t="shared" si="45"/>
        <v>84.186278091189905</v>
      </c>
      <c r="L213" s="7">
        <f>'CW1'!Q216</f>
        <v>4700</v>
      </c>
      <c r="M213" s="7">
        <f t="shared" si="46"/>
        <v>4500</v>
      </c>
      <c r="N213" s="7">
        <f>VLOOKUP(M213,'CW1'!$AG$7:$AH$68,2,TRUE)</f>
        <v>13.81</v>
      </c>
      <c r="O213" s="7">
        <f>VLOOKUP(L213,'CW1'!$AG$7:$AI$68,3,TRUE)</f>
        <v>21.820751063829785</v>
      </c>
      <c r="P213" s="7">
        <f t="shared" si="44"/>
        <v>22</v>
      </c>
      <c r="Q213" s="7">
        <f>MATCH(P213,'CW1'!$AJ$7:$AJ$29,0)</f>
        <v>1</v>
      </c>
      <c r="R213" s="7">
        <f>MATCH(M213,'CW1'!$AK$6:$AX$6,0)</f>
        <v>9</v>
      </c>
      <c r="S213" s="7">
        <f>INDEX('CW1'!$AK$7:$AX$29,'CW2 Hybrid Fuel consumption'!Q213,'CW2 Hybrid Fuel consumption'!R213)</f>
        <v>488</v>
      </c>
      <c r="T213" s="10">
        <f t="shared" si="42"/>
        <v>3.4738092827208513</v>
      </c>
      <c r="U213" s="161">
        <f>(('CW1'!G216-'CW1'!G215)/3600)*'CW2 Hybrid Fuel consumption'!T213</f>
        <v>1.2883149305764E-4</v>
      </c>
      <c r="V213" s="10">
        <f t="shared" si="51"/>
        <v>6.2869768612128327E-2</v>
      </c>
      <c r="W213" s="10">
        <f t="shared" si="47"/>
        <v>8.4780503121318382</v>
      </c>
      <c r="X213" s="171">
        <f t="shared" si="48"/>
        <v>8.427582923877792E-5</v>
      </c>
      <c r="Y213" s="7">
        <f t="shared" si="49"/>
        <v>1.1364678702589589E-2</v>
      </c>
    </row>
    <row r="214" spans="1:25">
      <c r="A214" s="42">
        <v>211</v>
      </c>
      <c r="B214" s="168">
        <f>'CW2'!P217</f>
        <v>3.5094546240776734</v>
      </c>
      <c r="C214" s="162">
        <f>CW1FC1!B214</f>
        <v>1.116476119673611E-4</v>
      </c>
      <c r="D214" s="21">
        <f t="shared" si="43"/>
        <v>401.93140308249997</v>
      </c>
      <c r="E214" s="150" t="s">
        <v>150</v>
      </c>
      <c r="F214" s="148" t="s">
        <v>155</v>
      </c>
      <c r="G214" s="7">
        <v>0</v>
      </c>
      <c r="H214" s="79">
        <f t="shared" si="53"/>
        <v>0</v>
      </c>
      <c r="I214" s="10">
        <f t="shared" si="52"/>
        <v>3509.4546240776735</v>
      </c>
      <c r="J214" s="10">
        <f t="shared" si="50"/>
        <v>3034215.4659069143</v>
      </c>
      <c r="K214" s="7">
        <f t="shared" si="45"/>
        <v>84.283762941858726</v>
      </c>
      <c r="L214" s="7">
        <f>'CW1'!Q217</f>
        <v>4700</v>
      </c>
      <c r="M214" s="7">
        <f t="shared" si="46"/>
        <v>4500</v>
      </c>
      <c r="N214" s="7">
        <f>VLOOKUP(M214,'CW1'!$AG$7:$AH$68,2,TRUE)</f>
        <v>13.81</v>
      </c>
      <c r="O214" s="7">
        <f>VLOOKUP(L214,'CW1'!$AG$7:$AI$68,3,TRUE)</f>
        <v>21.820751063829785</v>
      </c>
      <c r="P214" s="7">
        <f t="shared" si="44"/>
        <v>22</v>
      </c>
      <c r="Q214" s="7">
        <f>MATCH(P214,'CW1'!$AJ$7:$AJ$29,0)</f>
        <v>1</v>
      </c>
      <c r="R214" s="7">
        <f>MATCH(M214,'CW1'!$AK$6:$AX$6,0)</f>
        <v>9</v>
      </c>
      <c r="S214" s="7">
        <f>INDEX('CW1'!$AK$7:$AX$29,'CW2 Hybrid Fuel consumption'!Q214,'CW2 Hybrid Fuel consumption'!R214)</f>
        <v>488</v>
      </c>
      <c r="T214" s="10">
        <f t="shared" si="42"/>
        <v>3.5094546240776734</v>
      </c>
      <c r="U214" s="161">
        <f>(('CW1'!G217-'CW1'!G216)/3600)*'CW2 Hybrid Fuel consumption'!T214</f>
        <v>1.2900872307847219E-4</v>
      </c>
      <c r="V214" s="10">
        <f t="shared" si="51"/>
        <v>6.2956256862294432E-2</v>
      </c>
      <c r="W214" s="10">
        <f t="shared" si="47"/>
        <v>8.541006568994133</v>
      </c>
      <c r="X214" s="171">
        <f t="shared" si="48"/>
        <v>8.4391765230957673E-5</v>
      </c>
      <c r="Y214" s="7">
        <f t="shared" si="49"/>
        <v>1.1449070467820547E-2</v>
      </c>
    </row>
    <row r="215" spans="1:25">
      <c r="A215" s="42">
        <v>212</v>
      </c>
      <c r="B215" s="168">
        <f>'CW2'!P218</f>
        <v>3.5449152816132354</v>
      </c>
      <c r="C215" s="162">
        <f>CW1FC1!B215</f>
        <v>1.1182484198819528E-4</v>
      </c>
      <c r="D215" s="21">
        <f t="shared" si="43"/>
        <v>402.569431157503</v>
      </c>
      <c r="E215" s="150" t="s">
        <v>150</v>
      </c>
      <c r="F215" s="148" t="s">
        <v>155</v>
      </c>
      <c r="G215" s="7">
        <v>0</v>
      </c>
      <c r="H215" s="79">
        <f t="shared" si="53"/>
        <v>0</v>
      </c>
      <c r="I215" s="10">
        <f t="shared" si="52"/>
        <v>3544.9152816132355</v>
      </c>
      <c r="J215" s="10">
        <f t="shared" si="50"/>
        <v>3037760.3811885277</v>
      </c>
      <c r="K215" s="7">
        <f t="shared" si="45"/>
        <v>84.382232810792431</v>
      </c>
      <c r="L215" s="7">
        <f>'CW1'!Q218</f>
        <v>4800</v>
      </c>
      <c r="M215" s="7">
        <f t="shared" si="46"/>
        <v>5000</v>
      </c>
      <c r="N215" s="7">
        <f>VLOOKUP(M215,'CW1'!$AG$7:$AH$68,2,TRUE)</f>
        <v>15.26</v>
      </c>
      <c r="O215" s="7">
        <f>VLOOKUP(L215,'CW1'!$AG$7:$AI$68,3,TRUE)</f>
        <v>21.796741666666666</v>
      </c>
      <c r="P215" s="7">
        <f t="shared" si="44"/>
        <v>22</v>
      </c>
      <c r="Q215" s="7">
        <f>MATCH(P215,'CW1'!$AJ$7:$AJ$29,0)</f>
        <v>1</v>
      </c>
      <c r="R215" s="7">
        <f>MATCH(M215,'CW1'!$AK$6:$AX$6,0)</f>
        <v>10</v>
      </c>
      <c r="S215" s="7">
        <f>INDEX('CW1'!$AK$7:$AX$29,'CW2 Hybrid Fuel consumption'!Q215,'CW2 Hybrid Fuel consumption'!R215)</f>
        <v>488</v>
      </c>
      <c r="T215" s="10">
        <f t="shared" si="42"/>
        <v>3.5449152816132354</v>
      </c>
      <c r="U215" s="161">
        <f>(('CW1'!G218-'CW1'!G217)/3600)*'CW2 Hybrid Fuel consumption'!T215</f>
        <v>1.2918595309930651E-4</v>
      </c>
      <c r="V215" s="10">
        <f t="shared" si="51"/>
        <v>6.3042745112461579E-2</v>
      </c>
      <c r="W215" s="10">
        <f t="shared" si="47"/>
        <v>8.6040493141065948</v>
      </c>
      <c r="X215" s="171">
        <f t="shared" si="48"/>
        <v>8.450770122313885E-5</v>
      </c>
      <c r="Y215" s="7">
        <f t="shared" si="49"/>
        <v>1.1533578169043686E-2</v>
      </c>
    </row>
    <row r="216" spans="1:25">
      <c r="A216" s="42">
        <v>213</v>
      </c>
      <c r="B216" s="168">
        <f>'CW2'!P219</f>
        <v>3.5801970841367288</v>
      </c>
      <c r="C216" s="162">
        <f>CW1FC1!B216</f>
        <v>1.1200207200902785E-4</v>
      </c>
      <c r="D216" s="21">
        <f t="shared" si="43"/>
        <v>403.2074592325003</v>
      </c>
      <c r="E216" s="150" t="s">
        <v>150</v>
      </c>
      <c r="F216" s="148" t="s">
        <v>155</v>
      </c>
      <c r="G216" s="7">
        <v>0</v>
      </c>
      <c r="H216" s="79">
        <f t="shared" si="53"/>
        <v>0</v>
      </c>
      <c r="I216" s="10">
        <f t="shared" si="52"/>
        <v>3580.1970841367288</v>
      </c>
      <c r="J216" s="10">
        <f t="shared" si="50"/>
        <v>3041340.5782726645</v>
      </c>
      <c r="K216" s="7">
        <f t="shared" si="45"/>
        <v>84.481682729796233</v>
      </c>
      <c r="L216" s="7">
        <f>'CW1'!Q219</f>
        <v>4800</v>
      </c>
      <c r="M216" s="7">
        <f t="shared" si="46"/>
        <v>5000</v>
      </c>
      <c r="N216" s="7">
        <f>VLOOKUP(M216,'CW1'!$AG$7:$AH$68,2,TRUE)</f>
        <v>15.26</v>
      </c>
      <c r="O216" s="7">
        <f>VLOOKUP(L216,'CW1'!$AG$7:$AI$68,3,TRUE)</f>
        <v>21.796741666666666</v>
      </c>
      <c r="P216" s="7">
        <f t="shared" si="44"/>
        <v>22</v>
      </c>
      <c r="Q216" s="7">
        <f>MATCH(P216,'CW1'!$AJ$7:$AJ$29,0)</f>
        <v>1</v>
      </c>
      <c r="R216" s="7">
        <f>MATCH(M216,'CW1'!$AK$6:$AX$6,0)</f>
        <v>10</v>
      </c>
      <c r="S216" s="7">
        <f>INDEX('CW1'!$AK$7:$AX$29,'CW2 Hybrid Fuel consumption'!Q216,'CW2 Hybrid Fuel consumption'!R216)</f>
        <v>488</v>
      </c>
      <c r="T216" s="10">
        <f t="shared" si="42"/>
        <v>3.5801970841367288</v>
      </c>
      <c r="U216" s="161">
        <f>(('CW1'!G219-'CW1'!G218)/3600)*'CW2 Hybrid Fuel consumption'!T216</f>
        <v>1.2936318312013897E-4</v>
      </c>
      <c r="V216" s="10">
        <f t="shared" si="51"/>
        <v>6.312923336262781E-2</v>
      </c>
      <c r="W216" s="10">
        <f t="shared" si="47"/>
        <v>8.6671785474692218</v>
      </c>
      <c r="X216" s="171">
        <f t="shared" si="48"/>
        <v>8.4623637215318779E-5</v>
      </c>
      <c r="Y216" s="7">
        <f t="shared" si="49"/>
        <v>1.1618201806259006E-2</v>
      </c>
    </row>
    <row r="217" spans="1:25">
      <c r="A217" s="42">
        <v>214</v>
      </c>
      <c r="B217" s="168">
        <f>'CW2'!P220</f>
        <v>3.6153056057928756</v>
      </c>
      <c r="C217" s="162">
        <f>CW1FC1!B217</f>
        <v>1.1217930202985972E-4</v>
      </c>
      <c r="D217" s="21">
        <f t="shared" si="43"/>
        <v>403.84548730749503</v>
      </c>
      <c r="E217" s="150" t="s">
        <v>150</v>
      </c>
      <c r="F217" s="148" t="s">
        <v>155</v>
      </c>
      <c r="G217" s="7">
        <v>0</v>
      </c>
      <c r="H217" s="79">
        <f t="shared" si="53"/>
        <v>0</v>
      </c>
      <c r="I217" s="10">
        <f t="shared" si="52"/>
        <v>3615.3056057928757</v>
      </c>
      <c r="J217" s="10">
        <f t="shared" si="50"/>
        <v>3044955.8838784574</v>
      </c>
      <c r="K217" s="7">
        <f t="shared" si="45"/>
        <v>84.582107885512698</v>
      </c>
      <c r="L217" s="7">
        <f>'CW1'!Q220</f>
        <v>3800</v>
      </c>
      <c r="M217" s="7">
        <f t="shared" si="46"/>
        <v>4000</v>
      </c>
      <c r="N217" s="7">
        <f>VLOOKUP(M217,'CW1'!$AG$7:$AH$68,2,TRUE)</f>
        <v>10.86</v>
      </c>
      <c r="O217" s="7">
        <f>VLOOKUP(L217,'CW1'!$AG$7:$AI$68,3,TRUE)</f>
        <v>18.882798947368421</v>
      </c>
      <c r="P217" s="7">
        <f t="shared" si="44"/>
        <v>19</v>
      </c>
      <c r="Q217" s="7">
        <f>MATCH(P217,'CW1'!$AJ$7:$AJ$29,0)</f>
        <v>4</v>
      </c>
      <c r="R217" s="7">
        <f>MATCH(M217,'CW1'!$AK$6:$AX$6,0)</f>
        <v>8</v>
      </c>
      <c r="S217" s="7">
        <f>INDEX('CW1'!$AK$7:$AX$29,'CW2 Hybrid Fuel consumption'!Q217,'CW2 Hybrid Fuel consumption'!R217)</f>
        <v>466</v>
      </c>
      <c r="T217" s="10">
        <f t="shared" si="42"/>
        <v>3.6153056057928756</v>
      </c>
      <c r="U217" s="161">
        <f>(('CW1'!G220-'CW1'!G219)/3600)*'CW2 Hybrid Fuel consumption'!T217</f>
        <v>1.2954041314097064E-4</v>
      </c>
      <c r="V217" s="10">
        <f t="shared" si="51"/>
        <v>6.0365832523692313E-2</v>
      </c>
      <c r="W217" s="10">
        <f t="shared" si="47"/>
        <v>8.7275443799929135</v>
      </c>
      <c r="X217" s="171">
        <f t="shared" si="48"/>
        <v>8.091934654650444E-5</v>
      </c>
      <c r="Y217" s="7">
        <f t="shared" si="49"/>
        <v>1.1699121152805509E-2</v>
      </c>
    </row>
    <row r="218" spans="1:25">
      <c r="A218" s="42">
        <v>215</v>
      </c>
      <c r="B218" s="168">
        <f>'CW2'!P221</f>
        <v>15.442058280223941</v>
      </c>
      <c r="C218" s="162">
        <f>CW1FC1!B218</f>
        <v>4.6949451008603937E-4</v>
      </c>
      <c r="D218" s="21">
        <f t="shared" si="43"/>
        <v>1690.1802363097418</v>
      </c>
      <c r="E218" s="148" t="s">
        <v>149</v>
      </c>
      <c r="F218" s="163" t="s">
        <v>153</v>
      </c>
      <c r="G218" s="10">
        <f>B218-5.6</f>
        <v>9.8420582802239416</v>
      </c>
      <c r="H218" s="79">
        <f>G218*1000</f>
        <v>9842.0582802239423</v>
      </c>
      <c r="I218" s="10">
        <v>0</v>
      </c>
      <c r="J218" s="10">
        <f t="shared" ref="J218:J237" si="54">J217-H218</f>
        <v>3035113.8255982334</v>
      </c>
      <c r="K218" s="7">
        <f t="shared" si="45"/>
        <v>84.308717377728698</v>
      </c>
      <c r="L218" s="7">
        <f>MIN(3000,'CW1'!Q221)</f>
        <v>3000</v>
      </c>
      <c r="M218" s="7">
        <f t="shared" si="46"/>
        <v>3000</v>
      </c>
      <c r="N218" s="7">
        <f>VLOOKUP(M218,'CW1'!$AG$7:$AH$68,2,TRUE)</f>
        <v>7.17</v>
      </c>
      <c r="O218" s="7">
        <f>VLOOKUP(L218,'CW1'!$AG$7:$AI$68,3,TRUE)</f>
        <v>17.033529999999999</v>
      </c>
      <c r="P218" s="7">
        <f t="shared" si="44"/>
        <v>18</v>
      </c>
      <c r="Q218" s="7">
        <f>MATCH(P218,'CW1'!$AJ$7:$AJ$29,0)</f>
        <v>5</v>
      </c>
      <c r="R218" s="7">
        <f>MATCH(M218,'CW1'!$AK$6:$AX$6,0)</f>
        <v>6</v>
      </c>
      <c r="S218" s="7">
        <f>INDEX('CW1'!$AK$7:$AX$29,'CW2 Hybrid Fuel consumption'!Q218,'CW2 Hybrid Fuel consumption'!R218)</f>
        <v>424</v>
      </c>
      <c r="T218" s="10">
        <f t="shared" si="42"/>
        <v>5.6</v>
      </c>
      <c r="U218" s="161">
        <f>(('CW1'!G221-'CW1'!G220)/3600)*'CW2 Hybrid Fuel consumption'!T218</f>
        <v>1.9900542749014407E-4</v>
      </c>
      <c r="V218" s="10">
        <f t="shared" si="51"/>
        <v>8.4378301255821089E-2</v>
      </c>
      <c r="W218" s="10">
        <f t="shared" si="47"/>
        <v>8.8119226812487348</v>
      </c>
      <c r="X218" s="171">
        <f t="shared" si="48"/>
        <v>1.1310764243407653E-4</v>
      </c>
      <c r="Y218" s="7">
        <f t="shared" si="49"/>
        <v>1.1812228795239585E-2</v>
      </c>
    </row>
    <row r="219" spans="1:25">
      <c r="A219" s="42">
        <v>216</v>
      </c>
      <c r="B219" s="168">
        <f>'CW2'!P222</f>
        <v>15.702893846505271</v>
      </c>
      <c r="C219" s="162">
        <f>CW1FC1!B219</f>
        <v>4.6984897012771268E-4</v>
      </c>
      <c r="D219" s="21">
        <f t="shared" si="43"/>
        <v>1691.4562924597656</v>
      </c>
      <c r="E219" s="148" t="s">
        <v>149</v>
      </c>
      <c r="F219" s="163" t="s">
        <v>153</v>
      </c>
      <c r="G219" s="10">
        <f t="shared" ref="G219:G227" si="55">B219-5.6</f>
        <v>10.102893846505271</v>
      </c>
      <c r="H219" s="79">
        <f t="shared" ref="H219:H242" si="56">G219*1000</f>
        <v>10102.893846505271</v>
      </c>
      <c r="I219" s="10">
        <v>0</v>
      </c>
      <c r="J219" s="10">
        <f t="shared" si="54"/>
        <v>3025010.9317517281</v>
      </c>
      <c r="K219" s="7">
        <f t="shared" si="45"/>
        <v>84.028081437547996</v>
      </c>
      <c r="L219" s="7">
        <f>MIN(3000,'CW1'!Q222)</f>
        <v>3000</v>
      </c>
      <c r="M219" s="7">
        <f t="shared" si="46"/>
        <v>3000</v>
      </c>
      <c r="N219" s="7">
        <f>VLOOKUP(M219,'CW1'!$AG$7:$AH$68,2,TRUE)</f>
        <v>7.17</v>
      </c>
      <c r="O219" s="7">
        <f>VLOOKUP(L219,'CW1'!$AG$7:$AI$68,3,TRUE)</f>
        <v>17.033529999999999</v>
      </c>
      <c r="P219" s="7">
        <f t="shared" si="44"/>
        <v>18</v>
      </c>
      <c r="Q219" s="7">
        <f>MATCH(P219,'CW1'!$AJ$7:$AJ$29,0)</f>
        <v>5</v>
      </c>
      <c r="R219" s="7">
        <f>MATCH(M219,'CW1'!$AK$6:$AX$6,0)</f>
        <v>6</v>
      </c>
      <c r="S219" s="7">
        <f>INDEX('CW1'!$AK$7:$AX$29,'CW2 Hybrid Fuel consumption'!Q219,'CW2 Hybrid Fuel consumption'!R219)</f>
        <v>424</v>
      </c>
      <c r="T219" s="10">
        <f t="shared" si="42"/>
        <v>5.6</v>
      </c>
      <c r="U219" s="161">
        <f>(('CW1'!G222-'CW1'!G221)/3600)*'CW2 Hybrid Fuel consumption'!T219</f>
        <v>1.958262225851715E-4</v>
      </c>
      <c r="V219" s="10">
        <f t="shared" si="51"/>
        <v>8.3030318376112716E-2</v>
      </c>
      <c r="W219" s="10">
        <f t="shared" si="47"/>
        <v>8.8949529996248469</v>
      </c>
      <c r="X219" s="171">
        <f t="shared" si="48"/>
        <v>1.1130069487414573E-4</v>
      </c>
      <c r="Y219" s="7">
        <f t="shared" si="49"/>
        <v>1.1923529490113731E-2</v>
      </c>
    </row>
    <row r="220" spans="1:25">
      <c r="A220" s="42">
        <v>217</v>
      </c>
      <c r="B220" s="168">
        <f>'CW2'!P223</f>
        <v>15.960105640055799</v>
      </c>
      <c r="C220" s="162">
        <f>CW1FC1!B220</f>
        <v>4.702034301693758E-4</v>
      </c>
      <c r="D220" s="21">
        <f t="shared" si="43"/>
        <v>1692.7323486097528</v>
      </c>
      <c r="E220" s="148" t="s">
        <v>149</v>
      </c>
      <c r="F220" s="163" t="s">
        <v>153</v>
      </c>
      <c r="G220" s="10">
        <f t="shared" si="55"/>
        <v>10.360105640055799</v>
      </c>
      <c r="H220" s="79">
        <f t="shared" si="56"/>
        <v>10360.105640055799</v>
      </c>
      <c r="I220" s="10">
        <v>0</v>
      </c>
      <c r="J220" s="10">
        <f t="shared" si="54"/>
        <v>3014650.8261116724</v>
      </c>
      <c r="K220" s="7">
        <f t="shared" si="45"/>
        <v>83.740300725324232</v>
      </c>
      <c r="L220" s="7">
        <f>MIN(3000,'CW1'!Q223)</f>
        <v>3000</v>
      </c>
      <c r="M220" s="7">
        <f t="shared" si="46"/>
        <v>3000</v>
      </c>
      <c r="N220" s="7">
        <f>VLOOKUP(M220,'CW1'!$AG$7:$AH$68,2,TRUE)</f>
        <v>7.17</v>
      </c>
      <c r="O220" s="7">
        <f>VLOOKUP(L220,'CW1'!$AG$7:$AI$68,3,TRUE)</f>
        <v>17.033529999999999</v>
      </c>
      <c r="P220" s="7">
        <f t="shared" si="44"/>
        <v>18</v>
      </c>
      <c r="Q220" s="7">
        <f>MATCH(P220,'CW1'!$AJ$7:$AJ$29,0)</f>
        <v>5</v>
      </c>
      <c r="R220" s="7">
        <f>MATCH(M220,'CW1'!$AK$6:$AX$6,0)</f>
        <v>6</v>
      </c>
      <c r="S220" s="7">
        <f>INDEX('CW1'!$AK$7:$AX$29,'CW2 Hybrid Fuel consumption'!Q220,'CW2 Hybrid Fuel consumption'!R220)</f>
        <v>424</v>
      </c>
      <c r="T220" s="10">
        <f t="shared" si="42"/>
        <v>5.6</v>
      </c>
      <c r="U220" s="161">
        <f>(('CW1'!G223-'CW1'!G222)/3600)*'CW2 Hybrid Fuel consumption'!T220</f>
        <v>1.9279467387282366E-4</v>
      </c>
      <c r="V220" s="10">
        <f t="shared" si="51"/>
        <v>8.1744941722077233E-2</v>
      </c>
      <c r="W220" s="10">
        <f t="shared" si="47"/>
        <v>8.9766979413469237</v>
      </c>
      <c r="X220" s="171">
        <f t="shared" si="48"/>
        <v>1.0957766986873623E-4</v>
      </c>
      <c r="Y220" s="7">
        <f t="shared" si="49"/>
        <v>1.2033107159982468E-2</v>
      </c>
    </row>
    <row r="221" spans="1:25">
      <c r="A221" s="42">
        <v>218</v>
      </c>
      <c r="B221" s="168">
        <f>'CW2'!P224</f>
        <v>16.213866723611858</v>
      </c>
      <c r="C221" s="162">
        <f>CW1FC1!B221</f>
        <v>4.7055789021104911E-4</v>
      </c>
      <c r="D221" s="21">
        <f t="shared" si="43"/>
        <v>1694.0084047597768</v>
      </c>
      <c r="E221" s="148" t="s">
        <v>149</v>
      </c>
      <c r="F221" s="163" t="s">
        <v>153</v>
      </c>
      <c r="G221" s="10">
        <f t="shared" si="55"/>
        <v>10.613866723611858</v>
      </c>
      <c r="H221" s="79">
        <f t="shared" si="56"/>
        <v>10613.866723611858</v>
      </c>
      <c r="I221" s="10">
        <v>0</v>
      </c>
      <c r="J221" s="10">
        <f t="shared" si="54"/>
        <v>3004036.9593880605</v>
      </c>
      <c r="K221" s="7">
        <f t="shared" si="45"/>
        <v>83.44547109411279</v>
      </c>
      <c r="L221" s="7">
        <f>MIN(3000,'CW1'!Q224)</f>
        <v>3000</v>
      </c>
      <c r="M221" s="7">
        <f t="shared" si="46"/>
        <v>3000</v>
      </c>
      <c r="N221" s="7">
        <f>VLOOKUP(M221,'CW1'!$AG$7:$AH$68,2,TRUE)</f>
        <v>7.17</v>
      </c>
      <c r="O221" s="7">
        <f>VLOOKUP(L221,'CW1'!$AG$7:$AI$68,3,TRUE)</f>
        <v>17.033529999999999</v>
      </c>
      <c r="P221" s="7">
        <f t="shared" si="44"/>
        <v>18</v>
      </c>
      <c r="Q221" s="7">
        <f>MATCH(P221,'CW1'!$AJ$7:$AJ$29,0)</f>
        <v>5</v>
      </c>
      <c r="R221" s="7">
        <f>MATCH(M221,'CW1'!$AK$6:$AX$6,0)</f>
        <v>6</v>
      </c>
      <c r="S221" s="7">
        <f>INDEX('CW1'!$AK$7:$AX$29,'CW2 Hybrid Fuel consumption'!Q221,'CW2 Hybrid Fuel consumption'!R221)</f>
        <v>424</v>
      </c>
      <c r="T221" s="10">
        <f t="shared" si="42"/>
        <v>5.6</v>
      </c>
      <c r="U221" s="161">
        <f>(('CW1'!G224-'CW1'!G223)/3600)*'CW2 Hybrid Fuel consumption'!T221</f>
        <v>1.8989969453738411E-4</v>
      </c>
      <c r="V221" s="10">
        <f t="shared" si="51"/>
        <v>8.051747048385087E-2</v>
      </c>
      <c r="W221" s="10">
        <f t="shared" si="47"/>
        <v>9.0572154118307751</v>
      </c>
      <c r="X221" s="171">
        <f t="shared" si="48"/>
        <v>1.0793226606414326E-4</v>
      </c>
      <c r="Y221" s="7">
        <f t="shared" si="49"/>
        <v>1.214103942604661E-2</v>
      </c>
    </row>
    <row r="222" spans="1:25">
      <c r="A222" s="42">
        <v>219</v>
      </c>
      <c r="B222" s="168">
        <f>'CW2'!P225</f>
        <v>16.464337246374825</v>
      </c>
      <c r="C222" s="162">
        <f>CW1FC1!B222</f>
        <v>4.709123502527138E-4</v>
      </c>
      <c r="D222" s="21">
        <f t="shared" si="43"/>
        <v>1695.2844609097697</v>
      </c>
      <c r="E222" s="148" t="s">
        <v>149</v>
      </c>
      <c r="F222" s="163" t="s">
        <v>153</v>
      </c>
      <c r="G222" s="10">
        <f t="shared" si="55"/>
        <v>10.864337246374825</v>
      </c>
      <c r="H222" s="79">
        <f t="shared" si="56"/>
        <v>10864.337246374826</v>
      </c>
      <c r="I222" s="10">
        <v>0</v>
      </c>
      <c r="J222" s="10">
        <f t="shared" si="54"/>
        <v>2993172.6221416858</v>
      </c>
      <c r="K222" s="7">
        <f t="shared" si="45"/>
        <v>83.143683948380158</v>
      </c>
      <c r="L222" s="7">
        <f>MIN(3000,'CW1'!Q225)</f>
        <v>3000</v>
      </c>
      <c r="M222" s="7">
        <f t="shared" si="46"/>
        <v>3000</v>
      </c>
      <c r="N222" s="7">
        <f>VLOOKUP(M222,'CW1'!$AG$7:$AH$68,2,TRUE)</f>
        <v>7.17</v>
      </c>
      <c r="O222" s="7">
        <f>VLOOKUP(L222,'CW1'!$AG$7:$AI$68,3,TRUE)</f>
        <v>17.033529999999999</v>
      </c>
      <c r="P222" s="7">
        <f t="shared" si="44"/>
        <v>18</v>
      </c>
      <c r="Q222" s="7">
        <f>MATCH(P222,'CW1'!$AJ$7:$AJ$29,0)</f>
        <v>5</v>
      </c>
      <c r="R222" s="7">
        <f>MATCH(M222,'CW1'!$AK$6:$AX$6,0)</f>
        <v>6</v>
      </c>
      <c r="S222" s="7">
        <f>INDEX('CW1'!$AK$7:$AX$29,'CW2 Hybrid Fuel consumption'!Q222,'CW2 Hybrid Fuel consumption'!R222)</f>
        <v>424</v>
      </c>
      <c r="T222" s="10">
        <f t="shared" si="42"/>
        <v>5.6</v>
      </c>
      <c r="U222" s="161">
        <f>(('CW1'!G225-'CW1'!G224)/3600)*'CW2 Hybrid Fuel consumption'!T222</f>
        <v>1.8713132926109446E-4</v>
      </c>
      <c r="V222" s="10">
        <f t="shared" si="51"/>
        <v>7.9343683606704046E-2</v>
      </c>
      <c r="W222" s="10">
        <f t="shared" si="47"/>
        <v>9.1365590954374785</v>
      </c>
      <c r="X222" s="171">
        <f t="shared" si="48"/>
        <v>1.0635882521005905E-4</v>
      </c>
      <c r="Y222" s="7">
        <f t="shared" si="49"/>
        <v>1.224739825125667E-2</v>
      </c>
    </row>
    <row r="223" spans="1:25">
      <c r="A223" s="42">
        <v>220</v>
      </c>
      <c r="B223" s="168">
        <f>'CW2'!P226</f>
        <v>16.711665748079245</v>
      </c>
      <c r="C223" s="162">
        <f>CW1FC1!B223</f>
        <v>4.7126681029438083E-4</v>
      </c>
      <c r="D223" s="21">
        <f t="shared" si="43"/>
        <v>1696.560517059771</v>
      </c>
      <c r="E223" s="148" t="s">
        <v>149</v>
      </c>
      <c r="F223" s="163" t="s">
        <v>153</v>
      </c>
      <c r="G223" s="10">
        <f t="shared" si="55"/>
        <v>11.111665748079245</v>
      </c>
      <c r="H223" s="79">
        <f t="shared" si="56"/>
        <v>11111.665748079246</v>
      </c>
      <c r="I223" s="10">
        <v>0</v>
      </c>
      <c r="J223" s="10">
        <f t="shared" si="54"/>
        <v>2982060.9563936065</v>
      </c>
      <c r="K223" s="7">
        <f t="shared" si="45"/>
        <v>82.835026566489063</v>
      </c>
      <c r="L223" s="7">
        <f>MIN(3000,'CW1'!Q226)</f>
        <v>3000</v>
      </c>
      <c r="M223" s="7">
        <f t="shared" si="46"/>
        <v>3000</v>
      </c>
      <c r="N223" s="7">
        <f>VLOOKUP(M223,'CW1'!$AG$7:$AH$68,2,TRUE)</f>
        <v>7.17</v>
      </c>
      <c r="O223" s="7">
        <f>VLOOKUP(L223,'CW1'!$AG$7:$AI$68,3,TRUE)</f>
        <v>17.033529999999999</v>
      </c>
      <c r="P223" s="7">
        <f t="shared" si="44"/>
        <v>18</v>
      </c>
      <c r="Q223" s="7">
        <f>MATCH(P223,'CW1'!$AJ$7:$AJ$29,0)</f>
        <v>5</v>
      </c>
      <c r="R223" s="7">
        <f>MATCH(M223,'CW1'!$AK$6:$AX$6,0)</f>
        <v>6</v>
      </c>
      <c r="S223" s="7">
        <f>INDEX('CW1'!$AK$7:$AX$29,'CW2 Hybrid Fuel consumption'!Q223,'CW2 Hybrid Fuel consumption'!R223)</f>
        <v>424</v>
      </c>
      <c r="T223" s="10">
        <f t="shared" si="42"/>
        <v>5.6</v>
      </c>
      <c r="U223" s="161">
        <f>(('CW1'!G226-'CW1'!G225)/3600)*'CW2 Hybrid Fuel consumption'!T223</f>
        <v>1.8448060995384294E-4</v>
      </c>
      <c r="V223" s="10">
        <f t="shared" si="51"/>
        <v>7.8219778620429406E-2</v>
      </c>
      <c r="W223" s="10">
        <f t="shared" si="47"/>
        <v>9.2147788740579077</v>
      </c>
      <c r="X223" s="171">
        <f t="shared" si="48"/>
        <v>1.0485225016143352E-4</v>
      </c>
      <c r="Y223" s="7">
        <f t="shared" si="49"/>
        <v>1.2352250501418104E-2</v>
      </c>
    </row>
    <row r="224" spans="1:25">
      <c r="A224" s="42">
        <v>221</v>
      </c>
      <c r="B224" s="168">
        <f>'CW2'!P227</f>
        <v>16.955990298722114</v>
      </c>
      <c r="C224" s="162">
        <f>CW1FC1!B224</f>
        <v>4.7162127033604774E-4</v>
      </c>
      <c r="D224" s="21">
        <f t="shared" si="43"/>
        <v>1697.8365732097718</v>
      </c>
      <c r="E224" s="148" t="s">
        <v>149</v>
      </c>
      <c r="F224" s="163" t="s">
        <v>153</v>
      </c>
      <c r="G224" s="10">
        <f t="shared" si="55"/>
        <v>11.355990298722114</v>
      </c>
      <c r="H224" s="79">
        <f t="shared" si="56"/>
        <v>11355.990298722114</v>
      </c>
      <c r="I224" s="10">
        <v>0</v>
      </c>
      <c r="J224" s="10">
        <f t="shared" si="54"/>
        <v>2970704.9660948846</v>
      </c>
      <c r="K224" s="7">
        <f t="shared" si="45"/>
        <v>82.519582391524565</v>
      </c>
      <c r="L224" s="7">
        <f>MIN(3000,'CW1'!Q227)</f>
        <v>3000</v>
      </c>
      <c r="M224" s="7">
        <f t="shared" si="46"/>
        <v>3000</v>
      </c>
      <c r="N224" s="7">
        <f>VLOOKUP(M224,'CW1'!$AG$7:$AH$68,2,TRUE)</f>
        <v>7.17</v>
      </c>
      <c r="O224" s="7">
        <f>VLOOKUP(L224,'CW1'!$AG$7:$AI$68,3,TRUE)</f>
        <v>17.033529999999999</v>
      </c>
      <c r="P224" s="7">
        <f t="shared" si="44"/>
        <v>18</v>
      </c>
      <c r="Q224" s="7">
        <f>MATCH(P224,'CW1'!$AJ$7:$AJ$29,0)</f>
        <v>5</v>
      </c>
      <c r="R224" s="7">
        <f>MATCH(M224,'CW1'!$AK$6:$AX$6,0)</f>
        <v>6</v>
      </c>
      <c r="S224" s="7">
        <f>INDEX('CW1'!$AK$7:$AX$29,'CW2 Hybrid Fuel consumption'!Q224,'CW2 Hybrid Fuel consumption'!R224)</f>
        <v>424</v>
      </c>
      <c r="T224" s="10">
        <f t="shared" si="42"/>
        <v>5.6</v>
      </c>
      <c r="U224" s="161">
        <f>(('CW1'!G227-'CW1'!G226)/3600)*'CW2 Hybrid Fuel consumption'!T224</f>
        <v>1.8193943334682353E-4</v>
      </c>
      <c r="V224" s="10">
        <f t="shared" si="51"/>
        <v>7.7142319739053181E-2</v>
      </c>
      <c r="W224" s="10">
        <f t="shared" si="47"/>
        <v>9.291921193796961</v>
      </c>
      <c r="X224" s="171">
        <f t="shared" si="48"/>
        <v>1.0340793530704178E-4</v>
      </c>
      <c r="Y224" s="7">
        <f t="shared" si="49"/>
        <v>1.2455658436725145E-2</v>
      </c>
    </row>
    <row r="225" spans="1:25">
      <c r="A225" s="42">
        <v>222</v>
      </c>
      <c r="B225" s="168">
        <f>'CW2'!P228</f>
        <v>17.197439498561902</v>
      </c>
      <c r="C225" s="162">
        <f>CW1FC1!B225</f>
        <v>4.719757303777172E-4</v>
      </c>
      <c r="D225" s="21">
        <f t="shared" si="43"/>
        <v>1699.112629359782</v>
      </c>
      <c r="E225" s="148" t="s">
        <v>149</v>
      </c>
      <c r="F225" s="163" t="s">
        <v>153</v>
      </c>
      <c r="G225" s="10">
        <f t="shared" si="55"/>
        <v>11.597439498561902</v>
      </c>
      <c r="H225" s="79">
        <f t="shared" si="56"/>
        <v>11597.439498561902</v>
      </c>
      <c r="I225" s="10">
        <v>0</v>
      </c>
      <c r="J225" s="10">
        <f t="shared" si="54"/>
        <v>2959107.5265963227</v>
      </c>
      <c r="K225" s="7">
        <f t="shared" si="45"/>
        <v>82.197431294342294</v>
      </c>
      <c r="L225" s="7">
        <f>MIN(3000,'CW1'!Q228)</f>
        <v>3000</v>
      </c>
      <c r="M225" s="7">
        <f t="shared" si="46"/>
        <v>3000</v>
      </c>
      <c r="N225" s="7">
        <f>VLOOKUP(M225,'CW1'!$AG$7:$AH$68,2,TRUE)</f>
        <v>7.17</v>
      </c>
      <c r="O225" s="7">
        <f>VLOOKUP(L225,'CW1'!$AG$7:$AI$68,3,TRUE)</f>
        <v>17.033529999999999</v>
      </c>
      <c r="P225" s="7">
        <f t="shared" si="44"/>
        <v>18</v>
      </c>
      <c r="Q225" s="7">
        <f>MATCH(P225,'CW1'!$AJ$7:$AJ$29,0)</f>
        <v>5</v>
      </c>
      <c r="R225" s="7">
        <f>MATCH(M225,'CW1'!$AK$6:$AX$6,0)</f>
        <v>6</v>
      </c>
      <c r="S225" s="7">
        <f>INDEX('CW1'!$AK$7:$AX$29,'CW2 Hybrid Fuel consumption'!Q225,'CW2 Hybrid Fuel consumption'!R225)</f>
        <v>424</v>
      </c>
      <c r="T225" s="10">
        <f t="shared" si="42"/>
        <v>5.6</v>
      </c>
      <c r="U225" s="161">
        <f>(('CW1'!G228-'CW1'!G227)/3600)*'CW2 Hybrid Fuel consumption'!T225</f>
        <v>1.7950045663921244E-4</v>
      </c>
      <c r="V225" s="10">
        <f t="shared" si="51"/>
        <v>7.6108193615026076E-2</v>
      </c>
      <c r="W225" s="10">
        <f t="shared" si="47"/>
        <v>9.3680293874119869</v>
      </c>
      <c r="X225" s="171">
        <f t="shared" si="48"/>
        <v>1.020217072587481E-4</v>
      </c>
      <c r="Y225" s="7">
        <f t="shared" si="49"/>
        <v>1.2557680143983894E-2</v>
      </c>
    </row>
    <row r="226" spans="1:25">
      <c r="A226" s="42">
        <v>223</v>
      </c>
      <c r="B226" s="168">
        <f>'CW2'!P229</f>
        <v>17.436133358757406</v>
      </c>
      <c r="C226" s="162">
        <f>CW1FC1!B226</f>
        <v>4.7233019041937902E-4</v>
      </c>
      <c r="D226" s="21">
        <f t="shared" si="43"/>
        <v>1700.3886855097644</v>
      </c>
      <c r="E226" s="148" t="s">
        <v>149</v>
      </c>
      <c r="F226" s="163" t="s">
        <v>153</v>
      </c>
      <c r="G226" s="10">
        <f t="shared" si="55"/>
        <v>11.836133358757406</v>
      </c>
      <c r="H226" s="79">
        <f t="shared" si="56"/>
        <v>11836.133358757406</v>
      </c>
      <c r="I226" s="10">
        <v>0</v>
      </c>
      <c r="J226" s="10">
        <f t="shared" si="54"/>
        <v>2947271.3932375652</v>
      </c>
      <c r="K226" s="7">
        <f t="shared" si="45"/>
        <v>81.868649812154587</v>
      </c>
      <c r="L226" s="7">
        <f>MIN(3000,'CW1'!Q229)</f>
        <v>3000</v>
      </c>
      <c r="M226" s="7">
        <f t="shared" si="46"/>
        <v>3000</v>
      </c>
      <c r="N226" s="7">
        <f>VLOOKUP(M226,'CW1'!$AG$7:$AH$68,2,TRUE)</f>
        <v>7.17</v>
      </c>
      <c r="O226" s="7">
        <f>VLOOKUP(L226,'CW1'!$AG$7:$AI$68,3,TRUE)</f>
        <v>17.033529999999999</v>
      </c>
      <c r="P226" s="7">
        <f t="shared" si="44"/>
        <v>18</v>
      </c>
      <c r="Q226" s="7">
        <f>MATCH(P226,'CW1'!$AJ$7:$AJ$29,0)</f>
        <v>5</v>
      </c>
      <c r="R226" s="7">
        <f>MATCH(M226,'CW1'!$AK$6:$AX$6,0)</f>
        <v>6</v>
      </c>
      <c r="S226" s="7">
        <f>INDEX('CW1'!$AK$7:$AX$29,'CW2 Hybrid Fuel consumption'!Q226,'CW2 Hybrid Fuel consumption'!R226)</f>
        <v>424</v>
      </c>
      <c r="T226" s="10">
        <f t="shared" si="42"/>
        <v>5.6</v>
      </c>
      <c r="U226" s="161">
        <f>(('CW1'!G229-'CW1'!G228)/3600)*'CW2 Hybrid Fuel consumption'!T226</f>
        <v>1.77157008133283E-4</v>
      </c>
      <c r="V226" s="10">
        <f t="shared" si="51"/>
        <v>7.5114571448511996E-2</v>
      </c>
      <c r="W226" s="10">
        <f t="shared" si="47"/>
        <v>9.4431439588604995</v>
      </c>
      <c r="X226" s="171">
        <f t="shared" si="48"/>
        <v>1.0068977405966754E-4</v>
      </c>
      <c r="Y226" s="7">
        <f t="shared" si="49"/>
        <v>1.2658369918043562E-2</v>
      </c>
    </row>
    <row r="227" spans="1:25">
      <c r="A227" s="42">
        <v>224</v>
      </c>
      <c r="B227" s="168">
        <f>'CW2'!P230</f>
        <v>17.672184079598559</v>
      </c>
      <c r="C227" s="162">
        <f>CW1FC1!B227</f>
        <v>4.7268465046104057E-4</v>
      </c>
      <c r="D227" s="21">
        <f t="shared" si="43"/>
        <v>1701.6647416597461</v>
      </c>
      <c r="E227" s="148" t="s">
        <v>149</v>
      </c>
      <c r="F227" s="163" t="s">
        <v>153</v>
      </c>
      <c r="G227" s="10">
        <f t="shared" si="55"/>
        <v>12.072184079598559</v>
      </c>
      <c r="H227" s="79">
        <f t="shared" si="56"/>
        <v>12072.184079598559</v>
      </c>
      <c r="I227" s="10">
        <v>0</v>
      </c>
      <c r="J227" s="10">
        <f t="shared" si="54"/>
        <v>2935199.2091579665</v>
      </c>
      <c r="K227" s="7">
        <f t="shared" si="45"/>
        <v>81.533311365499074</v>
      </c>
      <c r="L227" s="7">
        <f>MIN(3000,'CW1'!Q230)</f>
        <v>3000</v>
      </c>
      <c r="M227" s="7">
        <f t="shared" si="46"/>
        <v>3000</v>
      </c>
      <c r="N227" s="7">
        <f>VLOOKUP(M227,'CW1'!$AG$7:$AH$68,2,TRUE)</f>
        <v>7.17</v>
      </c>
      <c r="O227" s="7">
        <f>VLOOKUP(L227,'CW1'!$AG$7:$AI$68,3,TRUE)</f>
        <v>17.033529999999999</v>
      </c>
      <c r="P227" s="7">
        <f t="shared" si="44"/>
        <v>18</v>
      </c>
      <c r="Q227" s="7">
        <f>MATCH(P227,'CW1'!$AJ$7:$AJ$29,0)</f>
        <v>5</v>
      </c>
      <c r="R227" s="7">
        <f>MATCH(M227,'CW1'!$AK$6:$AX$6,0)</f>
        <v>6</v>
      </c>
      <c r="S227" s="7">
        <f>INDEX('CW1'!$AK$7:$AX$29,'CW2 Hybrid Fuel consumption'!Q227,'CW2 Hybrid Fuel consumption'!R227)</f>
        <v>424</v>
      </c>
      <c r="T227" s="10">
        <f t="shared" si="42"/>
        <v>5.6</v>
      </c>
      <c r="U227" s="161">
        <f>(('CW1'!G230-'CW1'!G229)/3600)*'CW2 Hybrid Fuel consumption'!T227</f>
        <v>1.7490301037843793E-4</v>
      </c>
      <c r="V227" s="10">
        <f t="shared" si="51"/>
        <v>7.4158876400457679E-2</v>
      </c>
      <c r="W227" s="10">
        <f t="shared" si="47"/>
        <v>9.5173028352609563</v>
      </c>
      <c r="X227" s="171">
        <f t="shared" si="48"/>
        <v>9.9408681501953985E-5</v>
      </c>
      <c r="Y227" s="7">
        <f t="shared" si="49"/>
        <v>1.2757778599545517E-2</v>
      </c>
    </row>
    <row r="228" spans="1:25">
      <c r="A228" s="42">
        <v>225</v>
      </c>
      <c r="B228" s="168">
        <f>'CW2'!P231</f>
        <v>1.546650531398871</v>
      </c>
      <c r="C228" s="162">
        <f>CW1FC1!B228</f>
        <v>4.2984465800694132E-5</v>
      </c>
      <c r="D228" s="21">
        <f t="shared" si="43"/>
        <v>154.74407688249889</v>
      </c>
      <c r="E228" s="148" t="s">
        <v>149</v>
      </c>
      <c r="F228" s="163" t="s">
        <v>153</v>
      </c>
      <c r="G228" s="10">
        <v>0</v>
      </c>
      <c r="H228" s="79">
        <f t="shared" si="56"/>
        <v>0</v>
      </c>
      <c r="I228" s="10">
        <v>0</v>
      </c>
      <c r="J228" s="10">
        <f t="shared" si="54"/>
        <v>2935199.2091579665</v>
      </c>
      <c r="K228" s="7">
        <f t="shared" si="45"/>
        <v>81.533311365499074</v>
      </c>
      <c r="L228" s="7">
        <f>MIN(3000,'CW1'!Q231)</f>
        <v>3000</v>
      </c>
      <c r="M228" s="7">
        <f t="shared" si="46"/>
        <v>3000</v>
      </c>
      <c r="N228" s="7">
        <f>VLOOKUP(M228,'CW1'!$AG$7:$AH$68,2,TRUE)</f>
        <v>7.17</v>
      </c>
      <c r="O228" s="7">
        <f>VLOOKUP(L228,'CW1'!$AG$7:$AI$68,3,TRUE)</f>
        <v>17.033529999999999</v>
      </c>
      <c r="P228" s="7">
        <f t="shared" si="44"/>
        <v>18</v>
      </c>
      <c r="Q228" s="7">
        <f>MATCH(P228,'CW1'!$AJ$7:$AJ$29,0)</f>
        <v>5</v>
      </c>
      <c r="R228" s="7">
        <f>MATCH(M228,'CW1'!$AK$6:$AX$6,0)</f>
        <v>6</v>
      </c>
      <c r="S228" s="7">
        <f>INDEX('CW1'!$AK$7:$AX$29,'CW2 Hybrid Fuel consumption'!Q228,'CW2 Hybrid Fuel consumption'!R228)</f>
        <v>424</v>
      </c>
      <c r="T228" s="10">
        <f t="shared" si="42"/>
        <v>1.546650531398871</v>
      </c>
      <c r="U228" s="161">
        <f>(('CW1'!G231-'CW1'!G230)/3600)*'CW2 Hybrid Fuel consumption'!T228</f>
        <v>4.7706688022916316E-5</v>
      </c>
      <c r="V228" s="10">
        <f t="shared" si="51"/>
        <v>2.0227635721716517E-2</v>
      </c>
      <c r="W228" s="10">
        <f t="shared" si="47"/>
        <v>9.5375304709826736</v>
      </c>
      <c r="X228" s="171">
        <f t="shared" si="48"/>
        <v>2.7114793192649489E-5</v>
      </c>
      <c r="Y228" s="7">
        <f t="shared" si="49"/>
        <v>1.2784893392738165E-2</v>
      </c>
    </row>
    <row r="229" spans="1:25">
      <c r="A229" s="42">
        <v>226</v>
      </c>
      <c r="B229" s="168">
        <f>'CW2'!P232</f>
        <v>-5.1102548685598812</v>
      </c>
      <c r="C229" s="162">
        <f>CW1FC1!B229</f>
        <v>-1.3201553419930459E-4</v>
      </c>
      <c r="D229" s="21">
        <f t="shared" si="43"/>
        <v>-475.25592311749654</v>
      </c>
      <c r="E229" s="150" t="s">
        <v>150</v>
      </c>
      <c r="F229" s="164" t="s">
        <v>154</v>
      </c>
      <c r="G229" s="10">
        <v>0</v>
      </c>
      <c r="H229" s="79">
        <f t="shared" si="56"/>
        <v>0</v>
      </c>
      <c r="I229" s="10">
        <v>0</v>
      </c>
      <c r="J229" s="10">
        <f t="shared" si="54"/>
        <v>2935199.2091579665</v>
      </c>
      <c r="K229" s="7">
        <f t="shared" si="45"/>
        <v>81.533311365499074</v>
      </c>
      <c r="L229" s="7">
        <f>'CW1'!Q232</f>
        <v>4400</v>
      </c>
      <c r="M229" s="7">
        <f t="shared" si="46"/>
        <v>4500</v>
      </c>
      <c r="N229" s="7">
        <f>VLOOKUP(M229,'CW1'!$AG$7:$AH$68,2,TRUE)</f>
        <v>13.81</v>
      </c>
      <c r="O229" s="7">
        <f>VLOOKUP(L229,'CW1'!$AG$7:$AI$68,3,TRUE)</f>
        <v>21.413395454545455</v>
      </c>
      <c r="P229" s="7">
        <f t="shared" si="44"/>
        <v>22</v>
      </c>
      <c r="Q229" s="7">
        <f>MATCH(P229,'CW1'!$AJ$7:$AJ$29,0)</f>
        <v>1</v>
      </c>
      <c r="R229" s="7">
        <f>MATCH(M229,'CW1'!$AK$6:$AX$6,0)</f>
        <v>9</v>
      </c>
      <c r="S229" s="7">
        <v>0</v>
      </c>
      <c r="T229" s="10">
        <f t="shared" si="42"/>
        <v>-5.1102548685598812</v>
      </c>
      <c r="U229" s="161">
        <f>(('CW1'!G232-'CW1'!G231)/3600)*'CW2 Hybrid Fuel consumption'!T229</f>
        <v>-1.5762664531041549E-4</v>
      </c>
      <c r="V229" s="10">
        <v>0</v>
      </c>
      <c r="W229" s="10">
        <f t="shared" si="47"/>
        <v>9.5375304709826736</v>
      </c>
      <c r="X229" s="171">
        <f t="shared" si="48"/>
        <v>0</v>
      </c>
      <c r="Y229" s="7">
        <f t="shared" si="49"/>
        <v>1.2784893392738165E-2</v>
      </c>
    </row>
    <row r="230" spans="1:25">
      <c r="A230" s="42">
        <v>227</v>
      </c>
      <c r="B230" s="168">
        <f>'CW2'!P233</f>
        <v>-5.0476572274852183</v>
      </c>
      <c r="C230" s="162">
        <f>CW1FC1!B230</f>
        <v>-1.3244088624930715E-4</v>
      </c>
      <c r="D230" s="21">
        <f t="shared" si="43"/>
        <v>-476.78719049750572</v>
      </c>
      <c r="E230" s="150" t="s">
        <v>150</v>
      </c>
      <c r="F230" s="164" t="s">
        <v>154</v>
      </c>
      <c r="G230" s="10">
        <v>0</v>
      </c>
      <c r="H230" s="79">
        <f t="shared" si="56"/>
        <v>0</v>
      </c>
      <c r="I230" s="10">
        <v>0</v>
      </c>
      <c r="J230" s="10">
        <f t="shared" si="54"/>
        <v>2935199.2091579665</v>
      </c>
      <c r="K230" s="7">
        <f t="shared" si="45"/>
        <v>81.533311365499074</v>
      </c>
      <c r="L230" s="7">
        <f>'CW1'!Q233</f>
        <v>4300</v>
      </c>
      <c r="M230" s="7">
        <f t="shared" si="46"/>
        <v>4500</v>
      </c>
      <c r="N230" s="7">
        <f>VLOOKUP(M230,'CW1'!$AG$7:$AH$68,2,TRUE)</f>
        <v>13.81</v>
      </c>
      <c r="O230" s="7">
        <f>VLOOKUP(L230,'CW1'!$AG$7:$AI$68,3,TRUE)</f>
        <v>20.933490697674422</v>
      </c>
      <c r="P230" s="7">
        <f t="shared" si="44"/>
        <v>21</v>
      </c>
      <c r="Q230" s="7">
        <f>MATCH(P230,'CW1'!$AJ$7:$AJ$29,0)</f>
        <v>2</v>
      </c>
      <c r="R230" s="7">
        <f>MATCH(M230,'CW1'!$AK$6:$AX$6,0)</f>
        <v>9</v>
      </c>
      <c r="S230" s="7">
        <v>0</v>
      </c>
      <c r="T230" s="10">
        <f t="shared" si="42"/>
        <v>-5.0476572274852183</v>
      </c>
      <c r="U230" s="161">
        <f>(('CW1'!G233-'CW1'!G232)/3600)*'CW2 Hybrid Fuel consumption'!T230</f>
        <v>-1.5805199736041855E-4</v>
      </c>
      <c r="V230" s="10">
        <v>0</v>
      </c>
      <c r="W230" s="10">
        <f t="shared" si="47"/>
        <v>9.5375304709826736</v>
      </c>
      <c r="X230" s="171">
        <f t="shared" si="48"/>
        <v>0</v>
      </c>
      <c r="Y230" s="7">
        <f t="shared" si="49"/>
        <v>1.2784893392738165E-2</v>
      </c>
    </row>
    <row r="231" spans="1:25">
      <c r="A231" s="42">
        <v>228</v>
      </c>
      <c r="B231" s="168">
        <f>'CW2'!P234</f>
        <v>-4.9834713817209435</v>
      </c>
      <c r="C231" s="162">
        <f>CW1FC1!B231</f>
        <v>-1.3286623829930638E-4</v>
      </c>
      <c r="D231" s="21">
        <f t="shared" si="43"/>
        <v>-478.31845787750296</v>
      </c>
      <c r="E231" s="150" t="s">
        <v>150</v>
      </c>
      <c r="F231" s="164" t="s">
        <v>154</v>
      </c>
      <c r="G231" s="10">
        <v>0</v>
      </c>
      <c r="H231" s="79">
        <f t="shared" si="56"/>
        <v>0</v>
      </c>
      <c r="I231" s="10">
        <v>0</v>
      </c>
      <c r="J231" s="10">
        <f t="shared" si="54"/>
        <v>2935199.2091579665</v>
      </c>
      <c r="K231" s="7">
        <f t="shared" si="45"/>
        <v>81.533311365499074</v>
      </c>
      <c r="L231" s="7">
        <f>'CW1'!Q234</f>
        <v>4300</v>
      </c>
      <c r="M231" s="7">
        <f t="shared" si="46"/>
        <v>4500</v>
      </c>
      <c r="N231" s="7">
        <f>VLOOKUP(M231,'CW1'!$AG$7:$AH$68,2,TRUE)</f>
        <v>13.81</v>
      </c>
      <c r="O231" s="7">
        <f>VLOOKUP(L231,'CW1'!$AG$7:$AI$68,3,TRUE)</f>
        <v>20.933490697674422</v>
      </c>
      <c r="P231" s="7">
        <f t="shared" si="44"/>
        <v>21</v>
      </c>
      <c r="Q231" s="7">
        <f>MATCH(P231,'CW1'!$AJ$7:$AJ$29,0)</f>
        <v>2</v>
      </c>
      <c r="R231" s="7">
        <f>MATCH(M231,'CW1'!$AK$6:$AX$6,0)</f>
        <v>9</v>
      </c>
      <c r="S231" s="7">
        <v>0</v>
      </c>
      <c r="T231" s="10">
        <f t="shared" si="42"/>
        <v>-4.9834713817209435</v>
      </c>
      <c r="U231" s="161">
        <f>(('CW1'!G234-'CW1'!G233)/3600)*'CW2 Hybrid Fuel consumption'!T231</f>
        <v>-1.5847734941041764E-4</v>
      </c>
      <c r="V231" s="10">
        <v>0</v>
      </c>
      <c r="W231" s="10">
        <f t="shared" si="47"/>
        <v>9.5375304709826736</v>
      </c>
      <c r="X231" s="171">
        <f t="shared" si="48"/>
        <v>0</v>
      </c>
      <c r="Y231" s="7">
        <f t="shared" si="49"/>
        <v>1.2784893392738165E-2</v>
      </c>
    </row>
    <row r="232" spans="1:25">
      <c r="A232" s="42">
        <v>229</v>
      </c>
      <c r="B232" s="168">
        <f>'CW2'!P235</f>
        <v>-4.9176317100363152</v>
      </c>
      <c r="C232" s="162">
        <f>CW1FC1!B232</f>
        <v>-1.3329159034930585E-4</v>
      </c>
      <c r="D232" s="21">
        <f t="shared" si="43"/>
        <v>-479.84972525750106</v>
      </c>
      <c r="E232" s="150" t="s">
        <v>150</v>
      </c>
      <c r="F232" s="164" t="s">
        <v>154</v>
      </c>
      <c r="G232" s="10">
        <v>0</v>
      </c>
      <c r="H232" s="79">
        <f t="shared" si="56"/>
        <v>0</v>
      </c>
      <c r="I232" s="10">
        <v>0</v>
      </c>
      <c r="J232" s="10">
        <f t="shared" si="54"/>
        <v>2935199.2091579665</v>
      </c>
      <c r="K232" s="7">
        <f t="shared" si="45"/>
        <v>81.533311365499074</v>
      </c>
      <c r="L232" s="7">
        <f>'CW1'!Q235</f>
        <v>4200</v>
      </c>
      <c r="M232" s="7">
        <f t="shared" si="46"/>
        <v>4000</v>
      </c>
      <c r="N232" s="7">
        <f>VLOOKUP(M232,'CW1'!$AG$7:$AH$68,2,TRUE)</f>
        <v>10.86</v>
      </c>
      <c r="O232" s="7">
        <f>VLOOKUP(L232,'CW1'!$AG$7:$AI$68,3,TRUE)</f>
        <v>20.430733333333329</v>
      </c>
      <c r="P232" s="7">
        <f t="shared" si="44"/>
        <v>21</v>
      </c>
      <c r="Q232" s="7">
        <f>MATCH(P232,'CW1'!$AJ$7:$AJ$29,0)</f>
        <v>2</v>
      </c>
      <c r="R232" s="7">
        <f>MATCH(M232,'CW1'!$AK$6:$AX$6,0)</f>
        <v>8</v>
      </c>
      <c r="S232" s="7">
        <v>0</v>
      </c>
      <c r="T232" s="10">
        <f t="shared" si="42"/>
        <v>-4.9176317100363152</v>
      </c>
      <c r="U232" s="161">
        <f>(('CW1'!G235-'CW1'!G234)/3600)*'CW2 Hybrid Fuel consumption'!T232</f>
        <v>-1.5890270146041701E-4</v>
      </c>
      <c r="V232" s="10">
        <v>0</v>
      </c>
      <c r="W232" s="10">
        <f t="shared" si="47"/>
        <v>9.5375304709826736</v>
      </c>
      <c r="X232" s="171">
        <f t="shared" si="48"/>
        <v>0</v>
      </c>
      <c r="Y232" s="7">
        <f t="shared" si="49"/>
        <v>1.2784893392738165E-2</v>
      </c>
    </row>
    <row r="233" spans="1:25">
      <c r="A233" s="42">
        <v>230</v>
      </c>
      <c r="B233" s="168">
        <f>'CW2'!P236</f>
        <v>-4.8500673800189524</v>
      </c>
      <c r="C233" s="162">
        <f>CW1FC1!B233</f>
        <v>-1.3371694239930617E-4</v>
      </c>
      <c r="D233" s="21">
        <f t="shared" si="43"/>
        <v>-481.38099263750217</v>
      </c>
      <c r="E233" s="150" t="s">
        <v>150</v>
      </c>
      <c r="F233" s="164" t="s">
        <v>154</v>
      </c>
      <c r="G233" s="10">
        <v>0</v>
      </c>
      <c r="H233" s="79">
        <f t="shared" si="56"/>
        <v>0</v>
      </c>
      <c r="I233" s="10">
        <v>0</v>
      </c>
      <c r="J233" s="10">
        <f t="shared" si="54"/>
        <v>2935199.2091579665</v>
      </c>
      <c r="K233" s="7">
        <f t="shared" si="45"/>
        <v>81.533311365499074</v>
      </c>
      <c r="L233" s="7">
        <f>'CW1'!Q236</f>
        <v>4100</v>
      </c>
      <c r="M233" s="7">
        <f t="shared" si="46"/>
        <v>4000</v>
      </c>
      <c r="N233" s="7">
        <f>VLOOKUP(M233,'CW1'!$AG$7:$AH$68,2,TRUE)</f>
        <v>10.86</v>
      </c>
      <c r="O233" s="7">
        <f>VLOOKUP(L233,'CW1'!$AG$7:$AI$68,3,TRUE)</f>
        <v>19.903451219512192</v>
      </c>
      <c r="P233" s="7">
        <f t="shared" si="44"/>
        <v>20</v>
      </c>
      <c r="Q233" s="7">
        <f>MATCH(P233,'CW1'!$AJ$7:$AJ$29,0)</f>
        <v>3</v>
      </c>
      <c r="R233" s="7">
        <f>MATCH(M233,'CW1'!$AK$6:$AX$6,0)</f>
        <v>8</v>
      </c>
      <c r="S233" s="7">
        <v>0</v>
      </c>
      <c r="T233" s="10">
        <f t="shared" si="42"/>
        <v>-4.8500673800189524</v>
      </c>
      <c r="U233" s="161">
        <f>(('CW1'!G236-'CW1'!G235)/3600)*'CW2 Hybrid Fuel consumption'!T233</f>
        <v>-1.5932805351041737E-4</v>
      </c>
      <c r="V233" s="10">
        <v>0</v>
      </c>
      <c r="W233" s="10">
        <f t="shared" si="47"/>
        <v>9.5375304709826736</v>
      </c>
      <c r="X233" s="171">
        <f t="shared" si="48"/>
        <v>0</v>
      </c>
      <c r="Y233" s="7">
        <f t="shared" si="49"/>
        <v>1.2784893392738165E-2</v>
      </c>
    </row>
    <row r="234" spans="1:25">
      <c r="A234" s="42">
        <v>231</v>
      </c>
      <c r="B234" s="168">
        <f>'CW2'!P237</f>
        <v>-4.7807017385641553</v>
      </c>
      <c r="C234" s="162">
        <f>CW1FC1!B234</f>
        <v>-1.3414229444930597E-4</v>
      </c>
      <c r="D234" s="21">
        <f t="shared" si="43"/>
        <v>-482.91226001750147</v>
      </c>
      <c r="E234" s="150" t="s">
        <v>150</v>
      </c>
      <c r="F234" s="164" t="s">
        <v>154</v>
      </c>
      <c r="G234" s="10">
        <v>0</v>
      </c>
      <c r="H234" s="79">
        <f t="shared" si="56"/>
        <v>0</v>
      </c>
      <c r="I234" s="10">
        <v>0</v>
      </c>
      <c r="J234" s="10">
        <f t="shared" si="54"/>
        <v>2935199.2091579665</v>
      </c>
      <c r="K234" s="7">
        <f t="shared" si="45"/>
        <v>81.533311365499074</v>
      </c>
      <c r="L234" s="7">
        <f>'CW1'!Q237</f>
        <v>4100</v>
      </c>
      <c r="M234" s="7">
        <f t="shared" si="46"/>
        <v>4000</v>
      </c>
      <c r="N234" s="7">
        <f>VLOOKUP(M234,'CW1'!$AG$7:$AH$68,2,TRUE)</f>
        <v>10.86</v>
      </c>
      <c r="O234" s="7">
        <f>VLOOKUP(L234,'CW1'!$AG$7:$AI$68,3,TRUE)</f>
        <v>19.903451219512192</v>
      </c>
      <c r="P234" s="7">
        <f t="shared" si="44"/>
        <v>20</v>
      </c>
      <c r="Q234" s="7">
        <f>MATCH(P234,'CW1'!$AJ$7:$AJ$29,0)</f>
        <v>3</v>
      </c>
      <c r="R234" s="7">
        <f>MATCH(M234,'CW1'!$AK$6:$AX$6,0)</f>
        <v>8</v>
      </c>
      <c r="S234" s="7">
        <v>0</v>
      </c>
      <c r="T234" s="10">
        <f t="shared" si="42"/>
        <v>-4.7807017385641553</v>
      </c>
      <c r="U234" s="161">
        <f>(('CW1'!G237-'CW1'!G236)/3600)*'CW2 Hybrid Fuel consumption'!T234</f>
        <v>-1.5975340556041709E-4</v>
      </c>
      <c r="V234" s="10">
        <v>0</v>
      </c>
      <c r="W234" s="10">
        <f t="shared" si="47"/>
        <v>9.5375304709826736</v>
      </c>
      <c r="X234" s="171">
        <f t="shared" si="48"/>
        <v>0</v>
      </c>
      <c r="Y234" s="7">
        <f t="shared" si="49"/>
        <v>1.2784893392738165E-2</v>
      </c>
    </row>
    <row r="235" spans="1:25">
      <c r="A235" s="42">
        <v>232</v>
      </c>
      <c r="B235" s="168">
        <f>'CW2'!P238</f>
        <v>-4.7094516069161436</v>
      </c>
      <c r="C235" s="162">
        <f>CW1FC1!B235</f>
        <v>-1.3456764649930387E-4</v>
      </c>
      <c r="D235" s="21">
        <f t="shared" si="43"/>
        <v>-484.44352739749394</v>
      </c>
      <c r="E235" s="150" t="s">
        <v>150</v>
      </c>
      <c r="F235" s="164" t="s">
        <v>154</v>
      </c>
      <c r="G235" s="10">
        <v>0</v>
      </c>
      <c r="H235" s="79">
        <f t="shared" si="56"/>
        <v>0</v>
      </c>
      <c r="I235" s="10">
        <v>0</v>
      </c>
      <c r="J235" s="10">
        <f t="shared" si="54"/>
        <v>2935199.2091579665</v>
      </c>
      <c r="K235" s="7">
        <f t="shared" si="45"/>
        <v>81.533311365499074</v>
      </c>
      <c r="L235" s="7">
        <f>'CW1'!Q238</f>
        <v>4000</v>
      </c>
      <c r="M235" s="7">
        <f t="shared" si="46"/>
        <v>4000</v>
      </c>
      <c r="N235" s="7">
        <f>VLOOKUP(M235,'CW1'!$AG$7:$AH$68,2,TRUE)</f>
        <v>10.86</v>
      </c>
      <c r="O235" s="7">
        <f>VLOOKUP(L235,'CW1'!$AG$7:$AI$68,3,TRUE)</f>
        <v>19.349805</v>
      </c>
      <c r="P235" s="7">
        <f t="shared" si="44"/>
        <v>20</v>
      </c>
      <c r="Q235" s="7">
        <f>MATCH(P235,'CW1'!$AJ$7:$AJ$29,0)</f>
        <v>3</v>
      </c>
      <c r="R235" s="7">
        <f>MATCH(M235,'CW1'!$AK$6:$AX$6,0)</f>
        <v>8</v>
      </c>
      <c r="S235" s="7">
        <v>0</v>
      </c>
      <c r="T235" s="10">
        <f t="shared" si="42"/>
        <v>-4.7094516069161436</v>
      </c>
      <c r="U235" s="161">
        <f>(('CW1'!G238-'CW1'!G237)/3600)*'CW2 Hybrid Fuel consumption'!T235</f>
        <v>-1.6017875761041464E-4</v>
      </c>
      <c r="V235" s="10">
        <v>0</v>
      </c>
      <c r="W235" s="10">
        <f t="shared" si="47"/>
        <v>9.5375304709826736</v>
      </c>
      <c r="X235" s="171">
        <f t="shared" si="48"/>
        <v>0</v>
      </c>
      <c r="Y235" s="7">
        <f t="shared" si="49"/>
        <v>1.2784893392738165E-2</v>
      </c>
    </row>
    <row r="236" spans="1:25">
      <c r="A236" s="42">
        <v>233</v>
      </c>
      <c r="B236" s="168">
        <f>'CW2'!P239</f>
        <v>-4.6362264612741955</v>
      </c>
      <c r="C236" s="162">
        <f>CW1FC1!B236</f>
        <v>-1.3499299854930722E-4</v>
      </c>
      <c r="D236" s="21">
        <f t="shared" si="43"/>
        <v>-485.97479477750596</v>
      </c>
      <c r="E236" s="150" t="s">
        <v>150</v>
      </c>
      <c r="F236" s="164" t="s">
        <v>154</v>
      </c>
      <c r="G236" s="10">
        <v>0</v>
      </c>
      <c r="H236" s="79">
        <f t="shared" si="56"/>
        <v>0</v>
      </c>
      <c r="I236" s="10">
        <v>0</v>
      </c>
      <c r="J236" s="10">
        <f t="shared" si="54"/>
        <v>2935199.2091579665</v>
      </c>
      <c r="K236" s="7">
        <f t="shared" si="45"/>
        <v>81.533311365499074</v>
      </c>
      <c r="L236" s="7">
        <f>'CW1'!Q239</f>
        <v>3900</v>
      </c>
      <c r="M236" s="7">
        <f t="shared" si="46"/>
        <v>4000</v>
      </c>
      <c r="N236" s="7">
        <f>VLOOKUP(M236,'CW1'!$AG$7:$AH$68,2,TRUE)</f>
        <v>10.86</v>
      </c>
      <c r="O236" s="7">
        <f>VLOOKUP(L236,'CW1'!$AG$7:$AI$68,3,TRUE)</f>
        <v>18.79335076923077</v>
      </c>
      <c r="P236" s="7">
        <f t="shared" si="44"/>
        <v>19</v>
      </c>
      <c r="Q236" s="7">
        <f>MATCH(P236,'CW1'!$AJ$7:$AJ$29,0)</f>
        <v>4</v>
      </c>
      <c r="R236" s="7">
        <f>MATCH(M236,'CW1'!$AK$6:$AX$6,0)</f>
        <v>8</v>
      </c>
      <c r="S236" s="7">
        <v>0</v>
      </c>
      <c r="T236" s="10">
        <f t="shared" si="42"/>
        <v>-4.6362264612741955</v>
      </c>
      <c r="U236" s="161">
        <f>(('CW1'!G239-'CW1'!G238)/3600)*'CW2 Hybrid Fuel consumption'!T236</f>
        <v>-1.6060410966041861E-4</v>
      </c>
      <c r="V236" s="10">
        <v>0</v>
      </c>
      <c r="W236" s="10">
        <f t="shared" si="47"/>
        <v>9.5375304709826736</v>
      </c>
      <c r="X236" s="171">
        <f t="shared" si="48"/>
        <v>0</v>
      </c>
      <c r="Y236" s="7">
        <f t="shared" si="49"/>
        <v>1.2784893392738165E-2</v>
      </c>
    </row>
    <row r="237" spans="1:25">
      <c r="A237" s="42">
        <v>234</v>
      </c>
      <c r="B237" s="168">
        <f>'CW2'!P240</f>
        <v>-4.5609274753369391</v>
      </c>
      <c r="C237" s="162">
        <f>CW1FC1!B237</f>
        <v>-1.3541835059930504E-4</v>
      </c>
      <c r="D237" s="21">
        <f t="shared" si="43"/>
        <v>-487.50606215749815</v>
      </c>
      <c r="E237" s="150" t="s">
        <v>150</v>
      </c>
      <c r="F237" s="164" t="s">
        <v>154</v>
      </c>
      <c r="G237" s="10">
        <v>0</v>
      </c>
      <c r="H237" s="79">
        <f t="shared" si="56"/>
        <v>0</v>
      </c>
      <c r="I237" s="10">
        <v>0</v>
      </c>
      <c r="J237" s="10">
        <f t="shared" si="54"/>
        <v>2935199.2091579665</v>
      </c>
      <c r="K237" s="7">
        <f t="shared" si="45"/>
        <v>81.533311365499074</v>
      </c>
      <c r="L237" s="7">
        <f>'CW1'!Q240</f>
        <v>3800</v>
      </c>
      <c r="M237" s="7">
        <f t="shared" si="46"/>
        <v>4000</v>
      </c>
      <c r="N237" s="7">
        <f>VLOOKUP(M237,'CW1'!$AG$7:$AH$68,2,TRUE)</f>
        <v>10.86</v>
      </c>
      <c r="O237" s="7">
        <f>VLOOKUP(L237,'CW1'!$AG$7:$AI$68,3,TRUE)</f>
        <v>18.882798947368421</v>
      </c>
      <c r="P237" s="7">
        <f t="shared" si="44"/>
        <v>19</v>
      </c>
      <c r="Q237" s="7">
        <f>MATCH(P237,'CW1'!$AJ$7:$AJ$29,0)</f>
        <v>4</v>
      </c>
      <c r="R237" s="7">
        <f>MATCH(M237,'CW1'!$AK$6:$AX$6,0)</f>
        <v>8</v>
      </c>
      <c r="S237" s="7">
        <v>0</v>
      </c>
      <c r="T237" s="10">
        <f t="shared" si="42"/>
        <v>-4.5609274753369391</v>
      </c>
      <c r="U237" s="161">
        <f>(('CW1'!G240-'CW1'!G239)/3600)*'CW2 Hybrid Fuel consumption'!T237</f>
        <v>-1.6102946171041603E-4</v>
      </c>
      <c r="V237" s="10">
        <v>0</v>
      </c>
      <c r="W237" s="10">
        <f t="shared" si="47"/>
        <v>9.5375304709826736</v>
      </c>
      <c r="X237" s="171">
        <f t="shared" si="48"/>
        <v>0</v>
      </c>
      <c r="Y237" s="7">
        <f t="shared" si="49"/>
        <v>1.2784893392738165E-2</v>
      </c>
    </row>
    <row r="238" spans="1:25">
      <c r="A238" s="42">
        <v>235</v>
      </c>
      <c r="B238" s="168">
        <f>'CW2'!P241</f>
        <v>5.970057270121611</v>
      </c>
      <c r="C238" s="162">
        <f>CW1FC1!B238</f>
        <v>1.8498963068402666E-4</v>
      </c>
      <c r="D238" s="21">
        <f t="shared" si="43"/>
        <v>665.96267046249602</v>
      </c>
      <c r="E238" s="150" t="s">
        <v>150</v>
      </c>
      <c r="F238" s="148" t="s">
        <v>152</v>
      </c>
      <c r="G238" s="10">
        <v>0</v>
      </c>
      <c r="H238" s="79">
        <f t="shared" si="56"/>
        <v>0</v>
      </c>
      <c r="I238" s="10">
        <f>B238*1000</f>
        <v>5970.0572701216106</v>
      </c>
      <c r="J238" s="10">
        <f t="shared" ref="J238:J243" si="57">I238+J237</f>
        <v>2941169.2664280883</v>
      </c>
      <c r="K238" s="7">
        <f t="shared" si="45"/>
        <v>81.699146289669116</v>
      </c>
      <c r="L238" s="7">
        <f>'CW1'!Q241</f>
        <v>4800</v>
      </c>
      <c r="M238" s="7">
        <f t="shared" si="46"/>
        <v>5000</v>
      </c>
      <c r="N238" s="7">
        <f>VLOOKUP(M238,'CW1'!$AG$7:$AH$68,2,TRUE)</f>
        <v>15.26</v>
      </c>
      <c r="O238" s="7">
        <f>VLOOKUP(L238,'CW1'!$AG$7:$AI$68,3,TRUE)</f>
        <v>21.796741666666666</v>
      </c>
      <c r="P238" s="7">
        <f t="shared" si="44"/>
        <v>22</v>
      </c>
      <c r="Q238" s="7">
        <f>MATCH(P238,'CW1'!$AJ$7:$AJ$29,0)</f>
        <v>1</v>
      </c>
      <c r="R238" s="7">
        <f>MATCH(M238,'CW1'!$AK$6:$AX$6,0)</f>
        <v>10</v>
      </c>
      <c r="S238" s="7">
        <f>INDEX('CW1'!$AK$7:$AX$29,'CW2 Hybrid Fuel consumption'!Q238,'CW2 Hybrid Fuel consumption'!R238)</f>
        <v>488</v>
      </c>
      <c r="T238" s="10">
        <f t="shared" si="42"/>
        <v>5.6</v>
      </c>
      <c r="U238" s="161">
        <f>(('CW1'!G241-'CW1'!G240)/3600)*'CW2 Hybrid Fuel consumption'!T238</f>
        <v>2.0166338066067229E-4</v>
      </c>
      <c r="V238" s="10">
        <f t="shared" si="51"/>
        <v>9.8411729762408084E-2</v>
      </c>
      <c r="W238" s="10">
        <f t="shared" si="47"/>
        <v>9.635942200745081</v>
      </c>
      <c r="X238" s="171">
        <f t="shared" si="48"/>
        <v>1.3191920879679369E-4</v>
      </c>
      <c r="Y238" s="7">
        <f t="shared" si="49"/>
        <v>1.2916812601534959E-2</v>
      </c>
    </row>
    <row r="239" spans="1:25">
      <c r="A239" s="42">
        <v>236</v>
      </c>
      <c r="B239" s="168">
        <f>'CW2'!P242</f>
        <v>6.0795721575819659</v>
      </c>
      <c r="C239" s="162">
        <f>CW1FC1!B239</f>
        <v>1.8534409072569458E-4</v>
      </c>
      <c r="D239" s="21">
        <f t="shared" si="43"/>
        <v>667.2387266125005</v>
      </c>
      <c r="E239" s="150" t="s">
        <v>150</v>
      </c>
      <c r="F239" s="148" t="s">
        <v>152</v>
      </c>
      <c r="G239" s="10">
        <v>0</v>
      </c>
      <c r="H239" s="79">
        <f t="shared" si="56"/>
        <v>0</v>
      </c>
      <c r="I239" s="10">
        <f t="shared" ref="I239:I242" si="58">B239*1000</f>
        <v>6079.5721575819662</v>
      </c>
      <c r="J239" s="10">
        <f t="shared" si="57"/>
        <v>2947248.8385856701</v>
      </c>
      <c r="K239" s="7">
        <f t="shared" si="45"/>
        <v>81.868023294046395</v>
      </c>
      <c r="L239" s="7">
        <f>'CW1'!Q242</f>
        <v>4900</v>
      </c>
      <c r="M239" s="7">
        <f t="shared" si="46"/>
        <v>5000</v>
      </c>
      <c r="N239" s="7">
        <f>VLOOKUP(M239,'CW1'!$AG$7:$AH$68,2,TRUE)</f>
        <v>15.26</v>
      </c>
      <c r="O239" s="7">
        <f>VLOOKUP(L239,'CW1'!$AG$7:$AI$68,3,TRUE)</f>
        <v>21.773712244897961</v>
      </c>
      <c r="P239" s="7">
        <f t="shared" si="44"/>
        <v>22</v>
      </c>
      <c r="Q239" s="7">
        <f>MATCH(P239,'CW1'!$AJ$7:$AJ$29,0)</f>
        <v>1</v>
      </c>
      <c r="R239" s="7">
        <f>MATCH(M239,'CW1'!$AK$6:$AX$6,0)</f>
        <v>10</v>
      </c>
      <c r="S239" s="7">
        <f>INDEX('CW1'!$AK$7:$AX$29,'CW2 Hybrid Fuel consumption'!Q239,'CW2 Hybrid Fuel consumption'!R239)</f>
        <v>488</v>
      </c>
      <c r="T239" s="10">
        <f t="shared" si="42"/>
        <v>5.6</v>
      </c>
      <c r="U239" s="161">
        <f>(('CW1'!G242-'CW1'!G241)/3600)*'CW2 Hybrid Fuel consumption'!T239</f>
        <v>1.9835719961970553E-4</v>
      </c>
      <c r="V239" s="10">
        <f t="shared" si="51"/>
        <v>9.6798313414416304E-2</v>
      </c>
      <c r="W239" s="10">
        <f t="shared" si="47"/>
        <v>9.7327405141594969</v>
      </c>
      <c r="X239" s="171">
        <f t="shared" si="48"/>
        <v>1.2975645229814517E-4</v>
      </c>
      <c r="Y239" s="7">
        <f t="shared" si="49"/>
        <v>1.3046569053833104E-2</v>
      </c>
    </row>
    <row r="240" spans="1:25">
      <c r="A240" s="42">
        <v>237</v>
      </c>
      <c r="B240" s="168">
        <f>'CW2'!P243</f>
        <v>6.1878045943930653</v>
      </c>
      <c r="C240" s="162">
        <f>CW1FC1!B240</f>
        <v>1.8569855076736196E-4</v>
      </c>
      <c r="D240" s="21">
        <f t="shared" si="43"/>
        <v>668.51478276250305</v>
      </c>
      <c r="E240" s="150" t="s">
        <v>150</v>
      </c>
      <c r="F240" s="148" t="s">
        <v>152</v>
      </c>
      <c r="G240" s="10">
        <v>0</v>
      </c>
      <c r="H240" s="79">
        <f t="shared" si="56"/>
        <v>0</v>
      </c>
      <c r="I240" s="10">
        <f t="shared" si="58"/>
        <v>6187.8045943930656</v>
      </c>
      <c r="J240" s="10">
        <f t="shared" si="57"/>
        <v>2953436.643180063</v>
      </c>
      <c r="K240" s="7">
        <f t="shared" si="45"/>
        <v>82.039906755001752</v>
      </c>
      <c r="L240" s="7">
        <f>'CW1'!Q243</f>
        <v>5000</v>
      </c>
      <c r="M240" s="7">
        <f t="shared" si="46"/>
        <v>5000</v>
      </c>
      <c r="N240" s="7">
        <f>VLOOKUP(M240,'CW1'!$AG$7:$AH$68,2,TRUE)</f>
        <v>15.26</v>
      </c>
      <c r="O240" s="7">
        <f>VLOOKUP(L240,'CW1'!$AG$7:$AI$68,3,TRUE)</f>
        <v>21.751604</v>
      </c>
      <c r="P240" s="7">
        <f t="shared" si="44"/>
        <v>22</v>
      </c>
      <c r="Q240" s="7">
        <f>MATCH(P240,'CW1'!$AJ$7:$AJ$29,0)</f>
        <v>1</v>
      </c>
      <c r="R240" s="7">
        <f>MATCH(M240,'CW1'!$AK$6:$AX$6,0)</f>
        <v>10</v>
      </c>
      <c r="S240" s="7">
        <f>INDEX('CW1'!$AK$7:$AX$29,'CW2 Hybrid Fuel consumption'!Q240,'CW2 Hybrid Fuel consumption'!R240)</f>
        <v>488</v>
      </c>
      <c r="T240" s="10">
        <f t="shared" si="42"/>
        <v>5.6</v>
      </c>
      <c r="U240" s="161">
        <f>(('CW1'!G243-'CW1'!G242)/3600)*'CW2 Hybrid Fuel consumption'!T240</f>
        <v>1.952084727096503E-4</v>
      </c>
      <c r="V240" s="10">
        <f t="shared" si="51"/>
        <v>9.5261734682309349E-2</v>
      </c>
      <c r="W240" s="10">
        <f t="shared" si="47"/>
        <v>9.8280022488418055</v>
      </c>
      <c r="X240" s="171">
        <f t="shared" si="48"/>
        <v>1.2769669528459699E-4</v>
      </c>
      <c r="Y240" s="7">
        <f t="shared" si="49"/>
        <v>1.3174265749117701E-2</v>
      </c>
    </row>
    <row r="241" spans="1:25">
      <c r="A241" s="42">
        <v>238</v>
      </c>
      <c r="B241" s="168">
        <f>'CW2'!P244</f>
        <v>6.2948222838934669</v>
      </c>
      <c r="C241" s="162">
        <f>CW1FC1!B241</f>
        <v>1.8605301080902985E-4</v>
      </c>
      <c r="D241" s="21">
        <f t="shared" si="43"/>
        <v>669.79083891250741</v>
      </c>
      <c r="E241" s="150" t="s">
        <v>150</v>
      </c>
      <c r="F241" s="148" t="s">
        <v>152</v>
      </c>
      <c r="G241" s="10">
        <v>0</v>
      </c>
      <c r="H241" s="79">
        <f t="shared" si="56"/>
        <v>0</v>
      </c>
      <c r="I241" s="10">
        <f t="shared" si="58"/>
        <v>6294.8222838934671</v>
      </c>
      <c r="J241" s="10">
        <f t="shared" si="57"/>
        <v>2959731.4654639564</v>
      </c>
      <c r="K241" s="7">
        <f t="shared" si="45"/>
        <v>82.21476292955434</v>
      </c>
      <c r="L241" s="7">
        <f>'CW1'!Q244</f>
        <v>5100</v>
      </c>
      <c r="M241" s="7">
        <f t="shared" si="46"/>
        <v>5000</v>
      </c>
      <c r="N241" s="7">
        <f>VLOOKUP(M241,'CW1'!$AG$7:$AH$68,2,TRUE)</f>
        <v>15.26</v>
      </c>
      <c r="O241" s="7">
        <f>VLOOKUP(L241,'CW1'!$AG$7:$AI$68,3,TRUE)</f>
        <v>21.786260784313725</v>
      </c>
      <c r="P241" s="7">
        <f t="shared" si="44"/>
        <v>22</v>
      </c>
      <c r="Q241" s="7">
        <f>MATCH(P241,'CW1'!$AJ$7:$AJ$29,0)</f>
        <v>1</v>
      </c>
      <c r="R241" s="7">
        <f>MATCH(M241,'CW1'!$AK$6:$AX$6,0)</f>
        <v>10</v>
      </c>
      <c r="S241" s="7">
        <f>INDEX('CW1'!$AK$7:$AX$29,'CW2 Hybrid Fuel consumption'!Q241,'CW2 Hybrid Fuel consumption'!R241)</f>
        <v>488</v>
      </c>
      <c r="T241" s="10">
        <f t="shared" si="42"/>
        <v>5.6</v>
      </c>
      <c r="U241" s="161">
        <f>(('CW1'!G244-'CW1'!G243)/3600)*'CW2 Hybrid Fuel consumption'!T241</f>
        <v>1.9220508633362477E-4</v>
      </c>
      <c r="V241" s="10">
        <f t="shared" si="51"/>
        <v>9.3796082130808894E-2</v>
      </c>
      <c r="W241" s="10">
        <f t="shared" si="47"/>
        <v>9.9217983309726137</v>
      </c>
      <c r="X241" s="171">
        <f t="shared" si="48"/>
        <v>1.2573201358017277E-4</v>
      </c>
      <c r="Y241" s="7">
        <f t="shared" si="49"/>
        <v>1.3299997762697875E-2</v>
      </c>
    </row>
    <row r="242" spans="1:25">
      <c r="A242" s="42">
        <v>239</v>
      </c>
      <c r="B242" s="168">
        <f>'CW2'!P245</f>
        <v>6.4006876834686182</v>
      </c>
      <c r="C242" s="162">
        <f>CW1FC1!B242</f>
        <v>1.8640747085069188E-4</v>
      </c>
      <c r="D242" s="21">
        <f t="shared" si="43"/>
        <v>671.06689506249074</v>
      </c>
      <c r="E242" s="150" t="s">
        <v>150</v>
      </c>
      <c r="F242" s="148" t="s">
        <v>152</v>
      </c>
      <c r="G242" s="10">
        <v>0</v>
      </c>
      <c r="H242" s="79">
        <f t="shared" si="56"/>
        <v>0</v>
      </c>
      <c r="I242" s="10">
        <f t="shared" si="58"/>
        <v>6400.6876834686182</v>
      </c>
      <c r="J242" s="10">
        <f t="shared" si="57"/>
        <v>2966132.153147425</v>
      </c>
      <c r="K242" s="7">
        <f t="shared" si="45"/>
        <v>82.392559809650706</v>
      </c>
      <c r="L242" s="7">
        <f>'CW1'!Q245</f>
        <v>4000</v>
      </c>
      <c r="M242" s="7">
        <f t="shared" si="46"/>
        <v>4000</v>
      </c>
      <c r="N242" s="7">
        <f>VLOOKUP(M242,'CW1'!$AG$7:$AH$68,2,TRUE)</f>
        <v>10.86</v>
      </c>
      <c r="O242" s="7">
        <f>VLOOKUP(L242,'CW1'!$AG$7:$AI$68,3,TRUE)</f>
        <v>19.349805</v>
      </c>
      <c r="P242" s="7">
        <f t="shared" si="44"/>
        <v>20</v>
      </c>
      <c r="Q242" s="7">
        <f>MATCH(P242,'CW1'!$AJ$7:$AJ$29,0)</f>
        <v>3</v>
      </c>
      <c r="R242" s="7">
        <f>MATCH(M242,'CW1'!$AK$6:$AX$6,0)</f>
        <v>8</v>
      </c>
      <c r="S242" s="7">
        <f>INDEX('CW1'!$AK$7:$AX$29,'CW2 Hybrid Fuel consumption'!Q242,'CW2 Hybrid Fuel consumption'!R242)</f>
        <v>466</v>
      </c>
      <c r="T242" s="10">
        <f t="shared" si="42"/>
        <v>5.6</v>
      </c>
      <c r="U242" s="161">
        <f>(('CW1'!G245-'CW1'!G244)/3600)*'CW2 Hybrid Fuel consumption'!T242</f>
        <v>1.8933619271783265E-4</v>
      </c>
      <c r="V242" s="10">
        <f t="shared" si="51"/>
        <v>8.8230665806510011E-2</v>
      </c>
      <c r="W242" s="10">
        <f t="shared" si="47"/>
        <v>10.010028996779123</v>
      </c>
      <c r="X242" s="171">
        <f t="shared" si="48"/>
        <v>1.182716699819169E-4</v>
      </c>
      <c r="Y242" s="7">
        <f t="shared" si="49"/>
        <v>1.3418269432679791E-2</v>
      </c>
    </row>
    <row r="243" spans="1:25">
      <c r="A243" s="42">
        <v>240</v>
      </c>
      <c r="B243" s="168">
        <f>'CW2'!P246</f>
        <v>6.5054585499208937</v>
      </c>
      <c r="C243" s="162">
        <f>CW1FC1!B243</f>
        <v>1.8676193089235885E-4</v>
      </c>
      <c r="D243" s="21">
        <f t="shared" si="43"/>
        <v>672.34295121249193</v>
      </c>
      <c r="E243" s="148" t="s">
        <v>149</v>
      </c>
      <c r="F243" s="163" t="s">
        <v>153</v>
      </c>
      <c r="G243" s="10">
        <f>B243-5.6</f>
        <v>0.90545854992089403</v>
      </c>
      <c r="H243" s="79">
        <f>G243*1000</f>
        <v>905.45854992089403</v>
      </c>
      <c r="I243" s="10">
        <v>0</v>
      </c>
      <c r="J243" s="10">
        <f t="shared" si="57"/>
        <v>2966132.153147425</v>
      </c>
      <c r="K243" s="7">
        <f t="shared" si="45"/>
        <v>82.392559809650706</v>
      </c>
      <c r="L243" s="7">
        <f>MIN(3000,'CW1'!Q246)</f>
        <v>3000</v>
      </c>
      <c r="M243" s="7">
        <f t="shared" si="46"/>
        <v>3000</v>
      </c>
      <c r="N243" s="7">
        <f>VLOOKUP(M243,'CW1'!$AG$7:$AH$68,2,TRUE)</f>
        <v>7.17</v>
      </c>
      <c r="O243" s="7">
        <f>VLOOKUP(L243,'CW1'!$AG$7:$AI$68,3,TRUE)</f>
        <v>17.033529999999999</v>
      </c>
      <c r="P243" s="7">
        <f t="shared" si="44"/>
        <v>18</v>
      </c>
      <c r="Q243" s="7">
        <f>MATCH(P243,'CW1'!$AJ$7:$AJ$29,0)</f>
        <v>5</v>
      </c>
      <c r="R243" s="7">
        <f>MATCH(M243,'CW1'!$AK$6:$AX$6,0)</f>
        <v>6</v>
      </c>
      <c r="S243" s="7">
        <f>INDEX('CW1'!$AK$7:$AX$29,'CW2 Hybrid Fuel consumption'!Q243,'CW2 Hybrid Fuel consumption'!R243)</f>
        <v>424</v>
      </c>
      <c r="T243" s="10">
        <f t="shared" si="42"/>
        <v>5.6</v>
      </c>
      <c r="U243" s="161">
        <f>(('CW1'!G246-'CW1'!G245)/3600)*'CW2 Hybrid Fuel consumption'!T243</f>
        <v>1.8659204477015201E-4</v>
      </c>
      <c r="V243" s="10">
        <f t="shared" si="51"/>
        <v>7.9115026982544454E-2</v>
      </c>
      <c r="W243" s="10">
        <f t="shared" si="47"/>
        <v>10.089144023761667</v>
      </c>
      <c r="X243" s="171">
        <f t="shared" si="48"/>
        <v>1.0605231499000598E-4</v>
      </c>
      <c r="Y243" s="7">
        <f t="shared" si="49"/>
        <v>1.3524321747669796E-2</v>
      </c>
    </row>
    <row r="244" spans="1:25">
      <c r="A244" s="42">
        <v>241</v>
      </c>
      <c r="B244" s="168">
        <f>'CW2'!P247</f>
        <v>6.6091884143160335</v>
      </c>
      <c r="C244" s="162">
        <f>CW1FC1!B244</f>
        <v>1.8711639093402861E-4</v>
      </c>
      <c r="D244" s="21">
        <f t="shared" si="43"/>
        <v>673.619007362503</v>
      </c>
      <c r="E244" s="148" t="s">
        <v>149</v>
      </c>
      <c r="F244" s="163" t="s">
        <v>153</v>
      </c>
      <c r="G244" s="10">
        <f t="shared" ref="G244:G277" si="59">B244-5.6</f>
        <v>1.0091884143160339</v>
      </c>
      <c r="H244" s="79">
        <f t="shared" ref="H244:H307" si="60">G244*1000</f>
        <v>1009.1884143160339</v>
      </c>
      <c r="I244" s="10">
        <v>0</v>
      </c>
      <c r="J244" s="10">
        <f t="shared" ref="J244:J275" si="61">J243-H244</f>
        <v>2965122.9647331089</v>
      </c>
      <c r="K244" s="7">
        <f t="shared" si="45"/>
        <v>82.36452679814191</v>
      </c>
      <c r="L244" s="7">
        <f>MIN(3000,'CW1'!Q247)</f>
        <v>3000</v>
      </c>
      <c r="M244" s="7">
        <f t="shared" si="46"/>
        <v>3000</v>
      </c>
      <c r="N244" s="7">
        <f>VLOOKUP(M244,'CW1'!$AG$7:$AH$68,2,TRUE)</f>
        <v>7.17</v>
      </c>
      <c r="O244" s="7">
        <f>VLOOKUP(L244,'CW1'!$AG$7:$AI$68,3,TRUE)</f>
        <v>17.033529999999999</v>
      </c>
      <c r="P244" s="7">
        <f t="shared" si="44"/>
        <v>18</v>
      </c>
      <c r="Q244" s="7">
        <f>MATCH(P244,'CW1'!$AJ$7:$AJ$29,0)</f>
        <v>5</v>
      </c>
      <c r="R244" s="7">
        <f>MATCH(M244,'CW1'!$AK$6:$AX$6,0)</f>
        <v>6</v>
      </c>
      <c r="S244" s="7">
        <f>INDEX('CW1'!$AK$7:$AX$29,'CW2 Hybrid Fuel consumption'!Q244,'CW2 Hybrid Fuel consumption'!R244)</f>
        <v>424</v>
      </c>
      <c r="T244" s="10">
        <f t="shared" si="42"/>
        <v>5.6</v>
      </c>
      <c r="U244" s="161">
        <f>(('CW1'!G247-'CW1'!G246)/3600)*'CW2 Hybrid Fuel consumption'!T244</f>
        <v>1.8396385652993767E-4</v>
      </c>
      <c r="V244" s="10">
        <f t="shared" si="51"/>
        <v>7.8000675168693578E-2</v>
      </c>
      <c r="W244" s="10">
        <f t="shared" si="47"/>
        <v>10.167144698930361</v>
      </c>
      <c r="X244" s="171">
        <f t="shared" si="48"/>
        <v>1.0455854580253831E-4</v>
      </c>
      <c r="Y244" s="7">
        <f t="shared" si="49"/>
        <v>1.3628880293472334E-2</v>
      </c>
    </row>
    <row r="245" spans="1:25">
      <c r="A245" s="42">
        <v>242</v>
      </c>
      <c r="B245" s="168">
        <f>'CW2'!P248</f>
        <v>6.7119269971230864</v>
      </c>
      <c r="C245" s="162">
        <f>CW1FC1!B245</f>
        <v>1.8747085097569366E-4</v>
      </c>
      <c r="D245" s="21">
        <f t="shared" si="43"/>
        <v>674.89506351249713</v>
      </c>
      <c r="E245" s="148" t="s">
        <v>149</v>
      </c>
      <c r="F245" s="163" t="s">
        <v>153</v>
      </c>
      <c r="G245" s="10">
        <f t="shared" si="59"/>
        <v>1.1119269971230867</v>
      </c>
      <c r="H245" s="79">
        <f t="shared" si="60"/>
        <v>1111.9269971230867</v>
      </c>
      <c r="I245" s="10">
        <v>0</v>
      </c>
      <c r="J245" s="10">
        <f t="shared" si="61"/>
        <v>2964011.0377359856</v>
      </c>
      <c r="K245" s="7">
        <f t="shared" si="45"/>
        <v>82.333639937110718</v>
      </c>
      <c r="L245" s="7">
        <f>MIN(3000,'CW1'!Q248)</f>
        <v>3000</v>
      </c>
      <c r="M245" s="7">
        <f t="shared" si="46"/>
        <v>3000</v>
      </c>
      <c r="N245" s="7">
        <f>VLOOKUP(M245,'CW1'!$AG$7:$AH$68,2,TRUE)</f>
        <v>7.17</v>
      </c>
      <c r="O245" s="7">
        <f>VLOOKUP(L245,'CW1'!$AG$7:$AI$68,3,TRUE)</f>
        <v>17.033529999999999</v>
      </c>
      <c r="P245" s="7">
        <f t="shared" si="44"/>
        <v>18</v>
      </c>
      <c r="Q245" s="7">
        <f>MATCH(P245,'CW1'!$AJ$7:$AJ$29,0)</f>
        <v>5</v>
      </c>
      <c r="R245" s="7">
        <f>MATCH(M245,'CW1'!$AK$6:$AX$6,0)</f>
        <v>6</v>
      </c>
      <c r="S245" s="7">
        <f>INDEX('CW1'!$AK$7:$AX$29,'CW2 Hybrid Fuel consumption'!Q245,'CW2 Hybrid Fuel consumption'!R245)</f>
        <v>424</v>
      </c>
      <c r="T245" s="10">
        <f t="shared" si="42"/>
        <v>5.6</v>
      </c>
      <c r="U245" s="161">
        <f>(('CW1'!G248-'CW1'!G247)/3600)*'CW2 Hybrid Fuel consumption'!T245</f>
        <v>1.8144368465060505E-4</v>
      </c>
      <c r="V245" s="10">
        <f t="shared" si="51"/>
        <v>7.6932122291856544E-2</v>
      </c>
      <c r="W245" s="10">
        <f t="shared" si="47"/>
        <v>10.244076821222217</v>
      </c>
      <c r="X245" s="171">
        <f t="shared" si="48"/>
        <v>1.0312616929203291E-4</v>
      </c>
      <c r="Y245" s="7">
        <f t="shared" si="49"/>
        <v>1.3732006462764366E-2</v>
      </c>
    </row>
    <row r="246" spans="1:25">
      <c r="A246" s="42">
        <v>243</v>
      </c>
      <c r="B246" s="168">
        <f>'CW2'!P249</f>
        <v>6.8137205725588563</v>
      </c>
      <c r="C246" s="162">
        <f>CW1FC1!B246</f>
        <v>1.8782531101735878E-4</v>
      </c>
      <c r="D246" s="21">
        <f t="shared" si="43"/>
        <v>676.17111966249161</v>
      </c>
      <c r="E246" s="148" t="s">
        <v>149</v>
      </c>
      <c r="F246" s="163" t="s">
        <v>153</v>
      </c>
      <c r="G246" s="10">
        <f t="shared" si="59"/>
        <v>1.2137205725588567</v>
      </c>
      <c r="H246" s="79">
        <f t="shared" si="60"/>
        <v>1213.7205725588567</v>
      </c>
      <c r="I246" s="10">
        <v>0</v>
      </c>
      <c r="J246" s="10">
        <f t="shared" si="61"/>
        <v>2962797.3171634269</v>
      </c>
      <c r="K246" s="7">
        <f t="shared" si="45"/>
        <v>82.299925476761857</v>
      </c>
      <c r="L246" s="7">
        <f>MIN(3000,'CW1'!Q249)</f>
        <v>3000</v>
      </c>
      <c r="M246" s="7">
        <f t="shared" si="46"/>
        <v>3000</v>
      </c>
      <c r="N246" s="7">
        <f>VLOOKUP(M246,'CW1'!$AG$7:$AH$68,2,TRUE)</f>
        <v>7.17</v>
      </c>
      <c r="O246" s="7">
        <f>VLOOKUP(L246,'CW1'!$AG$7:$AI$68,3,TRUE)</f>
        <v>17.033529999999999</v>
      </c>
      <c r="P246" s="7">
        <f t="shared" si="44"/>
        <v>18</v>
      </c>
      <c r="Q246" s="7">
        <f>MATCH(P246,'CW1'!$AJ$7:$AJ$29,0)</f>
        <v>5</v>
      </c>
      <c r="R246" s="7">
        <f>MATCH(M246,'CW1'!$AK$6:$AX$6,0)</f>
        <v>6</v>
      </c>
      <c r="S246" s="7">
        <f>INDEX('CW1'!$AK$7:$AX$29,'CW2 Hybrid Fuel consumption'!Q246,'CW2 Hybrid Fuel consumption'!R246)</f>
        <v>424</v>
      </c>
      <c r="T246" s="10">
        <f t="shared" si="42"/>
        <v>5.6</v>
      </c>
      <c r="U246" s="161">
        <f>(('CW1'!G249-'CW1'!G248)/3600)*'CW2 Hybrid Fuel consumption'!T246</f>
        <v>1.7902432726840008E-4</v>
      </c>
      <c r="V246" s="10">
        <f t="shared" si="51"/>
        <v>7.5906314761801638E-2</v>
      </c>
      <c r="W246" s="10">
        <f t="shared" si="47"/>
        <v>10.319983135984019</v>
      </c>
      <c r="X246" s="171">
        <f t="shared" si="48"/>
        <v>1.0175109217399684E-4</v>
      </c>
      <c r="Y246" s="7">
        <f t="shared" si="49"/>
        <v>1.3833757554938363E-2</v>
      </c>
    </row>
    <row r="247" spans="1:25">
      <c r="A247" s="42">
        <v>244</v>
      </c>
      <c r="B247" s="168">
        <f>'CW2'!P250</f>
        <v>6.9146122895189874</v>
      </c>
      <c r="C247" s="162">
        <f>CW1FC1!B247</f>
        <v>1.881797710590289E-4</v>
      </c>
      <c r="D247" s="21">
        <f t="shared" si="43"/>
        <v>677.44717581250404</v>
      </c>
      <c r="E247" s="148" t="s">
        <v>149</v>
      </c>
      <c r="F247" s="163" t="s">
        <v>153</v>
      </c>
      <c r="G247" s="10">
        <f t="shared" si="59"/>
        <v>1.3146122895189878</v>
      </c>
      <c r="H247" s="79">
        <f t="shared" si="60"/>
        <v>1314.6122895189878</v>
      </c>
      <c r="I247" s="10">
        <v>0</v>
      </c>
      <c r="J247" s="10">
        <f t="shared" si="61"/>
        <v>2961482.7048739078</v>
      </c>
      <c r="K247" s="7">
        <f t="shared" si="45"/>
        <v>82.263408468719661</v>
      </c>
      <c r="L247" s="7">
        <f>MIN(3000,'CW1'!Q250)</f>
        <v>3000</v>
      </c>
      <c r="M247" s="7">
        <f t="shared" si="46"/>
        <v>3000</v>
      </c>
      <c r="N247" s="7">
        <f>VLOOKUP(M247,'CW1'!$AG$7:$AH$68,2,TRUE)</f>
        <v>7.17</v>
      </c>
      <c r="O247" s="7">
        <f>VLOOKUP(L247,'CW1'!$AG$7:$AI$68,3,TRUE)</f>
        <v>17.033529999999999</v>
      </c>
      <c r="P247" s="7">
        <f t="shared" si="44"/>
        <v>18</v>
      </c>
      <c r="Q247" s="7">
        <f>MATCH(P247,'CW1'!$AJ$7:$AJ$29,0)</f>
        <v>5</v>
      </c>
      <c r="R247" s="7">
        <f>MATCH(M247,'CW1'!$AK$6:$AX$6,0)</f>
        <v>6</v>
      </c>
      <c r="S247" s="7">
        <f>INDEX('CW1'!$AK$7:$AX$29,'CW2 Hybrid Fuel consumption'!Q247,'CW2 Hybrid Fuel consumption'!R247)</f>
        <v>424</v>
      </c>
      <c r="T247" s="10">
        <f t="shared" si="42"/>
        <v>5.6</v>
      </c>
      <c r="U247" s="161">
        <f>(('CW1'!G250-'CW1'!G249)/3600)*'CW2 Hybrid Fuel consumption'!T247</f>
        <v>1.7669923732131012E-4</v>
      </c>
      <c r="V247" s="10">
        <f t="shared" si="51"/>
        <v>7.4920476624235482E-2</v>
      </c>
      <c r="W247" s="10">
        <f t="shared" si="47"/>
        <v>10.394903612608255</v>
      </c>
      <c r="X247" s="171">
        <f t="shared" si="48"/>
        <v>1.0042959333007439E-4</v>
      </c>
      <c r="Y247" s="7">
        <f t="shared" si="49"/>
        <v>1.3934187148268438E-2</v>
      </c>
    </row>
    <row r="248" spans="1:25">
      <c r="A248" s="42">
        <v>245</v>
      </c>
      <c r="B248" s="168">
        <f>'CW2'!P251</f>
        <v>7.0146424552436715</v>
      </c>
      <c r="C248" s="162">
        <f>CW1FC1!B248</f>
        <v>1.8853423110069736E-4</v>
      </c>
      <c r="D248" s="21">
        <f t="shared" si="43"/>
        <v>678.72323196251045</v>
      </c>
      <c r="E248" s="148" t="s">
        <v>149</v>
      </c>
      <c r="F248" s="163" t="s">
        <v>153</v>
      </c>
      <c r="G248" s="10">
        <f t="shared" si="59"/>
        <v>1.4146424552436718</v>
      </c>
      <c r="H248" s="79">
        <f t="shared" si="60"/>
        <v>1414.6424552436717</v>
      </c>
      <c r="I248" s="10">
        <v>0</v>
      </c>
      <c r="J248" s="10">
        <f t="shared" si="61"/>
        <v>2960068.0624186643</v>
      </c>
      <c r="K248" s="7">
        <f t="shared" si="45"/>
        <v>82.224112844962889</v>
      </c>
      <c r="L248" s="7">
        <f>MIN(3000,'CW1'!Q251)</f>
        <v>3000</v>
      </c>
      <c r="M248" s="7">
        <f t="shared" si="46"/>
        <v>3000</v>
      </c>
      <c r="N248" s="7">
        <f>VLOOKUP(M248,'CW1'!$AG$7:$AH$68,2,TRUE)</f>
        <v>7.17</v>
      </c>
      <c r="O248" s="7">
        <f>VLOOKUP(L248,'CW1'!$AG$7:$AI$68,3,TRUE)</f>
        <v>17.033529999999999</v>
      </c>
      <c r="P248" s="7">
        <f t="shared" si="44"/>
        <v>18</v>
      </c>
      <c r="Q248" s="7">
        <f>MATCH(P248,'CW1'!$AJ$7:$AJ$29,0)</f>
        <v>5</v>
      </c>
      <c r="R248" s="7">
        <f>MATCH(M248,'CW1'!$AK$6:$AX$6,0)</f>
        <v>6</v>
      </c>
      <c r="S248" s="7">
        <f>INDEX('CW1'!$AK$7:$AX$29,'CW2 Hybrid Fuel consumption'!Q248,'CW2 Hybrid Fuel consumption'!R248)</f>
        <v>424</v>
      </c>
      <c r="T248" s="10">
        <f t="shared" si="42"/>
        <v>5.6</v>
      </c>
      <c r="U248" s="161">
        <f>(('CW1'!G251-'CW1'!G250)/3600)*'CW2 Hybrid Fuel consumption'!T248</f>
        <v>1.7446244793974981E-4</v>
      </c>
      <c r="V248" s="10">
        <f t="shared" si="51"/>
        <v>7.3972077926453925E-2</v>
      </c>
      <c r="W248" s="10">
        <f t="shared" si="47"/>
        <v>10.468875690534709</v>
      </c>
      <c r="X248" s="171">
        <f t="shared" si="48"/>
        <v>9.9158281402753247E-5</v>
      </c>
      <c r="Y248" s="7">
        <f t="shared" si="49"/>
        <v>1.4033345429671192E-2</v>
      </c>
    </row>
    <row r="249" spans="1:25">
      <c r="A249" s="42">
        <v>246</v>
      </c>
      <c r="B249" s="168">
        <f>'CW2'!P252</f>
        <v>7.1138487868637768</v>
      </c>
      <c r="C249" s="162">
        <f>CW1FC1!B249</f>
        <v>1.8888869114235918E-4</v>
      </c>
      <c r="D249" s="21">
        <f t="shared" si="43"/>
        <v>679.99928811249299</v>
      </c>
      <c r="E249" s="148" t="s">
        <v>149</v>
      </c>
      <c r="F249" s="163" t="s">
        <v>153</v>
      </c>
      <c r="G249" s="10">
        <f t="shared" si="59"/>
        <v>1.5138487868637771</v>
      </c>
      <c r="H249" s="79">
        <f t="shared" si="60"/>
        <v>1513.8487868637771</v>
      </c>
      <c r="I249" s="10">
        <v>0</v>
      </c>
      <c r="J249" s="10">
        <f t="shared" si="61"/>
        <v>2958554.2136318004</v>
      </c>
      <c r="K249" s="7">
        <f t="shared" si="45"/>
        <v>82.182061489772224</v>
      </c>
      <c r="L249" s="7">
        <f>MIN(3000,'CW1'!Q252)</f>
        <v>3000</v>
      </c>
      <c r="M249" s="7">
        <f t="shared" si="46"/>
        <v>3000</v>
      </c>
      <c r="N249" s="7">
        <f>VLOOKUP(M249,'CW1'!$AG$7:$AH$68,2,TRUE)</f>
        <v>7.17</v>
      </c>
      <c r="O249" s="7">
        <f>VLOOKUP(L249,'CW1'!$AG$7:$AI$68,3,TRUE)</f>
        <v>17.033529999999999</v>
      </c>
      <c r="P249" s="7">
        <f t="shared" si="44"/>
        <v>18</v>
      </c>
      <c r="Q249" s="7">
        <f>MATCH(P249,'CW1'!$AJ$7:$AJ$29,0)</f>
        <v>5</v>
      </c>
      <c r="R249" s="7">
        <f>MATCH(M249,'CW1'!$AK$6:$AX$6,0)</f>
        <v>6</v>
      </c>
      <c r="S249" s="7">
        <f>INDEX('CW1'!$AK$7:$AX$29,'CW2 Hybrid Fuel consumption'!Q249,'CW2 Hybrid Fuel consumption'!R249)</f>
        <v>424</v>
      </c>
      <c r="T249" s="10">
        <f t="shared" si="42"/>
        <v>5.6</v>
      </c>
      <c r="U249" s="161">
        <f>(('CW1'!G252-'CW1'!G251)/3600)*'CW2 Hybrid Fuel consumption'!T249</f>
        <v>1.7230850797119736E-4</v>
      </c>
      <c r="V249" s="10">
        <f t="shared" si="51"/>
        <v>7.3058807379787677E-2</v>
      </c>
      <c r="W249" s="10">
        <f t="shared" si="47"/>
        <v>10.541934497914497</v>
      </c>
      <c r="X249" s="171">
        <f t="shared" si="48"/>
        <v>9.7934058149849439E-5</v>
      </c>
      <c r="Y249" s="7">
        <f t="shared" si="49"/>
        <v>1.4131279487821041E-2</v>
      </c>
    </row>
    <row r="250" spans="1:25">
      <c r="A250" s="42">
        <v>247</v>
      </c>
      <c r="B250" s="168">
        <f>'CW2'!P253</f>
        <v>7.2122666351548199</v>
      </c>
      <c r="C250" s="162">
        <f>CW1FC1!B250</f>
        <v>1.8924315118402913E-4</v>
      </c>
      <c r="D250" s="21">
        <f t="shared" si="43"/>
        <v>681.27534426250486</v>
      </c>
      <c r="E250" s="148" t="s">
        <v>149</v>
      </c>
      <c r="F250" s="163" t="s">
        <v>153</v>
      </c>
      <c r="G250" s="10">
        <f t="shared" si="59"/>
        <v>1.6122666351548203</v>
      </c>
      <c r="H250" s="79">
        <f t="shared" si="60"/>
        <v>1612.2666351548203</v>
      </c>
      <c r="I250" s="10">
        <v>0</v>
      </c>
      <c r="J250" s="10">
        <f t="shared" si="61"/>
        <v>2956941.9469966455</v>
      </c>
      <c r="K250" s="7">
        <f t="shared" si="45"/>
        <v>82.137276305462379</v>
      </c>
      <c r="L250" s="7">
        <f>MIN(3000,'CW1'!Q253)</f>
        <v>3000</v>
      </c>
      <c r="M250" s="7">
        <f t="shared" si="46"/>
        <v>3000</v>
      </c>
      <c r="N250" s="7">
        <f>VLOOKUP(M250,'CW1'!$AG$7:$AH$68,2,TRUE)</f>
        <v>7.17</v>
      </c>
      <c r="O250" s="7">
        <f>VLOOKUP(L250,'CW1'!$AG$7:$AI$68,3,TRUE)</f>
        <v>17.033529999999999</v>
      </c>
      <c r="P250" s="7">
        <f t="shared" si="44"/>
        <v>18</v>
      </c>
      <c r="Q250" s="7">
        <f>MATCH(P250,'CW1'!$AJ$7:$AJ$29,0)</f>
        <v>5</v>
      </c>
      <c r="R250" s="7">
        <f>MATCH(M250,'CW1'!$AK$6:$AX$6,0)</f>
        <v>6</v>
      </c>
      <c r="S250" s="7">
        <f>INDEX('CW1'!$AK$7:$AX$29,'CW2 Hybrid Fuel consumption'!Q250,'CW2 Hybrid Fuel consumption'!R250)</f>
        <v>424</v>
      </c>
      <c r="T250" s="10">
        <f t="shared" si="42"/>
        <v>5.6</v>
      </c>
      <c r="U250" s="161">
        <f>(('CW1'!G253-'CW1'!G252)/3600)*'CW2 Hybrid Fuel consumption'!T250</f>
        <v>1.7023242605120477E-4</v>
      </c>
      <c r="V250" s="10">
        <f t="shared" si="51"/>
        <v>7.2178548645710827E-2</v>
      </c>
      <c r="W250" s="10">
        <f t="shared" si="47"/>
        <v>10.614113046560208</v>
      </c>
      <c r="X250" s="171">
        <f t="shared" si="48"/>
        <v>9.6754086656448824E-5</v>
      </c>
      <c r="Y250" s="7">
        <f t="shared" si="49"/>
        <v>1.4228033574477489E-2</v>
      </c>
    </row>
    <row r="251" spans="1:25">
      <c r="A251" s="42">
        <v>248</v>
      </c>
      <c r="B251" s="168">
        <f>'CW2'!P254</f>
        <v>7.3099291841543232</v>
      </c>
      <c r="C251" s="162">
        <f>CW1FC1!B251</f>
        <v>1.8959761122569688E-4</v>
      </c>
      <c r="D251" s="21">
        <f t="shared" si="43"/>
        <v>682.55140041250877</v>
      </c>
      <c r="E251" s="148" t="s">
        <v>149</v>
      </c>
      <c r="F251" s="163" t="s">
        <v>153</v>
      </c>
      <c r="G251" s="10">
        <f t="shared" si="59"/>
        <v>1.7099291841543236</v>
      </c>
      <c r="H251" s="79">
        <f t="shared" si="60"/>
        <v>1709.9291841543236</v>
      </c>
      <c r="I251" s="10">
        <v>0</v>
      </c>
      <c r="J251" s="10">
        <f t="shared" si="61"/>
        <v>2955232.0178124914</v>
      </c>
      <c r="K251" s="7">
        <f t="shared" si="45"/>
        <v>82.089778272569205</v>
      </c>
      <c r="L251" s="7">
        <f>MIN(3000,'CW1'!Q254)</f>
        <v>3000</v>
      </c>
      <c r="M251" s="7">
        <f t="shared" si="46"/>
        <v>3000</v>
      </c>
      <c r="N251" s="7">
        <f>VLOOKUP(M251,'CW1'!$AG$7:$AH$68,2,TRUE)</f>
        <v>7.17</v>
      </c>
      <c r="O251" s="7">
        <f>VLOOKUP(L251,'CW1'!$AG$7:$AI$68,3,TRUE)</f>
        <v>17.033529999999999</v>
      </c>
      <c r="P251" s="7">
        <f t="shared" si="44"/>
        <v>18</v>
      </c>
      <c r="Q251" s="7">
        <f>MATCH(P251,'CW1'!$AJ$7:$AJ$29,0)</f>
        <v>5</v>
      </c>
      <c r="R251" s="7">
        <f>MATCH(M251,'CW1'!$AK$6:$AX$6,0)</f>
        <v>6</v>
      </c>
      <c r="S251" s="7">
        <f>INDEX('CW1'!$AK$7:$AX$29,'CW2 Hybrid Fuel consumption'!Q251,'CW2 Hybrid Fuel consumption'!R251)</f>
        <v>424</v>
      </c>
      <c r="T251" s="10">
        <f t="shared" si="42"/>
        <v>5.6</v>
      </c>
      <c r="U251" s="161">
        <f>(('CW1'!G254-'CW1'!G253)/3600)*'CW2 Hybrid Fuel consumption'!T251</f>
        <v>1.6822962191338555E-4</v>
      </c>
      <c r="V251" s="10">
        <f t="shared" si="51"/>
        <v>7.1329359691275476E-2</v>
      </c>
      <c r="W251" s="10">
        <f t="shared" si="47"/>
        <v>10.685442406251484</v>
      </c>
      <c r="X251" s="171">
        <f t="shared" si="48"/>
        <v>9.5615763661227176E-5</v>
      </c>
      <c r="Y251" s="7">
        <f t="shared" si="49"/>
        <v>1.4323649338138716E-2</v>
      </c>
    </row>
    <row r="252" spans="1:25">
      <c r="A252" s="42">
        <v>249</v>
      </c>
      <c r="B252" s="168">
        <f>'CW2'!P255</f>
        <v>7.4068676297437506</v>
      </c>
      <c r="C252" s="162">
        <f>CW1FC1!B252</f>
        <v>1.8995207126735946E-4</v>
      </c>
      <c r="D252" s="21">
        <f t="shared" si="43"/>
        <v>683.82745656249404</v>
      </c>
      <c r="E252" s="148" t="s">
        <v>149</v>
      </c>
      <c r="F252" s="163" t="s">
        <v>153</v>
      </c>
      <c r="G252" s="10">
        <f t="shared" si="59"/>
        <v>1.8068676297437509</v>
      </c>
      <c r="H252" s="79">
        <f t="shared" si="60"/>
        <v>1806.867629743751</v>
      </c>
      <c r="I252" s="10">
        <v>0</v>
      </c>
      <c r="J252" s="10">
        <f t="shared" si="61"/>
        <v>2953425.1501827477</v>
      </c>
      <c r="K252" s="7">
        <f t="shared" si="45"/>
        <v>82.039587505076327</v>
      </c>
      <c r="L252" s="7">
        <f>MIN(3000,'CW1'!Q255)</f>
        <v>3000</v>
      </c>
      <c r="M252" s="7">
        <f t="shared" si="46"/>
        <v>3000</v>
      </c>
      <c r="N252" s="7">
        <f>VLOOKUP(M252,'CW1'!$AG$7:$AH$68,2,TRUE)</f>
        <v>7.17</v>
      </c>
      <c r="O252" s="7">
        <f>VLOOKUP(L252,'CW1'!$AG$7:$AI$68,3,TRUE)</f>
        <v>17.033529999999999</v>
      </c>
      <c r="P252" s="7">
        <f t="shared" si="44"/>
        <v>18</v>
      </c>
      <c r="Q252" s="7">
        <f>MATCH(P252,'CW1'!$AJ$7:$AJ$29,0)</f>
        <v>5</v>
      </c>
      <c r="R252" s="7">
        <f>MATCH(M252,'CW1'!$AK$6:$AX$6,0)</f>
        <v>6</v>
      </c>
      <c r="S252" s="7">
        <f>INDEX('CW1'!$AK$7:$AX$29,'CW2 Hybrid Fuel consumption'!Q252,'CW2 Hybrid Fuel consumption'!R252)</f>
        <v>424</v>
      </c>
      <c r="T252" s="10">
        <f t="shared" si="42"/>
        <v>5.6</v>
      </c>
      <c r="U252" s="161">
        <f>(('CW1'!G255-'CW1'!G254)/3600)*'CW2 Hybrid Fuel consumption'!T252</f>
        <v>1.6629588385661816E-4</v>
      </c>
      <c r="V252" s="10">
        <f t="shared" si="51"/>
        <v>7.0509454755206105E-2</v>
      </c>
      <c r="W252" s="10">
        <f t="shared" si="47"/>
        <v>10.75595186100669</v>
      </c>
      <c r="X252" s="171">
        <f t="shared" si="48"/>
        <v>9.4516695382313812E-5</v>
      </c>
      <c r="Y252" s="7">
        <f t="shared" si="49"/>
        <v>1.4418166033521029E-2</v>
      </c>
    </row>
    <row r="253" spans="1:25">
      <c r="A253" s="42">
        <v>250</v>
      </c>
      <c r="B253" s="168">
        <f>'CW2'!P256</f>
        <v>7.5031113398365052</v>
      </c>
      <c r="C253" s="162">
        <f>CW1FC1!B253</f>
        <v>1.9030653130902727E-4</v>
      </c>
      <c r="D253" s="21">
        <f t="shared" si="43"/>
        <v>685.10351271249817</v>
      </c>
      <c r="E253" s="148" t="s">
        <v>149</v>
      </c>
      <c r="F253" s="163" t="s">
        <v>153</v>
      </c>
      <c r="G253" s="10">
        <f t="shared" si="59"/>
        <v>1.9031113398365056</v>
      </c>
      <c r="H253" s="79">
        <f t="shared" si="60"/>
        <v>1903.1113398365055</v>
      </c>
      <c r="I253" s="10">
        <v>0</v>
      </c>
      <c r="J253" s="10">
        <f t="shared" si="61"/>
        <v>2951522.0388429114</v>
      </c>
      <c r="K253" s="7">
        <f t="shared" si="45"/>
        <v>81.986723301191972</v>
      </c>
      <c r="L253" s="7">
        <f>MIN(3000,'CW1'!Q256)</f>
        <v>3000</v>
      </c>
      <c r="M253" s="7">
        <f t="shared" si="46"/>
        <v>3000</v>
      </c>
      <c r="N253" s="7">
        <f>VLOOKUP(M253,'CW1'!$AG$7:$AH$68,2,TRUE)</f>
        <v>7.17</v>
      </c>
      <c r="O253" s="7">
        <f>VLOOKUP(L253,'CW1'!$AG$7:$AI$68,3,TRUE)</f>
        <v>17.033529999999999</v>
      </c>
      <c r="P253" s="7">
        <f t="shared" si="44"/>
        <v>18</v>
      </c>
      <c r="Q253" s="7">
        <f>MATCH(P253,'CW1'!$AJ$7:$AJ$29,0)</f>
        <v>5</v>
      </c>
      <c r="R253" s="7">
        <f>MATCH(M253,'CW1'!$AK$6:$AX$6,0)</f>
        <v>6</v>
      </c>
      <c r="S253" s="7">
        <f>INDEX('CW1'!$AK$7:$AX$29,'CW2 Hybrid Fuel consumption'!Q253,'CW2 Hybrid Fuel consumption'!R253)</f>
        <v>424</v>
      </c>
      <c r="T253" s="10">
        <f t="shared" si="42"/>
        <v>5.6</v>
      </c>
      <c r="U253" s="161">
        <f>(('CW1'!G256-'CW1'!G255)/3600)*'CW2 Hybrid Fuel consumption'!T253</f>
        <v>1.6442733146985864E-4</v>
      </c>
      <c r="V253" s="10">
        <f t="shared" si="51"/>
        <v>6.9717188543220066E-2</v>
      </c>
      <c r="W253" s="10">
        <f t="shared" si="47"/>
        <v>10.82566904954991</v>
      </c>
      <c r="X253" s="171">
        <f t="shared" si="48"/>
        <v>9.3454676331394199E-5</v>
      </c>
      <c r="Y253" s="7">
        <f t="shared" si="49"/>
        <v>1.4511620709852423E-2</v>
      </c>
    </row>
    <row r="254" spans="1:25">
      <c r="A254" s="42">
        <v>251</v>
      </c>
      <c r="B254" s="168">
        <f>'CW2'!P257</f>
        <v>7.5986879984306954</v>
      </c>
      <c r="C254" s="162">
        <f>CW1FC1!B254</f>
        <v>1.906609913506941E-4</v>
      </c>
      <c r="D254" s="21">
        <f t="shared" si="43"/>
        <v>686.37956886249879</v>
      </c>
      <c r="E254" s="148" t="s">
        <v>149</v>
      </c>
      <c r="F254" s="163" t="s">
        <v>153</v>
      </c>
      <c r="G254" s="10">
        <f t="shared" si="59"/>
        <v>1.9986879984306958</v>
      </c>
      <c r="H254" s="79">
        <f t="shared" si="60"/>
        <v>1998.6879984306959</v>
      </c>
      <c r="I254" s="10">
        <v>0</v>
      </c>
      <c r="J254" s="10">
        <f t="shared" si="61"/>
        <v>2949523.3508444806</v>
      </c>
      <c r="K254" s="7">
        <f t="shared" si="45"/>
        <v>81.931204190124461</v>
      </c>
      <c r="L254" s="7">
        <f>MIN(3000,'CW1'!Q257)</f>
        <v>3000</v>
      </c>
      <c r="M254" s="7">
        <f t="shared" si="46"/>
        <v>3000</v>
      </c>
      <c r="N254" s="7">
        <f>VLOOKUP(M254,'CW1'!$AG$7:$AH$68,2,TRUE)</f>
        <v>7.17</v>
      </c>
      <c r="O254" s="7">
        <f>VLOOKUP(L254,'CW1'!$AG$7:$AI$68,3,TRUE)</f>
        <v>17.033529999999999</v>
      </c>
      <c r="P254" s="7">
        <f t="shared" si="44"/>
        <v>18</v>
      </c>
      <c r="Q254" s="7">
        <f>MATCH(P254,'CW1'!$AJ$7:$AJ$29,0)</f>
        <v>5</v>
      </c>
      <c r="R254" s="7">
        <f>MATCH(M254,'CW1'!$AK$6:$AX$6,0)</f>
        <v>6</v>
      </c>
      <c r="S254" s="7">
        <f>INDEX('CW1'!$AK$7:$AX$29,'CW2 Hybrid Fuel consumption'!Q254,'CW2 Hybrid Fuel consumption'!R254)</f>
        <v>424</v>
      </c>
      <c r="T254" s="10">
        <f t="shared" si="42"/>
        <v>5.6</v>
      </c>
      <c r="U254" s="161">
        <f>(('CW1'!G257-'CW1'!G256)/3600)*'CW2 Hybrid Fuel consumption'!T254</f>
        <v>1.6262038286334266E-4</v>
      </c>
      <c r="V254" s="10">
        <f t="shared" si="51"/>
        <v>6.8951042334057286E-2</v>
      </c>
      <c r="W254" s="10">
        <f t="shared" si="47"/>
        <v>10.894620091883967</v>
      </c>
      <c r="X254" s="171">
        <f t="shared" si="48"/>
        <v>9.2427670689084837E-5</v>
      </c>
      <c r="Y254" s="7">
        <f t="shared" si="49"/>
        <v>1.4604048380541508E-2</v>
      </c>
    </row>
    <row r="255" spans="1:25">
      <c r="A255" s="42">
        <v>252</v>
      </c>
      <c r="B255" s="168">
        <f>'CW2'!P258</f>
        <v>7.6936237354651027</v>
      </c>
      <c r="C255" s="162">
        <f>CW1FC1!B255</f>
        <v>1.9101545139236123E-4</v>
      </c>
      <c r="D255" s="21">
        <f t="shared" si="43"/>
        <v>687.65562501250042</v>
      </c>
      <c r="E255" s="148" t="s">
        <v>149</v>
      </c>
      <c r="F255" s="163" t="s">
        <v>153</v>
      </c>
      <c r="G255" s="10">
        <f t="shared" si="59"/>
        <v>2.0936237354651031</v>
      </c>
      <c r="H255" s="79">
        <f t="shared" si="60"/>
        <v>2093.623735465103</v>
      </c>
      <c r="I255" s="10">
        <v>0</v>
      </c>
      <c r="J255" s="10">
        <f t="shared" si="61"/>
        <v>2947429.7271090155</v>
      </c>
      <c r="K255" s="7">
        <f t="shared" si="45"/>
        <v>81.873047975250429</v>
      </c>
      <c r="L255" s="7">
        <f>MIN(3000,'CW1'!Q258)</f>
        <v>3000</v>
      </c>
      <c r="M255" s="7">
        <f t="shared" si="46"/>
        <v>3000</v>
      </c>
      <c r="N255" s="7">
        <f>VLOOKUP(M255,'CW1'!$AG$7:$AH$68,2,TRUE)</f>
        <v>7.17</v>
      </c>
      <c r="O255" s="7">
        <f>VLOOKUP(L255,'CW1'!$AG$7:$AI$68,3,TRUE)</f>
        <v>17.033529999999999</v>
      </c>
      <c r="P255" s="7">
        <f t="shared" si="44"/>
        <v>18</v>
      </c>
      <c r="Q255" s="7">
        <f>MATCH(P255,'CW1'!$AJ$7:$AJ$29,0)</f>
        <v>5</v>
      </c>
      <c r="R255" s="7">
        <f>MATCH(M255,'CW1'!$AK$6:$AX$6,0)</f>
        <v>6</v>
      </c>
      <c r="S255" s="7">
        <f>INDEX('CW1'!$AK$7:$AX$29,'CW2 Hybrid Fuel consumption'!Q255,'CW2 Hybrid Fuel consumption'!R255)</f>
        <v>424</v>
      </c>
      <c r="T255" s="10">
        <f t="shared" si="42"/>
        <v>5.6</v>
      </c>
      <c r="U255" s="161">
        <f>(('CW1'!G258-'CW1'!G257)/3600)*'CW2 Hybrid Fuel consumption'!T255</f>
        <v>1.6087172577622827E-4</v>
      </c>
      <c r="V255" s="10">
        <f t="shared" si="51"/>
        <v>6.8209611729120781E-2</v>
      </c>
      <c r="W255" s="10">
        <f t="shared" si="47"/>
        <v>10.962829703613087</v>
      </c>
      <c r="X255" s="171">
        <f t="shared" si="48"/>
        <v>9.1433795883539916E-5</v>
      </c>
      <c r="Y255" s="7">
        <f t="shared" si="49"/>
        <v>1.4695482176425047E-2</v>
      </c>
    </row>
    <row r="256" spans="1:25">
      <c r="A256" s="42">
        <v>253</v>
      </c>
      <c r="B256" s="168">
        <f>'CW2'!P259</f>
        <v>7.7879432441477556</v>
      </c>
      <c r="C256" s="162">
        <f>CW1FC1!B256</f>
        <v>1.9136991143402804E-4</v>
      </c>
      <c r="D256" s="21">
        <f t="shared" si="43"/>
        <v>688.93168116250092</v>
      </c>
      <c r="E256" s="148" t="s">
        <v>149</v>
      </c>
      <c r="F256" s="163" t="s">
        <v>153</v>
      </c>
      <c r="G256" s="10">
        <f t="shared" si="59"/>
        <v>2.187943244147756</v>
      </c>
      <c r="H256" s="79">
        <f t="shared" si="60"/>
        <v>2187.9432441477561</v>
      </c>
      <c r="I256" s="10">
        <v>0</v>
      </c>
      <c r="J256" s="10">
        <f t="shared" si="61"/>
        <v>2945241.7838648679</v>
      </c>
      <c r="K256" s="7">
        <f t="shared" si="45"/>
        <v>81.812271774024097</v>
      </c>
      <c r="L256" s="7">
        <f>MIN(3000,'CW1'!Q259)</f>
        <v>3000</v>
      </c>
      <c r="M256" s="7">
        <f t="shared" si="46"/>
        <v>3000</v>
      </c>
      <c r="N256" s="7">
        <f>VLOOKUP(M256,'CW1'!$AG$7:$AH$68,2,TRUE)</f>
        <v>7.17</v>
      </c>
      <c r="O256" s="7">
        <f>VLOOKUP(L256,'CW1'!$AG$7:$AI$68,3,TRUE)</f>
        <v>17.033529999999999</v>
      </c>
      <c r="P256" s="7">
        <f t="shared" si="44"/>
        <v>18</v>
      </c>
      <c r="Q256" s="7">
        <f>MATCH(P256,'CW1'!$AJ$7:$AJ$29,0)</f>
        <v>5</v>
      </c>
      <c r="R256" s="7">
        <f>MATCH(M256,'CW1'!$AK$6:$AX$6,0)</f>
        <v>6</v>
      </c>
      <c r="S256" s="7">
        <f>INDEX('CW1'!$AK$7:$AX$29,'CW2 Hybrid Fuel consumption'!Q256,'CW2 Hybrid Fuel consumption'!R256)</f>
        <v>424</v>
      </c>
      <c r="T256" s="10">
        <f t="shared" si="42"/>
        <v>5.6</v>
      </c>
      <c r="U256" s="161">
        <f>(('CW1'!G259-'CW1'!G258)/3600)*'CW2 Hybrid Fuel consumption'!T256</f>
        <v>1.5917829203006937E-4</v>
      </c>
      <c r="V256" s="10">
        <f t="shared" si="51"/>
        <v>6.7491595820749414E-2</v>
      </c>
      <c r="W256" s="10">
        <f t="shared" si="47"/>
        <v>11.030321299433837</v>
      </c>
      <c r="X256" s="171">
        <f t="shared" si="48"/>
        <v>9.0471308070709657E-5</v>
      </c>
      <c r="Y256" s="7">
        <f t="shared" si="49"/>
        <v>1.4785953484495757E-2</v>
      </c>
    </row>
    <row r="257" spans="1:25">
      <c r="A257" s="42">
        <v>254</v>
      </c>
      <c r="B257" s="168">
        <f>'CW2'!P260</f>
        <v>7.8816698871996831</v>
      </c>
      <c r="C257" s="162">
        <f>CW1FC1!B257</f>
        <v>1.9172437147569479E-4</v>
      </c>
      <c r="D257" s="21">
        <f t="shared" si="43"/>
        <v>690.20773731250119</v>
      </c>
      <c r="E257" s="148" t="s">
        <v>149</v>
      </c>
      <c r="F257" s="163" t="s">
        <v>153</v>
      </c>
      <c r="G257" s="10">
        <f t="shared" si="59"/>
        <v>2.2816698871996834</v>
      </c>
      <c r="H257" s="79">
        <f t="shared" si="60"/>
        <v>2281.6698871996832</v>
      </c>
      <c r="I257" s="10">
        <v>0</v>
      </c>
      <c r="J257" s="10">
        <f t="shared" si="61"/>
        <v>2942960.1139776683</v>
      </c>
      <c r="K257" s="7">
        <f t="shared" si="45"/>
        <v>81.748892054935226</v>
      </c>
      <c r="L257" s="7">
        <f>MIN(3000,'CW1'!Q260)</f>
        <v>3000</v>
      </c>
      <c r="M257" s="7">
        <f t="shared" si="46"/>
        <v>3000</v>
      </c>
      <c r="N257" s="7">
        <f>VLOOKUP(M257,'CW1'!$AG$7:$AH$68,2,TRUE)</f>
        <v>7.17</v>
      </c>
      <c r="O257" s="7">
        <f>VLOOKUP(L257,'CW1'!$AG$7:$AI$68,3,TRUE)</f>
        <v>17.033529999999999</v>
      </c>
      <c r="P257" s="7">
        <f t="shared" si="44"/>
        <v>18</v>
      </c>
      <c r="Q257" s="7">
        <f>MATCH(P257,'CW1'!$AJ$7:$AJ$29,0)</f>
        <v>5</v>
      </c>
      <c r="R257" s="7">
        <f>MATCH(M257,'CW1'!$AK$6:$AX$6,0)</f>
        <v>6</v>
      </c>
      <c r="S257" s="7">
        <f>INDEX('CW1'!$AK$7:$AX$29,'CW2 Hybrid Fuel consumption'!Q257,'CW2 Hybrid Fuel consumption'!R257)</f>
        <v>424</v>
      </c>
      <c r="T257" s="10">
        <f t="shared" si="42"/>
        <v>5.6</v>
      </c>
      <c r="U257" s="161">
        <f>(('CW1'!G260-'CW1'!G259)/3600)*'CW2 Hybrid Fuel consumption'!T257</f>
        <v>1.5753723487968172E-4</v>
      </c>
      <c r="V257" s="10">
        <f t="shared" si="51"/>
        <v>6.6795787588985051E-2</v>
      </c>
      <c r="W257" s="10">
        <f t="shared" si="47"/>
        <v>11.097117087022822</v>
      </c>
      <c r="X257" s="171">
        <f t="shared" si="48"/>
        <v>8.9538589261374066E-5</v>
      </c>
      <c r="Y257" s="7">
        <f t="shared" si="49"/>
        <v>1.4875492073757131E-2</v>
      </c>
    </row>
    <row r="258" spans="1:25">
      <c r="A258" s="42">
        <v>255</v>
      </c>
      <c r="B258" s="168">
        <f>'CW2'!P261</f>
        <v>7.9748257932643503</v>
      </c>
      <c r="C258" s="162">
        <f>CW1FC1!B258</f>
        <v>1.9207883151736341E-4</v>
      </c>
      <c r="D258" s="21">
        <f t="shared" si="43"/>
        <v>691.48379346250829</v>
      </c>
      <c r="E258" s="148" t="s">
        <v>149</v>
      </c>
      <c r="F258" s="163" t="s">
        <v>153</v>
      </c>
      <c r="G258" s="10">
        <f t="shared" si="59"/>
        <v>2.3748257932643506</v>
      </c>
      <c r="H258" s="79">
        <f t="shared" si="60"/>
        <v>2374.8257932643505</v>
      </c>
      <c r="I258" s="10">
        <v>0</v>
      </c>
      <c r="J258" s="10">
        <f t="shared" si="61"/>
        <v>2940585.2881844039</v>
      </c>
      <c r="K258" s="7">
        <f t="shared" si="45"/>
        <v>81.682924671788996</v>
      </c>
      <c r="L258" s="7">
        <f>MIN(3000,'CW1'!Q261)</f>
        <v>3000</v>
      </c>
      <c r="M258" s="7">
        <f t="shared" si="46"/>
        <v>3000</v>
      </c>
      <c r="N258" s="7">
        <f>VLOOKUP(M258,'CW1'!$AG$7:$AH$68,2,TRUE)</f>
        <v>7.17</v>
      </c>
      <c r="O258" s="7">
        <f>VLOOKUP(L258,'CW1'!$AG$7:$AI$68,3,TRUE)</f>
        <v>17.033529999999999</v>
      </c>
      <c r="P258" s="7">
        <f t="shared" si="44"/>
        <v>18</v>
      </c>
      <c r="Q258" s="7">
        <f>MATCH(P258,'CW1'!$AJ$7:$AJ$29,0)</f>
        <v>5</v>
      </c>
      <c r="R258" s="7">
        <f>MATCH(M258,'CW1'!$AK$6:$AX$6,0)</f>
        <v>6</v>
      </c>
      <c r="S258" s="7">
        <f>INDEX('CW1'!$AK$7:$AX$29,'CW2 Hybrid Fuel consumption'!Q258,'CW2 Hybrid Fuel consumption'!R258)</f>
        <v>424</v>
      </c>
      <c r="T258" s="10">
        <f t="shared" si="42"/>
        <v>5.6</v>
      </c>
      <c r="U258" s="161">
        <f>(('CW1'!G261-'CW1'!G260)/3600)*'CW2 Hybrid Fuel consumption'!T258</f>
        <v>1.5594590888087288E-4</v>
      </c>
      <c r="V258" s="10">
        <f t="shared" si="51"/>
        <v>6.6121065365490103E-2</v>
      </c>
      <c r="W258" s="10">
        <f t="shared" si="47"/>
        <v>11.163238152388312</v>
      </c>
      <c r="X258" s="171">
        <f t="shared" si="48"/>
        <v>8.8634135878673065E-5</v>
      </c>
      <c r="Y258" s="7">
        <f t="shared" si="49"/>
        <v>1.4964126209635805E-2</v>
      </c>
    </row>
    <row r="259" spans="1:25">
      <c r="A259" s="42">
        <v>256</v>
      </c>
      <c r="B259" s="168">
        <f>'CW2'!P262</f>
        <v>8.0674319445701279</v>
      </c>
      <c r="C259" s="162">
        <f>CW1FC1!B259</f>
        <v>1.9243329155902583E-4</v>
      </c>
      <c r="D259" s="21">
        <f t="shared" si="43"/>
        <v>692.75984961249299</v>
      </c>
      <c r="E259" s="148" t="s">
        <v>149</v>
      </c>
      <c r="F259" s="163" t="s">
        <v>153</v>
      </c>
      <c r="G259" s="10">
        <f t="shared" si="59"/>
        <v>2.4674319445701283</v>
      </c>
      <c r="H259" s="79">
        <f t="shared" si="60"/>
        <v>2467.4319445701281</v>
      </c>
      <c r="I259" s="10">
        <v>0</v>
      </c>
      <c r="J259" s="10">
        <f t="shared" si="61"/>
        <v>2938117.8562398339</v>
      </c>
      <c r="K259" s="7">
        <f t="shared" si="45"/>
        <v>81.614384895550941</v>
      </c>
      <c r="L259" s="7">
        <f>MIN(3000,'CW1'!Q262)</f>
        <v>3000</v>
      </c>
      <c r="M259" s="7">
        <f t="shared" si="46"/>
        <v>3000</v>
      </c>
      <c r="N259" s="7">
        <f>VLOOKUP(M259,'CW1'!$AG$7:$AH$68,2,TRUE)</f>
        <v>7.17</v>
      </c>
      <c r="O259" s="7">
        <f>VLOOKUP(L259,'CW1'!$AG$7:$AI$68,3,TRUE)</f>
        <v>17.033529999999999</v>
      </c>
      <c r="P259" s="7">
        <f t="shared" si="44"/>
        <v>18</v>
      </c>
      <c r="Q259" s="7">
        <f>MATCH(P259,'CW1'!$AJ$7:$AJ$29,0)</f>
        <v>5</v>
      </c>
      <c r="R259" s="7">
        <f>MATCH(M259,'CW1'!$AK$6:$AX$6,0)</f>
        <v>6</v>
      </c>
      <c r="S259" s="7">
        <f>INDEX('CW1'!$AK$7:$AX$29,'CW2 Hybrid Fuel consumption'!Q259,'CW2 Hybrid Fuel consumption'!R259)</f>
        <v>424</v>
      </c>
      <c r="T259" s="10">
        <f t="shared" ref="T259:T322" si="62">MIN(5.6,B259)</f>
        <v>5.6</v>
      </c>
      <c r="U259" s="161">
        <f>(('CW1'!G262-'CW1'!G261)/3600)*'CW2 Hybrid Fuel consumption'!T259</f>
        <v>1.5440185195103199E-4</v>
      </c>
      <c r="V259" s="10">
        <f t="shared" si="51"/>
        <v>6.5466385227237564E-2</v>
      </c>
      <c r="W259" s="10">
        <f t="shared" si="47"/>
        <v>11.228704537615549</v>
      </c>
      <c r="X259" s="171">
        <f t="shared" si="48"/>
        <v>8.7756548561980648E-5</v>
      </c>
      <c r="Y259" s="7">
        <f t="shared" si="49"/>
        <v>1.5051882758197785E-2</v>
      </c>
    </row>
    <row r="260" spans="1:25">
      <c r="A260" s="42">
        <v>257</v>
      </c>
      <c r="B260" s="168">
        <f>'CW2'!P263</f>
        <v>8.1595082567940569</v>
      </c>
      <c r="C260" s="162">
        <f>CW1FC1!B260</f>
        <v>1.9278775160069575E-4</v>
      </c>
      <c r="D260" s="21">
        <f t="shared" ref="D260:D323" si="63">3600000*C260</f>
        <v>694.03590576250474</v>
      </c>
      <c r="E260" s="148" t="s">
        <v>149</v>
      </c>
      <c r="F260" s="163" t="s">
        <v>153</v>
      </c>
      <c r="G260" s="10">
        <f t="shared" si="59"/>
        <v>2.5595082567940572</v>
      </c>
      <c r="H260" s="79">
        <f t="shared" si="60"/>
        <v>2559.5082567940572</v>
      </c>
      <c r="I260" s="10">
        <v>0</v>
      </c>
      <c r="J260" s="10">
        <f t="shared" si="61"/>
        <v>2935558.3479830399</v>
      </c>
      <c r="K260" s="7">
        <f t="shared" si="45"/>
        <v>81.543287443973327</v>
      </c>
      <c r="L260" s="7">
        <f>MIN(3000,'CW1'!Q263)</f>
        <v>3000</v>
      </c>
      <c r="M260" s="7">
        <f t="shared" si="46"/>
        <v>3000</v>
      </c>
      <c r="N260" s="7">
        <f>VLOOKUP(M260,'CW1'!$AG$7:$AH$68,2,TRUE)</f>
        <v>7.17</v>
      </c>
      <c r="O260" s="7">
        <f>VLOOKUP(L260,'CW1'!$AG$7:$AI$68,3,TRUE)</f>
        <v>17.033529999999999</v>
      </c>
      <c r="P260" s="7">
        <f t="shared" ref="P260:P323" si="64">ROUNDUP(O260,0)</f>
        <v>18</v>
      </c>
      <c r="Q260" s="7">
        <f>MATCH(P260,'CW1'!$AJ$7:$AJ$29,0)</f>
        <v>5</v>
      </c>
      <c r="R260" s="7">
        <f>MATCH(M260,'CW1'!$AK$6:$AX$6,0)</f>
        <v>6</v>
      </c>
      <c r="S260" s="7">
        <f>INDEX('CW1'!$AK$7:$AX$29,'CW2 Hybrid Fuel consumption'!Q260,'CW2 Hybrid Fuel consumption'!R260)</f>
        <v>424</v>
      </c>
      <c r="T260" s="10">
        <f t="shared" si="62"/>
        <v>5.6</v>
      </c>
      <c r="U260" s="161">
        <f>(('CW1'!G263-'CW1'!G262)/3600)*'CW2 Hybrid Fuel consumption'!T260</f>
        <v>1.5290276934582021E-4</v>
      </c>
      <c r="V260" s="10">
        <f t="shared" ref="V260:V323" si="65">S260*U260</f>
        <v>6.4830774202627769E-2</v>
      </c>
      <c r="W260" s="10">
        <f t="shared" si="47"/>
        <v>11.293535311818177</v>
      </c>
      <c r="X260" s="171">
        <f t="shared" si="48"/>
        <v>8.6904523059822756E-5</v>
      </c>
      <c r="Y260" s="7">
        <f t="shared" si="49"/>
        <v>1.5138787281257608E-2</v>
      </c>
    </row>
    <row r="261" spans="1:25">
      <c r="A261" s="42">
        <v>258</v>
      </c>
      <c r="B261" s="168">
        <f>'CW2'!P264</f>
        <v>8.251073651956176</v>
      </c>
      <c r="C261" s="162">
        <f>CW1FC1!B261</f>
        <v>1.9314221164235451E-4</v>
      </c>
      <c r="D261" s="21">
        <f t="shared" si="63"/>
        <v>695.31196191247625</v>
      </c>
      <c r="E261" s="148" t="s">
        <v>149</v>
      </c>
      <c r="F261" s="163" t="s">
        <v>153</v>
      </c>
      <c r="G261" s="10">
        <f t="shared" si="59"/>
        <v>2.6510736519561764</v>
      </c>
      <c r="H261" s="79">
        <f t="shared" si="60"/>
        <v>2651.0736519561765</v>
      </c>
      <c r="I261" s="10">
        <v>0</v>
      </c>
      <c r="J261" s="10">
        <f t="shared" si="61"/>
        <v>2932907.2743310835</v>
      </c>
      <c r="K261" s="7">
        <f t="shared" ref="K261:K324" si="66">(J261/3600000)*100</f>
        <v>81.469646509196764</v>
      </c>
      <c r="L261" s="7">
        <f>MIN(3000,'CW1'!Q264)</f>
        <v>3000</v>
      </c>
      <c r="M261" s="7">
        <f t="shared" ref="M261:M324" si="67">MROUND(L261,500)</f>
        <v>3000</v>
      </c>
      <c r="N261" s="7">
        <f>VLOOKUP(M261,'CW1'!$AG$7:$AH$68,2,TRUE)</f>
        <v>7.17</v>
      </c>
      <c r="O261" s="7">
        <f>VLOOKUP(L261,'CW1'!$AG$7:$AI$68,3,TRUE)</f>
        <v>17.033529999999999</v>
      </c>
      <c r="P261" s="7">
        <f t="shared" si="64"/>
        <v>18</v>
      </c>
      <c r="Q261" s="7">
        <f>MATCH(P261,'CW1'!$AJ$7:$AJ$29,0)</f>
        <v>5</v>
      </c>
      <c r="R261" s="7">
        <f>MATCH(M261,'CW1'!$AK$6:$AX$6,0)</f>
        <v>6</v>
      </c>
      <c r="S261" s="7">
        <f>INDEX('CW1'!$AK$7:$AX$29,'CW2 Hybrid Fuel consumption'!Q261,'CW2 Hybrid Fuel consumption'!R261)</f>
        <v>424</v>
      </c>
      <c r="T261" s="10">
        <f t="shared" si="62"/>
        <v>5.6</v>
      </c>
      <c r="U261" s="161">
        <f>(('CW1'!G264-'CW1'!G263)/3600)*'CW2 Hybrid Fuel consumption'!T261</f>
        <v>1.5144651931460137E-4</v>
      </c>
      <c r="V261" s="10">
        <f t="shared" si="65"/>
        <v>6.4213324189390977E-2</v>
      </c>
      <c r="W261" s="10">
        <f t="shared" si="47"/>
        <v>11.357748636007567</v>
      </c>
      <c r="X261" s="171">
        <f t="shared" si="48"/>
        <v>8.6076842076931602E-5</v>
      </c>
      <c r="Y261" s="7">
        <f t="shared" si="49"/>
        <v>1.522486412333454E-2</v>
      </c>
    </row>
    <row r="262" spans="1:25">
      <c r="A262" s="42">
        <v>259</v>
      </c>
      <c r="B262" s="168">
        <f>'CW2'!P265</f>
        <v>8.3421461250716114</v>
      </c>
      <c r="C262" s="162">
        <f>CW1FC1!B262</f>
        <v>1.9349667168403102E-4</v>
      </c>
      <c r="D262" s="21">
        <f t="shared" si="63"/>
        <v>696.58801806251165</v>
      </c>
      <c r="E262" s="148" t="s">
        <v>149</v>
      </c>
      <c r="F262" s="163" t="s">
        <v>153</v>
      </c>
      <c r="G262" s="10">
        <f t="shared" si="59"/>
        <v>2.7421461250716117</v>
      </c>
      <c r="H262" s="79">
        <f t="shared" si="60"/>
        <v>2742.1461250716116</v>
      </c>
      <c r="I262" s="10">
        <v>0</v>
      </c>
      <c r="J262" s="10">
        <f t="shared" si="61"/>
        <v>2930165.1282060118</v>
      </c>
      <c r="K262" s="7">
        <f t="shared" si="66"/>
        <v>81.393475783500321</v>
      </c>
      <c r="L262" s="7">
        <f>MIN(3000,'CW1'!Q265)</f>
        <v>3000</v>
      </c>
      <c r="M262" s="7">
        <f t="shared" si="67"/>
        <v>3000</v>
      </c>
      <c r="N262" s="7">
        <f>VLOOKUP(M262,'CW1'!$AG$7:$AH$68,2,TRUE)</f>
        <v>7.17</v>
      </c>
      <c r="O262" s="7">
        <f>VLOOKUP(L262,'CW1'!$AG$7:$AI$68,3,TRUE)</f>
        <v>17.033529999999999</v>
      </c>
      <c r="P262" s="7">
        <f t="shared" si="64"/>
        <v>18</v>
      </c>
      <c r="Q262" s="7">
        <f>MATCH(P262,'CW1'!$AJ$7:$AJ$29,0)</f>
        <v>5</v>
      </c>
      <c r="R262" s="7">
        <f>MATCH(M262,'CW1'!$AK$6:$AX$6,0)</f>
        <v>6</v>
      </c>
      <c r="S262" s="7">
        <f>INDEX('CW1'!$AK$7:$AX$29,'CW2 Hybrid Fuel consumption'!Q262,'CW2 Hybrid Fuel consumption'!R262)</f>
        <v>424</v>
      </c>
      <c r="T262" s="10">
        <f t="shared" si="62"/>
        <v>5.6</v>
      </c>
      <c r="U262" s="161">
        <f>(('CW1'!G265-'CW1'!G264)/3600)*'CW2 Hybrid Fuel consumption'!T262</f>
        <v>1.5003110023079734E-4</v>
      </c>
      <c r="V262" s="10">
        <f t="shared" si="65"/>
        <v>6.3613186497858076E-2</v>
      </c>
      <c r="W262" s="10">
        <f t="shared" ref="W262:W325" si="68">V262+W261</f>
        <v>11.421361822505425</v>
      </c>
      <c r="X262" s="171">
        <f t="shared" ref="X262:X325" si="69">((S262*U262)/1000)/0.746</f>
        <v>8.5272367959595281E-5</v>
      </c>
      <c r="Y262" s="7">
        <f t="shared" ref="Y262:Y325" si="70">Y261+X262</f>
        <v>1.5310136491294136E-2</v>
      </c>
    </row>
    <row r="263" spans="1:25">
      <c r="A263" s="42">
        <v>260</v>
      </c>
      <c r="B263" s="168">
        <f>'CW2'!P266</f>
        <v>8.4327428051997142</v>
      </c>
      <c r="C263" s="162">
        <f>CW1FC1!B263</f>
        <v>1.9385113172569872E-4</v>
      </c>
      <c r="D263" s="21">
        <f t="shared" si="63"/>
        <v>697.86407421251533</v>
      </c>
      <c r="E263" s="148" t="s">
        <v>149</v>
      </c>
      <c r="F263" s="163" t="s">
        <v>153</v>
      </c>
      <c r="G263" s="10">
        <f t="shared" si="59"/>
        <v>2.8327428051997146</v>
      </c>
      <c r="H263" s="79">
        <f t="shared" si="60"/>
        <v>2832.7428051997144</v>
      </c>
      <c r="I263" s="10">
        <v>0</v>
      </c>
      <c r="J263" s="10">
        <f t="shared" si="61"/>
        <v>2927332.3854008121</v>
      </c>
      <c r="K263" s="7">
        <f t="shared" si="66"/>
        <v>81.314788483355898</v>
      </c>
      <c r="L263" s="7">
        <f>MIN(3000,'CW1'!Q266)</f>
        <v>3000</v>
      </c>
      <c r="M263" s="7">
        <f t="shared" si="67"/>
        <v>3000</v>
      </c>
      <c r="N263" s="7">
        <f>VLOOKUP(M263,'CW1'!$AG$7:$AH$68,2,TRUE)</f>
        <v>7.17</v>
      </c>
      <c r="O263" s="7">
        <f>VLOOKUP(L263,'CW1'!$AG$7:$AI$68,3,TRUE)</f>
        <v>17.033529999999999</v>
      </c>
      <c r="P263" s="7">
        <f t="shared" si="64"/>
        <v>18</v>
      </c>
      <c r="Q263" s="7">
        <f>MATCH(P263,'CW1'!$AJ$7:$AJ$29,0)</f>
        <v>5</v>
      </c>
      <c r="R263" s="7">
        <f>MATCH(M263,'CW1'!$AK$6:$AX$6,0)</f>
        <v>6</v>
      </c>
      <c r="S263" s="7">
        <f>INDEX('CW1'!$AK$7:$AX$29,'CW2 Hybrid Fuel consumption'!Q263,'CW2 Hybrid Fuel consumption'!R263)</f>
        <v>424</v>
      </c>
      <c r="T263" s="10">
        <f t="shared" si="62"/>
        <v>5.6</v>
      </c>
      <c r="U263" s="161">
        <f>(('CW1'!G266-'CW1'!G265)/3600)*'CW2 Hybrid Fuel consumption'!T263</f>
        <v>1.4865463902100215E-4</v>
      </c>
      <c r="V263" s="10">
        <f t="shared" si="65"/>
        <v>6.3029566944904913E-2</v>
      </c>
      <c r="W263" s="10">
        <f t="shared" si="68"/>
        <v>11.48439138945033</v>
      </c>
      <c r="X263" s="171">
        <f t="shared" si="69"/>
        <v>8.4490036119175494E-5</v>
      </c>
      <c r="Y263" s="7">
        <f t="shared" si="70"/>
        <v>1.5394626527413311E-2</v>
      </c>
    </row>
    <row r="264" spans="1:25">
      <c r="A264" s="42">
        <v>261</v>
      </c>
      <c r="B264" s="168">
        <f>'CW2'!P267</f>
        <v>8.52288001145374</v>
      </c>
      <c r="C264" s="162">
        <f>CW1FC1!B264</f>
        <v>1.9420559176735791E-4</v>
      </c>
      <c r="D264" s="21">
        <f t="shared" si="63"/>
        <v>699.14013036248843</v>
      </c>
      <c r="E264" s="148" t="s">
        <v>149</v>
      </c>
      <c r="F264" s="163" t="s">
        <v>153</v>
      </c>
      <c r="G264" s="10">
        <f t="shared" si="59"/>
        <v>2.9228800114537403</v>
      </c>
      <c r="H264" s="79">
        <f t="shared" si="60"/>
        <v>2922.8800114537403</v>
      </c>
      <c r="I264" s="10">
        <v>0</v>
      </c>
      <c r="J264" s="10">
        <f t="shared" si="61"/>
        <v>2924409.5053893584</v>
      </c>
      <c r="K264" s="7">
        <f t="shared" si="66"/>
        <v>81.233597371926621</v>
      </c>
      <c r="L264" s="7">
        <f>MIN(3000,'CW1'!Q267)</f>
        <v>3000</v>
      </c>
      <c r="M264" s="7">
        <f t="shared" si="67"/>
        <v>3000</v>
      </c>
      <c r="N264" s="7">
        <f>VLOOKUP(M264,'CW1'!$AG$7:$AH$68,2,TRUE)</f>
        <v>7.17</v>
      </c>
      <c r="O264" s="7">
        <f>VLOOKUP(L264,'CW1'!$AG$7:$AI$68,3,TRUE)</f>
        <v>17.033529999999999</v>
      </c>
      <c r="P264" s="7">
        <f t="shared" si="64"/>
        <v>18</v>
      </c>
      <c r="Q264" s="7">
        <f>MATCH(P264,'CW1'!$AJ$7:$AJ$29,0)</f>
        <v>5</v>
      </c>
      <c r="R264" s="7">
        <f>MATCH(M264,'CW1'!$AK$6:$AX$6,0)</f>
        <v>6</v>
      </c>
      <c r="S264" s="7">
        <f>INDEX('CW1'!$AK$7:$AX$29,'CW2 Hybrid Fuel consumption'!Q264,'CW2 Hybrid Fuel consumption'!R264)</f>
        <v>424</v>
      </c>
      <c r="T264" s="10">
        <f t="shared" si="62"/>
        <v>5.6</v>
      </c>
      <c r="U264" s="161">
        <f>(('CW1'!G267-'CW1'!G266)/3600)*'CW2 Hybrid Fuel consumption'!T264</f>
        <v>1.4731538074100412E-4</v>
      </c>
      <c r="V264" s="10">
        <f t="shared" si="65"/>
        <v>6.2461721434185748E-2</v>
      </c>
      <c r="W264" s="10">
        <f t="shared" si="68"/>
        <v>11.546853110884516</v>
      </c>
      <c r="X264" s="171">
        <f t="shared" si="69"/>
        <v>8.3728849107487591E-5</v>
      </c>
      <c r="Y264" s="7">
        <f t="shared" si="70"/>
        <v>1.5478355376520798E-2</v>
      </c>
    </row>
    <row r="265" spans="1:25">
      <c r="A265" s="42">
        <v>262</v>
      </c>
      <c r="B265" s="168">
        <f>'CW2'!P268</f>
        <v>8.6125733044688477</v>
      </c>
      <c r="C265" s="162">
        <f>CW1FC1!B265</f>
        <v>1.9456005180902111E-4</v>
      </c>
      <c r="D265" s="21">
        <f t="shared" si="63"/>
        <v>700.41618651247597</v>
      </c>
      <c r="E265" s="148" t="s">
        <v>149</v>
      </c>
      <c r="F265" s="163" t="s">
        <v>153</v>
      </c>
      <c r="G265" s="10">
        <f t="shared" si="59"/>
        <v>3.0125733044688481</v>
      </c>
      <c r="H265" s="79">
        <f t="shared" si="60"/>
        <v>3012.5733044688482</v>
      </c>
      <c r="I265" s="10">
        <v>0</v>
      </c>
      <c r="J265" s="10">
        <f t="shared" si="61"/>
        <v>2921396.9320848896</v>
      </c>
      <c r="K265" s="7">
        <f t="shared" si="66"/>
        <v>81.149914780135816</v>
      </c>
      <c r="L265" s="7">
        <f>MIN(3000,'CW1'!Q268)</f>
        <v>3000</v>
      </c>
      <c r="M265" s="7">
        <f t="shared" si="67"/>
        <v>3000</v>
      </c>
      <c r="N265" s="7">
        <f>VLOOKUP(M265,'CW1'!$AG$7:$AH$68,2,TRUE)</f>
        <v>7.17</v>
      </c>
      <c r="O265" s="7">
        <f>VLOOKUP(L265,'CW1'!$AG$7:$AI$68,3,TRUE)</f>
        <v>17.033529999999999</v>
      </c>
      <c r="P265" s="7">
        <f t="shared" si="64"/>
        <v>18</v>
      </c>
      <c r="Q265" s="7">
        <f>MATCH(P265,'CW1'!$AJ$7:$AJ$29,0)</f>
        <v>5</v>
      </c>
      <c r="R265" s="7">
        <f>MATCH(M265,'CW1'!$AK$6:$AX$6,0)</f>
        <v>6</v>
      </c>
      <c r="S265" s="7">
        <f>INDEX('CW1'!$AK$7:$AX$29,'CW2 Hybrid Fuel consumption'!Q265,'CW2 Hybrid Fuel consumption'!R265)</f>
        <v>424</v>
      </c>
      <c r="T265" s="10">
        <f t="shared" si="62"/>
        <v>5.6</v>
      </c>
      <c r="U265" s="161">
        <f>(('CW1'!G268-'CW1'!G267)/3600)*'CW2 Hybrid Fuel consumption'!T265</f>
        <v>1.4601167916655159E-4</v>
      </c>
      <c r="V265" s="10">
        <f t="shared" si="65"/>
        <v>6.1908951966617873E-2</v>
      </c>
      <c r="W265" s="10">
        <f t="shared" si="68"/>
        <v>11.608762062851135</v>
      </c>
      <c r="X265" s="171">
        <f t="shared" si="69"/>
        <v>8.2987871268924761E-5</v>
      </c>
      <c r="Y265" s="7">
        <f t="shared" si="70"/>
        <v>1.5561343247789723E-2</v>
      </c>
    </row>
    <row r="266" spans="1:25">
      <c r="A266" s="42">
        <v>263</v>
      </c>
      <c r="B266" s="168">
        <f>'CW2'!P269</f>
        <v>8.7018375337691918</v>
      </c>
      <c r="C266" s="162">
        <f>CW1FC1!B266</f>
        <v>1.9491451185069252E-4</v>
      </c>
      <c r="D266" s="21">
        <f t="shared" si="63"/>
        <v>701.69224266249307</v>
      </c>
      <c r="E266" s="148" t="s">
        <v>149</v>
      </c>
      <c r="F266" s="163" t="s">
        <v>153</v>
      </c>
      <c r="G266" s="10">
        <f t="shared" si="59"/>
        <v>3.1018375337691921</v>
      </c>
      <c r="H266" s="79">
        <f t="shared" si="60"/>
        <v>3101.8375337691923</v>
      </c>
      <c r="I266" s="10">
        <v>0</v>
      </c>
      <c r="J266" s="10">
        <f t="shared" si="61"/>
        <v>2918295.0945511204</v>
      </c>
      <c r="K266" s="7">
        <f t="shared" si="66"/>
        <v>81.063752626420012</v>
      </c>
      <c r="L266" s="7">
        <f>MIN(3000,'CW1'!Q269)</f>
        <v>3000</v>
      </c>
      <c r="M266" s="7">
        <f t="shared" si="67"/>
        <v>3000</v>
      </c>
      <c r="N266" s="7">
        <f>VLOOKUP(M266,'CW1'!$AG$7:$AH$68,2,TRUE)</f>
        <v>7.17</v>
      </c>
      <c r="O266" s="7">
        <f>VLOOKUP(L266,'CW1'!$AG$7:$AI$68,3,TRUE)</f>
        <v>17.033529999999999</v>
      </c>
      <c r="P266" s="7">
        <f t="shared" si="64"/>
        <v>18</v>
      </c>
      <c r="Q266" s="7">
        <f>MATCH(P266,'CW1'!$AJ$7:$AJ$29,0)</f>
        <v>5</v>
      </c>
      <c r="R266" s="7">
        <f>MATCH(M266,'CW1'!$AK$6:$AX$6,0)</f>
        <v>6</v>
      </c>
      <c r="S266" s="7">
        <f>INDEX('CW1'!$AK$7:$AX$29,'CW2 Hybrid Fuel consumption'!Q266,'CW2 Hybrid Fuel consumption'!R266)</f>
        <v>424</v>
      </c>
      <c r="T266" s="10">
        <f t="shared" si="62"/>
        <v>5.6</v>
      </c>
      <c r="U266" s="161">
        <f>(('CW1'!G269-'CW1'!G268)/3600)*'CW2 Hybrid Fuel consumption'!T266</f>
        <v>1.4474198828420506E-4</v>
      </c>
      <c r="V266" s="10">
        <f t="shared" si="65"/>
        <v>6.1370603032502948E-2</v>
      </c>
      <c r="W266" s="10">
        <f t="shared" si="68"/>
        <v>11.670132665883637</v>
      </c>
      <c r="X266" s="171">
        <f t="shared" si="69"/>
        <v>8.2266223904159456E-5</v>
      </c>
      <c r="Y266" s="7">
        <f t="shared" si="70"/>
        <v>1.5643609471693881E-2</v>
      </c>
    </row>
    <row r="267" spans="1:25">
      <c r="A267" s="42">
        <v>264</v>
      </c>
      <c r="B267" s="168">
        <f>'CW2'!P270</f>
        <v>8.7906868814253531</v>
      </c>
      <c r="C267" s="162">
        <f>CW1FC1!B267</f>
        <v>1.9526897189235836E-4</v>
      </c>
      <c r="D267" s="21">
        <f t="shared" si="63"/>
        <v>702.96829881249005</v>
      </c>
      <c r="E267" s="148" t="s">
        <v>149</v>
      </c>
      <c r="F267" s="163" t="s">
        <v>153</v>
      </c>
      <c r="G267" s="10">
        <f t="shared" si="59"/>
        <v>3.1906868814253535</v>
      </c>
      <c r="H267" s="79">
        <f t="shared" si="60"/>
        <v>3190.6868814253535</v>
      </c>
      <c r="I267" s="10">
        <v>0</v>
      </c>
      <c r="J267" s="10">
        <f t="shared" si="61"/>
        <v>2915104.4076696951</v>
      </c>
      <c r="K267" s="7">
        <f t="shared" si="66"/>
        <v>80.975122435269313</v>
      </c>
      <c r="L267" s="7">
        <f>MIN(3000,'CW1'!Q270)</f>
        <v>3000</v>
      </c>
      <c r="M267" s="7">
        <f t="shared" si="67"/>
        <v>3000</v>
      </c>
      <c r="N267" s="7">
        <f>VLOOKUP(M267,'CW1'!$AG$7:$AH$68,2,TRUE)</f>
        <v>7.17</v>
      </c>
      <c r="O267" s="7">
        <f>VLOOKUP(L267,'CW1'!$AG$7:$AI$68,3,TRUE)</f>
        <v>17.033529999999999</v>
      </c>
      <c r="P267" s="7">
        <f t="shared" si="64"/>
        <v>18</v>
      </c>
      <c r="Q267" s="7">
        <f>MATCH(P267,'CW1'!$AJ$7:$AJ$29,0)</f>
        <v>5</v>
      </c>
      <c r="R267" s="7">
        <f>MATCH(M267,'CW1'!$AK$6:$AX$6,0)</f>
        <v>6</v>
      </c>
      <c r="S267" s="7">
        <f>INDEX('CW1'!$AK$7:$AX$29,'CW2 Hybrid Fuel consumption'!Q267,'CW2 Hybrid Fuel consumption'!R267)</f>
        <v>424</v>
      </c>
      <c r="T267" s="10">
        <f t="shared" si="62"/>
        <v>5.6</v>
      </c>
      <c r="U267" s="161">
        <f>(('CW1'!G270-'CW1'!G269)/3600)*'CW2 Hybrid Fuel consumption'!T267</f>
        <v>1.4350485458226891E-4</v>
      </c>
      <c r="V267" s="10">
        <f t="shared" si="65"/>
        <v>6.0846058342882016E-2</v>
      </c>
      <c r="W267" s="10">
        <f t="shared" si="68"/>
        <v>11.730978724226519</v>
      </c>
      <c r="X267" s="171">
        <f t="shared" si="69"/>
        <v>8.1563080888581794E-5</v>
      </c>
      <c r="Y267" s="7">
        <f t="shared" si="70"/>
        <v>1.5725172552582461E-2</v>
      </c>
    </row>
    <row r="268" spans="1:25">
      <c r="A268" s="42">
        <v>265</v>
      </c>
      <c r="B268" s="168">
        <f>'CW2'!P271</f>
        <v>17.289374591137946</v>
      </c>
      <c r="C268" s="162">
        <f>CW1FC1!B268</f>
        <v>3.7776140996939264E-4</v>
      </c>
      <c r="D268" s="21">
        <f t="shared" si="63"/>
        <v>1359.9410758898134</v>
      </c>
      <c r="E268" s="148" t="s">
        <v>149</v>
      </c>
      <c r="F268" s="163" t="s">
        <v>153</v>
      </c>
      <c r="G268" s="10">
        <f t="shared" si="59"/>
        <v>11.689374591137947</v>
      </c>
      <c r="H268" s="79">
        <f t="shared" si="60"/>
        <v>11689.374591137946</v>
      </c>
      <c r="I268" s="10">
        <v>0</v>
      </c>
      <c r="J268" s="10">
        <f t="shared" si="61"/>
        <v>2903415.0330785573</v>
      </c>
      <c r="K268" s="7">
        <f t="shared" si="66"/>
        <v>80.65041758551547</v>
      </c>
      <c r="L268" s="7">
        <f>MIN(3000,'CW1'!Q271)</f>
        <v>3000</v>
      </c>
      <c r="M268" s="7">
        <f t="shared" si="67"/>
        <v>3000</v>
      </c>
      <c r="N268" s="7">
        <f>VLOOKUP(M268,'CW1'!$AG$7:$AH$68,2,TRUE)</f>
        <v>7.17</v>
      </c>
      <c r="O268" s="7">
        <f>VLOOKUP(L268,'CW1'!$AG$7:$AI$68,3,TRUE)</f>
        <v>17.033529999999999</v>
      </c>
      <c r="P268" s="7">
        <f t="shared" si="64"/>
        <v>18</v>
      </c>
      <c r="Q268" s="7">
        <f>MATCH(P268,'CW1'!$AJ$7:$AJ$29,0)</f>
        <v>5</v>
      </c>
      <c r="R268" s="7">
        <f>MATCH(M268,'CW1'!$AK$6:$AX$6,0)</f>
        <v>6</v>
      </c>
      <c r="S268" s="7">
        <f>INDEX('CW1'!$AK$7:$AX$29,'CW2 Hybrid Fuel consumption'!Q268,'CW2 Hybrid Fuel consumption'!R268)</f>
        <v>424</v>
      </c>
      <c r="T268" s="10">
        <f t="shared" si="62"/>
        <v>5.6</v>
      </c>
      <c r="U268" s="161">
        <f>(('CW1'!G271-'CW1'!G270)/3600)*'CW2 Hybrid Fuel consumption'!T268</f>
        <v>1.4229891005442454E-4</v>
      </c>
      <c r="V268" s="10">
        <f t="shared" si="65"/>
        <v>6.0334737863076006E-2</v>
      </c>
      <c r="W268" s="10">
        <f t="shared" si="68"/>
        <v>11.791313462089596</v>
      </c>
      <c r="X268" s="171">
        <f t="shared" si="69"/>
        <v>8.087766469581234E-5</v>
      </c>
      <c r="Y268" s="7">
        <f t="shared" si="70"/>
        <v>1.5806050217278274E-2</v>
      </c>
    </row>
    <row r="269" spans="1:25">
      <c r="A269" s="42">
        <v>266</v>
      </c>
      <c r="B269" s="168">
        <f>'CW2'!P272</f>
        <v>17.336919828169044</v>
      </c>
      <c r="C269" s="162">
        <f>CW1FC1!B269</f>
        <v>3.7786774798188714E-4</v>
      </c>
      <c r="D269" s="21">
        <f t="shared" si="63"/>
        <v>1360.3238927347936</v>
      </c>
      <c r="E269" s="148" t="s">
        <v>149</v>
      </c>
      <c r="F269" s="163" t="s">
        <v>153</v>
      </c>
      <c r="G269" s="10">
        <f t="shared" si="59"/>
        <v>11.736919828169045</v>
      </c>
      <c r="H269" s="79">
        <f t="shared" si="60"/>
        <v>11736.919828169044</v>
      </c>
      <c r="I269" s="10">
        <v>0</v>
      </c>
      <c r="J269" s="10">
        <f t="shared" si="61"/>
        <v>2891678.1132503883</v>
      </c>
      <c r="K269" s="7">
        <f t="shared" si="66"/>
        <v>80.324392034733009</v>
      </c>
      <c r="L269" s="7">
        <f>MIN(3000,'CW1'!Q272)</f>
        <v>3000</v>
      </c>
      <c r="M269" s="7">
        <f t="shared" si="67"/>
        <v>3000</v>
      </c>
      <c r="N269" s="7">
        <f>VLOOKUP(M269,'CW1'!$AG$7:$AH$68,2,TRUE)</f>
        <v>7.17</v>
      </c>
      <c r="O269" s="7">
        <f>VLOOKUP(L269,'CW1'!$AG$7:$AI$68,3,TRUE)</f>
        <v>17.033529999999999</v>
      </c>
      <c r="P269" s="7">
        <f t="shared" si="64"/>
        <v>18</v>
      </c>
      <c r="Q269" s="7">
        <f>MATCH(P269,'CW1'!$AJ$7:$AJ$29,0)</f>
        <v>5</v>
      </c>
      <c r="R269" s="7">
        <f>MATCH(M269,'CW1'!$AK$6:$AX$6,0)</f>
        <v>6</v>
      </c>
      <c r="S269" s="7">
        <f>INDEX('CW1'!$AK$7:$AX$29,'CW2 Hybrid Fuel consumption'!Q269,'CW2 Hybrid Fuel consumption'!R269)</f>
        <v>424</v>
      </c>
      <c r="T269" s="10">
        <f t="shared" si="62"/>
        <v>5.6</v>
      </c>
      <c r="U269" s="161">
        <f>(('CW1'!G272-'CW1'!G271)/3600)*'CW2 Hybrid Fuel consumption'!T269</f>
        <v>1.4194301393221861E-4</v>
      </c>
      <c r="V269" s="10">
        <f t="shared" si="65"/>
        <v>6.0183837907260694E-2</v>
      </c>
      <c r="W269" s="10">
        <f t="shared" si="68"/>
        <v>11.851497299996856</v>
      </c>
      <c r="X269" s="171">
        <f t="shared" si="69"/>
        <v>8.0675385934665813E-5</v>
      </c>
      <c r="Y269" s="7">
        <f t="shared" si="70"/>
        <v>1.5886725603212939E-2</v>
      </c>
    </row>
    <row r="270" spans="1:25">
      <c r="A270" s="42">
        <v>267</v>
      </c>
      <c r="B270" s="168">
        <f>'CW2'!P273</f>
        <v>17.384377848051351</v>
      </c>
      <c r="C270" s="162">
        <f>CW1FC1!B270</f>
        <v>3.7797408599437964E-4</v>
      </c>
      <c r="D270" s="21">
        <f t="shared" si="63"/>
        <v>1360.7067095797668</v>
      </c>
      <c r="E270" s="148" t="s">
        <v>149</v>
      </c>
      <c r="F270" s="163" t="s">
        <v>153</v>
      </c>
      <c r="G270" s="10">
        <f t="shared" si="59"/>
        <v>11.784377848051351</v>
      </c>
      <c r="H270" s="79">
        <f t="shared" si="60"/>
        <v>11784.37784805135</v>
      </c>
      <c r="I270" s="10">
        <v>0</v>
      </c>
      <c r="J270" s="10">
        <f t="shared" si="61"/>
        <v>2879893.7354023368</v>
      </c>
      <c r="K270" s="7">
        <f t="shared" si="66"/>
        <v>79.997048205620473</v>
      </c>
      <c r="L270" s="7">
        <f>MIN(3000,'CW1'!Q273)</f>
        <v>3000</v>
      </c>
      <c r="M270" s="7">
        <f t="shared" si="67"/>
        <v>3000</v>
      </c>
      <c r="N270" s="7">
        <f>VLOOKUP(M270,'CW1'!$AG$7:$AH$68,2,TRUE)</f>
        <v>7.17</v>
      </c>
      <c r="O270" s="7">
        <f>VLOOKUP(L270,'CW1'!$AG$7:$AI$68,3,TRUE)</f>
        <v>17.033529999999999</v>
      </c>
      <c r="P270" s="7">
        <f t="shared" si="64"/>
        <v>18</v>
      </c>
      <c r="Q270" s="7">
        <f>MATCH(P270,'CW1'!$AJ$7:$AJ$29,0)</f>
        <v>5</v>
      </c>
      <c r="R270" s="7">
        <f>MATCH(M270,'CW1'!$AK$6:$AX$6,0)</f>
        <v>6</v>
      </c>
      <c r="S270" s="7">
        <f>INDEX('CW1'!$AK$7:$AX$29,'CW2 Hybrid Fuel consumption'!Q270,'CW2 Hybrid Fuel consumption'!R270)</f>
        <v>424</v>
      </c>
      <c r="T270" s="10">
        <f t="shared" si="62"/>
        <v>5.6</v>
      </c>
      <c r="U270" s="161">
        <f>(('CW1'!G273-'CW1'!G272)/3600)*'CW2 Hybrid Fuel consumption'!T270</f>
        <v>1.4158977485969772E-4</v>
      </c>
      <c r="V270" s="10">
        <f t="shared" si="65"/>
        <v>6.0034064540511835E-2</v>
      </c>
      <c r="W270" s="10">
        <f t="shared" si="68"/>
        <v>11.911531364537367</v>
      </c>
      <c r="X270" s="171">
        <f t="shared" si="69"/>
        <v>8.0474617346530601E-5</v>
      </c>
      <c r="Y270" s="7">
        <f t="shared" si="70"/>
        <v>1.5967200220559471E-2</v>
      </c>
    </row>
    <row r="271" spans="1:25">
      <c r="A271" s="42">
        <v>268</v>
      </c>
      <c r="B271" s="168">
        <f>'CW2'!P274</f>
        <v>17.431749378264765</v>
      </c>
      <c r="C271" s="162">
        <f>CW1FC1!B271</f>
        <v>3.7808042400687208E-4</v>
      </c>
      <c r="D271" s="21">
        <f t="shared" si="63"/>
        <v>1361.0895264247395</v>
      </c>
      <c r="E271" s="148" t="s">
        <v>149</v>
      </c>
      <c r="F271" s="163" t="s">
        <v>153</v>
      </c>
      <c r="G271" s="10">
        <f t="shared" si="59"/>
        <v>11.831749378264766</v>
      </c>
      <c r="H271" s="79">
        <f t="shared" si="60"/>
        <v>11831.749378264765</v>
      </c>
      <c r="I271" s="10">
        <v>0</v>
      </c>
      <c r="J271" s="10">
        <f t="shared" si="61"/>
        <v>2868061.9860240719</v>
      </c>
      <c r="K271" s="7">
        <f t="shared" si="66"/>
        <v>79.668388500668669</v>
      </c>
      <c r="L271" s="7">
        <f>MIN(3000,'CW1'!Q274)</f>
        <v>3000</v>
      </c>
      <c r="M271" s="7">
        <f t="shared" si="67"/>
        <v>3000</v>
      </c>
      <c r="N271" s="7">
        <f>VLOOKUP(M271,'CW1'!$AG$7:$AH$68,2,TRUE)</f>
        <v>7.17</v>
      </c>
      <c r="O271" s="7">
        <f>VLOOKUP(L271,'CW1'!$AG$7:$AI$68,3,TRUE)</f>
        <v>17.033529999999999</v>
      </c>
      <c r="P271" s="7">
        <f t="shared" si="64"/>
        <v>18</v>
      </c>
      <c r="Q271" s="7">
        <f>MATCH(P271,'CW1'!$AJ$7:$AJ$29,0)</f>
        <v>5</v>
      </c>
      <c r="R271" s="7">
        <f>MATCH(M271,'CW1'!$AK$6:$AX$6,0)</f>
        <v>6</v>
      </c>
      <c r="S271" s="7">
        <f>INDEX('CW1'!$AK$7:$AX$29,'CW2 Hybrid Fuel consumption'!Q271,'CW2 Hybrid Fuel consumption'!R271)</f>
        <v>424</v>
      </c>
      <c r="T271" s="10">
        <f t="shared" si="62"/>
        <v>5.6</v>
      </c>
      <c r="U271" s="161">
        <f>(('CW1'!G274-'CW1'!G273)/3600)*'CW2 Hybrid Fuel consumption'!T271</f>
        <v>1.4123915993889428E-4</v>
      </c>
      <c r="V271" s="10">
        <f t="shared" si="65"/>
        <v>5.9885403814091173E-2</v>
      </c>
      <c r="W271" s="10">
        <f t="shared" si="68"/>
        <v>11.971416768351459</v>
      </c>
      <c r="X271" s="171">
        <f t="shared" si="69"/>
        <v>8.0275340233366179E-5</v>
      </c>
      <c r="Y271" s="7">
        <f t="shared" si="70"/>
        <v>1.6047475560792838E-2</v>
      </c>
    </row>
    <row r="272" spans="1:25">
      <c r="A272" s="42">
        <v>269</v>
      </c>
      <c r="B272" s="168">
        <f>'CW2'!P275</f>
        <v>17.479035137111637</v>
      </c>
      <c r="C272" s="162">
        <f>CW1FC1!B272</f>
        <v>3.7818676201937298E-4</v>
      </c>
      <c r="D272" s="21">
        <f t="shared" si="63"/>
        <v>1361.4723432697426</v>
      </c>
      <c r="E272" s="148" t="s">
        <v>149</v>
      </c>
      <c r="F272" s="163" t="s">
        <v>153</v>
      </c>
      <c r="G272" s="10">
        <f t="shared" si="59"/>
        <v>11.879035137111638</v>
      </c>
      <c r="H272" s="79">
        <f t="shared" si="60"/>
        <v>11879.035137111638</v>
      </c>
      <c r="I272" s="10">
        <v>0</v>
      </c>
      <c r="J272" s="10">
        <f t="shared" si="61"/>
        <v>2856182.9508869601</v>
      </c>
      <c r="K272" s="7">
        <f t="shared" si="66"/>
        <v>79.338415302415555</v>
      </c>
      <c r="L272" s="7">
        <f>MIN(3000,'CW1'!Q275)</f>
        <v>3000</v>
      </c>
      <c r="M272" s="7">
        <f t="shared" si="67"/>
        <v>3000</v>
      </c>
      <c r="N272" s="7">
        <f>VLOOKUP(M272,'CW1'!$AG$7:$AH$68,2,TRUE)</f>
        <v>7.17</v>
      </c>
      <c r="O272" s="7">
        <f>VLOOKUP(L272,'CW1'!$AG$7:$AI$68,3,TRUE)</f>
        <v>17.033529999999999</v>
      </c>
      <c r="P272" s="7">
        <f t="shared" si="64"/>
        <v>18</v>
      </c>
      <c r="Q272" s="7">
        <f>MATCH(P272,'CW1'!$AJ$7:$AJ$29,0)</f>
        <v>5</v>
      </c>
      <c r="R272" s="7">
        <f>MATCH(M272,'CW1'!$AK$6:$AX$6,0)</f>
        <v>6</v>
      </c>
      <c r="S272" s="7">
        <f>INDEX('CW1'!$AK$7:$AX$29,'CW2 Hybrid Fuel consumption'!Q272,'CW2 Hybrid Fuel consumption'!R272)</f>
        <v>424</v>
      </c>
      <c r="T272" s="10">
        <f t="shared" si="62"/>
        <v>5.6</v>
      </c>
      <c r="U272" s="161">
        <f>(('CW1'!G275-'CW1'!G274)/3600)*'CW2 Hybrid Fuel consumption'!T272</f>
        <v>1.4089113683928486E-4</v>
      </c>
      <c r="V272" s="10">
        <f t="shared" si="65"/>
        <v>5.9737842019856782E-2</v>
      </c>
      <c r="W272" s="10">
        <f t="shared" si="68"/>
        <v>12.031154610371315</v>
      </c>
      <c r="X272" s="171">
        <f t="shared" si="69"/>
        <v>8.0077536219647162E-5</v>
      </c>
      <c r="Y272" s="7">
        <f t="shared" si="70"/>
        <v>1.6127553097012484E-2</v>
      </c>
    </row>
    <row r="273" spans="1:25">
      <c r="A273" s="42">
        <v>270</v>
      </c>
      <c r="B273" s="168">
        <f>'CW2'!P276</f>
        <v>17.526235833876065</v>
      </c>
      <c r="C273" s="162">
        <f>CW1FC1!B273</f>
        <v>3.782931000318652E-4</v>
      </c>
      <c r="D273" s="21">
        <f t="shared" si="63"/>
        <v>1361.8551601147146</v>
      </c>
      <c r="E273" s="148" t="s">
        <v>149</v>
      </c>
      <c r="F273" s="163" t="s">
        <v>153</v>
      </c>
      <c r="G273" s="10">
        <f t="shared" si="59"/>
        <v>11.926235833876065</v>
      </c>
      <c r="H273" s="79">
        <f t="shared" si="60"/>
        <v>11926.235833876066</v>
      </c>
      <c r="I273" s="10">
        <v>0</v>
      </c>
      <c r="J273" s="10">
        <f t="shared" si="61"/>
        <v>2844256.7150530843</v>
      </c>
      <c r="K273" s="7">
        <f t="shared" si="66"/>
        <v>79.007130973696775</v>
      </c>
      <c r="L273" s="7">
        <f>MIN(3000,'CW1'!Q276)</f>
        <v>3000</v>
      </c>
      <c r="M273" s="7">
        <f t="shared" si="67"/>
        <v>3000</v>
      </c>
      <c r="N273" s="7">
        <f>VLOOKUP(M273,'CW1'!$AG$7:$AH$68,2,TRUE)</f>
        <v>7.17</v>
      </c>
      <c r="O273" s="7">
        <f>VLOOKUP(L273,'CW1'!$AG$7:$AI$68,3,TRUE)</f>
        <v>17.033529999999999</v>
      </c>
      <c r="P273" s="7">
        <f t="shared" si="64"/>
        <v>18</v>
      </c>
      <c r="Q273" s="7">
        <f>MATCH(P273,'CW1'!$AJ$7:$AJ$29,0)</f>
        <v>5</v>
      </c>
      <c r="R273" s="7">
        <f>MATCH(M273,'CW1'!$AK$6:$AX$6,0)</f>
        <v>6</v>
      </c>
      <c r="S273" s="7">
        <f>INDEX('CW1'!$AK$7:$AX$29,'CW2 Hybrid Fuel consumption'!Q273,'CW2 Hybrid Fuel consumption'!R273)</f>
        <v>424</v>
      </c>
      <c r="T273" s="10">
        <f t="shared" si="62"/>
        <v>5.6</v>
      </c>
      <c r="U273" s="161">
        <f>(('CW1'!G276-'CW1'!G275)/3600)*'CW2 Hybrid Fuel consumption'!T273</f>
        <v>1.4054567378525619E-4</v>
      </c>
      <c r="V273" s="10">
        <f t="shared" si="65"/>
        <v>5.9591365684948626E-2</v>
      </c>
      <c r="W273" s="10">
        <f t="shared" si="68"/>
        <v>12.090745976056263</v>
      </c>
      <c r="X273" s="171">
        <f t="shared" si="69"/>
        <v>7.9881187245239445E-5</v>
      </c>
      <c r="Y273" s="7">
        <f t="shared" si="70"/>
        <v>1.6207434284257725E-2</v>
      </c>
    </row>
    <row r="274" spans="1:25">
      <c r="A274" s="42">
        <v>271</v>
      </c>
      <c r="B274" s="168">
        <f>'CW2'!P277</f>
        <v>17.573352168979724</v>
      </c>
      <c r="C274" s="162">
        <f>CW1FC1!B274</f>
        <v>3.7839943804438171E-4</v>
      </c>
      <c r="D274" s="21">
        <f t="shared" si="63"/>
        <v>1362.2379769597742</v>
      </c>
      <c r="E274" s="148" t="s">
        <v>149</v>
      </c>
      <c r="F274" s="163" t="s">
        <v>153</v>
      </c>
      <c r="G274" s="10">
        <f t="shared" si="59"/>
        <v>11.973352168979725</v>
      </c>
      <c r="H274" s="79">
        <f t="shared" si="60"/>
        <v>11973.352168979725</v>
      </c>
      <c r="I274" s="10">
        <v>0</v>
      </c>
      <c r="J274" s="10">
        <f t="shared" si="61"/>
        <v>2832283.3628841047</v>
      </c>
      <c r="K274" s="7">
        <f t="shared" si="66"/>
        <v>78.674537857891806</v>
      </c>
      <c r="L274" s="7">
        <f>MIN(3000,'CW1'!Q277)</f>
        <v>3000</v>
      </c>
      <c r="M274" s="7">
        <f t="shared" si="67"/>
        <v>3000</v>
      </c>
      <c r="N274" s="7">
        <f>VLOOKUP(M274,'CW1'!$AG$7:$AH$68,2,TRUE)</f>
        <v>7.17</v>
      </c>
      <c r="O274" s="7">
        <f>VLOOKUP(L274,'CW1'!$AG$7:$AI$68,3,TRUE)</f>
        <v>17.033529999999999</v>
      </c>
      <c r="P274" s="7">
        <f t="shared" si="64"/>
        <v>18</v>
      </c>
      <c r="Q274" s="7">
        <f>MATCH(P274,'CW1'!$AJ$7:$AJ$29,0)</f>
        <v>5</v>
      </c>
      <c r="R274" s="7">
        <f>MATCH(M274,'CW1'!$AK$6:$AX$6,0)</f>
        <v>6</v>
      </c>
      <c r="S274" s="7">
        <f>INDEX('CW1'!$AK$7:$AX$29,'CW2 Hybrid Fuel consumption'!Q274,'CW2 Hybrid Fuel consumption'!R274)</f>
        <v>424</v>
      </c>
      <c r="T274" s="10">
        <f t="shared" si="62"/>
        <v>5.6</v>
      </c>
      <c r="U274" s="161">
        <f>(('CW1'!G277-'CW1'!G276)/3600)*'CW2 Hybrid Fuel consumption'!T274</f>
        <v>1.4020273954394705E-4</v>
      </c>
      <c r="V274" s="10">
        <f t="shared" si="65"/>
        <v>5.9445961566633551E-2</v>
      </c>
      <c r="W274" s="10">
        <f t="shared" si="68"/>
        <v>12.150191937622896</v>
      </c>
      <c r="X274" s="171">
        <f t="shared" si="69"/>
        <v>7.9686275558490016E-5</v>
      </c>
      <c r="Y274" s="7">
        <f t="shared" si="70"/>
        <v>1.6287120559816216E-2</v>
      </c>
    </row>
    <row r="275" spans="1:25">
      <c r="A275" s="42">
        <v>272</v>
      </c>
      <c r="B275" s="168">
        <f>'CW2'!P278</f>
        <v>17.620384834134217</v>
      </c>
      <c r="C275" s="162">
        <f>CW1FC1!B275</f>
        <v>3.7850577605688912E-4</v>
      </c>
      <c r="D275" s="21">
        <f t="shared" si="63"/>
        <v>1362.6207938048008</v>
      </c>
      <c r="E275" s="148" t="s">
        <v>149</v>
      </c>
      <c r="F275" s="163" t="s">
        <v>153</v>
      </c>
      <c r="G275" s="10">
        <f t="shared" si="59"/>
        <v>12.020384834134218</v>
      </c>
      <c r="H275" s="79">
        <f t="shared" si="60"/>
        <v>12020.384834134218</v>
      </c>
      <c r="I275" s="10">
        <v>0</v>
      </c>
      <c r="J275" s="10">
        <f t="shared" si="61"/>
        <v>2820262.9780499707</v>
      </c>
      <c r="K275" s="7">
        <f t="shared" si="66"/>
        <v>78.340638279165859</v>
      </c>
      <c r="L275" s="7">
        <f>MIN(3000,'CW1'!Q278)</f>
        <v>3000</v>
      </c>
      <c r="M275" s="7">
        <f t="shared" si="67"/>
        <v>3000</v>
      </c>
      <c r="N275" s="7">
        <f>VLOOKUP(M275,'CW1'!$AG$7:$AH$68,2,TRUE)</f>
        <v>7.17</v>
      </c>
      <c r="O275" s="7">
        <f>VLOOKUP(L275,'CW1'!$AG$7:$AI$68,3,TRUE)</f>
        <v>17.033529999999999</v>
      </c>
      <c r="P275" s="7">
        <f t="shared" si="64"/>
        <v>18</v>
      </c>
      <c r="Q275" s="7">
        <f>MATCH(P275,'CW1'!$AJ$7:$AJ$29,0)</f>
        <v>5</v>
      </c>
      <c r="R275" s="7">
        <f>MATCH(M275,'CW1'!$AK$6:$AX$6,0)</f>
        <v>6</v>
      </c>
      <c r="S275" s="7">
        <f>INDEX('CW1'!$AK$7:$AX$29,'CW2 Hybrid Fuel consumption'!Q275,'CW2 Hybrid Fuel consumption'!R275)</f>
        <v>424</v>
      </c>
      <c r="T275" s="10">
        <f t="shared" si="62"/>
        <v>5.6</v>
      </c>
      <c r="U275" s="161">
        <f>(('CW1'!G278-'CW1'!G277)/3600)*'CW2 Hybrid Fuel consumption'!T275</f>
        <v>1.3986230341334424E-4</v>
      </c>
      <c r="V275" s="10">
        <f t="shared" si="65"/>
        <v>5.9301616647257957E-2</v>
      </c>
      <c r="W275" s="10">
        <f t="shared" si="68"/>
        <v>12.209493554270153</v>
      </c>
      <c r="X275" s="171">
        <f t="shared" si="69"/>
        <v>7.949278370946106E-5</v>
      </c>
      <c r="Y275" s="7">
        <f t="shared" si="70"/>
        <v>1.6366613343525679E-2</v>
      </c>
    </row>
    <row r="276" spans="1:25">
      <c r="A276" s="42">
        <v>273</v>
      </c>
      <c r="B276" s="168">
        <f>'CW2'!P279</f>
        <v>17.667334512490143</v>
      </c>
      <c r="C276" s="162">
        <f>CW1FC1!B276</f>
        <v>3.7861211406939343E-4</v>
      </c>
      <c r="D276" s="21">
        <f t="shared" si="63"/>
        <v>1363.0036106498164</v>
      </c>
      <c r="E276" s="148" t="s">
        <v>149</v>
      </c>
      <c r="F276" s="163" t="s">
        <v>153</v>
      </c>
      <c r="G276" s="10">
        <f t="shared" si="59"/>
        <v>12.067334512490143</v>
      </c>
      <c r="H276" s="79">
        <f t="shared" si="60"/>
        <v>12067.334512490144</v>
      </c>
      <c r="I276" s="10">
        <v>0</v>
      </c>
      <c r="J276" s="10">
        <f t="shared" ref="J276:J309" si="71">J275-H276</f>
        <v>2808195.6435374804</v>
      </c>
      <c r="K276" s="7">
        <f t="shared" si="66"/>
        <v>78.005434542707789</v>
      </c>
      <c r="L276" s="7">
        <f>MIN(3000,'CW1'!Q279)</f>
        <v>3000</v>
      </c>
      <c r="M276" s="7">
        <f t="shared" si="67"/>
        <v>3000</v>
      </c>
      <c r="N276" s="7">
        <f>VLOOKUP(M276,'CW1'!$AG$7:$AH$68,2,TRUE)</f>
        <v>7.17</v>
      </c>
      <c r="O276" s="7">
        <f>VLOOKUP(L276,'CW1'!$AG$7:$AI$68,3,TRUE)</f>
        <v>17.033529999999999</v>
      </c>
      <c r="P276" s="7">
        <f t="shared" si="64"/>
        <v>18</v>
      </c>
      <c r="Q276" s="7">
        <f>MATCH(P276,'CW1'!$AJ$7:$AJ$29,0)</f>
        <v>5</v>
      </c>
      <c r="R276" s="7">
        <f>MATCH(M276,'CW1'!$AK$6:$AX$6,0)</f>
        <v>6</v>
      </c>
      <c r="S276" s="7">
        <f>INDEX('CW1'!$AK$7:$AX$29,'CW2 Hybrid Fuel consumption'!Q276,'CW2 Hybrid Fuel consumption'!R276)</f>
        <v>424</v>
      </c>
      <c r="T276" s="10">
        <f t="shared" si="62"/>
        <v>5.6</v>
      </c>
      <c r="U276" s="161">
        <f>(('CW1'!G279-'CW1'!G278)/3600)*'CW2 Hybrid Fuel consumption'!T276</f>
        <v>1.3952433521077662E-4</v>
      </c>
      <c r="V276" s="10">
        <f t="shared" si="65"/>
        <v>5.9158318129369288E-2</v>
      </c>
      <c r="W276" s="10">
        <f t="shared" si="68"/>
        <v>12.268651872399523</v>
      </c>
      <c r="X276" s="171">
        <f t="shared" si="69"/>
        <v>7.9300694543390468E-5</v>
      </c>
      <c r="Y276" s="7">
        <f t="shared" si="70"/>
        <v>1.6445914038069068E-2</v>
      </c>
    </row>
    <row r="277" spans="1:25">
      <c r="A277" s="42">
        <v>274</v>
      </c>
      <c r="B277" s="168">
        <f>'CW2'!P280</f>
        <v>17.714201878782863</v>
      </c>
      <c r="C277" s="162">
        <f>CW1FC1!B277</f>
        <v>3.7871845208187844E-4</v>
      </c>
      <c r="D277" s="21">
        <f t="shared" si="63"/>
        <v>1363.3864274947623</v>
      </c>
      <c r="E277" s="148" t="s">
        <v>149</v>
      </c>
      <c r="F277" s="163" t="s">
        <v>153</v>
      </c>
      <c r="G277" s="10">
        <f t="shared" si="59"/>
        <v>12.114201878782863</v>
      </c>
      <c r="H277" s="79">
        <f t="shared" si="60"/>
        <v>12114.201878782864</v>
      </c>
      <c r="I277" s="10">
        <v>0</v>
      </c>
      <c r="J277" s="10">
        <f t="shared" si="71"/>
        <v>2796081.4416586976</v>
      </c>
      <c r="K277" s="7">
        <f t="shared" si="66"/>
        <v>77.668928934963816</v>
      </c>
      <c r="L277" s="7">
        <f>MIN(3000,'CW1'!Q280)</f>
        <v>3000</v>
      </c>
      <c r="M277" s="7">
        <f t="shared" si="67"/>
        <v>3000</v>
      </c>
      <c r="N277" s="7">
        <f>VLOOKUP(M277,'CW1'!$AG$7:$AH$68,2,TRUE)</f>
        <v>7.17</v>
      </c>
      <c r="O277" s="7">
        <f>VLOOKUP(L277,'CW1'!$AG$7:$AI$68,3,TRUE)</f>
        <v>17.033529999999999</v>
      </c>
      <c r="P277" s="7">
        <f t="shared" si="64"/>
        <v>18</v>
      </c>
      <c r="Q277" s="7">
        <f>MATCH(P277,'CW1'!$AJ$7:$AJ$29,0)</f>
        <v>5</v>
      </c>
      <c r="R277" s="7">
        <f>MATCH(M277,'CW1'!$AK$6:$AX$6,0)</f>
        <v>6</v>
      </c>
      <c r="S277" s="7">
        <f>INDEX('CW1'!$AK$7:$AX$29,'CW2 Hybrid Fuel consumption'!Q277,'CW2 Hybrid Fuel consumption'!R277)</f>
        <v>424</v>
      </c>
      <c r="T277" s="10">
        <f t="shared" si="62"/>
        <v>5.6</v>
      </c>
      <c r="U277" s="161">
        <f>(('CW1'!G280-'CW1'!G279)/3600)*'CW2 Hybrid Fuel consumption'!T277</f>
        <v>1.3918880526165209E-4</v>
      </c>
      <c r="V277" s="10">
        <f t="shared" si="65"/>
        <v>5.9016053430940484E-2</v>
      </c>
      <c r="W277" s="10">
        <f t="shared" si="68"/>
        <v>12.327667925830465</v>
      </c>
      <c r="X277" s="171">
        <f t="shared" si="69"/>
        <v>7.9109991194290197E-5</v>
      </c>
      <c r="Y277" s="7">
        <f t="shared" si="70"/>
        <v>1.6525024029263358E-2</v>
      </c>
    </row>
    <row r="278" spans="1:25">
      <c r="A278" s="42">
        <v>275</v>
      </c>
      <c r="B278" s="168">
        <f>'CW2'!P281</f>
        <v>2.2413481066967247</v>
      </c>
      <c r="C278" s="162">
        <f>CW1FC1!B278</f>
        <v>5.0853478725693299E-5</v>
      </c>
      <c r="D278" s="21">
        <f t="shared" si="63"/>
        <v>183.07252341249588</v>
      </c>
      <c r="E278" s="150" t="s">
        <v>150</v>
      </c>
      <c r="F278" s="164" t="s">
        <v>154</v>
      </c>
      <c r="G278" s="7">
        <v>0</v>
      </c>
      <c r="H278" s="79">
        <f t="shared" si="60"/>
        <v>0</v>
      </c>
      <c r="I278" s="10">
        <v>0</v>
      </c>
      <c r="J278" s="10">
        <f t="shared" si="71"/>
        <v>2796081.4416586976</v>
      </c>
      <c r="K278" s="7">
        <f t="shared" si="66"/>
        <v>77.668928934963816</v>
      </c>
      <c r="L278" s="7">
        <f>'CW1'!Q281</f>
        <v>5500</v>
      </c>
      <c r="M278" s="7">
        <f t="shared" si="67"/>
        <v>5500</v>
      </c>
      <c r="N278" s="7">
        <f>VLOOKUP(M278,'CW1'!$AG$7:$AH$68,2,TRUE)</f>
        <v>16.940000000000001</v>
      </c>
      <c r="O278" s="7">
        <f>VLOOKUP(L278,'CW1'!$AG$7:$AI$68,3,TRUE)</f>
        <v>21.951160000000002</v>
      </c>
      <c r="P278" s="7">
        <f t="shared" si="64"/>
        <v>22</v>
      </c>
      <c r="Q278" s="7">
        <f>MATCH(P278,'CW1'!$AJ$7:$AJ$29,0)</f>
        <v>1</v>
      </c>
      <c r="R278" s="7">
        <f>MATCH(M278,'CW1'!$AK$6:$AX$6,0)</f>
        <v>11</v>
      </c>
      <c r="S278" s="7">
        <v>0</v>
      </c>
      <c r="T278" s="10">
        <f t="shared" si="62"/>
        <v>2.2413481066967247</v>
      </c>
      <c r="U278" s="161">
        <f>(('CW1'!G281-'CW1'!G280)/3600)*'CW2 Hybrid Fuel consumption'!T278</f>
        <v>5.5575700947915415E-5</v>
      </c>
      <c r="V278" s="10">
        <f t="shared" si="65"/>
        <v>0</v>
      </c>
      <c r="W278" s="10">
        <f t="shared" si="68"/>
        <v>12.327667925830465</v>
      </c>
      <c r="X278" s="171">
        <f t="shared" si="69"/>
        <v>0</v>
      </c>
      <c r="Y278" s="7">
        <f t="shared" si="70"/>
        <v>1.6525024029263358E-2</v>
      </c>
    </row>
    <row r="279" spans="1:25">
      <c r="A279" s="42">
        <v>276</v>
      </c>
      <c r="B279" s="168">
        <f>'CW2'!P282</f>
        <v>2.2413481066967247</v>
      </c>
      <c r="C279" s="162">
        <f>CW1FC1!B279</f>
        <v>5.0853478725693299E-5</v>
      </c>
      <c r="D279" s="21">
        <f t="shared" si="63"/>
        <v>183.07252341249588</v>
      </c>
      <c r="E279" s="150" t="s">
        <v>150</v>
      </c>
      <c r="F279" s="164" t="s">
        <v>154</v>
      </c>
      <c r="G279" s="7">
        <v>0</v>
      </c>
      <c r="H279" s="79">
        <f t="shared" si="60"/>
        <v>0</v>
      </c>
      <c r="I279" s="10">
        <v>0</v>
      </c>
      <c r="J279" s="10">
        <f t="shared" si="71"/>
        <v>2796081.4416586976</v>
      </c>
      <c r="K279" s="7">
        <f t="shared" si="66"/>
        <v>77.668928934963816</v>
      </c>
      <c r="L279" s="7">
        <f>'CW1'!Q282</f>
        <v>5500</v>
      </c>
      <c r="M279" s="7">
        <f t="shared" si="67"/>
        <v>5500</v>
      </c>
      <c r="N279" s="7">
        <f>VLOOKUP(M279,'CW1'!$AG$7:$AH$68,2,TRUE)</f>
        <v>16.940000000000001</v>
      </c>
      <c r="O279" s="7">
        <f>VLOOKUP(L279,'CW1'!$AG$7:$AI$68,3,TRUE)</f>
        <v>21.951160000000002</v>
      </c>
      <c r="P279" s="7">
        <f t="shared" si="64"/>
        <v>22</v>
      </c>
      <c r="Q279" s="7">
        <f>MATCH(P279,'CW1'!$AJ$7:$AJ$29,0)</f>
        <v>1</v>
      </c>
      <c r="R279" s="7">
        <f>MATCH(M279,'CW1'!$AK$6:$AX$6,0)</f>
        <v>11</v>
      </c>
      <c r="S279" s="7">
        <v>0</v>
      </c>
      <c r="T279" s="10">
        <f t="shared" si="62"/>
        <v>2.2413481066967247</v>
      </c>
      <c r="U279" s="161">
        <f>(('CW1'!G282-'CW1'!G281)/3600)*'CW2 Hybrid Fuel consumption'!T279</f>
        <v>5.5575700947915415E-5</v>
      </c>
      <c r="V279" s="10">
        <f t="shared" si="65"/>
        <v>0</v>
      </c>
      <c r="W279" s="10">
        <f t="shared" si="68"/>
        <v>12.327667925830465</v>
      </c>
      <c r="X279" s="171">
        <f t="shared" si="69"/>
        <v>0</v>
      </c>
      <c r="Y279" s="7">
        <f t="shared" si="70"/>
        <v>1.6525024029263358E-2</v>
      </c>
    </row>
    <row r="280" spans="1:25">
      <c r="A280" s="42">
        <v>277</v>
      </c>
      <c r="B280" s="168">
        <f>'CW2'!P283</f>
        <v>2.2413481066967247</v>
      </c>
      <c r="C280" s="162">
        <f>CW1FC1!B280</f>
        <v>5.0853478725693299E-5</v>
      </c>
      <c r="D280" s="21">
        <f t="shared" si="63"/>
        <v>183.07252341249588</v>
      </c>
      <c r="E280" s="150" t="s">
        <v>150</v>
      </c>
      <c r="F280" s="164" t="s">
        <v>154</v>
      </c>
      <c r="G280" s="7">
        <v>0</v>
      </c>
      <c r="H280" s="79">
        <f t="shared" si="60"/>
        <v>0</v>
      </c>
      <c r="I280" s="10">
        <v>0</v>
      </c>
      <c r="J280" s="10">
        <f t="shared" si="71"/>
        <v>2796081.4416586976</v>
      </c>
      <c r="K280" s="7">
        <f t="shared" si="66"/>
        <v>77.668928934963816</v>
      </c>
      <c r="L280" s="7">
        <f>'CW1'!Q283</f>
        <v>5500</v>
      </c>
      <c r="M280" s="7">
        <f t="shared" si="67"/>
        <v>5500</v>
      </c>
      <c r="N280" s="7">
        <f>VLOOKUP(M280,'CW1'!$AG$7:$AH$68,2,TRUE)</f>
        <v>16.940000000000001</v>
      </c>
      <c r="O280" s="7">
        <f>VLOOKUP(L280,'CW1'!$AG$7:$AI$68,3,TRUE)</f>
        <v>21.951160000000002</v>
      </c>
      <c r="P280" s="7">
        <f t="shared" si="64"/>
        <v>22</v>
      </c>
      <c r="Q280" s="7">
        <f>MATCH(P280,'CW1'!$AJ$7:$AJ$29,0)</f>
        <v>1</v>
      </c>
      <c r="R280" s="7">
        <f>MATCH(M280,'CW1'!$AK$6:$AX$6,0)</f>
        <v>11</v>
      </c>
      <c r="S280" s="7">
        <v>0</v>
      </c>
      <c r="T280" s="10">
        <f t="shared" si="62"/>
        <v>2.2413481066967247</v>
      </c>
      <c r="U280" s="161">
        <f>(('CW1'!G283-'CW1'!G282)/3600)*'CW2 Hybrid Fuel consumption'!T280</f>
        <v>5.5575700947915415E-5</v>
      </c>
      <c r="V280" s="10">
        <f t="shared" si="65"/>
        <v>0</v>
      </c>
      <c r="W280" s="10">
        <f t="shared" si="68"/>
        <v>12.327667925830465</v>
      </c>
      <c r="X280" s="171">
        <f t="shared" si="69"/>
        <v>0</v>
      </c>
      <c r="Y280" s="7">
        <f t="shared" si="70"/>
        <v>1.6525024029263358E-2</v>
      </c>
    </row>
    <row r="281" spans="1:25">
      <c r="A281" s="42">
        <v>278</v>
      </c>
      <c r="B281" s="168">
        <f>'CW2'!P284</f>
        <v>2.2413481066967247</v>
      </c>
      <c r="C281" s="162">
        <f>CW1FC1!B281</f>
        <v>5.0853478725693299E-5</v>
      </c>
      <c r="D281" s="21">
        <f t="shared" si="63"/>
        <v>183.07252341249588</v>
      </c>
      <c r="E281" s="150" t="s">
        <v>150</v>
      </c>
      <c r="F281" s="164" t="s">
        <v>154</v>
      </c>
      <c r="G281" s="7">
        <v>0</v>
      </c>
      <c r="H281" s="79">
        <f t="shared" si="60"/>
        <v>0</v>
      </c>
      <c r="I281" s="10">
        <v>0</v>
      </c>
      <c r="J281" s="10">
        <f t="shared" si="71"/>
        <v>2796081.4416586976</v>
      </c>
      <c r="K281" s="7">
        <f t="shared" si="66"/>
        <v>77.668928934963816</v>
      </c>
      <c r="L281" s="7">
        <f>'CW1'!Q284</f>
        <v>5500</v>
      </c>
      <c r="M281" s="7">
        <f t="shared" si="67"/>
        <v>5500</v>
      </c>
      <c r="N281" s="7">
        <f>VLOOKUP(M281,'CW1'!$AG$7:$AH$68,2,TRUE)</f>
        <v>16.940000000000001</v>
      </c>
      <c r="O281" s="7">
        <f>VLOOKUP(L281,'CW1'!$AG$7:$AI$68,3,TRUE)</f>
        <v>21.951160000000002</v>
      </c>
      <c r="P281" s="7">
        <f t="shared" si="64"/>
        <v>22</v>
      </c>
      <c r="Q281" s="7">
        <f>MATCH(P281,'CW1'!$AJ$7:$AJ$29,0)</f>
        <v>1</v>
      </c>
      <c r="R281" s="7">
        <f>MATCH(M281,'CW1'!$AK$6:$AX$6,0)</f>
        <v>11</v>
      </c>
      <c r="S281" s="7">
        <v>0</v>
      </c>
      <c r="T281" s="10">
        <f t="shared" si="62"/>
        <v>2.2413481066967247</v>
      </c>
      <c r="U281" s="161">
        <f>(('CW1'!G284-'CW1'!G283)/3600)*'CW2 Hybrid Fuel consumption'!T281</f>
        <v>5.5575700947915415E-5</v>
      </c>
      <c r="V281" s="10">
        <f t="shared" si="65"/>
        <v>0</v>
      </c>
      <c r="W281" s="10">
        <f t="shared" si="68"/>
        <v>12.327667925830465</v>
      </c>
      <c r="X281" s="171">
        <f t="shared" si="69"/>
        <v>0</v>
      </c>
      <c r="Y281" s="7">
        <f t="shared" si="70"/>
        <v>1.6525024029263358E-2</v>
      </c>
    </row>
    <row r="282" spans="1:25">
      <c r="A282" s="42">
        <v>279</v>
      </c>
      <c r="B282" s="168">
        <f>'CW2'!P285</f>
        <v>2.2413481066967247</v>
      </c>
      <c r="C282" s="162">
        <f>CW1FC1!B282</f>
        <v>5.0853478725693299E-5</v>
      </c>
      <c r="D282" s="21">
        <f t="shared" si="63"/>
        <v>183.07252341249588</v>
      </c>
      <c r="E282" s="150" t="s">
        <v>150</v>
      </c>
      <c r="F282" s="164" t="s">
        <v>154</v>
      </c>
      <c r="G282" s="7">
        <v>0</v>
      </c>
      <c r="H282" s="79">
        <f t="shared" si="60"/>
        <v>0</v>
      </c>
      <c r="I282" s="10">
        <v>0</v>
      </c>
      <c r="J282" s="10">
        <f t="shared" si="71"/>
        <v>2796081.4416586976</v>
      </c>
      <c r="K282" s="7">
        <f t="shared" si="66"/>
        <v>77.668928934963816</v>
      </c>
      <c r="L282" s="7">
        <f>'CW1'!Q285</f>
        <v>5500</v>
      </c>
      <c r="M282" s="7">
        <f t="shared" si="67"/>
        <v>5500</v>
      </c>
      <c r="N282" s="7">
        <f>VLOOKUP(M282,'CW1'!$AG$7:$AH$68,2,TRUE)</f>
        <v>16.940000000000001</v>
      </c>
      <c r="O282" s="7">
        <f>VLOOKUP(L282,'CW1'!$AG$7:$AI$68,3,TRUE)</f>
        <v>21.951160000000002</v>
      </c>
      <c r="P282" s="7">
        <f t="shared" si="64"/>
        <v>22</v>
      </c>
      <c r="Q282" s="7">
        <f>MATCH(P282,'CW1'!$AJ$7:$AJ$29,0)</f>
        <v>1</v>
      </c>
      <c r="R282" s="7">
        <f>MATCH(M282,'CW1'!$AK$6:$AX$6,0)</f>
        <v>11</v>
      </c>
      <c r="S282" s="7">
        <v>0</v>
      </c>
      <c r="T282" s="10">
        <f t="shared" si="62"/>
        <v>2.2413481066967247</v>
      </c>
      <c r="U282" s="161">
        <f>(('CW1'!G285-'CW1'!G284)/3600)*'CW2 Hybrid Fuel consumption'!T282</f>
        <v>5.5575700947915415E-5</v>
      </c>
      <c r="V282" s="10">
        <f t="shared" si="65"/>
        <v>0</v>
      </c>
      <c r="W282" s="10">
        <f t="shared" si="68"/>
        <v>12.327667925830465</v>
      </c>
      <c r="X282" s="171">
        <f t="shared" si="69"/>
        <v>0</v>
      </c>
      <c r="Y282" s="7">
        <f t="shared" si="70"/>
        <v>1.6525024029263358E-2</v>
      </c>
    </row>
    <row r="283" spans="1:25">
      <c r="A283" s="42">
        <v>280</v>
      </c>
      <c r="B283" s="168">
        <f>'CW2'!P286</f>
        <v>2.2413481066967247</v>
      </c>
      <c r="C283" s="162">
        <f>CW1FC1!B283</f>
        <v>5.0853478725693299E-5</v>
      </c>
      <c r="D283" s="21">
        <f t="shared" si="63"/>
        <v>183.07252341249588</v>
      </c>
      <c r="E283" s="150" t="s">
        <v>150</v>
      </c>
      <c r="F283" s="164" t="s">
        <v>154</v>
      </c>
      <c r="G283" s="7">
        <v>0</v>
      </c>
      <c r="H283" s="79">
        <f t="shared" si="60"/>
        <v>0</v>
      </c>
      <c r="I283" s="10">
        <v>0</v>
      </c>
      <c r="J283" s="10">
        <f t="shared" si="71"/>
        <v>2796081.4416586976</v>
      </c>
      <c r="K283" s="7">
        <f t="shared" si="66"/>
        <v>77.668928934963816</v>
      </c>
      <c r="L283" s="7">
        <f>'CW1'!Q286</f>
        <v>5500</v>
      </c>
      <c r="M283" s="7">
        <f t="shared" si="67"/>
        <v>5500</v>
      </c>
      <c r="N283" s="7">
        <f>VLOOKUP(M283,'CW1'!$AG$7:$AH$68,2,TRUE)</f>
        <v>16.940000000000001</v>
      </c>
      <c r="O283" s="7">
        <f>VLOOKUP(L283,'CW1'!$AG$7:$AI$68,3,TRUE)</f>
        <v>21.951160000000002</v>
      </c>
      <c r="P283" s="7">
        <f t="shared" si="64"/>
        <v>22</v>
      </c>
      <c r="Q283" s="7">
        <f>MATCH(P283,'CW1'!$AJ$7:$AJ$29,0)</f>
        <v>1</v>
      </c>
      <c r="R283" s="7">
        <f>MATCH(M283,'CW1'!$AK$6:$AX$6,0)</f>
        <v>11</v>
      </c>
      <c r="S283" s="7">
        <v>0</v>
      </c>
      <c r="T283" s="10">
        <f t="shared" si="62"/>
        <v>2.2413481066967247</v>
      </c>
      <c r="U283" s="161">
        <f>(('CW1'!G286-'CW1'!G285)/3600)*'CW2 Hybrid Fuel consumption'!T283</f>
        <v>5.5575700947915415E-5</v>
      </c>
      <c r="V283" s="10">
        <f t="shared" si="65"/>
        <v>0</v>
      </c>
      <c r="W283" s="10">
        <f t="shared" si="68"/>
        <v>12.327667925830465</v>
      </c>
      <c r="X283" s="171">
        <f t="shared" si="69"/>
        <v>0</v>
      </c>
      <c r="Y283" s="7">
        <f t="shared" si="70"/>
        <v>1.6525024029263358E-2</v>
      </c>
    </row>
    <row r="284" spans="1:25">
      <c r="A284" s="42">
        <v>281</v>
      </c>
      <c r="B284" s="168">
        <f>'CW2'!P287</f>
        <v>2.2413481066967247</v>
      </c>
      <c r="C284" s="162">
        <f>CW1FC1!B284</f>
        <v>5.0853478725693299E-5</v>
      </c>
      <c r="D284" s="21">
        <f t="shared" si="63"/>
        <v>183.07252341249588</v>
      </c>
      <c r="E284" s="150" t="s">
        <v>150</v>
      </c>
      <c r="F284" s="164" t="s">
        <v>154</v>
      </c>
      <c r="G284" s="7">
        <v>0</v>
      </c>
      <c r="H284" s="79">
        <f t="shared" si="60"/>
        <v>0</v>
      </c>
      <c r="I284" s="10">
        <v>0</v>
      </c>
      <c r="J284" s="10">
        <f t="shared" si="71"/>
        <v>2796081.4416586976</v>
      </c>
      <c r="K284" s="7">
        <f t="shared" si="66"/>
        <v>77.668928934963816</v>
      </c>
      <c r="L284" s="7">
        <f>'CW1'!Q287</f>
        <v>5500</v>
      </c>
      <c r="M284" s="7">
        <f t="shared" si="67"/>
        <v>5500</v>
      </c>
      <c r="N284" s="7">
        <f>VLOOKUP(M284,'CW1'!$AG$7:$AH$68,2,TRUE)</f>
        <v>16.940000000000001</v>
      </c>
      <c r="O284" s="7">
        <f>VLOOKUP(L284,'CW1'!$AG$7:$AI$68,3,TRUE)</f>
        <v>21.951160000000002</v>
      </c>
      <c r="P284" s="7">
        <f t="shared" si="64"/>
        <v>22</v>
      </c>
      <c r="Q284" s="7">
        <f>MATCH(P284,'CW1'!$AJ$7:$AJ$29,0)</f>
        <v>1</v>
      </c>
      <c r="R284" s="7">
        <f>MATCH(M284,'CW1'!$AK$6:$AX$6,0)</f>
        <v>11</v>
      </c>
      <c r="S284" s="7">
        <v>0</v>
      </c>
      <c r="T284" s="10">
        <f t="shared" si="62"/>
        <v>2.2413481066967247</v>
      </c>
      <c r="U284" s="161">
        <f>(('CW1'!G287-'CW1'!G286)/3600)*'CW2 Hybrid Fuel consumption'!T284</f>
        <v>5.5575700947915415E-5</v>
      </c>
      <c r="V284" s="10">
        <f t="shared" si="65"/>
        <v>0</v>
      </c>
      <c r="W284" s="10">
        <f t="shared" si="68"/>
        <v>12.327667925830465</v>
      </c>
      <c r="X284" s="171">
        <f t="shared" si="69"/>
        <v>0</v>
      </c>
      <c r="Y284" s="7">
        <f t="shared" si="70"/>
        <v>1.6525024029263358E-2</v>
      </c>
    </row>
    <row r="285" spans="1:25">
      <c r="A285" s="42">
        <v>282</v>
      </c>
      <c r="B285" s="168">
        <f>'CW2'!P288</f>
        <v>2.2413481066967247</v>
      </c>
      <c r="C285" s="162">
        <f>CW1FC1!B285</f>
        <v>5.0853478725693299E-5</v>
      </c>
      <c r="D285" s="21">
        <f t="shared" si="63"/>
        <v>183.07252341249588</v>
      </c>
      <c r="E285" s="150" t="s">
        <v>150</v>
      </c>
      <c r="F285" s="164" t="s">
        <v>154</v>
      </c>
      <c r="G285" s="7">
        <v>0</v>
      </c>
      <c r="H285" s="79">
        <f t="shared" si="60"/>
        <v>0</v>
      </c>
      <c r="I285" s="10">
        <v>0</v>
      </c>
      <c r="J285" s="10">
        <f t="shared" si="71"/>
        <v>2796081.4416586976</v>
      </c>
      <c r="K285" s="7">
        <f t="shared" si="66"/>
        <v>77.668928934963816</v>
      </c>
      <c r="L285" s="7">
        <f>'CW1'!Q288</f>
        <v>5500</v>
      </c>
      <c r="M285" s="7">
        <f t="shared" si="67"/>
        <v>5500</v>
      </c>
      <c r="N285" s="7">
        <f>VLOOKUP(M285,'CW1'!$AG$7:$AH$68,2,TRUE)</f>
        <v>16.940000000000001</v>
      </c>
      <c r="O285" s="7">
        <f>VLOOKUP(L285,'CW1'!$AG$7:$AI$68,3,TRUE)</f>
        <v>21.951160000000002</v>
      </c>
      <c r="P285" s="7">
        <f t="shared" si="64"/>
        <v>22</v>
      </c>
      <c r="Q285" s="7">
        <f>MATCH(P285,'CW1'!$AJ$7:$AJ$29,0)</f>
        <v>1</v>
      </c>
      <c r="R285" s="7">
        <f>MATCH(M285,'CW1'!$AK$6:$AX$6,0)</f>
        <v>11</v>
      </c>
      <c r="S285" s="7">
        <v>0</v>
      </c>
      <c r="T285" s="10">
        <f t="shared" si="62"/>
        <v>2.2413481066967247</v>
      </c>
      <c r="U285" s="161">
        <f>(('CW1'!G288-'CW1'!G287)/3600)*'CW2 Hybrid Fuel consumption'!T285</f>
        <v>5.5575700947915415E-5</v>
      </c>
      <c r="V285" s="10">
        <f t="shared" si="65"/>
        <v>0</v>
      </c>
      <c r="W285" s="10">
        <f t="shared" si="68"/>
        <v>12.327667925830465</v>
      </c>
      <c r="X285" s="171">
        <f t="shared" si="69"/>
        <v>0</v>
      </c>
      <c r="Y285" s="7">
        <f t="shared" si="70"/>
        <v>1.6525024029263358E-2</v>
      </c>
    </row>
    <row r="286" spans="1:25">
      <c r="A286" s="42">
        <v>283</v>
      </c>
      <c r="B286" s="168">
        <f>'CW2'!P289</f>
        <v>2.2413481066967247</v>
      </c>
      <c r="C286" s="162">
        <f>CW1FC1!B286</f>
        <v>5.0853478725693299E-5</v>
      </c>
      <c r="D286" s="21">
        <f t="shared" si="63"/>
        <v>183.07252341249588</v>
      </c>
      <c r="E286" s="150" t="s">
        <v>150</v>
      </c>
      <c r="F286" s="164" t="s">
        <v>154</v>
      </c>
      <c r="G286" s="7">
        <v>0</v>
      </c>
      <c r="H286" s="79">
        <f t="shared" si="60"/>
        <v>0</v>
      </c>
      <c r="I286" s="10">
        <v>0</v>
      </c>
      <c r="J286" s="10">
        <f t="shared" si="71"/>
        <v>2796081.4416586976</v>
      </c>
      <c r="K286" s="7">
        <f t="shared" si="66"/>
        <v>77.668928934963816</v>
      </c>
      <c r="L286" s="7">
        <f>'CW1'!Q289</f>
        <v>5500</v>
      </c>
      <c r="M286" s="7">
        <f t="shared" si="67"/>
        <v>5500</v>
      </c>
      <c r="N286" s="7">
        <f>VLOOKUP(M286,'CW1'!$AG$7:$AH$68,2,TRUE)</f>
        <v>16.940000000000001</v>
      </c>
      <c r="O286" s="7">
        <f>VLOOKUP(L286,'CW1'!$AG$7:$AI$68,3,TRUE)</f>
        <v>21.951160000000002</v>
      </c>
      <c r="P286" s="7">
        <f t="shared" si="64"/>
        <v>22</v>
      </c>
      <c r="Q286" s="7">
        <f>MATCH(P286,'CW1'!$AJ$7:$AJ$29,0)</f>
        <v>1</v>
      </c>
      <c r="R286" s="7">
        <f>MATCH(M286,'CW1'!$AK$6:$AX$6,0)</f>
        <v>11</v>
      </c>
      <c r="S286" s="7">
        <v>0</v>
      </c>
      <c r="T286" s="10">
        <f t="shared" si="62"/>
        <v>2.2413481066967247</v>
      </c>
      <c r="U286" s="161">
        <f>(('CW1'!G289-'CW1'!G288)/3600)*'CW2 Hybrid Fuel consumption'!T286</f>
        <v>5.5575700947915415E-5</v>
      </c>
      <c r="V286" s="10">
        <f t="shared" si="65"/>
        <v>0</v>
      </c>
      <c r="W286" s="10">
        <f t="shared" si="68"/>
        <v>12.327667925830465</v>
      </c>
      <c r="X286" s="171">
        <f t="shared" si="69"/>
        <v>0</v>
      </c>
      <c r="Y286" s="7">
        <f t="shared" si="70"/>
        <v>1.6525024029263358E-2</v>
      </c>
    </row>
    <row r="287" spans="1:25">
      <c r="A287" s="42">
        <v>284</v>
      </c>
      <c r="B287" s="168">
        <f>'CW2'!P290</f>
        <v>2.2413481066967247</v>
      </c>
      <c r="C287" s="162">
        <f>CW1FC1!B287</f>
        <v>5.0853478725693299E-5</v>
      </c>
      <c r="D287" s="21">
        <f t="shared" si="63"/>
        <v>183.07252341249588</v>
      </c>
      <c r="E287" s="150" t="s">
        <v>150</v>
      </c>
      <c r="F287" s="164" t="s">
        <v>154</v>
      </c>
      <c r="G287" s="7">
        <v>0</v>
      </c>
      <c r="H287" s="79">
        <f t="shared" si="60"/>
        <v>0</v>
      </c>
      <c r="I287" s="10">
        <v>0</v>
      </c>
      <c r="J287" s="10">
        <f t="shared" si="71"/>
        <v>2796081.4416586976</v>
      </c>
      <c r="K287" s="7">
        <f t="shared" si="66"/>
        <v>77.668928934963816</v>
      </c>
      <c r="L287" s="7">
        <f>'CW1'!Q290</f>
        <v>5500</v>
      </c>
      <c r="M287" s="7">
        <f t="shared" si="67"/>
        <v>5500</v>
      </c>
      <c r="N287" s="7">
        <f>VLOOKUP(M287,'CW1'!$AG$7:$AH$68,2,TRUE)</f>
        <v>16.940000000000001</v>
      </c>
      <c r="O287" s="7">
        <f>VLOOKUP(L287,'CW1'!$AG$7:$AI$68,3,TRUE)</f>
        <v>21.951160000000002</v>
      </c>
      <c r="P287" s="7">
        <f t="shared" si="64"/>
        <v>22</v>
      </c>
      <c r="Q287" s="7">
        <f>MATCH(P287,'CW1'!$AJ$7:$AJ$29,0)</f>
        <v>1</v>
      </c>
      <c r="R287" s="7">
        <f>MATCH(M287,'CW1'!$AK$6:$AX$6,0)</f>
        <v>11</v>
      </c>
      <c r="S287" s="7">
        <v>0</v>
      </c>
      <c r="T287" s="10">
        <f t="shared" si="62"/>
        <v>2.2413481066967247</v>
      </c>
      <c r="U287" s="161">
        <f>(('CW1'!G290-'CW1'!G289)/3600)*'CW2 Hybrid Fuel consumption'!T287</f>
        <v>5.5575700947915415E-5</v>
      </c>
      <c r="V287" s="10">
        <f t="shared" si="65"/>
        <v>0</v>
      </c>
      <c r="W287" s="10">
        <f t="shared" si="68"/>
        <v>12.327667925830465</v>
      </c>
      <c r="X287" s="171">
        <f t="shared" si="69"/>
        <v>0</v>
      </c>
      <c r="Y287" s="7">
        <f t="shared" si="70"/>
        <v>1.6525024029263358E-2</v>
      </c>
    </row>
    <row r="288" spans="1:25">
      <c r="A288" s="42">
        <v>285</v>
      </c>
      <c r="B288" s="168">
        <f>'CW2'!P291</f>
        <v>2.2413481066967247</v>
      </c>
      <c r="C288" s="162">
        <f>CW1FC1!B288</f>
        <v>5.0853478725693299E-5</v>
      </c>
      <c r="D288" s="21">
        <f t="shared" si="63"/>
        <v>183.07252341249588</v>
      </c>
      <c r="E288" s="150" t="s">
        <v>150</v>
      </c>
      <c r="F288" s="164" t="s">
        <v>154</v>
      </c>
      <c r="G288" s="7">
        <v>0</v>
      </c>
      <c r="H288" s="79">
        <f t="shared" si="60"/>
        <v>0</v>
      </c>
      <c r="I288" s="10">
        <v>0</v>
      </c>
      <c r="J288" s="10">
        <f t="shared" si="71"/>
        <v>2796081.4416586976</v>
      </c>
      <c r="K288" s="7">
        <f t="shared" si="66"/>
        <v>77.668928934963816</v>
      </c>
      <c r="L288" s="7">
        <f>'CW1'!Q291</f>
        <v>5500</v>
      </c>
      <c r="M288" s="7">
        <f t="shared" si="67"/>
        <v>5500</v>
      </c>
      <c r="N288" s="7">
        <f>VLOOKUP(M288,'CW1'!$AG$7:$AH$68,2,TRUE)</f>
        <v>16.940000000000001</v>
      </c>
      <c r="O288" s="7">
        <f>VLOOKUP(L288,'CW1'!$AG$7:$AI$68,3,TRUE)</f>
        <v>21.951160000000002</v>
      </c>
      <c r="P288" s="7">
        <f t="shared" si="64"/>
        <v>22</v>
      </c>
      <c r="Q288" s="7">
        <f>MATCH(P288,'CW1'!$AJ$7:$AJ$29,0)</f>
        <v>1</v>
      </c>
      <c r="R288" s="7">
        <f>MATCH(M288,'CW1'!$AK$6:$AX$6,0)</f>
        <v>11</v>
      </c>
      <c r="S288" s="7">
        <v>0</v>
      </c>
      <c r="T288" s="10">
        <f t="shared" si="62"/>
        <v>2.2413481066967247</v>
      </c>
      <c r="U288" s="161">
        <f>(('CW1'!G291-'CW1'!G290)/3600)*'CW2 Hybrid Fuel consumption'!T288</f>
        <v>5.5575700947915415E-5</v>
      </c>
      <c r="V288" s="10">
        <f t="shared" si="65"/>
        <v>0</v>
      </c>
      <c r="W288" s="10">
        <f t="shared" si="68"/>
        <v>12.327667925830465</v>
      </c>
      <c r="X288" s="171">
        <f t="shared" si="69"/>
        <v>0</v>
      </c>
      <c r="Y288" s="7">
        <f t="shared" si="70"/>
        <v>1.6525024029263358E-2</v>
      </c>
    </row>
    <row r="289" spans="1:25">
      <c r="A289" s="42">
        <v>286</v>
      </c>
      <c r="B289" s="168">
        <f>'CW2'!P292</f>
        <v>2.2413481066967247</v>
      </c>
      <c r="C289" s="162">
        <f>CW1FC1!B289</f>
        <v>5.0853478725693299E-5</v>
      </c>
      <c r="D289" s="21">
        <f t="shared" si="63"/>
        <v>183.07252341249588</v>
      </c>
      <c r="E289" s="150" t="s">
        <v>150</v>
      </c>
      <c r="F289" s="164" t="s">
        <v>154</v>
      </c>
      <c r="G289" s="7">
        <v>0</v>
      </c>
      <c r="H289" s="79">
        <f t="shared" si="60"/>
        <v>0</v>
      </c>
      <c r="I289" s="10">
        <v>0</v>
      </c>
      <c r="J289" s="10">
        <f t="shared" si="71"/>
        <v>2796081.4416586976</v>
      </c>
      <c r="K289" s="7">
        <f t="shared" si="66"/>
        <v>77.668928934963816</v>
      </c>
      <c r="L289" s="7">
        <f>'CW1'!Q292</f>
        <v>5500</v>
      </c>
      <c r="M289" s="7">
        <f t="shared" si="67"/>
        <v>5500</v>
      </c>
      <c r="N289" s="7">
        <f>VLOOKUP(M289,'CW1'!$AG$7:$AH$68,2,TRUE)</f>
        <v>16.940000000000001</v>
      </c>
      <c r="O289" s="7">
        <f>VLOOKUP(L289,'CW1'!$AG$7:$AI$68,3,TRUE)</f>
        <v>21.951160000000002</v>
      </c>
      <c r="P289" s="7">
        <f t="shared" si="64"/>
        <v>22</v>
      </c>
      <c r="Q289" s="7">
        <f>MATCH(P289,'CW1'!$AJ$7:$AJ$29,0)</f>
        <v>1</v>
      </c>
      <c r="R289" s="7">
        <f>MATCH(M289,'CW1'!$AK$6:$AX$6,0)</f>
        <v>11</v>
      </c>
      <c r="S289" s="7">
        <v>0</v>
      </c>
      <c r="T289" s="10">
        <f t="shared" si="62"/>
        <v>2.2413481066967247</v>
      </c>
      <c r="U289" s="161">
        <f>(('CW1'!G292-'CW1'!G291)/3600)*'CW2 Hybrid Fuel consumption'!T289</f>
        <v>5.5575700947915415E-5</v>
      </c>
      <c r="V289" s="10">
        <f t="shared" si="65"/>
        <v>0</v>
      </c>
      <c r="W289" s="10">
        <f t="shared" si="68"/>
        <v>12.327667925830465</v>
      </c>
      <c r="X289" s="171">
        <f t="shared" si="69"/>
        <v>0</v>
      </c>
      <c r="Y289" s="7">
        <f t="shared" si="70"/>
        <v>1.6525024029263358E-2</v>
      </c>
    </row>
    <row r="290" spans="1:25">
      <c r="A290" s="42">
        <v>287</v>
      </c>
      <c r="B290" s="168">
        <f>'CW2'!P293</f>
        <v>2.2413481066967247</v>
      </c>
      <c r="C290" s="162">
        <f>CW1FC1!B290</f>
        <v>5.0853478725693299E-5</v>
      </c>
      <c r="D290" s="21">
        <f t="shared" si="63"/>
        <v>183.07252341249588</v>
      </c>
      <c r="E290" s="150" t="s">
        <v>150</v>
      </c>
      <c r="F290" s="164" t="s">
        <v>154</v>
      </c>
      <c r="G290" s="7">
        <v>0</v>
      </c>
      <c r="H290" s="79">
        <f t="shared" si="60"/>
        <v>0</v>
      </c>
      <c r="I290" s="10">
        <v>0</v>
      </c>
      <c r="J290" s="10">
        <f t="shared" si="71"/>
        <v>2796081.4416586976</v>
      </c>
      <c r="K290" s="7">
        <f t="shared" si="66"/>
        <v>77.668928934963816</v>
      </c>
      <c r="L290" s="7">
        <f>'CW1'!Q293</f>
        <v>5500</v>
      </c>
      <c r="M290" s="7">
        <f t="shared" si="67"/>
        <v>5500</v>
      </c>
      <c r="N290" s="7">
        <f>VLOOKUP(M290,'CW1'!$AG$7:$AH$68,2,TRUE)</f>
        <v>16.940000000000001</v>
      </c>
      <c r="O290" s="7">
        <f>VLOOKUP(L290,'CW1'!$AG$7:$AI$68,3,TRUE)</f>
        <v>21.951160000000002</v>
      </c>
      <c r="P290" s="7">
        <f t="shared" si="64"/>
        <v>22</v>
      </c>
      <c r="Q290" s="7">
        <f>MATCH(P290,'CW1'!$AJ$7:$AJ$29,0)</f>
        <v>1</v>
      </c>
      <c r="R290" s="7">
        <f>MATCH(M290,'CW1'!$AK$6:$AX$6,0)</f>
        <v>11</v>
      </c>
      <c r="S290" s="7">
        <v>0</v>
      </c>
      <c r="T290" s="10">
        <f t="shared" si="62"/>
        <v>2.2413481066967247</v>
      </c>
      <c r="U290" s="161">
        <f>(('CW1'!G293-'CW1'!G292)/3600)*'CW2 Hybrid Fuel consumption'!T290</f>
        <v>5.5575700947915415E-5</v>
      </c>
      <c r="V290" s="10">
        <f t="shared" si="65"/>
        <v>0</v>
      </c>
      <c r="W290" s="10">
        <f t="shared" si="68"/>
        <v>12.327667925830465</v>
      </c>
      <c r="X290" s="171">
        <f t="shared" si="69"/>
        <v>0</v>
      </c>
      <c r="Y290" s="7">
        <f t="shared" si="70"/>
        <v>1.6525024029263358E-2</v>
      </c>
    </row>
    <row r="291" spans="1:25">
      <c r="A291" s="42">
        <v>288</v>
      </c>
      <c r="B291" s="168">
        <f>'CW2'!P294</f>
        <v>2.2413481066967247</v>
      </c>
      <c r="C291" s="162">
        <f>CW1FC1!B291</f>
        <v>5.0853478725693299E-5</v>
      </c>
      <c r="D291" s="21">
        <f t="shared" si="63"/>
        <v>183.07252341249588</v>
      </c>
      <c r="E291" s="150" t="s">
        <v>150</v>
      </c>
      <c r="F291" s="164" t="s">
        <v>154</v>
      </c>
      <c r="G291" s="7">
        <v>0</v>
      </c>
      <c r="H291" s="79">
        <f t="shared" si="60"/>
        <v>0</v>
      </c>
      <c r="I291" s="10">
        <v>0</v>
      </c>
      <c r="J291" s="10">
        <f t="shared" si="71"/>
        <v>2796081.4416586976</v>
      </c>
      <c r="K291" s="7">
        <f t="shared" si="66"/>
        <v>77.668928934963816</v>
      </c>
      <c r="L291" s="7">
        <f>'CW1'!Q294</f>
        <v>5500</v>
      </c>
      <c r="M291" s="7">
        <f t="shared" si="67"/>
        <v>5500</v>
      </c>
      <c r="N291" s="7">
        <f>VLOOKUP(M291,'CW1'!$AG$7:$AH$68,2,TRUE)</f>
        <v>16.940000000000001</v>
      </c>
      <c r="O291" s="7">
        <f>VLOOKUP(L291,'CW1'!$AG$7:$AI$68,3,TRUE)</f>
        <v>21.951160000000002</v>
      </c>
      <c r="P291" s="7">
        <f t="shared" si="64"/>
        <v>22</v>
      </c>
      <c r="Q291" s="7">
        <f>MATCH(P291,'CW1'!$AJ$7:$AJ$29,0)</f>
        <v>1</v>
      </c>
      <c r="R291" s="7">
        <f>MATCH(M291,'CW1'!$AK$6:$AX$6,0)</f>
        <v>11</v>
      </c>
      <c r="S291" s="7">
        <v>0</v>
      </c>
      <c r="T291" s="10">
        <f t="shared" si="62"/>
        <v>2.2413481066967247</v>
      </c>
      <c r="U291" s="161">
        <f>(('CW1'!G294-'CW1'!G293)/3600)*'CW2 Hybrid Fuel consumption'!T291</f>
        <v>5.5575700947915415E-5</v>
      </c>
      <c r="V291" s="10">
        <f t="shared" si="65"/>
        <v>0</v>
      </c>
      <c r="W291" s="10">
        <f t="shared" si="68"/>
        <v>12.327667925830465</v>
      </c>
      <c r="X291" s="171">
        <f t="shared" si="69"/>
        <v>0</v>
      </c>
      <c r="Y291" s="7">
        <f t="shared" si="70"/>
        <v>1.6525024029263358E-2</v>
      </c>
    </row>
    <row r="292" spans="1:25">
      <c r="A292" s="42">
        <v>289</v>
      </c>
      <c r="B292" s="168">
        <f>'CW2'!P295</f>
        <v>2.2413481066967247</v>
      </c>
      <c r="C292" s="162">
        <f>CW1FC1!B292</f>
        <v>5.0853478725693299E-5</v>
      </c>
      <c r="D292" s="21">
        <f t="shared" si="63"/>
        <v>183.07252341249588</v>
      </c>
      <c r="E292" s="150" t="s">
        <v>150</v>
      </c>
      <c r="F292" s="164" t="s">
        <v>154</v>
      </c>
      <c r="G292" s="7">
        <v>0</v>
      </c>
      <c r="H292" s="79">
        <f t="shared" si="60"/>
        <v>0</v>
      </c>
      <c r="I292" s="10">
        <v>0</v>
      </c>
      <c r="J292" s="10">
        <f t="shared" si="71"/>
        <v>2796081.4416586976</v>
      </c>
      <c r="K292" s="7">
        <f t="shared" si="66"/>
        <v>77.668928934963816</v>
      </c>
      <c r="L292" s="7">
        <f>'CW1'!Q295</f>
        <v>5500</v>
      </c>
      <c r="M292" s="7">
        <f t="shared" si="67"/>
        <v>5500</v>
      </c>
      <c r="N292" s="7">
        <f>VLOOKUP(M292,'CW1'!$AG$7:$AH$68,2,TRUE)</f>
        <v>16.940000000000001</v>
      </c>
      <c r="O292" s="7">
        <f>VLOOKUP(L292,'CW1'!$AG$7:$AI$68,3,TRUE)</f>
        <v>21.951160000000002</v>
      </c>
      <c r="P292" s="7">
        <f t="shared" si="64"/>
        <v>22</v>
      </c>
      <c r="Q292" s="7">
        <f>MATCH(P292,'CW1'!$AJ$7:$AJ$29,0)</f>
        <v>1</v>
      </c>
      <c r="R292" s="7">
        <f>MATCH(M292,'CW1'!$AK$6:$AX$6,0)</f>
        <v>11</v>
      </c>
      <c r="S292" s="7">
        <v>0</v>
      </c>
      <c r="T292" s="10">
        <f t="shared" si="62"/>
        <v>2.2413481066967247</v>
      </c>
      <c r="U292" s="161">
        <f>(('CW1'!G295-'CW1'!G294)/3600)*'CW2 Hybrid Fuel consumption'!T292</f>
        <v>5.5575700947915415E-5</v>
      </c>
      <c r="V292" s="10">
        <f t="shared" si="65"/>
        <v>0</v>
      </c>
      <c r="W292" s="10">
        <f t="shared" si="68"/>
        <v>12.327667925830465</v>
      </c>
      <c r="X292" s="171">
        <f t="shared" si="69"/>
        <v>0</v>
      </c>
      <c r="Y292" s="7">
        <f t="shared" si="70"/>
        <v>1.6525024029263358E-2</v>
      </c>
    </row>
    <row r="293" spans="1:25">
      <c r="A293" s="42">
        <v>290</v>
      </c>
      <c r="B293" s="168">
        <f>'CW2'!P296</f>
        <v>2.2413481066967247</v>
      </c>
      <c r="C293" s="162">
        <f>CW1FC1!B293</f>
        <v>5.0853478725693299E-5</v>
      </c>
      <c r="D293" s="21">
        <f t="shared" si="63"/>
        <v>183.07252341249588</v>
      </c>
      <c r="E293" s="150" t="s">
        <v>150</v>
      </c>
      <c r="F293" s="164" t="s">
        <v>154</v>
      </c>
      <c r="G293" s="7">
        <v>0</v>
      </c>
      <c r="H293" s="79">
        <f t="shared" si="60"/>
        <v>0</v>
      </c>
      <c r="I293" s="10">
        <v>0</v>
      </c>
      <c r="J293" s="10">
        <f t="shared" si="71"/>
        <v>2796081.4416586976</v>
      </c>
      <c r="K293" s="7">
        <f t="shared" si="66"/>
        <v>77.668928934963816</v>
      </c>
      <c r="L293" s="7">
        <f>'CW1'!Q296</f>
        <v>5500</v>
      </c>
      <c r="M293" s="7">
        <f t="shared" si="67"/>
        <v>5500</v>
      </c>
      <c r="N293" s="7">
        <f>VLOOKUP(M293,'CW1'!$AG$7:$AH$68,2,TRUE)</f>
        <v>16.940000000000001</v>
      </c>
      <c r="O293" s="7">
        <f>VLOOKUP(L293,'CW1'!$AG$7:$AI$68,3,TRUE)</f>
        <v>21.951160000000002</v>
      </c>
      <c r="P293" s="7">
        <f t="shared" si="64"/>
        <v>22</v>
      </c>
      <c r="Q293" s="7">
        <f>MATCH(P293,'CW1'!$AJ$7:$AJ$29,0)</f>
        <v>1</v>
      </c>
      <c r="R293" s="7">
        <f>MATCH(M293,'CW1'!$AK$6:$AX$6,0)</f>
        <v>11</v>
      </c>
      <c r="S293" s="7">
        <v>0</v>
      </c>
      <c r="T293" s="10">
        <f t="shared" si="62"/>
        <v>2.2413481066967247</v>
      </c>
      <c r="U293" s="161">
        <f>(('CW1'!G296-'CW1'!G295)/3600)*'CW2 Hybrid Fuel consumption'!T293</f>
        <v>5.5575700947915415E-5</v>
      </c>
      <c r="V293" s="10">
        <f t="shared" si="65"/>
        <v>0</v>
      </c>
      <c r="W293" s="10">
        <f t="shared" si="68"/>
        <v>12.327667925830465</v>
      </c>
      <c r="X293" s="171">
        <f t="shared" si="69"/>
        <v>0</v>
      </c>
      <c r="Y293" s="7">
        <f t="shared" si="70"/>
        <v>1.6525024029263358E-2</v>
      </c>
    </row>
    <row r="294" spans="1:25">
      <c r="A294" s="42">
        <v>291</v>
      </c>
      <c r="B294" s="168">
        <f>'CW2'!P297</f>
        <v>2.2413481066967247</v>
      </c>
      <c r="C294" s="162">
        <f>CW1FC1!B294</f>
        <v>5.0853478725693299E-5</v>
      </c>
      <c r="D294" s="21">
        <f t="shared" si="63"/>
        <v>183.07252341249588</v>
      </c>
      <c r="E294" s="150" t="s">
        <v>150</v>
      </c>
      <c r="F294" s="164" t="s">
        <v>154</v>
      </c>
      <c r="G294" s="7">
        <v>0</v>
      </c>
      <c r="H294" s="79">
        <f t="shared" si="60"/>
        <v>0</v>
      </c>
      <c r="I294" s="10">
        <v>0</v>
      </c>
      <c r="J294" s="10">
        <f t="shared" si="71"/>
        <v>2796081.4416586976</v>
      </c>
      <c r="K294" s="7">
        <f t="shared" si="66"/>
        <v>77.668928934963816</v>
      </c>
      <c r="L294" s="7">
        <f>'CW1'!Q297</f>
        <v>5500</v>
      </c>
      <c r="M294" s="7">
        <f t="shared" si="67"/>
        <v>5500</v>
      </c>
      <c r="N294" s="7">
        <f>VLOOKUP(M294,'CW1'!$AG$7:$AH$68,2,TRUE)</f>
        <v>16.940000000000001</v>
      </c>
      <c r="O294" s="7">
        <f>VLOOKUP(L294,'CW1'!$AG$7:$AI$68,3,TRUE)</f>
        <v>21.951160000000002</v>
      </c>
      <c r="P294" s="7">
        <f t="shared" si="64"/>
        <v>22</v>
      </c>
      <c r="Q294" s="7">
        <f>MATCH(P294,'CW1'!$AJ$7:$AJ$29,0)</f>
        <v>1</v>
      </c>
      <c r="R294" s="7">
        <f>MATCH(M294,'CW1'!$AK$6:$AX$6,0)</f>
        <v>11</v>
      </c>
      <c r="S294" s="7">
        <v>0</v>
      </c>
      <c r="T294" s="10">
        <f t="shared" si="62"/>
        <v>2.2413481066967247</v>
      </c>
      <c r="U294" s="161">
        <f>(('CW1'!G297-'CW1'!G296)/3600)*'CW2 Hybrid Fuel consumption'!T294</f>
        <v>5.5575700947915415E-5</v>
      </c>
      <c r="V294" s="10">
        <f t="shared" si="65"/>
        <v>0</v>
      </c>
      <c r="W294" s="10">
        <f t="shared" si="68"/>
        <v>12.327667925830465</v>
      </c>
      <c r="X294" s="171">
        <f t="shared" si="69"/>
        <v>0</v>
      </c>
      <c r="Y294" s="7">
        <f t="shared" si="70"/>
        <v>1.6525024029263358E-2</v>
      </c>
    </row>
    <row r="295" spans="1:25">
      <c r="A295" s="42">
        <v>292</v>
      </c>
      <c r="B295" s="168">
        <f>'CW2'!P298</f>
        <v>2.2413481066967247</v>
      </c>
      <c r="C295" s="162">
        <f>CW1FC1!B295</f>
        <v>5.0853478725693299E-5</v>
      </c>
      <c r="D295" s="21">
        <f t="shared" si="63"/>
        <v>183.07252341249588</v>
      </c>
      <c r="E295" s="150" t="s">
        <v>150</v>
      </c>
      <c r="F295" s="164" t="s">
        <v>154</v>
      </c>
      <c r="G295" s="7">
        <v>0</v>
      </c>
      <c r="H295" s="79">
        <f t="shared" si="60"/>
        <v>0</v>
      </c>
      <c r="I295" s="10">
        <v>0</v>
      </c>
      <c r="J295" s="10">
        <f t="shared" si="71"/>
        <v>2796081.4416586976</v>
      </c>
      <c r="K295" s="7">
        <f t="shared" si="66"/>
        <v>77.668928934963816</v>
      </c>
      <c r="L295" s="7">
        <f>'CW1'!Q298</f>
        <v>5500</v>
      </c>
      <c r="M295" s="7">
        <f t="shared" si="67"/>
        <v>5500</v>
      </c>
      <c r="N295" s="7">
        <f>VLOOKUP(M295,'CW1'!$AG$7:$AH$68,2,TRUE)</f>
        <v>16.940000000000001</v>
      </c>
      <c r="O295" s="7">
        <f>VLOOKUP(L295,'CW1'!$AG$7:$AI$68,3,TRUE)</f>
        <v>21.951160000000002</v>
      </c>
      <c r="P295" s="7">
        <f t="shared" si="64"/>
        <v>22</v>
      </c>
      <c r="Q295" s="7">
        <f>MATCH(P295,'CW1'!$AJ$7:$AJ$29,0)</f>
        <v>1</v>
      </c>
      <c r="R295" s="7">
        <f>MATCH(M295,'CW1'!$AK$6:$AX$6,0)</f>
        <v>11</v>
      </c>
      <c r="S295" s="7">
        <v>0</v>
      </c>
      <c r="T295" s="10">
        <f t="shared" si="62"/>
        <v>2.2413481066967247</v>
      </c>
      <c r="U295" s="161">
        <f>(('CW1'!G298-'CW1'!G297)/3600)*'CW2 Hybrid Fuel consumption'!T295</f>
        <v>5.5575700947915415E-5</v>
      </c>
      <c r="V295" s="10">
        <f t="shared" si="65"/>
        <v>0</v>
      </c>
      <c r="W295" s="10">
        <f t="shared" si="68"/>
        <v>12.327667925830465</v>
      </c>
      <c r="X295" s="171">
        <f t="shared" si="69"/>
        <v>0</v>
      </c>
      <c r="Y295" s="7">
        <f t="shared" si="70"/>
        <v>1.6525024029263358E-2</v>
      </c>
    </row>
    <row r="296" spans="1:25">
      <c r="A296" s="42">
        <v>293</v>
      </c>
      <c r="B296" s="168">
        <f>'CW2'!P299</f>
        <v>2.2413481066967247</v>
      </c>
      <c r="C296" s="162">
        <f>CW1FC1!B296</f>
        <v>5.0853478725693299E-5</v>
      </c>
      <c r="D296" s="21">
        <f t="shared" si="63"/>
        <v>183.07252341249588</v>
      </c>
      <c r="E296" s="150" t="s">
        <v>150</v>
      </c>
      <c r="F296" s="164" t="s">
        <v>154</v>
      </c>
      <c r="G296" s="7">
        <v>0</v>
      </c>
      <c r="H296" s="79">
        <f t="shared" si="60"/>
        <v>0</v>
      </c>
      <c r="I296" s="10">
        <v>0</v>
      </c>
      <c r="J296" s="10">
        <f t="shared" si="71"/>
        <v>2796081.4416586976</v>
      </c>
      <c r="K296" s="7">
        <f t="shared" si="66"/>
        <v>77.668928934963816</v>
      </c>
      <c r="L296" s="7">
        <f>'CW1'!Q299</f>
        <v>5500</v>
      </c>
      <c r="M296" s="7">
        <f t="shared" si="67"/>
        <v>5500</v>
      </c>
      <c r="N296" s="7">
        <f>VLOOKUP(M296,'CW1'!$AG$7:$AH$68,2,TRUE)</f>
        <v>16.940000000000001</v>
      </c>
      <c r="O296" s="7">
        <f>VLOOKUP(L296,'CW1'!$AG$7:$AI$68,3,TRUE)</f>
        <v>21.951160000000002</v>
      </c>
      <c r="P296" s="7">
        <f t="shared" si="64"/>
        <v>22</v>
      </c>
      <c r="Q296" s="7">
        <f>MATCH(P296,'CW1'!$AJ$7:$AJ$29,0)</f>
        <v>1</v>
      </c>
      <c r="R296" s="7">
        <f>MATCH(M296,'CW1'!$AK$6:$AX$6,0)</f>
        <v>11</v>
      </c>
      <c r="S296" s="7">
        <v>0</v>
      </c>
      <c r="T296" s="10">
        <f t="shared" si="62"/>
        <v>2.2413481066967247</v>
      </c>
      <c r="U296" s="161">
        <f>(('CW1'!G299-'CW1'!G298)/3600)*'CW2 Hybrid Fuel consumption'!T296</f>
        <v>5.5575700947915415E-5</v>
      </c>
      <c r="V296" s="10">
        <f t="shared" si="65"/>
        <v>0</v>
      </c>
      <c r="W296" s="10">
        <f t="shared" si="68"/>
        <v>12.327667925830465</v>
      </c>
      <c r="X296" s="171">
        <f t="shared" si="69"/>
        <v>0</v>
      </c>
      <c r="Y296" s="7">
        <f t="shared" si="70"/>
        <v>1.6525024029263358E-2</v>
      </c>
    </row>
    <row r="297" spans="1:25">
      <c r="A297" s="42">
        <v>294</v>
      </c>
      <c r="B297" s="168">
        <f>'CW2'!P300</f>
        <v>2.2413481066967247</v>
      </c>
      <c r="C297" s="162">
        <f>CW1FC1!B297</f>
        <v>5.0853478725693299E-5</v>
      </c>
      <c r="D297" s="21">
        <f t="shared" si="63"/>
        <v>183.07252341249588</v>
      </c>
      <c r="E297" s="150" t="s">
        <v>150</v>
      </c>
      <c r="F297" s="164" t="s">
        <v>154</v>
      </c>
      <c r="G297" s="7">
        <v>0</v>
      </c>
      <c r="H297" s="79">
        <f t="shared" si="60"/>
        <v>0</v>
      </c>
      <c r="I297" s="10">
        <v>0</v>
      </c>
      <c r="J297" s="10">
        <f t="shared" si="71"/>
        <v>2796081.4416586976</v>
      </c>
      <c r="K297" s="7">
        <f t="shared" si="66"/>
        <v>77.668928934963816</v>
      </c>
      <c r="L297" s="7">
        <f>'CW1'!Q300</f>
        <v>5500</v>
      </c>
      <c r="M297" s="7">
        <f t="shared" si="67"/>
        <v>5500</v>
      </c>
      <c r="N297" s="7">
        <f>VLOOKUP(M297,'CW1'!$AG$7:$AH$68,2,TRUE)</f>
        <v>16.940000000000001</v>
      </c>
      <c r="O297" s="7">
        <f>VLOOKUP(L297,'CW1'!$AG$7:$AI$68,3,TRUE)</f>
        <v>21.951160000000002</v>
      </c>
      <c r="P297" s="7">
        <f t="shared" si="64"/>
        <v>22</v>
      </c>
      <c r="Q297" s="7">
        <f>MATCH(P297,'CW1'!$AJ$7:$AJ$29,0)</f>
        <v>1</v>
      </c>
      <c r="R297" s="7">
        <f>MATCH(M297,'CW1'!$AK$6:$AX$6,0)</f>
        <v>11</v>
      </c>
      <c r="S297" s="7">
        <v>0</v>
      </c>
      <c r="T297" s="10">
        <f t="shared" si="62"/>
        <v>2.2413481066967247</v>
      </c>
      <c r="U297" s="161">
        <f>(('CW1'!G300-'CW1'!G299)/3600)*'CW2 Hybrid Fuel consumption'!T297</f>
        <v>5.5575700947915415E-5</v>
      </c>
      <c r="V297" s="10">
        <f t="shared" si="65"/>
        <v>0</v>
      </c>
      <c r="W297" s="10">
        <f t="shared" si="68"/>
        <v>12.327667925830465</v>
      </c>
      <c r="X297" s="171">
        <f t="shared" si="69"/>
        <v>0</v>
      </c>
      <c r="Y297" s="7">
        <f t="shared" si="70"/>
        <v>1.6525024029263358E-2</v>
      </c>
    </row>
    <row r="298" spans="1:25">
      <c r="A298" s="42">
        <v>295</v>
      </c>
      <c r="B298" s="168">
        <f>'CW2'!P301</f>
        <v>2.2413481066967247</v>
      </c>
      <c r="C298" s="162">
        <f>CW1FC1!B298</f>
        <v>5.0853478725693299E-5</v>
      </c>
      <c r="D298" s="21">
        <f t="shared" si="63"/>
        <v>183.07252341249588</v>
      </c>
      <c r="E298" s="150" t="s">
        <v>150</v>
      </c>
      <c r="F298" s="164" t="s">
        <v>154</v>
      </c>
      <c r="G298" s="7">
        <v>0</v>
      </c>
      <c r="H298" s="79">
        <f t="shared" si="60"/>
        <v>0</v>
      </c>
      <c r="I298" s="10">
        <v>0</v>
      </c>
      <c r="J298" s="10">
        <f t="shared" si="71"/>
        <v>2796081.4416586976</v>
      </c>
      <c r="K298" s="7">
        <f t="shared" si="66"/>
        <v>77.668928934963816</v>
      </c>
      <c r="L298" s="7">
        <f>'CW1'!Q301</f>
        <v>5500</v>
      </c>
      <c r="M298" s="7">
        <f t="shared" si="67"/>
        <v>5500</v>
      </c>
      <c r="N298" s="7">
        <f>VLOOKUP(M298,'CW1'!$AG$7:$AH$68,2,TRUE)</f>
        <v>16.940000000000001</v>
      </c>
      <c r="O298" s="7">
        <f>VLOOKUP(L298,'CW1'!$AG$7:$AI$68,3,TRUE)</f>
        <v>21.951160000000002</v>
      </c>
      <c r="P298" s="7">
        <f t="shared" si="64"/>
        <v>22</v>
      </c>
      <c r="Q298" s="7">
        <f>MATCH(P298,'CW1'!$AJ$7:$AJ$29,0)</f>
        <v>1</v>
      </c>
      <c r="R298" s="7">
        <f>MATCH(M298,'CW1'!$AK$6:$AX$6,0)</f>
        <v>11</v>
      </c>
      <c r="S298" s="7">
        <v>0</v>
      </c>
      <c r="T298" s="10">
        <f t="shared" si="62"/>
        <v>2.2413481066967247</v>
      </c>
      <c r="U298" s="161">
        <f>(('CW1'!G301-'CW1'!G300)/3600)*'CW2 Hybrid Fuel consumption'!T298</f>
        <v>5.5575700947915415E-5</v>
      </c>
      <c r="V298" s="10">
        <f t="shared" si="65"/>
        <v>0</v>
      </c>
      <c r="W298" s="10">
        <f t="shared" si="68"/>
        <v>12.327667925830465</v>
      </c>
      <c r="X298" s="171">
        <f t="shared" si="69"/>
        <v>0</v>
      </c>
      <c r="Y298" s="7">
        <f t="shared" si="70"/>
        <v>1.6525024029263358E-2</v>
      </c>
    </row>
    <row r="299" spans="1:25">
      <c r="A299" s="42">
        <v>296</v>
      </c>
      <c r="B299" s="168">
        <f>'CW2'!P302</f>
        <v>2.2413481066967247</v>
      </c>
      <c r="C299" s="162">
        <f>CW1FC1!B299</f>
        <v>5.0853478725693299E-5</v>
      </c>
      <c r="D299" s="21">
        <f t="shared" si="63"/>
        <v>183.07252341249588</v>
      </c>
      <c r="E299" s="150" t="s">
        <v>150</v>
      </c>
      <c r="F299" s="164" t="s">
        <v>154</v>
      </c>
      <c r="G299" s="7">
        <v>0</v>
      </c>
      <c r="H299" s="79">
        <f t="shared" si="60"/>
        <v>0</v>
      </c>
      <c r="I299" s="10">
        <v>0</v>
      </c>
      <c r="J299" s="10">
        <f t="shared" si="71"/>
        <v>2796081.4416586976</v>
      </c>
      <c r="K299" s="7">
        <f t="shared" si="66"/>
        <v>77.668928934963816</v>
      </c>
      <c r="L299" s="7">
        <f>'CW1'!Q302</f>
        <v>5500</v>
      </c>
      <c r="M299" s="7">
        <f t="shared" si="67"/>
        <v>5500</v>
      </c>
      <c r="N299" s="7">
        <f>VLOOKUP(M299,'CW1'!$AG$7:$AH$68,2,TRUE)</f>
        <v>16.940000000000001</v>
      </c>
      <c r="O299" s="7">
        <f>VLOOKUP(L299,'CW1'!$AG$7:$AI$68,3,TRUE)</f>
        <v>21.951160000000002</v>
      </c>
      <c r="P299" s="7">
        <f t="shared" si="64"/>
        <v>22</v>
      </c>
      <c r="Q299" s="7">
        <f>MATCH(P299,'CW1'!$AJ$7:$AJ$29,0)</f>
        <v>1</v>
      </c>
      <c r="R299" s="7">
        <f>MATCH(M299,'CW1'!$AK$6:$AX$6,0)</f>
        <v>11</v>
      </c>
      <c r="S299" s="7">
        <v>0</v>
      </c>
      <c r="T299" s="10">
        <f t="shared" si="62"/>
        <v>2.2413481066967247</v>
      </c>
      <c r="U299" s="161">
        <f>(('CW1'!G302-'CW1'!G301)/3600)*'CW2 Hybrid Fuel consumption'!T299</f>
        <v>5.5575700947915415E-5</v>
      </c>
      <c r="V299" s="10">
        <f t="shared" si="65"/>
        <v>0</v>
      </c>
      <c r="W299" s="10">
        <f t="shared" si="68"/>
        <v>12.327667925830465</v>
      </c>
      <c r="X299" s="171">
        <f t="shared" si="69"/>
        <v>0</v>
      </c>
      <c r="Y299" s="7">
        <f t="shared" si="70"/>
        <v>1.6525024029263358E-2</v>
      </c>
    </row>
    <row r="300" spans="1:25">
      <c r="A300" s="42">
        <v>297</v>
      </c>
      <c r="B300" s="168">
        <f>'CW2'!P303</f>
        <v>2.2413481066967247</v>
      </c>
      <c r="C300" s="162">
        <f>CW1FC1!B300</f>
        <v>5.0853478725693299E-5</v>
      </c>
      <c r="D300" s="21">
        <f t="shared" si="63"/>
        <v>183.07252341249588</v>
      </c>
      <c r="E300" s="150" t="s">
        <v>150</v>
      </c>
      <c r="F300" s="164" t="s">
        <v>154</v>
      </c>
      <c r="G300" s="7">
        <v>0</v>
      </c>
      <c r="H300" s="79">
        <f t="shared" si="60"/>
        <v>0</v>
      </c>
      <c r="I300" s="10">
        <v>0</v>
      </c>
      <c r="J300" s="10">
        <f t="shared" si="71"/>
        <v>2796081.4416586976</v>
      </c>
      <c r="K300" s="7">
        <f t="shared" si="66"/>
        <v>77.668928934963816</v>
      </c>
      <c r="L300" s="7">
        <f>'CW1'!Q303</f>
        <v>5500</v>
      </c>
      <c r="M300" s="7">
        <f t="shared" si="67"/>
        <v>5500</v>
      </c>
      <c r="N300" s="7">
        <f>VLOOKUP(M300,'CW1'!$AG$7:$AH$68,2,TRUE)</f>
        <v>16.940000000000001</v>
      </c>
      <c r="O300" s="7">
        <f>VLOOKUP(L300,'CW1'!$AG$7:$AI$68,3,TRUE)</f>
        <v>21.951160000000002</v>
      </c>
      <c r="P300" s="7">
        <f t="shared" si="64"/>
        <v>22</v>
      </c>
      <c r="Q300" s="7">
        <f>MATCH(P300,'CW1'!$AJ$7:$AJ$29,0)</f>
        <v>1</v>
      </c>
      <c r="R300" s="7">
        <f>MATCH(M300,'CW1'!$AK$6:$AX$6,0)</f>
        <v>11</v>
      </c>
      <c r="S300" s="7">
        <v>0</v>
      </c>
      <c r="T300" s="10">
        <f t="shared" si="62"/>
        <v>2.2413481066967247</v>
      </c>
      <c r="U300" s="161">
        <f>(('CW1'!G303-'CW1'!G302)/3600)*'CW2 Hybrid Fuel consumption'!T300</f>
        <v>5.5575700947915415E-5</v>
      </c>
      <c r="V300" s="10">
        <f t="shared" si="65"/>
        <v>0</v>
      </c>
      <c r="W300" s="10">
        <f t="shared" si="68"/>
        <v>12.327667925830465</v>
      </c>
      <c r="X300" s="171">
        <f t="shared" si="69"/>
        <v>0</v>
      </c>
      <c r="Y300" s="7">
        <f t="shared" si="70"/>
        <v>1.6525024029263358E-2</v>
      </c>
    </row>
    <row r="301" spans="1:25">
      <c r="A301" s="42">
        <v>298</v>
      </c>
      <c r="B301" s="168">
        <f>'CW2'!P304</f>
        <v>2.2413481066967247</v>
      </c>
      <c r="C301" s="162">
        <f>CW1FC1!B301</f>
        <v>5.0853478725693299E-5</v>
      </c>
      <c r="D301" s="21">
        <f t="shared" si="63"/>
        <v>183.07252341249588</v>
      </c>
      <c r="E301" s="150" t="s">
        <v>150</v>
      </c>
      <c r="F301" s="164" t="s">
        <v>154</v>
      </c>
      <c r="G301" s="7">
        <v>0</v>
      </c>
      <c r="H301" s="79">
        <f t="shared" si="60"/>
        <v>0</v>
      </c>
      <c r="I301" s="10">
        <v>0</v>
      </c>
      <c r="J301" s="10">
        <f t="shared" si="71"/>
        <v>2796081.4416586976</v>
      </c>
      <c r="K301" s="7">
        <f t="shared" si="66"/>
        <v>77.668928934963816</v>
      </c>
      <c r="L301" s="7">
        <f>'CW1'!Q304</f>
        <v>5500</v>
      </c>
      <c r="M301" s="7">
        <f t="shared" si="67"/>
        <v>5500</v>
      </c>
      <c r="N301" s="7">
        <f>VLOOKUP(M301,'CW1'!$AG$7:$AH$68,2,TRUE)</f>
        <v>16.940000000000001</v>
      </c>
      <c r="O301" s="7">
        <f>VLOOKUP(L301,'CW1'!$AG$7:$AI$68,3,TRUE)</f>
        <v>21.951160000000002</v>
      </c>
      <c r="P301" s="7">
        <f t="shared" si="64"/>
        <v>22</v>
      </c>
      <c r="Q301" s="7">
        <f>MATCH(P301,'CW1'!$AJ$7:$AJ$29,0)</f>
        <v>1</v>
      </c>
      <c r="R301" s="7">
        <f>MATCH(M301,'CW1'!$AK$6:$AX$6,0)</f>
        <v>11</v>
      </c>
      <c r="S301" s="7">
        <v>0</v>
      </c>
      <c r="T301" s="10">
        <f t="shared" si="62"/>
        <v>2.2413481066967247</v>
      </c>
      <c r="U301" s="161">
        <f>(('CW1'!G304-'CW1'!G303)/3600)*'CW2 Hybrid Fuel consumption'!T301</f>
        <v>5.5575700947915415E-5</v>
      </c>
      <c r="V301" s="10">
        <f t="shared" si="65"/>
        <v>0</v>
      </c>
      <c r="W301" s="10">
        <f t="shared" si="68"/>
        <v>12.327667925830465</v>
      </c>
      <c r="X301" s="171">
        <f t="shared" si="69"/>
        <v>0</v>
      </c>
      <c r="Y301" s="7">
        <f t="shared" si="70"/>
        <v>1.6525024029263358E-2</v>
      </c>
    </row>
    <row r="302" spans="1:25">
      <c r="A302" s="42">
        <v>299</v>
      </c>
      <c r="B302" s="168">
        <f>'CW2'!P305</f>
        <v>2.2413481066967247</v>
      </c>
      <c r="C302" s="162">
        <f>CW1FC1!B302</f>
        <v>5.0853478725693299E-5</v>
      </c>
      <c r="D302" s="21">
        <f t="shared" si="63"/>
        <v>183.07252341249588</v>
      </c>
      <c r="E302" s="150" t="s">
        <v>150</v>
      </c>
      <c r="F302" s="164" t="s">
        <v>154</v>
      </c>
      <c r="G302" s="7">
        <v>0</v>
      </c>
      <c r="H302" s="79">
        <f t="shared" si="60"/>
        <v>0</v>
      </c>
      <c r="I302" s="10">
        <v>0</v>
      </c>
      <c r="J302" s="10">
        <f t="shared" si="71"/>
        <v>2796081.4416586976</v>
      </c>
      <c r="K302" s="7">
        <f t="shared" si="66"/>
        <v>77.668928934963816</v>
      </c>
      <c r="L302" s="7">
        <f>'CW1'!Q305</f>
        <v>5500</v>
      </c>
      <c r="M302" s="7">
        <f t="shared" si="67"/>
        <v>5500</v>
      </c>
      <c r="N302" s="7">
        <f>VLOOKUP(M302,'CW1'!$AG$7:$AH$68,2,TRUE)</f>
        <v>16.940000000000001</v>
      </c>
      <c r="O302" s="7">
        <f>VLOOKUP(L302,'CW1'!$AG$7:$AI$68,3,TRUE)</f>
        <v>21.951160000000002</v>
      </c>
      <c r="P302" s="7">
        <f t="shared" si="64"/>
        <v>22</v>
      </c>
      <c r="Q302" s="7">
        <f>MATCH(P302,'CW1'!$AJ$7:$AJ$29,0)</f>
        <v>1</v>
      </c>
      <c r="R302" s="7">
        <f>MATCH(M302,'CW1'!$AK$6:$AX$6,0)</f>
        <v>11</v>
      </c>
      <c r="S302" s="7">
        <v>0</v>
      </c>
      <c r="T302" s="10">
        <f t="shared" si="62"/>
        <v>2.2413481066967247</v>
      </c>
      <c r="U302" s="161">
        <f>(('CW1'!G305-'CW1'!G304)/3600)*'CW2 Hybrid Fuel consumption'!T302</f>
        <v>5.5575700947915415E-5</v>
      </c>
      <c r="V302" s="10">
        <f t="shared" si="65"/>
        <v>0</v>
      </c>
      <c r="W302" s="10">
        <f t="shared" si="68"/>
        <v>12.327667925830465</v>
      </c>
      <c r="X302" s="171">
        <f t="shared" si="69"/>
        <v>0</v>
      </c>
      <c r="Y302" s="7">
        <f t="shared" si="70"/>
        <v>1.6525024029263358E-2</v>
      </c>
    </row>
    <row r="303" spans="1:25">
      <c r="A303" s="42">
        <v>300</v>
      </c>
      <c r="B303" s="168">
        <f>'CW2'!P306</f>
        <v>2.2413481066967247</v>
      </c>
      <c r="C303" s="162">
        <f>CW1FC1!B303</f>
        <v>5.0853478725693299E-5</v>
      </c>
      <c r="D303" s="21">
        <f t="shared" si="63"/>
        <v>183.07252341249588</v>
      </c>
      <c r="E303" s="150" t="s">
        <v>150</v>
      </c>
      <c r="F303" s="164" t="s">
        <v>154</v>
      </c>
      <c r="G303" s="7">
        <v>0</v>
      </c>
      <c r="H303" s="79">
        <f t="shared" si="60"/>
        <v>0</v>
      </c>
      <c r="I303" s="10">
        <v>0</v>
      </c>
      <c r="J303" s="10">
        <f t="shared" si="71"/>
        <v>2796081.4416586976</v>
      </c>
      <c r="K303" s="7">
        <f t="shared" si="66"/>
        <v>77.668928934963816</v>
      </c>
      <c r="L303" s="7">
        <f>'CW1'!Q306</f>
        <v>5500</v>
      </c>
      <c r="M303" s="7">
        <f t="shared" si="67"/>
        <v>5500</v>
      </c>
      <c r="N303" s="7">
        <f>VLOOKUP(M303,'CW1'!$AG$7:$AH$68,2,TRUE)</f>
        <v>16.940000000000001</v>
      </c>
      <c r="O303" s="7">
        <f>VLOOKUP(L303,'CW1'!$AG$7:$AI$68,3,TRUE)</f>
        <v>21.951160000000002</v>
      </c>
      <c r="P303" s="7">
        <f t="shared" si="64"/>
        <v>22</v>
      </c>
      <c r="Q303" s="7">
        <f>MATCH(P303,'CW1'!$AJ$7:$AJ$29,0)</f>
        <v>1</v>
      </c>
      <c r="R303" s="7">
        <f>MATCH(M303,'CW1'!$AK$6:$AX$6,0)</f>
        <v>11</v>
      </c>
      <c r="S303" s="7">
        <v>0</v>
      </c>
      <c r="T303" s="10">
        <f t="shared" si="62"/>
        <v>2.2413481066967247</v>
      </c>
      <c r="U303" s="161">
        <f>(('CW1'!G306-'CW1'!G305)/3600)*'CW2 Hybrid Fuel consumption'!T303</f>
        <v>5.5575700947915415E-5</v>
      </c>
      <c r="V303" s="10">
        <f t="shared" si="65"/>
        <v>0</v>
      </c>
      <c r="W303" s="10">
        <f t="shared" si="68"/>
        <v>12.327667925830465</v>
      </c>
      <c r="X303" s="171">
        <f t="shared" si="69"/>
        <v>0</v>
      </c>
      <c r="Y303" s="7">
        <f t="shared" si="70"/>
        <v>1.6525024029263358E-2</v>
      </c>
    </row>
    <row r="304" spans="1:25">
      <c r="A304" s="42">
        <v>301</v>
      </c>
      <c r="B304" s="168">
        <f>'CW2'!P307</f>
        <v>2.2413481066967247</v>
      </c>
      <c r="C304" s="162">
        <f>CW1FC1!B304</f>
        <v>5.0853478725693299E-5</v>
      </c>
      <c r="D304" s="21">
        <f t="shared" si="63"/>
        <v>183.07252341249588</v>
      </c>
      <c r="E304" s="150" t="s">
        <v>150</v>
      </c>
      <c r="F304" s="164" t="s">
        <v>154</v>
      </c>
      <c r="G304" s="7">
        <v>0</v>
      </c>
      <c r="H304" s="79">
        <f t="shared" si="60"/>
        <v>0</v>
      </c>
      <c r="I304" s="10">
        <v>0</v>
      </c>
      <c r="J304" s="10">
        <f t="shared" si="71"/>
        <v>2796081.4416586976</v>
      </c>
      <c r="K304" s="7">
        <f t="shared" si="66"/>
        <v>77.668928934963816</v>
      </c>
      <c r="L304" s="7">
        <f>'CW1'!Q307</f>
        <v>5500</v>
      </c>
      <c r="M304" s="7">
        <f t="shared" si="67"/>
        <v>5500</v>
      </c>
      <c r="N304" s="7">
        <f>VLOOKUP(M304,'CW1'!$AG$7:$AH$68,2,TRUE)</f>
        <v>16.940000000000001</v>
      </c>
      <c r="O304" s="7">
        <f>VLOOKUP(L304,'CW1'!$AG$7:$AI$68,3,TRUE)</f>
        <v>21.951160000000002</v>
      </c>
      <c r="P304" s="7">
        <f t="shared" si="64"/>
        <v>22</v>
      </c>
      <c r="Q304" s="7">
        <f>MATCH(P304,'CW1'!$AJ$7:$AJ$29,0)</f>
        <v>1</v>
      </c>
      <c r="R304" s="7">
        <f>MATCH(M304,'CW1'!$AK$6:$AX$6,0)</f>
        <v>11</v>
      </c>
      <c r="S304" s="7">
        <v>0</v>
      </c>
      <c r="T304" s="10">
        <f t="shared" si="62"/>
        <v>2.2413481066967247</v>
      </c>
      <c r="U304" s="161">
        <f>(('CW1'!G307-'CW1'!G306)/3600)*'CW2 Hybrid Fuel consumption'!T304</f>
        <v>5.5575700947915415E-5</v>
      </c>
      <c r="V304" s="10">
        <f t="shared" si="65"/>
        <v>0</v>
      </c>
      <c r="W304" s="10">
        <f t="shared" si="68"/>
        <v>12.327667925830465</v>
      </c>
      <c r="X304" s="171">
        <f t="shared" si="69"/>
        <v>0</v>
      </c>
      <c r="Y304" s="7">
        <f t="shared" si="70"/>
        <v>1.6525024029263358E-2</v>
      </c>
    </row>
    <row r="305" spans="1:25">
      <c r="A305" s="42">
        <v>302</v>
      </c>
      <c r="B305" s="168">
        <f>'CW2'!P308</f>
        <v>2.2413481066967247</v>
      </c>
      <c r="C305" s="162">
        <f>CW1FC1!B305</f>
        <v>5.0853478725693299E-5</v>
      </c>
      <c r="D305" s="21">
        <f t="shared" si="63"/>
        <v>183.07252341249588</v>
      </c>
      <c r="E305" s="150" t="s">
        <v>150</v>
      </c>
      <c r="F305" s="164" t="s">
        <v>154</v>
      </c>
      <c r="G305" s="7">
        <v>0</v>
      </c>
      <c r="H305" s="79">
        <f t="shared" si="60"/>
        <v>0</v>
      </c>
      <c r="I305" s="10">
        <v>0</v>
      </c>
      <c r="J305" s="10">
        <f t="shared" si="71"/>
        <v>2796081.4416586976</v>
      </c>
      <c r="K305" s="7">
        <f t="shared" si="66"/>
        <v>77.668928934963816</v>
      </c>
      <c r="L305" s="7">
        <f>'CW1'!Q308</f>
        <v>5500</v>
      </c>
      <c r="M305" s="7">
        <f t="shared" si="67"/>
        <v>5500</v>
      </c>
      <c r="N305" s="7">
        <f>VLOOKUP(M305,'CW1'!$AG$7:$AH$68,2,TRUE)</f>
        <v>16.940000000000001</v>
      </c>
      <c r="O305" s="7">
        <f>VLOOKUP(L305,'CW1'!$AG$7:$AI$68,3,TRUE)</f>
        <v>21.951160000000002</v>
      </c>
      <c r="P305" s="7">
        <f t="shared" si="64"/>
        <v>22</v>
      </c>
      <c r="Q305" s="7">
        <f>MATCH(P305,'CW1'!$AJ$7:$AJ$29,0)</f>
        <v>1</v>
      </c>
      <c r="R305" s="7">
        <f>MATCH(M305,'CW1'!$AK$6:$AX$6,0)</f>
        <v>11</v>
      </c>
      <c r="S305" s="7">
        <v>0</v>
      </c>
      <c r="T305" s="10">
        <f t="shared" si="62"/>
        <v>2.2413481066967247</v>
      </c>
      <c r="U305" s="161">
        <f>(('CW1'!G308-'CW1'!G307)/3600)*'CW2 Hybrid Fuel consumption'!T305</f>
        <v>5.5575700947915415E-5</v>
      </c>
      <c r="V305" s="10">
        <f t="shared" si="65"/>
        <v>0</v>
      </c>
      <c r="W305" s="10">
        <f t="shared" si="68"/>
        <v>12.327667925830465</v>
      </c>
      <c r="X305" s="171">
        <f t="shared" si="69"/>
        <v>0</v>
      </c>
      <c r="Y305" s="7">
        <f t="shared" si="70"/>
        <v>1.6525024029263358E-2</v>
      </c>
    </row>
    <row r="306" spans="1:25">
      <c r="A306" s="42">
        <v>303</v>
      </c>
      <c r="B306" s="168">
        <f>'CW2'!P309</f>
        <v>2.2413481066967247</v>
      </c>
      <c r="C306" s="162">
        <f>CW1FC1!B306</f>
        <v>5.0853478725693299E-5</v>
      </c>
      <c r="D306" s="21">
        <f t="shared" si="63"/>
        <v>183.07252341249588</v>
      </c>
      <c r="E306" s="150" t="s">
        <v>150</v>
      </c>
      <c r="F306" s="164" t="s">
        <v>154</v>
      </c>
      <c r="G306" s="7">
        <v>0</v>
      </c>
      <c r="H306" s="79">
        <f t="shared" si="60"/>
        <v>0</v>
      </c>
      <c r="I306" s="10">
        <v>0</v>
      </c>
      <c r="J306" s="10">
        <f t="shared" si="71"/>
        <v>2796081.4416586976</v>
      </c>
      <c r="K306" s="7">
        <f t="shared" si="66"/>
        <v>77.668928934963816</v>
      </c>
      <c r="L306" s="7">
        <f>'CW1'!Q309</f>
        <v>5500</v>
      </c>
      <c r="M306" s="7">
        <f t="shared" si="67"/>
        <v>5500</v>
      </c>
      <c r="N306" s="7">
        <f>VLOOKUP(M306,'CW1'!$AG$7:$AH$68,2,TRUE)</f>
        <v>16.940000000000001</v>
      </c>
      <c r="O306" s="7">
        <f>VLOOKUP(L306,'CW1'!$AG$7:$AI$68,3,TRUE)</f>
        <v>21.951160000000002</v>
      </c>
      <c r="P306" s="7">
        <f t="shared" si="64"/>
        <v>22</v>
      </c>
      <c r="Q306" s="7">
        <f>MATCH(P306,'CW1'!$AJ$7:$AJ$29,0)</f>
        <v>1</v>
      </c>
      <c r="R306" s="7">
        <f>MATCH(M306,'CW1'!$AK$6:$AX$6,0)</f>
        <v>11</v>
      </c>
      <c r="S306" s="7">
        <v>0</v>
      </c>
      <c r="T306" s="10">
        <f t="shared" si="62"/>
        <v>2.2413481066967247</v>
      </c>
      <c r="U306" s="161">
        <f>(('CW1'!G309-'CW1'!G308)/3600)*'CW2 Hybrid Fuel consumption'!T306</f>
        <v>5.5575700947915415E-5</v>
      </c>
      <c r="V306" s="10">
        <f t="shared" si="65"/>
        <v>0</v>
      </c>
      <c r="W306" s="10">
        <f t="shared" si="68"/>
        <v>12.327667925830465</v>
      </c>
      <c r="X306" s="171">
        <f t="shared" si="69"/>
        <v>0</v>
      </c>
      <c r="Y306" s="7">
        <f t="shared" si="70"/>
        <v>1.6525024029263358E-2</v>
      </c>
    </row>
    <row r="307" spans="1:25">
      <c r="A307" s="42">
        <v>304</v>
      </c>
      <c r="B307" s="168">
        <f>'CW2'!P310</f>
        <v>2.2413481066967247</v>
      </c>
      <c r="C307" s="162">
        <f>CW1FC1!B307</f>
        <v>5.0853478725693299E-5</v>
      </c>
      <c r="D307" s="21">
        <f t="shared" si="63"/>
        <v>183.07252341249588</v>
      </c>
      <c r="E307" s="150" t="s">
        <v>150</v>
      </c>
      <c r="F307" s="164" t="s">
        <v>154</v>
      </c>
      <c r="G307" s="7">
        <v>0</v>
      </c>
      <c r="H307" s="79">
        <f t="shared" si="60"/>
        <v>0</v>
      </c>
      <c r="I307" s="10">
        <v>0</v>
      </c>
      <c r="J307" s="10">
        <f t="shared" si="71"/>
        <v>2796081.4416586976</v>
      </c>
      <c r="K307" s="7">
        <f t="shared" si="66"/>
        <v>77.668928934963816</v>
      </c>
      <c r="L307" s="7">
        <f>'CW1'!Q310</f>
        <v>5500</v>
      </c>
      <c r="M307" s="7">
        <f t="shared" si="67"/>
        <v>5500</v>
      </c>
      <c r="N307" s="7">
        <f>VLOOKUP(M307,'CW1'!$AG$7:$AH$68,2,TRUE)</f>
        <v>16.940000000000001</v>
      </c>
      <c r="O307" s="7">
        <f>VLOOKUP(L307,'CW1'!$AG$7:$AI$68,3,TRUE)</f>
        <v>21.951160000000002</v>
      </c>
      <c r="P307" s="7">
        <f t="shared" si="64"/>
        <v>22</v>
      </c>
      <c r="Q307" s="7">
        <f>MATCH(P307,'CW1'!$AJ$7:$AJ$29,0)</f>
        <v>1</v>
      </c>
      <c r="R307" s="7">
        <f>MATCH(M307,'CW1'!$AK$6:$AX$6,0)</f>
        <v>11</v>
      </c>
      <c r="S307" s="7">
        <v>0</v>
      </c>
      <c r="T307" s="10">
        <f t="shared" si="62"/>
        <v>2.2413481066967247</v>
      </c>
      <c r="U307" s="161">
        <f>(('CW1'!G310-'CW1'!G309)/3600)*'CW2 Hybrid Fuel consumption'!T307</f>
        <v>5.5575700947915415E-5</v>
      </c>
      <c r="V307" s="10">
        <f t="shared" si="65"/>
        <v>0</v>
      </c>
      <c r="W307" s="10">
        <f t="shared" si="68"/>
        <v>12.327667925830465</v>
      </c>
      <c r="X307" s="171">
        <f t="shared" si="69"/>
        <v>0</v>
      </c>
      <c r="Y307" s="7">
        <f t="shared" si="70"/>
        <v>1.6525024029263358E-2</v>
      </c>
    </row>
    <row r="308" spans="1:25">
      <c r="A308" s="42">
        <v>305</v>
      </c>
      <c r="B308" s="168">
        <f>'CW2'!P311</f>
        <v>2.2413481066967247</v>
      </c>
      <c r="C308" s="162">
        <f>CW1FC1!B308</f>
        <v>5.0853478725693299E-5</v>
      </c>
      <c r="D308" s="21">
        <f t="shared" si="63"/>
        <v>183.07252341249588</v>
      </c>
      <c r="E308" s="150" t="s">
        <v>150</v>
      </c>
      <c r="F308" s="164" t="s">
        <v>154</v>
      </c>
      <c r="G308" s="7">
        <v>0</v>
      </c>
      <c r="H308" s="79">
        <f t="shared" ref="H308:H331" si="72">G308*1000</f>
        <v>0</v>
      </c>
      <c r="I308" s="10">
        <v>0</v>
      </c>
      <c r="J308" s="10">
        <f t="shared" si="71"/>
        <v>2796081.4416586976</v>
      </c>
      <c r="K308" s="7">
        <f t="shared" si="66"/>
        <v>77.668928934963816</v>
      </c>
      <c r="L308" s="7">
        <f>'CW1'!Q311</f>
        <v>5500</v>
      </c>
      <c r="M308" s="7">
        <f t="shared" si="67"/>
        <v>5500</v>
      </c>
      <c r="N308" s="7">
        <f>VLOOKUP(M308,'CW1'!$AG$7:$AH$68,2,TRUE)</f>
        <v>16.940000000000001</v>
      </c>
      <c r="O308" s="7">
        <f>VLOOKUP(L308,'CW1'!$AG$7:$AI$68,3,TRUE)</f>
        <v>21.951160000000002</v>
      </c>
      <c r="P308" s="7">
        <f t="shared" si="64"/>
        <v>22</v>
      </c>
      <c r="Q308" s="7">
        <f>MATCH(P308,'CW1'!$AJ$7:$AJ$29,0)</f>
        <v>1</v>
      </c>
      <c r="R308" s="7">
        <f>MATCH(M308,'CW1'!$AK$6:$AX$6,0)</f>
        <v>11</v>
      </c>
      <c r="S308" s="7">
        <v>0</v>
      </c>
      <c r="T308" s="10">
        <f t="shared" si="62"/>
        <v>2.2413481066967247</v>
      </c>
      <c r="U308" s="161">
        <f>(('CW1'!G311-'CW1'!G310)/3600)*'CW2 Hybrid Fuel consumption'!T308</f>
        <v>5.5575700947915415E-5</v>
      </c>
      <c r="V308" s="10">
        <f t="shared" si="65"/>
        <v>0</v>
      </c>
      <c r="W308" s="10">
        <f t="shared" si="68"/>
        <v>12.327667925830465</v>
      </c>
      <c r="X308" s="171">
        <f t="shared" si="69"/>
        <v>0</v>
      </c>
      <c r="Y308" s="7">
        <f t="shared" si="70"/>
        <v>1.6525024029263358E-2</v>
      </c>
    </row>
    <row r="309" spans="1:25">
      <c r="A309" s="42">
        <v>306</v>
      </c>
      <c r="B309" s="168">
        <f>'CW2'!P312</f>
        <v>2.2413481066967247</v>
      </c>
      <c r="C309" s="162">
        <f>CW1FC1!B309</f>
        <v>5.0853478725693299E-5</v>
      </c>
      <c r="D309" s="21">
        <f t="shared" si="63"/>
        <v>183.07252341249588</v>
      </c>
      <c r="E309" s="150" t="s">
        <v>150</v>
      </c>
      <c r="F309" s="164" t="s">
        <v>154</v>
      </c>
      <c r="G309" s="7">
        <v>0</v>
      </c>
      <c r="H309" s="79">
        <f t="shared" si="72"/>
        <v>0</v>
      </c>
      <c r="I309" s="10">
        <v>0</v>
      </c>
      <c r="J309" s="10">
        <f t="shared" si="71"/>
        <v>2796081.4416586976</v>
      </c>
      <c r="K309" s="7">
        <f t="shared" si="66"/>
        <v>77.668928934963816</v>
      </c>
      <c r="L309" s="7">
        <f>'CW1'!Q312</f>
        <v>5500</v>
      </c>
      <c r="M309" s="7">
        <f t="shared" si="67"/>
        <v>5500</v>
      </c>
      <c r="N309" s="7">
        <f>VLOOKUP(M309,'CW1'!$AG$7:$AH$68,2,TRUE)</f>
        <v>16.940000000000001</v>
      </c>
      <c r="O309" s="7">
        <f>VLOOKUP(L309,'CW1'!$AG$7:$AI$68,3,TRUE)</f>
        <v>21.951160000000002</v>
      </c>
      <c r="P309" s="7">
        <f t="shared" si="64"/>
        <v>22</v>
      </c>
      <c r="Q309" s="7">
        <f>MATCH(P309,'CW1'!$AJ$7:$AJ$29,0)</f>
        <v>1</v>
      </c>
      <c r="R309" s="7">
        <f>MATCH(M309,'CW1'!$AK$6:$AX$6,0)</f>
        <v>11</v>
      </c>
      <c r="S309" s="7">
        <v>0</v>
      </c>
      <c r="T309" s="10">
        <f t="shared" si="62"/>
        <v>2.2413481066967247</v>
      </c>
      <c r="U309" s="161">
        <f>(('CW1'!G312-'CW1'!G311)/3600)*'CW2 Hybrid Fuel consumption'!T309</f>
        <v>5.5575700947915415E-5</v>
      </c>
      <c r="V309" s="10">
        <f t="shared" si="65"/>
        <v>0</v>
      </c>
      <c r="W309" s="10">
        <f t="shared" si="68"/>
        <v>12.327667925830465</v>
      </c>
      <c r="X309" s="171">
        <f t="shared" si="69"/>
        <v>0</v>
      </c>
      <c r="Y309" s="7">
        <f t="shared" si="70"/>
        <v>1.6525024029263358E-2</v>
      </c>
    </row>
    <row r="310" spans="1:25">
      <c r="A310" s="42">
        <v>307</v>
      </c>
      <c r="B310" s="168">
        <f>'CW2'!P313</f>
        <v>5.6917730080675693</v>
      </c>
      <c r="C310" s="162">
        <f>CW1FC1!B310</f>
        <v>1.2377014539235835E-4</v>
      </c>
      <c r="D310" s="21">
        <f t="shared" si="63"/>
        <v>445.57252341249006</v>
      </c>
      <c r="E310" s="150" t="s">
        <v>150</v>
      </c>
      <c r="F310" s="148" t="s">
        <v>152</v>
      </c>
      <c r="G310" s="7">
        <v>0</v>
      </c>
      <c r="H310" s="79">
        <f t="shared" si="72"/>
        <v>0</v>
      </c>
      <c r="I310" s="10">
        <f>1000*B310</f>
        <v>5691.7730080675692</v>
      </c>
      <c r="J310" s="10">
        <f t="shared" ref="J310:J331" si="73">J309+I310</f>
        <v>2801773.2146667652</v>
      </c>
      <c r="K310" s="7">
        <f t="shared" si="66"/>
        <v>77.827033740743474</v>
      </c>
      <c r="L310" s="7">
        <f>'CW1'!Q313</f>
        <v>5500</v>
      </c>
      <c r="M310" s="7">
        <f t="shared" si="67"/>
        <v>5500</v>
      </c>
      <c r="N310" s="7">
        <f>VLOOKUP(M310,'CW1'!$AG$7:$AH$68,2,TRUE)</f>
        <v>16.940000000000001</v>
      </c>
      <c r="O310" s="7">
        <f>VLOOKUP(L310,'CW1'!$AG$7:$AI$68,3,TRUE)</f>
        <v>21.951160000000002</v>
      </c>
      <c r="P310" s="7">
        <f t="shared" si="64"/>
        <v>22</v>
      </c>
      <c r="Q310" s="7">
        <f>MATCH(P310,'CW1'!$AJ$7:$AJ$29,0)</f>
        <v>1</v>
      </c>
      <c r="R310" s="7">
        <f>MATCH(M310,'CW1'!$AK$6:$AX$6,0)</f>
        <v>11</v>
      </c>
      <c r="S310" s="7">
        <f>INDEX('CW1'!$AK$7:$AX$29,'CW2 Hybrid Fuel consumption'!Q310,'CW2 Hybrid Fuel consumption'!R310)</f>
        <v>488</v>
      </c>
      <c r="T310" s="10">
        <f t="shared" si="62"/>
        <v>5.6</v>
      </c>
      <c r="U310" s="161">
        <f>(('CW1'!G313-'CW1'!G312)/3600)*'CW2 Hybrid Fuel consumption'!T310</f>
        <v>1.3885568438853742E-4</v>
      </c>
      <c r="V310" s="10">
        <f t="shared" si="65"/>
        <v>6.776157398160626E-2</v>
      </c>
      <c r="W310" s="10">
        <f t="shared" si="68"/>
        <v>12.395429499812071</v>
      </c>
      <c r="X310" s="171">
        <f t="shared" si="69"/>
        <v>9.0833209090625011E-5</v>
      </c>
      <c r="Y310" s="7">
        <f t="shared" si="70"/>
        <v>1.6615857238353984E-2</v>
      </c>
    </row>
    <row r="311" spans="1:25">
      <c r="A311" s="42">
        <v>308</v>
      </c>
      <c r="B311" s="168">
        <f>'CW2'!P314</f>
        <v>5.7215804448711216</v>
      </c>
      <c r="C311" s="162">
        <f>CW1FC1!B311</f>
        <v>1.2394737541319262E-4</v>
      </c>
      <c r="D311" s="21">
        <f t="shared" si="63"/>
        <v>446.21055148749343</v>
      </c>
      <c r="E311" s="150" t="s">
        <v>150</v>
      </c>
      <c r="F311" s="148" t="s">
        <v>152</v>
      </c>
      <c r="G311" s="7">
        <v>0</v>
      </c>
      <c r="H311" s="79">
        <f t="shared" si="72"/>
        <v>0</v>
      </c>
      <c r="I311" s="10">
        <f t="shared" ref="I311:I317" si="74">1000*B311</f>
        <v>5721.5804448711215</v>
      </c>
      <c r="J311" s="10">
        <f t="shared" si="73"/>
        <v>2807494.7951116362</v>
      </c>
      <c r="K311" s="7">
        <f t="shared" si="66"/>
        <v>77.985966530878784</v>
      </c>
      <c r="L311" s="7">
        <f>'CW1'!Q314</f>
        <v>5500</v>
      </c>
      <c r="M311" s="7">
        <f t="shared" si="67"/>
        <v>5500</v>
      </c>
      <c r="N311" s="7">
        <f>VLOOKUP(M311,'CW1'!$AG$7:$AH$68,2,TRUE)</f>
        <v>16.940000000000001</v>
      </c>
      <c r="O311" s="7">
        <f>VLOOKUP(L311,'CW1'!$AG$7:$AI$68,3,TRUE)</f>
        <v>21.951160000000002</v>
      </c>
      <c r="P311" s="7">
        <f t="shared" si="64"/>
        <v>22</v>
      </c>
      <c r="Q311" s="7">
        <f>MATCH(P311,'CW1'!$AJ$7:$AJ$29,0)</f>
        <v>1</v>
      </c>
      <c r="R311" s="7">
        <f>MATCH(M311,'CW1'!$AK$6:$AX$6,0)</f>
        <v>11</v>
      </c>
      <c r="S311" s="7">
        <f>INDEX('CW1'!$AK$7:$AX$29,'CW2 Hybrid Fuel consumption'!Q311,'CW2 Hybrid Fuel consumption'!R311)</f>
        <v>488</v>
      </c>
      <c r="T311" s="10">
        <f t="shared" si="62"/>
        <v>5.6</v>
      </c>
      <c r="U311" s="161">
        <f>(('CW1'!G314-'CW1'!G313)/3600)*'CW2 Hybrid Fuel consumption'!T311</f>
        <v>1.3830575872536284E-4</v>
      </c>
      <c r="V311" s="10">
        <f t="shared" si="65"/>
        <v>6.7493210257977068E-2</v>
      </c>
      <c r="W311" s="10">
        <f t="shared" si="68"/>
        <v>12.462922710070048</v>
      </c>
      <c r="X311" s="171">
        <f t="shared" si="69"/>
        <v>9.0473472195679719E-5</v>
      </c>
      <c r="Y311" s="7">
        <f t="shared" si="70"/>
        <v>1.6706330710549663E-2</v>
      </c>
    </row>
    <row r="312" spans="1:25">
      <c r="A312" s="42">
        <v>309</v>
      </c>
      <c r="B312" s="168">
        <f>'CW2'!P315</f>
        <v>5.7513552208629823</v>
      </c>
      <c r="C312" s="162">
        <f>CW1FC1!B312</f>
        <v>1.2412460543402348E-4</v>
      </c>
      <c r="D312" s="21">
        <f t="shared" si="63"/>
        <v>446.84857956248453</v>
      </c>
      <c r="E312" s="150" t="s">
        <v>150</v>
      </c>
      <c r="F312" s="148" t="s">
        <v>152</v>
      </c>
      <c r="G312" s="7">
        <v>0</v>
      </c>
      <c r="H312" s="79">
        <f t="shared" si="72"/>
        <v>0</v>
      </c>
      <c r="I312" s="10">
        <f t="shared" si="74"/>
        <v>5751.3552208629826</v>
      </c>
      <c r="J312" s="10">
        <f t="shared" si="73"/>
        <v>2813246.1503324993</v>
      </c>
      <c r="K312" s="7">
        <f t="shared" si="66"/>
        <v>78.145726398124978</v>
      </c>
      <c r="L312" s="7">
        <f>'CW1'!Q315</f>
        <v>5500</v>
      </c>
      <c r="M312" s="7">
        <f t="shared" si="67"/>
        <v>5500</v>
      </c>
      <c r="N312" s="7">
        <f>VLOOKUP(M312,'CW1'!$AG$7:$AH$68,2,TRUE)</f>
        <v>16.940000000000001</v>
      </c>
      <c r="O312" s="7">
        <f>VLOOKUP(L312,'CW1'!$AG$7:$AI$68,3,TRUE)</f>
        <v>21.951160000000002</v>
      </c>
      <c r="P312" s="7">
        <f t="shared" si="64"/>
        <v>22</v>
      </c>
      <c r="Q312" s="7">
        <f>MATCH(P312,'CW1'!$AJ$7:$AJ$29,0)</f>
        <v>1</v>
      </c>
      <c r="R312" s="7">
        <f>MATCH(M312,'CW1'!$AK$6:$AX$6,0)</f>
        <v>11</v>
      </c>
      <c r="S312" s="7">
        <f>INDEX('CW1'!$AK$7:$AX$29,'CW2 Hybrid Fuel consumption'!Q312,'CW2 Hybrid Fuel consumption'!R312)</f>
        <v>488</v>
      </c>
      <c r="T312" s="10">
        <f t="shared" si="62"/>
        <v>5.6</v>
      </c>
      <c r="U312" s="161">
        <f>(('CW1'!G315-'CW1'!G314)/3600)*'CW2 Hybrid Fuel consumption'!T312</f>
        <v>1.3776231552845451E-4</v>
      </c>
      <c r="V312" s="10">
        <f t="shared" si="65"/>
        <v>6.7228009977885805E-2</v>
      </c>
      <c r="W312" s="10">
        <f t="shared" si="68"/>
        <v>12.530150720047933</v>
      </c>
      <c r="X312" s="171">
        <f t="shared" si="69"/>
        <v>9.011797584166998E-5</v>
      </c>
      <c r="Y312" s="7">
        <f t="shared" si="70"/>
        <v>1.6796448686391331E-2</v>
      </c>
    </row>
    <row r="313" spans="1:25">
      <c r="A313" s="42">
        <v>310</v>
      </c>
      <c r="B313" s="168">
        <f>'CW2'!P316</f>
        <v>5.7810980519356612</v>
      </c>
      <c r="C313" s="162">
        <f>CW1FC1!B313</f>
        <v>1.2430183545486366E-4</v>
      </c>
      <c r="D313" s="21">
        <f t="shared" si="63"/>
        <v>447.48660763750917</v>
      </c>
      <c r="E313" s="150" t="s">
        <v>150</v>
      </c>
      <c r="F313" s="148" t="s">
        <v>152</v>
      </c>
      <c r="G313" s="7">
        <v>0</v>
      </c>
      <c r="H313" s="79">
        <f t="shared" si="72"/>
        <v>0</v>
      </c>
      <c r="I313" s="10">
        <f t="shared" si="74"/>
        <v>5781.0980519356608</v>
      </c>
      <c r="J313" s="10">
        <f t="shared" si="73"/>
        <v>2819027.2483844347</v>
      </c>
      <c r="K313" s="7">
        <f t="shared" si="66"/>
        <v>78.306312455123191</v>
      </c>
      <c r="L313" s="7">
        <f>'CW1'!Q316</f>
        <v>5500</v>
      </c>
      <c r="M313" s="7">
        <f t="shared" si="67"/>
        <v>5500</v>
      </c>
      <c r="N313" s="7">
        <f>VLOOKUP(M313,'CW1'!$AG$7:$AH$68,2,TRUE)</f>
        <v>16.940000000000001</v>
      </c>
      <c r="O313" s="7">
        <f>VLOOKUP(L313,'CW1'!$AG$7:$AI$68,3,TRUE)</f>
        <v>21.951160000000002</v>
      </c>
      <c r="P313" s="7">
        <f t="shared" si="64"/>
        <v>22</v>
      </c>
      <c r="Q313" s="7">
        <f>MATCH(P313,'CW1'!$AJ$7:$AJ$29,0)</f>
        <v>1</v>
      </c>
      <c r="R313" s="7">
        <f>MATCH(M313,'CW1'!$AK$6:$AX$6,0)</f>
        <v>11</v>
      </c>
      <c r="S313" s="7">
        <f>INDEX('CW1'!$AK$7:$AX$29,'CW2 Hybrid Fuel consumption'!Q313,'CW2 Hybrid Fuel consumption'!R313)</f>
        <v>488</v>
      </c>
      <c r="T313" s="10">
        <f t="shared" si="62"/>
        <v>5.6</v>
      </c>
      <c r="U313" s="161">
        <f>(('CW1'!G316-'CW1'!G315)/3600)*'CW2 Hybrid Fuel consumption'!T313</f>
        <v>1.372252284328302E-4</v>
      </c>
      <c r="V313" s="10">
        <f t="shared" si="65"/>
        <v>6.6965911475221143E-2</v>
      </c>
      <c r="W313" s="10">
        <f t="shared" si="68"/>
        <v>12.597116631523154</v>
      </c>
      <c r="X313" s="171">
        <f t="shared" si="69"/>
        <v>8.976663736624818E-5</v>
      </c>
      <c r="Y313" s="7">
        <f t="shared" si="70"/>
        <v>1.6886215323757579E-2</v>
      </c>
    </row>
    <row r="314" spans="1:25">
      <c r="A314" s="42">
        <v>311</v>
      </c>
      <c r="B314" s="168">
        <f>'CW2'!P317</f>
        <v>5.8108096387895696</v>
      </c>
      <c r="C314" s="162">
        <f>CW1FC1!B314</f>
        <v>1.2447906547569912E-4</v>
      </c>
      <c r="D314" s="21">
        <f t="shared" si="63"/>
        <v>448.12463571251681</v>
      </c>
      <c r="E314" s="150" t="s">
        <v>150</v>
      </c>
      <c r="F314" s="148" t="s">
        <v>152</v>
      </c>
      <c r="G314" s="7">
        <v>0</v>
      </c>
      <c r="H314" s="79">
        <f t="shared" si="72"/>
        <v>0</v>
      </c>
      <c r="I314" s="10">
        <f t="shared" si="74"/>
        <v>5810.8096387895694</v>
      </c>
      <c r="J314" s="10">
        <f t="shared" si="73"/>
        <v>2824838.0580232241</v>
      </c>
      <c r="K314" s="7">
        <f t="shared" si="66"/>
        <v>78.467723833978454</v>
      </c>
      <c r="L314" s="7">
        <f>'CW1'!Q317</f>
        <v>5600</v>
      </c>
      <c r="M314" s="7">
        <f t="shared" si="67"/>
        <v>5500</v>
      </c>
      <c r="N314" s="7">
        <f>VLOOKUP(M314,'CW1'!$AG$7:$AH$68,2,TRUE)</f>
        <v>16.940000000000001</v>
      </c>
      <c r="O314" s="7">
        <f>VLOOKUP(L314,'CW1'!$AG$7:$AI$68,3,TRUE)</f>
        <v>21.69280625</v>
      </c>
      <c r="P314" s="7">
        <f t="shared" si="64"/>
        <v>22</v>
      </c>
      <c r="Q314" s="7">
        <f>MATCH(P314,'CW1'!$AJ$7:$AJ$29,0)</f>
        <v>1</v>
      </c>
      <c r="R314" s="7">
        <f>MATCH(M314,'CW1'!$AK$6:$AX$6,0)</f>
        <v>11</v>
      </c>
      <c r="S314" s="7">
        <f>INDEX('CW1'!$AK$7:$AX$29,'CW2 Hybrid Fuel consumption'!Q314,'CW2 Hybrid Fuel consumption'!R314)</f>
        <v>488</v>
      </c>
      <c r="T314" s="10">
        <f t="shared" si="62"/>
        <v>5.6</v>
      </c>
      <c r="U314" s="161">
        <f>(('CW1'!G317-'CW1'!G316)/3600)*'CW2 Hybrid Fuel consumption'!T314</f>
        <v>1.3669437449539303E-4</v>
      </c>
      <c r="V314" s="10">
        <f t="shared" si="65"/>
        <v>6.6706854753751793E-2</v>
      </c>
      <c r="W314" s="10">
        <f t="shared" si="68"/>
        <v>12.663823486276906</v>
      </c>
      <c r="X314" s="171">
        <f t="shared" si="69"/>
        <v>8.9419376345511794E-5</v>
      </c>
      <c r="Y314" s="7">
        <f t="shared" si="70"/>
        <v>1.697563470010309E-2</v>
      </c>
    </row>
    <row r="315" spans="1:25">
      <c r="A315" s="42">
        <v>312</v>
      </c>
      <c r="B315" s="168">
        <f>'CW2'!P318</f>
        <v>5.8404906673577761</v>
      </c>
      <c r="C315" s="162">
        <f>CW1FC1!B315</f>
        <v>1.2465629549653209E-4</v>
      </c>
      <c r="D315" s="21">
        <f t="shared" si="63"/>
        <v>448.76266378751552</v>
      </c>
      <c r="E315" s="150" t="s">
        <v>150</v>
      </c>
      <c r="F315" s="148" t="s">
        <v>152</v>
      </c>
      <c r="G315" s="7">
        <v>0</v>
      </c>
      <c r="H315" s="79">
        <f t="shared" si="72"/>
        <v>0</v>
      </c>
      <c r="I315" s="10">
        <f t="shared" si="74"/>
        <v>5840.4906673577761</v>
      </c>
      <c r="J315" s="10">
        <f t="shared" si="73"/>
        <v>2830678.5486905817</v>
      </c>
      <c r="K315" s="7">
        <f t="shared" si="66"/>
        <v>78.629959685849499</v>
      </c>
      <c r="L315" s="7">
        <f>'CW1'!Q318</f>
        <v>5600</v>
      </c>
      <c r="M315" s="7">
        <f t="shared" si="67"/>
        <v>5500</v>
      </c>
      <c r="N315" s="7">
        <f>VLOOKUP(M315,'CW1'!$AG$7:$AH$68,2,TRUE)</f>
        <v>16.940000000000001</v>
      </c>
      <c r="O315" s="7">
        <f>VLOOKUP(L315,'CW1'!$AG$7:$AI$68,3,TRUE)</f>
        <v>21.69280625</v>
      </c>
      <c r="P315" s="7">
        <f t="shared" si="64"/>
        <v>22</v>
      </c>
      <c r="Q315" s="7">
        <f>MATCH(P315,'CW1'!$AJ$7:$AJ$29,0)</f>
        <v>1</v>
      </c>
      <c r="R315" s="7">
        <f>MATCH(M315,'CW1'!$AK$6:$AX$6,0)</f>
        <v>11</v>
      </c>
      <c r="S315" s="7">
        <f>INDEX('CW1'!$AK$7:$AX$29,'CW2 Hybrid Fuel consumption'!Q315,'CW2 Hybrid Fuel consumption'!R315)</f>
        <v>488</v>
      </c>
      <c r="T315" s="10">
        <f t="shared" si="62"/>
        <v>5.6</v>
      </c>
      <c r="U315" s="161">
        <f>(('CW1'!G318-'CW1'!G317)/3600)*'CW2 Hybrid Fuel consumption'!T315</f>
        <v>1.3616963407675402E-4</v>
      </c>
      <c r="V315" s="10">
        <f t="shared" si="65"/>
        <v>6.6450781429455957E-2</v>
      </c>
      <c r="W315" s="10">
        <f t="shared" si="68"/>
        <v>12.730274267706362</v>
      </c>
      <c r="X315" s="171">
        <f t="shared" si="69"/>
        <v>8.9076114516697E-5</v>
      </c>
      <c r="Y315" s="7">
        <f t="shared" si="70"/>
        <v>1.7064710814619789E-2</v>
      </c>
    </row>
    <row r="316" spans="1:25">
      <c r="A316" s="42">
        <v>313</v>
      </c>
      <c r="B316" s="168">
        <f>'CW2'!P319</f>
        <v>5.8701418092158351</v>
      </c>
      <c r="C316" s="162">
        <f>CW1FC1!B316</f>
        <v>1.2483352551736189E-4</v>
      </c>
      <c r="D316" s="21">
        <f t="shared" si="63"/>
        <v>449.40069186250281</v>
      </c>
      <c r="E316" s="150" t="s">
        <v>150</v>
      </c>
      <c r="F316" s="148" t="s">
        <v>152</v>
      </c>
      <c r="G316" s="7">
        <v>0</v>
      </c>
      <c r="H316" s="79">
        <f t="shared" si="72"/>
        <v>0</v>
      </c>
      <c r="I316" s="10">
        <f t="shared" si="74"/>
        <v>5870.1418092158347</v>
      </c>
      <c r="J316" s="10">
        <f t="shared" si="73"/>
        <v>2836548.6904997975</v>
      </c>
      <c r="K316" s="7">
        <f t="shared" si="66"/>
        <v>78.793019180549933</v>
      </c>
      <c r="L316" s="7">
        <f>'CW1'!Q319</f>
        <v>5600</v>
      </c>
      <c r="M316" s="7">
        <f t="shared" si="67"/>
        <v>5500</v>
      </c>
      <c r="N316" s="7">
        <f>VLOOKUP(M316,'CW1'!$AG$7:$AH$68,2,TRUE)</f>
        <v>16.940000000000001</v>
      </c>
      <c r="O316" s="7">
        <f>VLOOKUP(L316,'CW1'!$AG$7:$AI$68,3,TRUE)</f>
        <v>21.69280625</v>
      </c>
      <c r="P316" s="7">
        <f t="shared" si="64"/>
        <v>22</v>
      </c>
      <c r="Q316" s="7">
        <f>MATCH(P316,'CW1'!$AJ$7:$AJ$29,0)</f>
        <v>1</v>
      </c>
      <c r="R316" s="7">
        <f>MATCH(M316,'CW1'!$AK$6:$AX$6,0)</f>
        <v>11</v>
      </c>
      <c r="S316" s="7">
        <f>INDEX('CW1'!$AK$7:$AX$29,'CW2 Hybrid Fuel consumption'!Q316,'CW2 Hybrid Fuel consumption'!R316)</f>
        <v>488</v>
      </c>
      <c r="T316" s="10">
        <f t="shared" si="62"/>
        <v>5.6</v>
      </c>
      <c r="U316" s="161">
        <f>(('CW1'!G319-'CW1'!G318)/3600)*'CW2 Hybrid Fuel consumption'!T316</f>
        <v>1.3565089072794005E-4</v>
      </c>
      <c r="V316" s="10">
        <f t="shared" si="65"/>
        <v>6.6197634675234748E-2</v>
      </c>
      <c r="W316" s="10">
        <f t="shared" si="68"/>
        <v>12.796471902381596</v>
      </c>
      <c r="X316" s="171">
        <f t="shared" si="69"/>
        <v>8.8736775704068021E-5</v>
      </c>
      <c r="Y316" s="7">
        <f t="shared" si="70"/>
        <v>1.7153447590323858E-2</v>
      </c>
    </row>
    <row r="317" spans="1:25">
      <c r="A317" s="42">
        <v>314</v>
      </c>
      <c r="B317" s="168">
        <f>'CW2'!P320</f>
        <v>5.8997637219773607</v>
      </c>
      <c r="C317" s="162">
        <f>CW1FC1!B317</f>
        <v>1.2501075553819407E-4</v>
      </c>
      <c r="D317" s="21">
        <f t="shared" si="63"/>
        <v>450.03871993749868</v>
      </c>
      <c r="E317" s="150" t="s">
        <v>150</v>
      </c>
      <c r="F317" s="148" t="s">
        <v>152</v>
      </c>
      <c r="G317" s="7">
        <v>0</v>
      </c>
      <c r="H317" s="79">
        <f t="shared" si="72"/>
        <v>0</v>
      </c>
      <c r="I317" s="10">
        <f t="shared" si="74"/>
        <v>5899.7637219773605</v>
      </c>
      <c r="J317" s="10">
        <f t="shared" si="73"/>
        <v>2842448.4542217748</v>
      </c>
      <c r="K317" s="7">
        <f t="shared" si="66"/>
        <v>78.95690150616042</v>
      </c>
      <c r="L317" s="7">
        <f>'CW1'!Q320</f>
        <v>5600</v>
      </c>
      <c r="M317" s="7">
        <f t="shared" si="67"/>
        <v>5500</v>
      </c>
      <c r="N317" s="7">
        <f>VLOOKUP(M317,'CW1'!$AG$7:$AH$68,2,TRUE)</f>
        <v>16.940000000000001</v>
      </c>
      <c r="O317" s="7">
        <f>VLOOKUP(L317,'CW1'!$AG$7:$AI$68,3,TRUE)</f>
        <v>21.69280625</v>
      </c>
      <c r="P317" s="7">
        <f t="shared" si="64"/>
        <v>22</v>
      </c>
      <c r="Q317" s="7">
        <f>MATCH(P317,'CW1'!$AJ$7:$AJ$29,0)</f>
        <v>1</v>
      </c>
      <c r="R317" s="7">
        <f>MATCH(M317,'CW1'!$AK$6:$AX$6,0)</f>
        <v>11</v>
      </c>
      <c r="S317" s="7">
        <f>INDEX('CW1'!$AK$7:$AX$29,'CW2 Hybrid Fuel consumption'!Q317,'CW2 Hybrid Fuel consumption'!R317)</f>
        <v>488</v>
      </c>
      <c r="T317" s="10">
        <f t="shared" si="62"/>
        <v>5.6</v>
      </c>
      <c r="U317" s="161">
        <f>(('CW1'!G320-'CW1'!G319)/3600)*'CW2 Hybrid Fuel consumption'!T317</f>
        <v>1.3513803108184338E-4</v>
      </c>
      <c r="V317" s="10">
        <f t="shared" si="65"/>
        <v>6.5947359167939562E-2</v>
      </c>
      <c r="W317" s="10">
        <f t="shared" si="68"/>
        <v>12.862419261549535</v>
      </c>
      <c r="X317" s="171">
        <f t="shared" si="69"/>
        <v>8.8401285747908269E-5</v>
      </c>
      <c r="Y317" s="7">
        <f t="shared" si="70"/>
        <v>1.7241848876071768E-2</v>
      </c>
    </row>
    <row r="318" spans="1:25">
      <c r="A318" s="42">
        <v>315</v>
      </c>
      <c r="B318" s="168">
        <f>'CW2'!P321</f>
        <v>2.7288381073792105</v>
      </c>
      <c r="C318" s="162">
        <f>CW1FC1!B318</f>
        <v>5.9426874447915123E-5</v>
      </c>
      <c r="D318" s="21">
        <f t="shared" si="63"/>
        <v>213.93674801249443</v>
      </c>
      <c r="E318" s="151" t="s">
        <v>150</v>
      </c>
      <c r="F318" s="164" t="s">
        <v>154</v>
      </c>
      <c r="G318" s="7">
        <v>0</v>
      </c>
      <c r="H318" s="79">
        <f t="shared" si="72"/>
        <v>0</v>
      </c>
      <c r="I318" s="10">
        <v>0</v>
      </c>
      <c r="J318" s="10">
        <f t="shared" si="73"/>
        <v>2842448.4542217748</v>
      </c>
      <c r="K318" s="7">
        <f t="shared" si="66"/>
        <v>78.95690150616042</v>
      </c>
      <c r="L318" s="7">
        <f>'CW1'!Q321</f>
        <v>5700</v>
      </c>
      <c r="M318" s="7">
        <f t="shared" si="67"/>
        <v>5500</v>
      </c>
      <c r="N318" s="7">
        <f>VLOOKUP(M318,'CW1'!$AG$7:$AH$68,2,TRUE)</f>
        <v>16.940000000000001</v>
      </c>
      <c r="O318" s="7">
        <f>VLOOKUP(L318,'CW1'!$AG$7:$AI$68,3,TRUE)</f>
        <v>21.393503508771929</v>
      </c>
      <c r="P318" s="7">
        <f t="shared" si="64"/>
        <v>22</v>
      </c>
      <c r="Q318" s="7">
        <f>MATCH(P318,'CW1'!$AJ$7:$AJ$29,0)</f>
        <v>1</v>
      </c>
      <c r="R318" s="7">
        <f>MATCH(M318,'CW1'!$AK$6:$AX$6,0)</f>
        <v>11</v>
      </c>
      <c r="S318" s="7">
        <v>0</v>
      </c>
      <c r="T318" s="10">
        <f t="shared" si="62"/>
        <v>2.7288381073792105</v>
      </c>
      <c r="U318" s="161">
        <f>(('CW1'!G321-'CW1'!G320)/3600)*'CW2 Hybrid Fuel consumption'!T318</f>
        <v>6.5604652225692729E-5</v>
      </c>
      <c r="V318" s="10">
        <f t="shared" si="65"/>
        <v>0</v>
      </c>
      <c r="W318" s="10">
        <f t="shared" si="68"/>
        <v>12.862419261549535</v>
      </c>
      <c r="X318" s="171">
        <f t="shared" si="69"/>
        <v>0</v>
      </c>
      <c r="Y318" s="7">
        <f t="shared" si="70"/>
        <v>1.7241848876071768E-2</v>
      </c>
    </row>
    <row r="319" spans="1:25">
      <c r="A319" s="42">
        <v>316</v>
      </c>
      <c r="B319" s="168">
        <f>'CW2'!P322</f>
        <v>2.7288381073792105</v>
      </c>
      <c r="C319" s="162">
        <f>CW1FC1!B319</f>
        <v>5.9426874447915123E-5</v>
      </c>
      <c r="D319" s="21">
        <f t="shared" si="63"/>
        <v>213.93674801249443</v>
      </c>
      <c r="E319" s="151" t="s">
        <v>150</v>
      </c>
      <c r="F319" s="164" t="s">
        <v>154</v>
      </c>
      <c r="G319" s="7">
        <v>0</v>
      </c>
      <c r="H319" s="79">
        <f t="shared" si="72"/>
        <v>0</v>
      </c>
      <c r="I319" s="10">
        <v>0</v>
      </c>
      <c r="J319" s="10">
        <f t="shared" si="73"/>
        <v>2842448.4542217748</v>
      </c>
      <c r="K319" s="7">
        <f t="shared" si="66"/>
        <v>78.95690150616042</v>
      </c>
      <c r="L319" s="7">
        <f>'CW1'!Q322</f>
        <v>5700</v>
      </c>
      <c r="M319" s="7">
        <f t="shared" si="67"/>
        <v>5500</v>
      </c>
      <c r="N319" s="7">
        <f>VLOOKUP(M319,'CW1'!$AG$7:$AH$68,2,TRUE)</f>
        <v>16.940000000000001</v>
      </c>
      <c r="O319" s="7">
        <f>VLOOKUP(L319,'CW1'!$AG$7:$AI$68,3,TRUE)</f>
        <v>21.393503508771929</v>
      </c>
      <c r="P319" s="7">
        <f t="shared" si="64"/>
        <v>22</v>
      </c>
      <c r="Q319" s="7">
        <f>MATCH(P319,'CW1'!$AJ$7:$AJ$29,0)</f>
        <v>1</v>
      </c>
      <c r="R319" s="7">
        <f>MATCH(M319,'CW1'!$AK$6:$AX$6,0)</f>
        <v>11</v>
      </c>
      <c r="S319" s="7">
        <v>0</v>
      </c>
      <c r="T319" s="10">
        <f t="shared" si="62"/>
        <v>2.7288381073792105</v>
      </c>
      <c r="U319" s="161">
        <f>(('CW1'!G322-'CW1'!G321)/3600)*'CW2 Hybrid Fuel consumption'!T319</f>
        <v>6.5604652225692729E-5</v>
      </c>
      <c r="V319" s="10">
        <f t="shared" si="65"/>
        <v>0</v>
      </c>
      <c r="W319" s="10">
        <f t="shared" si="68"/>
        <v>12.862419261549535</v>
      </c>
      <c r="X319" s="171">
        <f t="shared" si="69"/>
        <v>0</v>
      </c>
      <c r="Y319" s="7">
        <f t="shared" si="70"/>
        <v>1.7241848876071768E-2</v>
      </c>
    </row>
    <row r="320" spans="1:25">
      <c r="A320" s="42">
        <v>317</v>
      </c>
      <c r="B320" s="168">
        <f>'CW2'!P323</f>
        <v>2.7288381073792105</v>
      </c>
      <c r="C320" s="162">
        <f>CW1FC1!B320</f>
        <v>5.9426874447915123E-5</v>
      </c>
      <c r="D320" s="21">
        <f t="shared" si="63"/>
        <v>213.93674801249443</v>
      </c>
      <c r="E320" s="151" t="s">
        <v>150</v>
      </c>
      <c r="F320" s="164" t="s">
        <v>154</v>
      </c>
      <c r="G320" s="7">
        <v>0</v>
      </c>
      <c r="H320" s="79">
        <f t="shared" si="72"/>
        <v>0</v>
      </c>
      <c r="I320" s="10">
        <v>0</v>
      </c>
      <c r="J320" s="10">
        <f t="shared" si="73"/>
        <v>2842448.4542217748</v>
      </c>
      <c r="K320" s="7">
        <f t="shared" si="66"/>
        <v>78.95690150616042</v>
      </c>
      <c r="L320" s="7">
        <f>'CW1'!Q323</f>
        <v>5700</v>
      </c>
      <c r="M320" s="7">
        <f t="shared" si="67"/>
        <v>5500</v>
      </c>
      <c r="N320" s="7">
        <f>VLOOKUP(M320,'CW1'!$AG$7:$AH$68,2,TRUE)</f>
        <v>16.940000000000001</v>
      </c>
      <c r="O320" s="7">
        <f>VLOOKUP(L320,'CW1'!$AG$7:$AI$68,3,TRUE)</f>
        <v>21.393503508771929</v>
      </c>
      <c r="P320" s="7">
        <f t="shared" si="64"/>
        <v>22</v>
      </c>
      <c r="Q320" s="7">
        <f>MATCH(P320,'CW1'!$AJ$7:$AJ$29,0)</f>
        <v>1</v>
      </c>
      <c r="R320" s="7">
        <f>MATCH(M320,'CW1'!$AK$6:$AX$6,0)</f>
        <v>11</v>
      </c>
      <c r="S320" s="7">
        <v>0</v>
      </c>
      <c r="T320" s="10">
        <f t="shared" si="62"/>
        <v>2.7288381073792105</v>
      </c>
      <c r="U320" s="161">
        <f>(('CW1'!G323-'CW1'!G322)/3600)*'CW2 Hybrid Fuel consumption'!T320</f>
        <v>6.5604652225692729E-5</v>
      </c>
      <c r="V320" s="10">
        <f t="shared" si="65"/>
        <v>0</v>
      </c>
      <c r="W320" s="10">
        <f t="shared" si="68"/>
        <v>12.862419261549535</v>
      </c>
      <c r="X320" s="171">
        <f t="shared" si="69"/>
        <v>0</v>
      </c>
      <c r="Y320" s="7">
        <f t="shared" si="70"/>
        <v>1.7241848876071768E-2</v>
      </c>
    </row>
    <row r="321" spans="1:25">
      <c r="A321" s="42">
        <v>318</v>
      </c>
      <c r="B321" s="168">
        <f>'CW2'!P324</f>
        <v>2.7288381073792105</v>
      </c>
      <c r="C321" s="162">
        <f>CW1FC1!B321</f>
        <v>5.9426874447915123E-5</v>
      </c>
      <c r="D321" s="21">
        <f t="shared" si="63"/>
        <v>213.93674801249443</v>
      </c>
      <c r="E321" s="151" t="s">
        <v>150</v>
      </c>
      <c r="F321" s="164" t="s">
        <v>154</v>
      </c>
      <c r="G321" s="7">
        <v>0</v>
      </c>
      <c r="H321" s="79">
        <f t="shared" si="72"/>
        <v>0</v>
      </c>
      <c r="I321" s="10">
        <v>0</v>
      </c>
      <c r="J321" s="10">
        <f t="shared" si="73"/>
        <v>2842448.4542217748</v>
      </c>
      <c r="K321" s="7">
        <f t="shared" si="66"/>
        <v>78.95690150616042</v>
      </c>
      <c r="L321" s="7">
        <f>'CW1'!Q324</f>
        <v>5700</v>
      </c>
      <c r="M321" s="7">
        <f t="shared" si="67"/>
        <v>5500</v>
      </c>
      <c r="N321" s="7">
        <f>VLOOKUP(M321,'CW1'!$AG$7:$AH$68,2,TRUE)</f>
        <v>16.940000000000001</v>
      </c>
      <c r="O321" s="7">
        <f>VLOOKUP(L321,'CW1'!$AG$7:$AI$68,3,TRUE)</f>
        <v>21.393503508771929</v>
      </c>
      <c r="P321" s="7">
        <f t="shared" si="64"/>
        <v>22</v>
      </c>
      <c r="Q321" s="7">
        <f>MATCH(P321,'CW1'!$AJ$7:$AJ$29,0)</f>
        <v>1</v>
      </c>
      <c r="R321" s="7">
        <f>MATCH(M321,'CW1'!$AK$6:$AX$6,0)</f>
        <v>11</v>
      </c>
      <c r="S321" s="7">
        <v>0</v>
      </c>
      <c r="T321" s="10">
        <f t="shared" si="62"/>
        <v>2.7288381073792105</v>
      </c>
      <c r="U321" s="161">
        <f>(('CW1'!G324-'CW1'!G323)/3600)*'CW2 Hybrid Fuel consumption'!T321</f>
        <v>6.5604652225692729E-5</v>
      </c>
      <c r="V321" s="10">
        <f t="shared" si="65"/>
        <v>0</v>
      </c>
      <c r="W321" s="10">
        <f t="shared" si="68"/>
        <v>12.862419261549535</v>
      </c>
      <c r="X321" s="171">
        <f t="shared" si="69"/>
        <v>0</v>
      </c>
      <c r="Y321" s="7">
        <f t="shared" si="70"/>
        <v>1.7241848876071768E-2</v>
      </c>
    </row>
    <row r="322" spans="1:25">
      <c r="A322" s="42">
        <v>319</v>
      </c>
      <c r="B322" s="168">
        <f>'CW2'!P325</f>
        <v>2.7288381073792105</v>
      </c>
      <c r="C322" s="162">
        <f>CW1FC1!B322</f>
        <v>5.9426874447915123E-5</v>
      </c>
      <c r="D322" s="21">
        <f t="shared" si="63"/>
        <v>213.93674801249443</v>
      </c>
      <c r="E322" s="151" t="s">
        <v>150</v>
      </c>
      <c r="F322" s="164" t="s">
        <v>154</v>
      </c>
      <c r="G322" s="7">
        <v>0</v>
      </c>
      <c r="H322" s="79">
        <f t="shared" si="72"/>
        <v>0</v>
      </c>
      <c r="I322" s="10">
        <v>0</v>
      </c>
      <c r="J322" s="10">
        <f t="shared" si="73"/>
        <v>2842448.4542217748</v>
      </c>
      <c r="K322" s="7">
        <f t="shared" si="66"/>
        <v>78.95690150616042</v>
      </c>
      <c r="L322" s="7">
        <f>'CW1'!Q325</f>
        <v>5700</v>
      </c>
      <c r="M322" s="7">
        <f t="shared" si="67"/>
        <v>5500</v>
      </c>
      <c r="N322" s="7">
        <f>VLOOKUP(M322,'CW1'!$AG$7:$AH$68,2,TRUE)</f>
        <v>16.940000000000001</v>
      </c>
      <c r="O322" s="7">
        <f>VLOOKUP(L322,'CW1'!$AG$7:$AI$68,3,TRUE)</f>
        <v>21.393503508771929</v>
      </c>
      <c r="P322" s="7">
        <f t="shared" si="64"/>
        <v>22</v>
      </c>
      <c r="Q322" s="7">
        <f>MATCH(P322,'CW1'!$AJ$7:$AJ$29,0)</f>
        <v>1</v>
      </c>
      <c r="R322" s="7">
        <f>MATCH(M322,'CW1'!$AK$6:$AX$6,0)</f>
        <v>11</v>
      </c>
      <c r="S322" s="7">
        <v>0</v>
      </c>
      <c r="T322" s="10">
        <f t="shared" si="62"/>
        <v>2.7288381073792105</v>
      </c>
      <c r="U322" s="161">
        <f>(('CW1'!G325-'CW1'!G324)/3600)*'CW2 Hybrid Fuel consumption'!T322</f>
        <v>6.5604652225692729E-5</v>
      </c>
      <c r="V322" s="10">
        <f t="shared" si="65"/>
        <v>0</v>
      </c>
      <c r="W322" s="10">
        <f t="shared" si="68"/>
        <v>12.862419261549535</v>
      </c>
      <c r="X322" s="171">
        <f t="shared" si="69"/>
        <v>0</v>
      </c>
      <c r="Y322" s="7">
        <f t="shared" si="70"/>
        <v>1.7241848876071768E-2</v>
      </c>
    </row>
    <row r="323" spans="1:25">
      <c r="A323" s="42">
        <v>320</v>
      </c>
      <c r="B323" s="168">
        <f>'CW2'!P326</f>
        <v>2.7288381073792105</v>
      </c>
      <c r="C323" s="162">
        <f>CW1FC1!B323</f>
        <v>5.9426874447915123E-5</v>
      </c>
      <c r="D323" s="21">
        <f t="shared" si="63"/>
        <v>213.93674801249443</v>
      </c>
      <c r="E323" s="151" t="s">
        <v>150</v>
      </c>
      <c r="F323" s="164" t="s">
        <v>154</v>
      </c>
      <c r="G323" s="7">
        <v>0</v>
      </c>
      <c r="H323" s="79">
        <f t="shared" si="72"/>
        <v>0</v>
      </c>
      <c r="I323" s="10">
        <v>0</v>
      </c>
      <c r="J323" s="10">
        <f t="shared" si="73"/>
        <v>2842448.4542217748</v>
      </c>
      <c r="K323" s="7">
        <f t="shared" si="66"/>
        <v>78.95690150616042</v>
      </c>
      <c r="L323" s="7">
        <f>'CW1'!Q326</f>
        <v>5700</v>
      </c>
      <c r="M323" s="7">
        <f t="shared" si="67"/>
        <v>5500</v>
      </c>
      <c r="N323" s="7">
        <f>VLOOKUP(M323,'CW1'!$AG$7:$AH$68,2,TRUE)</f>
        <v>16.940000000000001</v>
      </c>
      <c r="O323" s="7">
        <f>VLOOKUP(L323,'CW1'!$AG$7:$AI$68,3,TRUE)</f>
        <v>21.393503508771929</v>
      </c>
      <c r="P323" s="7">
        <f t="shared" si="64"/>
        <v>22</v>
      </c>
      <c r="Q323" s="7">
        <f>MATCH(P323,'CW1'!$AJ$7:$AJ$29,0)</f>
        <v>1</v>
      </c>
      <c r="R323" s="7">
        <f>MATCH(M323,'CW1'!$AK$6:$AX$6,0)</f>
        <v>11</v>
      </c>
      <c r="S323" s="7">
        <v>0</v>
      </c>
      <c r="T323" s="10">
        <f t="shared" ref="T323:T386" si="75">MIN(5.6,B323)</f>
        <v>2.7288381073792105</v>
      </c>
      <c r="U323" s="161">
        <f>(('CW1'!G326-'CW1'!G325)/3600)*'CW2 Hybrid Fuel consumption'!T323</f>
        <v>6.5604652225692729E-5</v>
      </c>
      <c r="V323" s="10">
        <f t="shared" si="65"/>
        <v>0</v>
      </c>
      <c r="W323" s="10">
        <f t="shared" si="68"/>
        <v>12.862419261549535</v>
      </c>
      <c r="X323" s="171">
        <f t="shared" si="69"/>
        <v>0</v>
      </c>
      <c r="Y323" s="7">
        <f t="shared" si="70"/>
        <v>1.7241848876071768E-2</v>
      </c>
    </row>
    <row r="324" spans="1:25">
      <c r="A324" s="42">
        <v>321</v>
      </c>
      <c r="B324" s="168">
        <f>'CW2'!P327</f>
        <v>2.7288381073792105</v>
      </c>
      <c r="C324" s="162">
        <f>CW1FC1!B324</f>
        <v>5.9426874447915123E-5</v>
      </c>
      <c r="D324" s="21">
        <f t="shared" ref="D324:D387" si="76">3600000*C324</f>
        <v>213.93674801249443</v>
      </c>
      <c r="E324" s="151" t="s">
        <v>150</v>
      </c>
      <c r="F324" s="164" t="s">
        <v>154</v>
      </c>
      <c r="G324" s="7">
        <v>0</v>
      </c>
      <c r="H324" s="79">
        <f t="shared" si="72"/>
        <v>0</v>
      </c>
      <c r="I324" s="10">
        <v>0</v>
      </c>
      <c r="J324" s="10">
        <f t="shared" si="73"/>
        <v>2842448.4542217748</v>
      </c>
      <c r="K324" s="7">
        <f t="shared" si="66"/>
        <v>78.95690150616042</v>
      </c>
      <c r="L324" s="7">
        <f>'CW1'!Q327</f>
        <v>5700</v>
      </c>
      <c r="M324" s="7">
        <f t="shared" si="67"/>
        <v>5500</v>
      </c>
      <c r="N324" s="7">
        <f>VLOOKUP(M324,'CW1'!$AG$7:$AH$68,2,TRUE)</f>
        <v>16.940000000000001</v>
      </c>
      <c r="O324" s="7">
        <f>VLOOKUP(L324,'CW1'!$AG$7:$AI$68,3,TRUE)</f>
        <v>21.393503508771929</v>
      </c>
      <c r="P324" s="7">
        <f t="shared" ref="P324:P387" si="77">ROUNDUP(O324,0)</f>
        <v>22</v>
      </c>
      <c r="Q324" s="7">
        <f>MATCH(P324,'CW1'!$AJ$7:$AJ$29,0)</f>
        <v>1</v>
      </c>
      <c r="R324" s="7">
        <f>MATCH(M324,'CW1'!$AK$6:$AX$6,0)</f>
        <v>11</v>
      </c>
      <c r="S324" s="7">
        <v>0</v>
      </c>
      <c r="T324" s="10">
        <f t="shared" si="75"/>
        <v>2.7288381073792105</v>
      </c>
      <c r="U324" s="161">
        <f>(('CW1'!G327-'CW1'!G326)/3600)*'CW2 Hybrid Fuel consumption'!T324</f>
        <v>6.5604652225692729E-5</v>
      </c>
      <c r="V324" s="10">
        <f t="shared" ref="V324:V367" si="78">S324*U324</f>
        <v>0</v>
      </c>
      <c r="W324" s="10">
        <f t="shared" si="68"/>
        <v>12.862419261549535</v>
      </c>
      <c r="X324" s="171">
        <f t="shared" si="69"/>
        <v>0</v>
      </c>
      <c r="Y324" s="7">
        <f t="shared" si="70"/>
        <v>1.7241848876071768E-2</v>
      </c>
    </row>
    <row r="325" spans="1:25">
      <c r="A325" s="42">
        <v>322</v>
      </c>
      <c r="B325" s="168">
        <f>'CW2'!P328</f>
        <v>2.7288381073792105</v>
      </c>
      <c r="C325" s="162">
        <f>CW1FC1!B325</f>
        <v>5.9426874447915123E-5</v>
      </c>
      <c r="D325" s="21">
        <f t="shared" si="76"/>
        <v>213.93674801249443</v>
      </c>
      <c r="E325" s="151" t="s">
        <v>150</v>
      </c>
      <c r="F325" s="164" t="s">
        <v>154</v>
      </c>
      <c r="G325" s="7">
        <v>0</v>
      </c>
      <c r="H325" s="79">
        <f t="shared" si="72"/>
        <v>0</v>
      </c>
      <c r="I325" s="10">
        <v>0</v>
      </c>
      <c r="J325" s="10">
        <f t="shared" si="73"/>
        <v>2842448.4542217748</v>
      </c>
      <c r="K325" s="7">
        <f t="shared" ref="K325:K388" si="79">(J325/3600000)*100</f>
        <v>78.95690150616042</v>
      </c>
      <c r="L325" s="7">
        <f>'CW1'!Q328</f>
        <v>5700</v>
      </c>
      <c r="M325" s="7">
        <f t="shared" ref="M325:M388" si="80">MROUND(L325,500)</f>
        <v>5500</v>
      </c>
      <c r="N325" s="7">
        <f>VLOOKUP(M325,'CW1'!$AG$7:$AH$68,2,TRUE)</f>
        <v>16.940000000000001</v>
      </c>
      <c r="O325" s="7">
        <f>VLOOKUP(L325,'CW1'!$AG$7:$AI$68,3,TRUE)</f>
        <v>21.393503508771929</v>
      </c>
      <c r="P325" s="7">
        <f t="shared" si="77"/>
        <v>22</v>
      </c>
      <c r="Q325" s="7">
        <f>MATCH(P325,'CW1'!$AJ$7:$AJ$29,0)</f>
        <v>1</v>
      </c>
      <c r="R325" s="7">
        <f>MATCH(M325,'CW1'!$AK$6:$AX$6,0)</f>
        <v>11</v>
      </c>
      <c r="S325" s="7">
        <v>0</v>
      </c>
      <c r="T325" s="10">
        <f t="shared" si="75"/>
        <v>2.7288381073792105</v>
      </c>
      <c r="U325" s="161">
        <f>(('CW1'!G328-'CW1'!G327)/3600)*'CW2 Hybrid Fuel consumption'!T325</f>
        <v>6.5604652225692729E-5</v>
      </c>
      <c r="V325" s="10">
        <f t="shared" si="78"/>
        <v>0</v>
      </c>
      <c r="W325" s="10">
        <f t="shared" si="68"/>
        <v>12.862419261549535</v>
      </c>
      <c r="X325" s="171">
        <f t="shared" si="69"/>
        <v>0</v>
      </c>
      <c r="Y325" s="7">
        <f t="shared" si="70"/>
        <v>1.7241848876071768E-2</v>
      </c>
    </row>
    <row r="326" spans="1:25">
      <c r="A326" s="42">
        <v>323</v>
      </c>
      <c r="B326" s="168">
        <f>'CW2'!P329</f>
        <v>2.7288381073792105</v>
      </c>
      <c r="C326" s="162">
        <f>CW1FC1!B326</f>
        <v>5.9426874447915123E-5</v>
      </c>
      <c r="D326" s="21">
        <f t="shared" si="76"/>
        <v>213.93674801249443</v>
      </c>
      <c r="E326" s="151" t="s">
        <v>150</v>
      </c>
      <c r="F326" s="164" t="s">
        <v>154</v>
      </c>
      <c r="G326" s="7">
        <v>0</v>
      </c>
      <c r="H326" s="79">
        <f t="shared" si="72"/>
        <v>0</v>
      </c>
      <c r="I326" s="10">
        <v>0</v>
      </c>
      <c r="J326" s="10">
        <f t="shared" si="73"/>
        <v>2842448.4542217748</v>
      </c>
      <c r="K326" s="7">
        <f t="shared" si="79"/>
        <v>78.95690150616042</v>
      </c>
      <c r="L326" s="7">
        <f>'CW1'!Q329</f>
        <v>5700</v>
      </c>
      <c r="M326" s="7">
        <f t="shared" si="80"/>
        <v>5500</v>
      </c>
      <c r="N326" s="7">
        <f>VLOOKUP(M326,'CW1'!$AG$7:$AH$68,2,TRUE)</f>
        <v>16.940000000000001</v>
      </c>
      <c r="O326" s="7">
        <f>VLOOKUP(L326,'CW1'!$AG$7:$AI$68,3,TRUE)</f>
        <v>21.393503508771929</v>
      </c>
      <c r="P326" s="7">
        <f t="shared" si="77"/>
        <v>22</v>
      </c>
      <c r="Q326" s="7">
        <f>MATCH(P326,'CW1'!$AJ$7:$AJ$29,0)</f>
        <v>1</v>
      </c>
      <c r="R326" s="7">
        <f>MATCH(M326,'CW1'!$AK$6:$AX$6,0)</f>
        <v>11</v>
      </c>
      <c r="S326" s="7">
        <v>0</v>
      </c>
      <c r="T326" s="10">
        <f t="shared" si="75"/>
        <v>2.7288381073792105</v>
      </c>
      <c r="U326" s="161">
        <f>(('CW1'!G329-'CW1'!G328)/3600)*'CW2 Hybrid Fuel consumption'!T326</f>
        <v>6.5604652225692729E-5</v>
      </c>
      <c r="V326" s="10">
        <f t="shared" si="78"/>
        <v>0</v>
      </c>
      <c r="W326" s="10">
        <f t="shared" ref="W326:W389" si="81">V326+W325</f>
        <v>12.862419261549535</v>
      </c>
      <c r="X326" s="171">
        <f t="shared" ref="X326:X389" si="82">((S326*U326)/1000)/0.746</f>
        <v>0</v>
      </c>
      <c r="Y326" s="7">
        <f t="shared" ref="Y326:Y389" si="83">Y325+X326</f>
        <v>1.7241848876071768E-2</v>
      </c>
    </row>
    <row r="327" spans="1:25">
      <c r="A327" s="42">
        <v>324</v>
      </c>
      <c r="B327" s="168">
        <f>'CW2'!P330</f>
        <v>2.7288381073792105</v>
      </c>
      <c r="C327" s="162">
        <f>CW1FC1!B327</f>
        <v>5.9426874447915123E-5</v>
      </c>
      <c r="D327" s="21">
        <f t="shared" si="76"/>
        <v>213.93674801249443</v>
      </c>
      <c r="E327" s="151" t="s">
        <v>150</v>
      </c>
      <c r="F327" s="164" t="s">
        <v>154</v>
      </c>
      <c r="G327" s="7">
        <v>0</v>
      </c>
      <c r="H327" s="79">
        <f t="shared" si="72"/>
        <v>0</v>
      </c>
      <c r="I327" s="10">
        <v>0</v>
      </c>
      <c r="J327" s="10">
        <f t="shared" si="73"/>
        <v>2842448.4542217748</v>
      </c>
      <c r="K327" s="7">
        <f t="shared" si="79"/>
        <v>78.95690150616042</v>
      </c>
      <c r="L327" s="7">
        <f>'CW1'!Q330</f>
        <v>5700</v>
      </c>
      <c r="M327" s="7">
        <f t="shared" si="80"/>
        <v>5500</v>
      </c>
      <c r="N327" s="7">
        <f>VLOOKUP(M327,'CW1'!$AG$7:$AH$68,2,TRUE)</f>
        <v>16.940000000000001</v>
      </c>
      <c r="O327" s="7">
        <f>VLOOKUP(L327,'CW1'!$AG$7:$AI$68,3,TRUE)</f>
        <v>21.393503508771929</v>
      </c>
      <c r="P327" s="7">
        <f t="shared" si="77"/>
        <v>22</v>
      </c>
      <c r="Q327" s="7">
        <f>MATCH(P327,'CW1'!$AJ$7:$AJ$29,0)</f>
        <v>1</v>
      </c>
      <c r="R327" s="7">
        <f>MATCH(M327,'CW1'!$AK$6:$AX$6,0)</f>
        <v>11</v>
      </c>
      <c r="S327" s="7">
        <v>0</v>
      </c>
      <c r="T327" s="10">
        <f t="shared" si="75"/>
        <v>2.7288381073792105</v>
      </c>
      <c r="U327" s="161">
        <f>(('CW1'!G330-'CW1'!G329)/3600)*'CW2 Hybrid Fuel consumption'!T327</f>
        <v>6.5604652225692729E-5</v>
      </c>
      <c r="V327" s="10">
        <f t="shared" si="78"/>
        <v>0</v>
      </c>
      <c r="W327" s="10">
        <f t="shared" si="81"/>
        <v>12.862419261549535</v>
      </c>
      <c r="X327" s="171">
        <f t="shared" si="82"/>
        <v>0</v>
      </c>
      <c r="Y327" s="7">
        <f t="shared" si="83"/>
        <v>1.7241848876071768E-2</v>
      </c>
    </row>
    <row r="328" spans="1:25">
      <c r="A328" s="42">
        <v>325</v>
      </c>
      <c r="B328" s="168">
        <f>'CW2'!P331</f>
        <v>6.2875378699329438</v>
      </c>
      <c r="C328" s="162">
        <f>CW1FC1!B328</f>
        <v>1.3234354111457986E-4</v>
      </c>
      <c r="D328" s="21">
        <f t="shared" si="76"/>
        <v>476.4367480124875</v>
      </c>
      <c r="E328" s="151" t="s">
        <v>150</v>
      </c>
      <c r="F328" s="148" t="s">
        <v>152</v>
      </c>
      <c r="G328" s="7">
        <v>0</v>
      </c>
      <c r="H328" s="79">
        <f t="shared" si="72"/>
        <v>0</v>
      </c>
      <c r="I328" s="10">
        <f>1000*B328</f>
        <v>6287.537869932944</v>
      </c>
      <c r="J328" s="10">
        <f t="shared" si="73"/>
        <v>2848735.9920917079</v>
      </c>
      <c r="K328" s="7">
        <f t="shared" si="79"/>
        <v>79.131555335880776</v>
      </c>
      <c r="L328" s="7">
        <f>'CW1'!Q331</f>
        <v>5700</v>
      </c>
      <c r="M328" s="7">
        <f t="shared" si="80"/>
        <v>5500</v>
      </c>
      <c r="N328" s="7">
        <f>VLOOKUP(M328,'CW1'!$AG$7:$AH$68,2,TRUE)</f>
        <v>16.940000000000001</v>
      </c>
      <c r="O328" s="7">
        <f>VLOOKUP(L328,'CW1'!$AG$7:$AI$68,3,TRUE)</f>
        <v>21.393503508771929</v>
      </c>
      <c r="P328" s="7">
        <f t="shared" si="77"/>
        <v>22</v>
      </c>
      <c r="Q328" s="7">
        <f>MATCH(P328,'CW1'!$AJ$7:$AJ$29,0)</f>
        <v>1</v>
      </c>
      <c r="R328" s="7">
        <f>MATCH(M328,'CW1'!$AK$6:$AX$6,0)</f>
        <v>11</v>
      </c>
      <c r="S328" s="7">
        <f>INDEX('CW1'!$AK$7:$AX$29,'CW2 Hybrid Fuel consumption'!Q328,'CW2 Hybrid Fuel consumption'!R328)</f>
        <v>488</v>
      </c>
      <c r="T328" s="10">
        <f t="shared" si="75"/>
        <v>5.6</v>
      </c>
      <c r="U328" s="161">
        <f>(('CW1'!G331-'CW1'!G330)/3600)*'CW2 Hybrid Fuel consumption'!T328</f>
        <v>1.3463094474912572E-4</v>
      </c>
      <c r="V328" s="10">
        <f t="shared" si="78"/>
        <v>6.5699901037573352E-2</v>
      </c>
      <c r="W328" s="10">
        <f t="shared" si="81"/>
        <v>12.928119162587109</v>
      </c>
      <c r="X328" s="171">
        <f t="shared" si="82"/>
        <v>8.806957243642541E-5</v>
      </c>
      <c r="Y328" s="7">
        <f t="shared" si="83"/>
        <v>1.7329918448508192E-2</v>
      </c>
    </row>
    <row r="329" spans="1:25">
      <c r="A329" s="42">
        <v>326</v>
      </c>
      <c r="B329" s="168">
        <f>'CW2'!P332</f>
        <v>6.3184422417808177</v>
      </c>
      <c r="C329" s="162">
        <f>CW1FC1!B329</f>
        <v>1.325207711354121E-4</v>
      </c>
      <c r="D329" s="21">
        <f t="shared" si="76"/>
        <v>477.07477608748354</v>
      </c>
      <c r="E329" s="151" t="s">
        <v>150</v>
      </c>
      <c r="F329" s="148" t="s">
        <v>152</v>
      </c>
      <c r="G329" s="7">
        <v>0</v>
      </c>
      <c r="H329" s="79">
        <f t="shared" si="72"/>
        <v>0</v>
      </c>
      <c r="I329" s="10">
        <f t="shared" ref="I329:I331" si="84">1000*B329</f>
        <v>6318.4422417808173</v>
      </c>
      <c r="J329" s="10">
        <f t="shared" si="73"/>
        <v>2855054.4343334888</v>
      </c>
      <c r="K329" s="7">
        <f t="shared" si="79"/>
        <v>79.307067620374696</v>
      </c>
      <c r="L329" s="7">
        <f>'CW1'!Q332</f>
        <v>5700</v>
      </c>
      <c r="M329" s="7">
        <f t="shared" si="80"/>
        <v>5500</v>
      </c>
      <c r="N329" s="7">
        <f>VLOOKUP(M329,'CW1'!$AG$7:$AH$68,2,TRUE)</f>
        <v>16.940000000000001</v>
      </c>
      <c r="O329" s="7">
        <f>VLOOKUP(L329,'CW1'!$AG$7:$AI$68,3,TRUE)</f>
        <v>21.393503508771929</v>
      </c>
      <c r="P329" s="7">
        <f t="shared" si="77"/>
        <v>22</v>
      </c>
      <c r="Q329" s="7">
        <f>MATCH(P329,'CW1'!$AJ$7:$AJ$29,0)</f>
        <v>1</v>
      </c>
      <c r="R329" s="7">
        <f>MATCH(M329,'CW1'!$AK$6:$AX$6,0)</f>
        <v>11</v>
      </c>
      <c r="S329" s="7">
        <f>INDEX('CW1'!$AK$7:$AX$29,'CW2 Hybrid Fuel consumption'!Q329,'CW2 Hybrid Fuel consumption'!R329)</f>
        <v>488</v>
      </c>
      <c r="T329" s="10">
        <f t="shared" si="75"/>
        <v>5.6</v>
      </c>
      <c r="U329" s="161">
        <f>(('CW1'!G332-'CW1'!G331)/3600)*'CW2 Hybrid Fuel consumption'!T329</f>
        <v>1.3412952421842147E-4</v>
      </c>
      <c r="V329" s="10">
        <f t="shared" si="78"/>
        <v>6.5455207818589684E-2</v>
      </c>
      <c r="W329" s="10">
        <f t="shared" si="81"/>
        <v>12.993574370405698</v>
      </c>
      <c r="X329" s="171">
        <f t="shared" si="82"/>
        <v>8.7741565440468738E-5</v>
      </c>
      <c r="Y329" s="7">
        <f t="shared" si="83"/>
        <v>1.741766001394866E-2</v>
      </c>
    </row>
    <row r="330" spans="1:25">
      <c r="A330" s="42">
        <v>327</v>
      </c>
      <c r="B330" s="168">
        <f>'CW2'!P333</f>
        <v>6.3493143088497002</v>
      </c>
      <c r="C330" s="162">
        <f>CW1FC1!B330</f>
        <v>1.326980011562522E-4</v>
      </c>
      <c r="D330" s="21">
        <f t="shared" si="76"/>
        <v>477.71280416250789</v>
      </c>
      <c r="E330" s="151" t="s">
        <v>150</v>
      </c>
      <c r="F330" s="148" t="s">
        <v>152</v>
      </c>
      <c r="G330" s="7">
        <v>0</v>
      </c>
      <c r="H330" s="79">
        <f t="shared" si="72"/>
        <v>0</v>
      </c>
      <c r="I330" s="10">
        <f t="shared" si="84"/>
        <v>6349.3143088497</v>
      </c>
      <c r="J330" s="10">
        <f t="shared" si="73"/>
        <v>2861403.7486423384</v>
      </c>
      <c r="K330" s="7">
        <f t="shared" si="79"/>
        <v>79.483437462287171</v>
      </c>
      <c r="L330" s="7">
        <f>'CW1'!Q333</f>
        <v>5700</v>
      </c>
      <c r="M330" s="7">
        <f t="shared" si="80"/>
        <v>5500</v>
      </c>
      <c r="N330" s="7">
        <f>VLOOKUP(M330,'CW1'!$AG$7:$AH$68,2,TRUE)</f>
        <v>16.940000000000001</v>
      </c>
      <c r="O330" s="7">
        <f>VLOOKUP(L330,'CW1'!$AG$7:$AI$68,3,TRUE)</f>
        <v>21.393503508771929</v>
      </c>
      <c r="P330" s="7">
        <f t="shared" si="77"/>
        <v>22</v>
      </c>
      <c r="Q330" s="7">
        <f>MATCH(P330,'CW1'!$AJ$7:$AJ$29,0)</f>
        <v>1</v>
      </c>
      <c r="R330" s="7">
        <f>MATCH(M330,'CW1'!$AK$6:$AX$6,0)</f>
        <v>11</v>
      </c>
      <c r="S330" s="7">
        <f>INDEX('CW1'!$AK$7:$AX$29,'CW2 Hybrid Fuel consumption'!Q330,'CW2 Hybrid Fuel consumption'!R330)</f>
        <v>488</v>
      </c>
      <c r="T330" s="10">
        <f t="shared" si="75"/>
        <v>5.6</v>
      </c>
      <c r="U330" s="161">
        <f>(('CW1'!G333-'CW1'!G332)/3600)*'CW2 Hybrid Fuel consumption'!T330</f>
        <v>1.3363366476057571E-4</v>
      </c>
      <c r="V330" s="10">
        <f t="shared" si="78"/>
        <v>6.5213228403160947E-2</v>
      </c>
      <c r="W330" s="10">
        <f t="shared" si="81"/>
        <v>13.058787598808859</v>
      </c>
      <c r="X330" s="171">
        <f t="shared" si="82"/>
        <v>8.7417196250885978E-5</v>
      </c>
      <c r="Y330" s="7">
        <f t="shared" si="83"/>
        <v>1.7505077210199546E-2</v>
      </c>
    </row>
    <row r="331" spans="1:25">
      <c r="A331" s="42">
        <v>328</v>
      </c>
      <c r="B331" s="168">
        <f>'CW2'!P334</f>
        <v>6.3801547314974973</v>
      </c>
      <c r="C331" s="162">
        <f>CW1FC1!B331</f>
        <v>1.3287523117708327E-4</v>
      </c>
      <c r="D331" s="21">
        <f t="shared" si="76"/>
        <v>478.35083223749979</v>
      </c>
      <c r="E331" s="151" t="s">
        <v>150</v>
      </c>
      <c r="F331" s="148" t="s">
        <v>152</v>
      </c>
      <c r="G331" s="7">
        <v>0</v>
      </c>
      <c r="H331" s="79">
        <f t="shared" si="72"/>
        <v>0</v>
      </c>
      <c r="I331" s="10">
        <f t="shared" si="84"/>
        <v>6380.1547314974978</v>
      </c>
      <c r="J331" s="10">
        <f t="shared" si="73"/>
        <v>2867783.9033738361</v>
      </c>
      <c r="K331" s="7">
        <f t="shared" si="79"/>
        <v>79.660663982606565</v>
      </c>
      <c r="L331" s="7">
        <f>'CW1'!Q334</f>
        <v>5700</v>
      </c>
      <c r="M331" s="7">
        <f t="shared" si="80"/>
        <v>5500</v>
      </c>
      <c r="N331" s="7">
        <f>VLOOKUP(M331,'CW1'!$AG$7:$AH$68,2,TRUE)</f>
        <v>16.940000000000001</v>
      </c>
      <c r="O331" s="7">
        <f>VLOOKUP(L331,'CW1'!$AG$7:$AI$68,3,TRUE)</f>
        <v>21.393503508771929</v>
      </c>
      <c r="P331" s="7">
        <f t="shared" si="77"/>
        <v>22</v>
      </c>
      <c r="Q331" s="7">
        <f>MATCH(P331,'CW1'!$AJ$7:$AJ$29,0)</f>
        <v>1</v>
      </c>
      <c r="R331" s="7">
        <f>MATCH(M331,'CW1'!$AK$6:$AX$6,0)</f>
        <v>11</v>
      </c>
      <c r="S331" s="7">
        <f>INDEX('CW1'!$AK$7:$AX$29,'CW2 Hybrid Fuel consumption'!Q331,'CW2 Hybrid Fuel consumption'!R331)</f>
        <v>488</v>
      </c>
      <c r="T331" s="10">
        <f t="shared" si="75"/>
        <v>5.6</v>
      </c>
      <c r="U331" s="161">
        <f>(('CW1'!G334-'CW1'!G333)/3600)*'CW2 Hybrid Fuel consumption'!T331</f>
        <v>1.3314326433672838E-4</v>
      </c>
      <c r="V331" s="10">
        <f t="shared" si="78"/>
        <v>6.4973912996323449E-2</v>
      </c>
      <c r="W331" s="10">
        <f t="shared" si="81"/>
        <v>13.123761511805183</v>
      </c>
      <c r="X331" s="171">
        <f t="shared" si="82"/>
        <v>8.7096398118396032E-5</v>
      </c>
      <c r="Y331" s="7">
        <f t="shared" si="83"/>
        <v>1.7592173608317944E-2</v>
      </c>
    </row>
    <row r="332" spans="1:25">
      <c r="A332" s="42">
        <v>329</v>
      </c>
      <c r="B332" s="168">
        <f>'CW2'!P335</f>
        <v>6.4109641569001328</v>
      </c>
      <c r="C332" s="162">
        <f>CW1FC1!B332</f>
        <v>1.3305246119791527E-4</v>
      </c>
      <c r="D332" s="21">
        <f t="shared" si="76"/>
        <v>478.98886031249498</v>
      </c>
      <c r="E332" s="148" t="s">
        <v>149</v>
      </c>
      <c r="F332" s="163" t="s">
        <v>153</v>
      </c>
      <c r="G332" s="10">
        <f>B332-5.6</f>
        <v>0.81096415690013313</v>
      </c>
      <c r="H332" s="79">
        <f>G332*1000</f>
        <v>810.96415690013316</v>
      </c>
      <c r="I332" s="10">
        <v>0</v>
      </c>
      <c r="J332" s="10">
        <f t="shared" ref="J332:J367" si="85">J331-H332</f>
        <v>2866972.939216936</v>
      </c>
      <c r="K332" s="7">
        <f t="shared" si="79"/>
        <v>79.638137200470453</v>
      </c>
      <c r="L332" s="7">
        <f>MIN(3000,'CW1'!Q335)</f>
        <v>3000</v>
      </c>
      <c r="M332" s="7">
        <f t="shared" si="80"/>
        <v>3000</v>
      </c>
      <c r="N332" s="7">
        <f>VLOOKUP(M332,'CW1'!$AG$7:$AH$68,2,TRUE)</f>
        <v>7.17</v>
      </c>
      <c r="O332" s="7">
        <f>VLOOKUP(L332,'CW1'!$AG$7:$AI$68,3,TRUE)</f>
        <v>17.033529999999999</v>
      </c>
      <c r="P332" s="7">
        <f t="shared" si="77"/>
        <v>18</v>
      </c>
      <c r="Q332" s="7">
        <f>MATCH(P332,'CW1'!$AJ$7:$AJ$29,0)</f>
        <v>5</v>
      </c>
      <c r="R332" s="7">
        <f>MATCH(M332,'CW1'!$AK$6:$AX$6,0)</f>
        <v>6</v>
      </c>
      <c r="S332" s="7">
        <f>INDEX('CW1'!$AK$7:$AX$29,'CW2 Hybrid Fuel consumption'!Q332,'CW2 Hybrid Fuel consumption'!R332)</f>
        <v>424</v>
      </c>
      <c r="T332" s="10">
        <f t="shared" si="75"/>
        <v>5.6</v>
      </c>
      <c r="U332" s="161">
        <f>(('CW1'!G335-'CW1'!G334)/3600)*'CW2 Hybrid Fuel consumption'!T332</f>
        <v>1.326582235101562E-4</v>
      </c>
      <c r="V332" s="10">
        <f t="shared" si="78"/>
        <v>5.6247086768306226E-2</v>
      </c>
      <c r="W332" s="10">
        <f t="shared" si="81"/>
        <v>13.180008598573488</v>
      </c>
      <c r="X332" s="171">
        <f t="shared" si="82"/>
        <v>7.5398239635799226E-5</v>
      </c>
      <c r="Y332" s="7">
        <f t="shared" si="83"/>
        <v>1.7667571847953742E-2</v>
      </c>
    </row>
    <row r="333" spans="1:25">
      <c r="A333" s="42">
        <v>330</v>
      </c>
      <c r="B333" s="168">
        <f>'CW2'!P336</f>
        <v>6.4417432193985684</v>
      </c>
      <c r="C333" s="162">
        <f>CW1FC1!B333</f>
        <v>1.3322969121875344E-4</v>
      </c>
      <c r="D333" s="21">
        <f t="shared" si="76"/>
        <v>479.62688838751239</v>
      </c>
      <c r="E333" s="148" t="s">
        <v>149</v>
      </c>
      <c r="F333" s="163" t="s">
        <v>153</v>
      </c>
      <c r="G333" s="10">
        <f t="shared" ref="G333:G337" si="86">B333-5.6</f>
        <v>0.84174321939856878</v>
      </c>
      <c r="H333" s="79">
        <f t="shared" ref="H333:H367" si="87">G333*1000</f>
        <v>841.74321939856873</v>
      </c>
      <c r="I333" s="10">
        <v>0</v>
      </c>
      <c r="J333" s="10">
        <f t="shared" si="85"/>
        <v>2866131.1959975376</v>
      </c>
      <c r="K333" s="7">
        <f t="shared" si="79"/>
        <v>79.614755444376044</v>
      </c>
      <c r="L333" s="7">
        <f>MIN(3000,'CW1'!Q336)</f>
        <v>3000</v>
      </c>
      <c r="M333" s="7">
        <f t="shared" si="80"/>
        <v>3000</v>
      </c>
      <c r="N333" s="7">
        <f>VLOOKUP(M333,'CW1'!$AG$7:$AH$68,2,TRUE)</f>
        <v>7.17</v>
      </c>
      <c r="O333" s="7">
        <f>VLOOKUP(L333,'CW1'!$AG$7:$AI$68,3,TRUE)</f>
        <v>17.033529999999999</v>
      </c>
      <c r="P333" s="7">
        <f t="shared" si="77"/>
        <v>18</v>
      </c>
      <c r="Q333" s="7">
        <f>MATCH(P333,'CW1'!$AJ$7:$AJ$29,0)</f>
        <v>5</v>
      </c>
      <c r="R333" s="7">
        <f>MATCH(M333,'CW1'!$AK$6:$AX$6,0)</f>
        <v>6</v>
      </c>
      <c r="S333" s="7">
        <f>INDEX('CW1'!$AK$7:$AX$29,'CW2 Hybrid Fuel consumption'!Q333,'CW2 Hybrid Fuel consumption'!R333)</f>
        <v>424</v>
      </c>
      <c r="T333" s="10">
        <f t="shared" si="75"/>
        <v>5.6</v>
      </c>
      <c r="U333" s="161">
        <f>(('CW1'!G336-'CW1'!G335)/3600)*'CW2 Hybrid Fuel consumption'!T333</f>
        <v>1.3217844536154169E-4</v>
      </c>
      <c r="V333" s="10">
        <f t="shared" si="78"/>
        <v>5.6043660833293679E-2</v>
      </c>
      <c r="W333" s="10">
        <f t="shared" si="81"/>
        <v>13.236052259406781</v>
      </c>
      <c r="X333" s="171">
        <f t="shared" si="82"/>
        <v>7.5125550714870879E-5</v>
      </c>
      <c r="Y333" s="7">
        <f t="shared" si="83"/>
        <v>1.7742697398668614E-2</v>
      </c>
    </row>
    <row r="334" spans="1:25">
      <c r="A334" s="42">
        <v>331</v>
      </c>
      <c r="B334" s="168">
        <f>'CW2'!P337</f>
        <v>6.4724925408343648</v>
      </c>
      <c r="C334" s="162">
        <f>CW1FC1!B334</f>
        <v>1.3340692123957971E-4</v>
      </c>
      <c r="D334" s="21">
        <f t="shared" si="76"/>
        <v>480.26491646248695</v>
      </c>
      <c r="E334" s="148" t="s">
        <v>149</v>
      </c>
      <c r="F334" s="163" t="s">
        <v>153</v>
      </c>
      <c r="G334" s="10">
        <f t="shared" si="86"/>
        <v>0.87249254083436512</v>
      </c>
      <c r="H334" s="79">
        <f t="shared" si="87"/>
        <v>872.49254083436517</v>
      </c>
      <c r="I334" s="10">
        <v>0</v>
      </c>
      <c r="J334" s="10">
        <f t="shared" si="85"/>
        <v>2865258.7034567031</v>
      </c>
      <c r="K334" s="7">
        <f t="shared" si="79"/>
        <v>79.590519540463973</v>
      </c>
      <c r="L334" s="7">
        <f>MIN(3000,'CW1'!Q337)</f>
        <v>3000</v>
      </c>
      <c r="M334" s="7">
        <f t="shared" si="80"/>
        <v>3000</v>
      </c>
      <c r="N334" s="7">
        <f>VLOOKUP(M334,'CW1'!$AG$7:$AH$68,2,TRUE)</f>
        <v>7.17</v>
      </c>
      <c r="O334" s="7">
        <f>VLOOKUP(L334,'CW1'!$AG$7:$AI$68,3,TRUE)</f>
        <v>17.033529999999999</v>
      </c>
      <c r="P334" s="7">
        <f t="shared" si="77"/>
        <v>18</v>
      </c>
      <c r="Q334" s="7">
        <f>MATCH(P334,'CW1'!$AJ$7:$AJ$29,0)</f>
        <v>5</v>
      </c>
      <c r="R334" s="7">
        <f>MATCH(M334,'CW1'!$AK$6:$AX$6,0)</f>
        <v>6</v>
      </c>
      <c r="S334" s="7">
        <f>INDEX('CW1'!$AK$7:$AX$29,'CW2 Hybrid Fuel consumption'!Q334,'CW2 Hybrid Fuel consumption'!R334)</f>
        <v>424</v>
      </c>
      <c r="T334" s="10">
        <f t="shared" si="75"/>
        <v>5.6</v>
      </c>
      <c r="U334" s="161">
        <f>(('CW1'!G337-'CW1'!G336)/3600)*'CW2 Hybrid Fuel consumption'!T334</f>
        <v>1.3170383540760135E-4</v>
      </c>
      <c r="V334" s="10">
        <f t="shared" si="78"/>
        <v>5.5842426212822975E-2</v>
      </c>
      <c r="W334" s="10">
        <f t="shared" si="81"/>
        <v>13.291894685619605</v>
      </c>
      <c r="X334" s="171">
        <f t="shared" si="82"/>
        <v>7.4855799212899434E-5</v>
      </c>
      <c r="Y334" s="7">
        <f t="shared" si="83"/>
        <v>1.7817553197881513E-2</v>
      </c>
    </row>
    <row r="335" spans="1:25">
      <c r="A335" s="42">
        <v>332</v>
      </c>
      <c r="B335" s="168">
        <f>'CW2'!P338</f>
        <v>6.5032127308742069</v>
      </c>
      <c r="C335" s="162">
        <f>CW1FC1!B335</f>
        <v>1.3358415126041702E-4</v>
      </c>
      <c r="D335" s="21">
        <f t="shared" si="76"/>
        <v>480.9029445375013</v>
      </c>
      <c r="E335" s="148" t="s">
        <v>149</v>
      </c>
      <c r="F335" s="163" t="s">
        <v>153</v>
      </c>
      <c r="G335" s="10">
        <f t="shared" si="86"/>
        <v>0.90321273087420728</v>
      </c>
      <c r="H335" s="79">
        <f t="shared" si="87"/>
        <v>903.2127308742073</v>
      </c>
      <c r="I335" s="10">
        <v>0</v>
      </c>
      <c r="J335" s="10">
        <f t="shared" si="85"/>
        <v>2864355.4907258288</v>
      </c>
      <c r="K335" s="7">
        <f t="shared" si="79"/>
        <v>79.565430297939685</v>
      </c>
      <c r="L335" s="7">
        <f>MIN(3000,'CW1'!Q338)</f>
        <v>3000</v>
      </c>
      <c r="M335" s="7">
        <f t="shared" si="80"/>
        <v>3000</v>
      </c>
      <c r="N335" s="7">
        <f>VLOOKUP(M335,'CW1'!$AG$7:$AH$68,2,TRUE)</f>
        <v>7.17</v>
      </c>
      <c r="O335" s="7">
        <f>VLOOKUP(L335,'CW1'!$AG$7:$AI$68,3,TRUE)</f>
        <v>17.033529999999999</v>
      </c>
      <c r="P335" s="7">
        <f t="shared" si="77"/>
        <v>18</v>
      </c>
      <c r="Q335" s="7">
        <f>MATCH(P335,'CW1'!$AJ$7:$AJ$29,0)</f>
        <v>5</v>
      </c>
      <c r="R335" s="7">
        <f>MATCH(M335,'CW1'!$AK$6:$AX$6,0)</f>
        <v>6</v>
      </c>
      <c r="S335" s="7">
        <f>INDEX('CW1'!$AK$7:$AX$29,'CW2 Hybrid Fuel consumption'!Q335,'CW2 Hybrid Fuel consumption'!R335)</f>
        <v>424</v>
      </c>
      <c r="T335" s="10">
        <f t="shared" si="75"/>
        <v>5.6</v>
      </c>
      <c r="U335" s="161">
        <f>(('CW1'!G338-'CW1'!G337)/3600)*'CW2 Hybrid Fuel consumption'!T335</f>
        <v>1.312343015229863E-4</v>
      </c>
      <c r="V335" s="10">
        <f t="shared" si="78"/>
        <v>5.5643343845746193E-2</v>
      </c>
      <c r="W335" s="10">
        <f t="shared" si="81"/>
        <v>13.347538029465351</v>
      </c>
      <c r="X335" s="171">
        <f t="shared" si="82"/>
        <v>7.4588932769096783E-5</v>
      </c>
      <c r="Y335" s="7">
        <f t="shared" si="83"/>
        <v>1.7892142130650612E-2</v>
      </c>
    </row>
    <row r="336" spans="1:25">
      <c r="A336" s="42">
        <v>333</v>
      </c>
      <c r="B336" s="168">
        <f>'CW2'!P339</f>
        <v>6.5339043873238589</v>
      </c>
      <c r="C336" s="162">
        <f>CW1FC1!B336</f>
        <v>1.3376138128125541E-4</v>
      </c>
      <c r="D336" s="21">
        <f t="shared" si="76"/>
        <v>481.54097261251945</v>
      </c>
      <c r="E336" s="148" t="s">
        <v>149</v>
      </c>
      <c r="F336" s="163" t="s">
        <v>153</v>
      </c>
      <c r="G336" s="10">
        <f t="shared" si="86"/>
        <v>0.93390438732385928</v>
      </c>
      <c r="H336" s="79">
        <f t="shared" si="87"/>
        <v>933.90438732385928</v>
      </c>
      <c r="I336" s="10">
        <v>0</v>
      </c>
      <c r="J336" s="10">
        <f t="shared" si="85"/>
        <v>2863421.5863385051</v>
      </c>
      <c r="K336" s="7">
        <f t="shared" si="79"/>
        <v>79.539488509402929</v>
      </c>
      <c r="L336" s="7">
        <f>MIN(3000,'CW1'!Q339)</f>
        <v>3000</v>
      </c>
      <c r="M336" s="7">
        <f t="shared" si="80"/>
        <v>3000</v>
      </c>
      <c r="N336" s="7">
        <f>VLOOKUP(M336,'CW1'!$AG$7:$AH$68,2,TRUE)</f>
        <v>7.17</v>
      </c>
      <c r="O336" s="7">
        <f>VLOOKUP(L336,'CW1'!$AG$7:$AI$68,3,TRUE)</f>
        <v>17.033529999999999</v>
      </c>
      <c r="P336" s="7">
        <f t="shared" si="77"/>
        <v>18</v>
      </c>
      <c r="Q336" s="7">
        <f>MATCH(P336,'CW1'!$AJ$7:$AJ$29,0)</f>
        <v>5</v>
      </c>
      <c r="R336" s="7">
        <f>MATCH(M336,'CW1'!$AK$6:$AX$6,0)</f>
        <v>6</v>
      </c>
      <c r="S336" s="7">
        <f>INDEX('CW1'!$AK$7:$AX$29,'CW2 Hybrid Fuel consumption'!Q336,'CW2 Hybrid Fuel consumption'!R336)</f>
        <v>424</v>
      </c>
      <c r="T336" s="10">
        <f t="shared" si="75"/>
        <v>5.6</v>
      </c>
      <c r="U336" s="161">
        <f>(('CW1'!G339-'CW1'!G338)/3600)*'CW2 Hybrid Fuel consumption'!T336</f>
        <v>1.3076975386508926E-4</v>
      </c>
      <c r="V336" s="10">
        <f t="shared" si="78"/>
        <v>5.5446375638797847E-2</v>
      </c>
      <c r="W336" s="10">
        <f t="shared" si="81"/>
        <v>13.402984405104149</v>
      </c>
      <c r="X336" s="171">
        <f t="shared" si="82"/>
        <v>7.432490032010436E-5</v>
      </c>
      <c r="Y336" s="7">
        <f t="shared" si="83"/>
        <v>1.7966467030970715E-2</v>
      </c>
    </row>
    <row r="337" spans="1:25">
      <c r="A337" s="42">
        <v>334</v>
      </c>
      <c r="B337" s="168">
        <f>'CW2'!P340</f>
        <v>6.5645680964319544</v>
      </c>
      <c r="C337" s="162">
        <f>CW1FC1!B337</f>
        <v>1.3393861130208079E-4</v>
      </c>
      <c r="D337" s="21">
        <f t="shared" si="76"/>
        <v>482.17900068749083</v>
      </c>
      <c r="E337" s="148" t="s">
        <v>149</v>
      </c>
      <c r="F337" s="163" t="s">
        <v>153</v>
      </c>
      <c r="G337" s="10">
        <f t="shared" si="86"/>
        <v>0.96456809643195474</v>
      </c>
      <c r="H337" s="79">
        <f t="shared" si="87"/>
        <v>964.5680964319547</v>
      </c>
      <c r="I337" s="10">
        <v>0</v>
      </c>
      <c r="J337" s="10">
        <f t="shared" si="85"/>
        <v>2862457.0182420732</v>
      </c>
      <c r="K337" s="7">
        <f t="shared" si="79"/>
        <v>79.512694951168712</v>
      </c>
      <c r="L337" s="7">
        <f>MIN(3000,'CW1'!Q340)</f>
        <v>3000</v>
      </c>
      <c r="M337" s="7">
        <f t="shared" si="80"/>
        <v>3000</v>
      </c>
      <c r="N337" s="7">
        <f>VLOOKUP(M337,'CW1'!$AG$7:$AH$68,2,TRUE)</f>
        <v>7.17</v>
      </c>
      <c r="O337" s="7">
        <f>VLOOKUP(L337,'CW1'!$AG$7:$AI$68,3,TRUE)</f>
        <v>17.033529999999999</v>
      </c>
      <c r="P337" s="7">
        <f t="shared" si="77"/>
        <v>18</v>
      </c>
      <c r="Q337" s="7">
        <f>MATCH(P337,'CW1'!$AJ$7:$AJ$29,0)</f>
        <v>5</v>
      </c>
      <c r="R337" s="7">
        <f>MATCH(M337,'CW1'!$AK$6:$AX$6,0)</f>
        <v>6</v>
      </c>
      <c r="S337" s="7">
        <f>INDEX('CW1'!$AK$7:$AX$29,'CW2 Hybrid Fuel consumption'!Q337,'CW2 Hybrid Fuel consumption'!R337)</f>
        <v>424</v>
      </c>
      <c r="T337" s="10">
        <f t="shared" si="75"/>
        <v>5.6</v>
      </c>
      <c r="U337" s="161">
        <f>(('CW1'!G340-'CW1'!G339)/3600)*'CW2 Hybrid Fuel consumption'!T337</f>
        <v>1.3031010480185834E-4</v>
      </c>
      <c r="V337" s="10">
        <f t="shared" si="78"/>
        <v>5.5251484435987937E-2</v>
      </c>
      <c r="W337" s="10">
        <f t="shared" si="81"/>
        <v>13.458235889540138</v>
      </c>
      <c r="X337" s="171">
        <f t="shared" si="82"/>
        <v>7.4063652058965063E-5</v>
      </c>
      <c r="Y337" s="7">
        <f t="shared" si="83"/>
        <v>1.804053068302968E-2</v>
      </c>
    </row>
    <row r="338" spans="1:25">
      <c r="A338" s="42">
        <v>335</v>
      </c>
      <c r="B338" s="168">
        <f>'CW2'!P341</f>
        <v>-5.9493599291204724</v>
      </c>
      <c r="C338" s="162">
        <f>CW1FC1!B338</f>
        <v>-1.138008253437507E-4</v>
      </c>
      <c r="D338" s="21">
        <f t="shared" si="76"/>
        <v>-409.6829712375025</v>
      </c>
      <c r="E338" s="151" t="s">
        <v>150</v>
      </c>
      <c r="F338" s="164" t="s">
        <v>154</v>
      </c>
      <c r="G338" s="7">
        <v>0</v>
      </c>
      <c r="H338" s="79">
        <f t="shared" si="87"/>
        <v>0</v>
      </c>
      <c r="I338" s="10">
        <v>0</v>
      </c>
      <c r="J338" s="10">
        <f t="shared" si="85"/>
        <v>2862457.0182420732</v>
      </c>
      <c r="K338" s="7">
        <f t="shared" si="79"/>
        <v>79.512694951168712</v>
      </c>
      <c r="L338" s="7">
        <f>'CW1'!Q341</f>
        <v>5900</v>
      </c>
      <c r="M338" s="7">
        <f t="shared" si="80"/>
        <v>6000</v>
      </c>
      <c r="N338" s="7">
        <f>VLOOKUP(M338,'CW1'!$AG$7:$AH$68,2,TRUE)</f>
        <v>17.32</v>
      </c>
      <c r="O338" s="7">
        <f>VLOOKUP(L338,'CW1'!$AG$7:$AI$68,3,TRUE)</f>
        <v>20.825335593220338</v>
      </c>
      <c r="P338" s="7">
        <f t="shared" si="77"/>
        <v>21</v>
      </c>
      <c r="Q338" s="7">
        <f>MATCH(P338,'CW1'!$AJ$7:$AJ$29,0)</f>
        <v>2</v>
      </c>
      <c r="R338" s="7">
        <f>MATCH(M338,'CW1'!$AK$6:$AX$6,0)</f>
        <v>12</v>
      </c>
      <c r="S338" s="7">
        <v>0</v>
      </c>
      <c r="T338" s="10">
        <f t="shared" si="75"/>
        <v>-5.9493599291204724</v>
      </c>
      <c r="U338" s="161">
        <f>(('CW1'!G341-'CW1'!G340)/3600)*'CW2 Hybrid Fuel consumption'!T338</f>
        <v>-1.3795638089930638E-4</v>
      </c>
      <c r="V338" s="10">
        <v>0</v>
      </c>
      <c r="W338" s="10">
        <f t="shared" si="81"/>
        <v>13.458235889540138</v>
      </c>
      <c r="X338" s="171">
        <f t="shared" si="82"/>
        <v>0</v>
      </c>
      <c r="Y338" s="7">
        <f t="shared" si="83"/>
        <v>1.804053068302968E-2</v>
      </c>
    </row>
    <row r="339" spans="1:25">
      <c r="A339" s="42">
        <v>336</v>
      </c>
      <c r="B339" s="168">
        <f>'CW2'!P342</f>
        <v>-5.9175886484548705</v>
      </c>
      <c r="C339" s="162">
        <f>CW1FC1!B339</f>
        <v>-1.1422617739374519E-4</v>
      </c>
      <c r="D339" s="21">
        <f t="shared" si="76"/>
        <v>-411.21423861748269</v>
      </c>
      <c r="E339" s="151" t="s">
        <v>150</v>
      </c>
      <c r="F339" s="164" t="s">
        <v>154</v>
      </c>
      <c r="G339" s="7">
        <v>0</v>
      </c>
      <c r="H339" s="79">
        <f t="shared" si="87"/>
        <v>0</v>
      </c>
      <c r="I339" s="10">
        <v>0</v>
      </c>
      <c r="J339" s="10">
        <f t="shared" si="85"/>
        <v>2862457.0182420732</v>
      </c>
      <c r="K339" s="7">
        <f t="shared" si="79"/>
        <v>79.512694951168712</v>
      </c>
      <c r="L339" s="7">
        <f>'CW1'!Q342</f>
        <v>5800</v>
      </c>
      <c r="M339" s="7">
        <f t="shared" si="80"/>
        <v>6000</v>
      </c>
      <c r="N339" s="7">
        <f>VLOOKUP(M339,'CW1'!$AG$7:$AH$68,2,TRUE)</f>
        <v>17.32</v>
      </c>
      <c r="O339" s="7">
        <f>VLOOKUP(L339,'CW1'!$AG$7:$AI$68,3,TRUE)</f>
        <v>21.10452155172414</v>
      </c>
      <c r="P339" s="7">
        <f t="shared" si="77"/>
        <v>22</v>
      </c>
      <c r="Q339" s="7">
        <f>MATCH(P339,'CW1'!$AJ$7:$AJ$29,0)</f>
        <v>1</v>
      </c>
      <c r="R339" s="7">
        <f>MATCH(M339,'CW1'!$AK$6:$AX$6,0)</f>
        <v>12</v>
      </c>
      <c r="S339" s="7">
        <v>0</v>
      </c>
      <c r="T339" s="10">
        <f t="shared" si="75"/>
        <v>-5.9175886484548705</v>
      </c>
      <c r="U339" s="161">
        <f>(('CW1'!G342-'CW1'!G341)/3600)*'CW2 Hybrid Fuel consumption'!T339</f>
        <v>-1.3838173294929973E-4</v>
      </c>
      <c r="V339" s="10">
        <v>0</v>
      </c>
      <c r="W339" s="10">
        <f t="shared" si="81"/>
        <v>13.458235889540138</v>
      </c>
      <c r="X339" s="171">
        <f t="shared" si="82"/>
        <v>0</v>
      </c>
      <c r="Y339" s="7">
        <f t="shared" si="83"/>
        <v>1.804053068302968E-2</v>
      </c>
    </row>
    <row r="340" spans="1:25">
      <c r="A340" s="42">
        <v>337</v>
      </c>
      <c r="B340" s="168">
        <f>'CW2'!P343</f>
        <v>-5.8850799239134348</v>
      </c>
      <c r="C340" s="162">
        <f>CW1FC1!B340</f>
        <v>-1.1465152944375457E-4</v>
      </c>
      <c r="D340" s="21">
        <f t="shared" si="76"/>
        <v>-412.74550599751643</v>
      </c>
      <c r="E340" s="151" t="s">
        <v>150</v>
      </c>
      <c r="F340" s="164" t="s">
        <v>154</v>
      </c>
      <c r="G340" s="7">
        <v>0</v>
      </c>
      <c r="H340" s="79">
        <f t="shared" si="87"/>
        <v>0</v>
      </c>
      <c r="I340" s="10">
        <v>0</v>
      </c>
      <c r="J340" s="10">
        <f t="shared" si="85"/>
        <v>2862457.0182420732</v>
      </c>
      <c r="K340" s="7">
        <f t="shared" si="79"/>
        <v>79.512694951168712</v>
      </c>
      <c r="L340" s="7">
        <f>'CW1'!Q343</f>
        <v>5800</v>
      </c>
      <c r="M340" s="7">
        <f t="shared" si="80"/>
        <v>6000</v>
      </c>
      <c r="N340" s="7">
        <f>VLOOKUP(M340,'CW1'!$AG$7:$AH$68,2,TRUE)</f>
        <v>17.32</v>
      </c>
      <c r="O340" s="7">
        <f>VLOOKUP(L340,'CW1'!$AG$7:$AI$68,3,TRUE)</f>
        <v>21.10452155172414</v>
      </c>
      <c r="P340" s="7">
        <f t="shared" si="77"/>
        <v>22</v>
      </c>
      <c r="Q340" s="7">
        <f>MATCH(P340,'CW1'!$AJ$7:$AJ$29,0)</f>
        <v>1</v>
      </c>
      <c r="R340" s="7">
        <f>MATCH(M340,'CW1'!$AK$6:$AX$6,0)</f>
        <v>12</v>
      </c>
      <c r="S340" s="7">
        <v>0</v>
      </c>
      <c r="T340" s="10">
        <f t="shared" si="75"/>
        <v>-5.8850799239134348</v>
      </c>
      <c r="U340" s="161">
        <f>(('CW1'!G343-'CW1'!G342)/3600)*'CW2 Hybrid Fuel consumption'!T340</f>
        <v>-1.3880708499931107E-4</v>
      </c>
      <c r="V340" s="10">
        <v>0</v>
      </c>
      <c r="W340" s="10">
        <f t="shared" si="81"/>
        <v>13.458235889540138</v>
      </c>
      <c r="X340" s="171">
        <f t="shared" si="82"/>
        <v>0</v>
      </c>
      <c r="Y340" s="7">
        <f t="shared" si="83"/>
        <v>1.804053068302968E-2</v>
      </c>
    </row>
    <row r="341" spans="1:25">
      <c r="A341" s="42">
        <v>338</v>
      </c>
      <c r="B341" s="168">
        <f>'CW2'!P344</f>
        <v>-5.8518185803198328</v>
      </c>
      <c r="C341" s="162">
        <f>CW1FC1!B341</f>
        <v>-1.1507688149375233E-4</v>
      </c>
      <c r="D341" s="21">
        <f t="shared" si="76"/>
        <v>-414.27677337750839</v>
      </c>
      <c r="E341" s="151" t="s">
        <v>150</v>
      </c>
      <c r="F341" s="164" t="s">
        <v>154</v>
      </c>
      <c r="G341" s="7">
        <v>0</v>
      </c>
      <c r="H341" s="79">
        <f t="shared" si="87"/>
        <v>0</v>
      </c>
      <c r="I341" s="10">
        <v>0</v>
      </c>
      <c r="J341" s="10">
        <f t="shared" si="85"/>
        <v>2862457.0182420732</v>
      </c>
      <c r="K341" s="7">
        <f t="shared" si="79"/>
        <v>79.512694951168712</v>
      </c>
      <c r="L341" s="7">
        <f>'CW1'!Q344</f>
        <v>5700</v>
      </c>
      <c r="M341" s="7">
        <f t="shared" si="80"/>
        <v>5500</v>
      </c>
      <c r="N341" s="7">
        <f>VLOOKUP(M341,'CW1'!$AG$7:$AH$68,2,TRUE)</f>
        <v>16.940000000000001</v>
      </c>
      <c r="O341" s="7">
        <f>VLOOKUP(L341,'CW1'!$AG$7:$AI$68,3,TRUE)</f>
        <v>21.393503508771929</v>
      </c>
      <c r="P341" s="7">
        <f t="shared" si="77"/>
        <v>22</v>
      </c>
      <c r="Q341" s="7">
        <f>MATCH(P341,'CW1'!$AJ$7:$AJ$29,0)</f>
        <v>1</v>
      </c>
      <c r="R341" s="7">
        <f>MATCH(M341,'CW1'!$AK$6:$AX$6,0)</f>
        <v>11</v>
      </c>
      <c r="S341" s="7">
        <v>0</v>
      </c>
      <c r="T341" s="10">
        <f t="shared" si="75"/>
        <v>-5.8518185803198328</v>
      </c>
      <c r="U341" s="161">
        <f>(('CW1'!G344-'CW1'!G343)/3600)*'CW2 Hybrid Fuel consumption'!T341</f>
        <v>-1.3923243704930832E-4</v>
      </c>
      <c r="V341" s="10">
        <v>0</v>
      </c>
      <c r="W341" s="10">
        <f t="shared" si="81"/>
        <v>13.458235889540138</v>
      </c>
      <c r="X341" s="171">
        <f t="shared" si="82"/>
        <v>0</v>
      </c>
      <c r="Y341" s="7">
        <f t="shared" si="83"/>
        <v>1.804053068302968E-2</v>
      </c>
    </row>
    <row r="342" spans="1:25">
      <c r="A342" s="42">
        <v>339</v>
      </c>
      <c r="B342" s="168">
        <f>'CW2'!P345</f>
        <v>-5.8177888072596273</v>
      </c>
      <c r="C342" s="162">
        <f>CW1FC1!B342</f>
        <v>-1.1550223354374956E-4</v>
      </c>
      <c r="D342" s="21">
        <f t="shared" si="76"/>
        <v>-415.80804075749842</v>
      </c>
      <c r="E342" s="151" t="s">
        <v>150</v>
      </c>
      <c r="F342" s="164" t="s">
        <v>154</v>
      </c>
      <c r="G342" s="7">
        <v>0</v>
      </c>
      <c r="H342" s="79">
        <f t="shared" si="87"/>
        <v>0</v>
      </c>
      <c r="I342" s="10">
        <v>0</v>
      </c>
      <c r="J342" s="10">
        <f t="shared" si="85"/>
        <v>2862457.0182420732</v>
      </c>
      <c r="K342" s="7">
        <f t="shared" si="79"/>
        <v>79.512694951168712</v>
      </c>
      <c r="L342" s="7">
        <f>'CW1'!Q345</f>
        <v>5700</v>
      </c>
      <c r="M342" s="7">
        <f t="shared" si="80"/>
        <v>5500</v>
      </c>
      <c r="N342" s="7">
        <f>VLOOKUP(M342,'CW1'!$AG$7:$AH$68,2,TRUE)</f>
        <v>16.940000000000001</v>
      </c>
      <c r="O342" s="7">
        <f>VLOOKUP(L342,'CW1'!$AG$7:$AI$68,3,TRUE)</f>
        <v>21.393503508771929</v>
      </c>
      <c r="P342" s="7">
        <f t="shared" si="77"/>
        <v>22</v>
      </c>
      <c r="Q342" s="7">
        <f>MATCH(P342,'CW1'!$AJ$7:$AJ$29,0)</f>
        <v>1</v>
      </c>
      <c r="R342" s="7">
        <f>MATCH(M342,'CW1'!$AK$6:$AX$6,0)</f>
        <v>11</v>
      </c>
      <c r="S342" s="7">
        <v>0</v>
      </c>
      <c r="T342" s="10">
        <f t="shared" si="75"/>
        <v>-5.8177888072596273</v>
      </c>
      <c r="U342" s="161">
        <f>(('CW1'!G345-'CW1'!G344)/3600)*'CW2 Hybrid Fuel consumption'!T342</f>
        <v>-1.39657789099305E-4</v>
      </c>
      <c r="V342" s="10">
        <v>0</v>
      </c>
      <c r="W342" s="10">
        <f t="shared" si="81"/>
        <v>13.458235889540138</v>
      </c>
      <c r="X342" s="171">
        <f t="shared" si="82"/>
        <v>0</v>
      </c>
      <c r="Y342" s="7">
        <f t="shared" si="83"/>
        <v>1.804053068302968E-2</v>
      </c>
    </row>
    <row r="343" spans="1:25">
      <c r="A343" s="42">
        <v>340</v>
      </c>
      <c r="B343" s="168">
        <f>'CW2'!P346</f>
        <v>-5.7829741200109899</v>
      </c>
      <c r="C343" s="162">
        <f>CW1FC1!B343</f>
        <v>-1.1592758559375075E-4</v>
      </c>
      <c r="D343" s="21">
        <f t="shared" si="76"/>
        <v>-417.33930813750271</v>
      </c>
      <c r="E343" s="151" t="s">
        <v>150</v>
      </c>
      <c r="F343" s="164" t="s">
        <v>154</v>
      </c>
      <c r="G343" s="7">
        <v>0</v>
      </c>
      <c r="H343" s="79">
        <f t="shared" si="87"/>
        <v>0</v>
      </c>
      <c r="I343" s="10">
        <v>0</v>
      </c>
      <c r="J343" s="10">
        <f t="shared" si="85"/>
        <v>2862457.0182420732</v>
      </c>
      <c r="K343" s="7">
        <f t="shared" si="79"/>
        <v>79.512694951168712</v>
      </c>
      <c r="L343" s="7">
        <f>'CW1'!Q346</f>
        <v>5600</v>
      </c>
      <c r="M343" s="7">
        <f t="shared" si="80"/>
        <v>5500</v>
      </c>
      <c r="N343" s="7">
        <f>VLOOKUP(M343,'CW1'!$AG$7:$AH$68,2,TRUE)</f>
        <v>16.940000000000001</v>
      </c>
      <c r="O343" s="7">
        <f>VLOOKUP(L343,'CW1'!$AG$7:$AI$68,3,TRUE)</f>
        <v>21.69280625</v>
      </c>
      <c r="P343" s="7">
        <f t="shared" si="77"/>
        <v>22</v>
      </c>
      <c r="Q343" s="7">
        <f>MATCH(P343,'CW1'!$AJ$7:$AJ$29,0)</f>
        <v>1</v>
      </c>
      <c r="R343" s="7">
        <f>MATCH(M343,'CW1'!$AK$6:$AX$6,0)</f>
        <v>11</v>
      </c>
      <c r="S343" s="7">
        <v>0</v>
      </c>
      <c r="T343" s="10">
        <f t="shared" si="75"/>
        <v>-5.7829741200109899</v>
      </c>
      <c r="U343" s="161">
        <f>(('CW1'!G346-'CW1'!G345)/3600)*'CW2 Hybrid Fuel consumption'!T343</f>
        <v>-1.4008314114930643E-4</v>
      </c>
      <c r="V343" s="10">
        <v>0</v>
      </c>
      <c r="W343" s="10">
        <f t="shared" si="81"/>
        <v>13.458235889540138</v>
      </c>
      <c r="X343" s="171">
        <f t="shared" si="82"/>
        <v>0</v>
      </c>
      <c r="Y343" s="7">
        <f t="shared" si="83"/>
        <v>1.804053068302968E-2</v>
      </c>
    </row>
    <row r="344" spans="1:25">
      <c r="A344" s="42">
        <v>341</v>
      </c>
      <c r="B344" s="168">
        <f>'CW2'!P347</f>
        <v>-5.7473573172956582</v>
      </c>
      <c r="C344" s="162">
        <f>CW1FC1!B344</f>
        <v>-1.1635293764374887E-4</v>
      </c>
      <c r="D344" s="21">
        <f t="shared" si="76"/>
        <v>-418.87057551749592</v>
      </c>
      <c r="E344" s="151" t="s">
        <v>150</v>
      </c>
      <c r="F344" s="164" t="s">
        <v>154</v>
      </c>
      <c r="G344" s="7">
        <v>0</v>
      </c>
      <c r="H344" s="79">
        <f t="shared" si="87"/>
        <v>0</v>
      </c>
      <c r="I344" s="10">
        <v>0</v>
      </c>
      <c r="J344" s="10">
        <f t="shared" si="85"/>
        <v>2862457.0182420732</v>
      </c>
      <c r="K344" s="7">
        <f t="shared" si="79"/>
        <v>79.512694951168712</v>
      </c>
      <c r="L344" s="7">
        <f>'CW1'!Q347</f>
        <v>5600</v>
      </c>
      <c r="M344" s="7">
        <f t="shared" si="80"/>
        <v>5500</v>
      </c>
      <c r="N344" s="7">
        <f>VLOOKUP(M344,'CW1'!$AG$7:$AH$68,2,TRUE)</f>
        <v>16.940000000000001</v>
      </c>
      <c r="O344" s="7">
        <f>VLOOKUP(L344,'CW1'!$AG$7:$AI$68,3,TRUE)</f>
        <v>21.69280625</v>
      </c>
      <c r="P344" s="7">
        <f t="shared" si="77"/>
        <v>22</v>
      </c>
      <c r="Q344" s="7">
        <f>MATCH(P344,'CW1'!$AJ$7:$AJ$29,0)</f>
        <v>1</v>
      </c>
      <c r="R344" s="7">
        <f>MATCH(M344,'CW1'!$AK$6:$AX$6,0)</f>
        <v>11</v>
      </c>
      <c r="S344" s="7">
        <v>0</v>
      </c>
      <c r="T344" s="10">
        <f t="shared" si="75"/>
        <v>-5.7473573172956582</v>
      </c>
      <c r="U344" s="161">
        <f>(('CW1'!G347-'CW1'!G346)/3600)*'CW2 Hybrid Fuel consumption'!T344</f>
        <v>-1.4050849319930417E-4</v>
      </c>
      <c r="V344" s="10">
        <v>0</v>
      </c>
      <c r="W344" s="10">
        <f t="shared" si="81"/>
        <v>13.458235889540138</v>
      </c>
      <c r="X344" s="171">
        <f t="shared" si="82"/>
        <v>0</v>
      </c>
      <c r="Y344" s="7">
        <f t="shared" si="83"/>
        <v>1.804053068302968E-2</v>
      </c>
    </row>
    <row r="345" spans="1:25">
      <c r="A345" s="42">
        <v>342</v>
      </c>
      <c r="B345" s="168">
        <f>'CW2'!P348</f>
        <v>-5.7109204355262744</v>
      </c>
      <c r="C345" s="162">
        <f>CW1FC1!B345</f>
        <v>-1.1677828969374654E-4</v>
      </c>
      <c r="D345" s="21">
        <f t="shared" si="76"/>
        <v>-420.40184289748754</v>
      </c>
      <c r="E345" s="151" t="s">
        <v>150</v>
      </c>
      <c r="F345" s="164" t="s">
        <v>154</v>
      </c>
      <c r="G345" s="7">
        <v>0</v>
      </c>
      <c r="H345" s="79">
        <f t="shared" si="87"/>
        <v>0</v>
      </c>
      <c r="I345" s="10">
        <v>0</v>
      </c>
      <c r="J345" s="10">
        <f t="shared" si="85"/>
        <v>2862457.0182420732</v>
      </c>
      <c r="K345" s="7">
        <f t="shared" si="79"/>
        <v>79.512694951168712</v>
      </c>
      <c r="L345" s="7">
        <f>'CW1'!Q348</f>
        <v>5500</v>
      </c>
      <c r="M345" s="7">
        <f t="shared" si="80"/>
        <v>5500</v>
      </c>
      <c r="N345" s="7">
        <f>VLOOKUP(M345,'CW1'!$AG$7:$AH$68,2,TRUE)</f>
        <v>16.940000000000001</v>
      </c>
      <c r="O345" s="7">
        <f>VLOOKUP(L345,'CW1'!$AG$7:$AI$68,3,TRUE)</f>
        <v>21.951160000000002</v>
      </c>
      <c r="P345" s="7">
        <f t="shared" si="77"/>
        <v>22</v>
      </c>
      <c r="Q345" s="7">
        <f>MATCH(P345,'CW1'!$AJ$7:$AJ$29,0)</f>
        <v>1</v>
      </c>
      <c r="R345" s="7">
        <f>MATCH(M345,'CW1'!$AK$6:$AX$6,0)</f>
        <v>11</v>
      </c>
      <c r="S345" s="7">
        <v>0</v>
      </c>
      <c r="T345" s="10">
        <f t="shared" si="75"/>
        <v>-5.7109204355262744</v>
      </c>
      <c r="U345" s="161">
        <f>(('CW1'!G348-'CW1'!G347)/3600)*'CW2 Hybrid Fuel consumption'!T345</f>
        <v>-1.4093384524930137E-4</v>
      </c>
      <c r="V345" s="10">
        <v>0</v>
      </c>
      <c r="W345" s="10">
        <f t="shared" si="81"/>
        <v>13.458235889540138</v>
      </c>
      <c r="X345" s="171">
        <f t="shared" si="82"/>
        <v>0</v>
      </c>
      <c r="Y345" s="7">
        <f t="shared" si="83"/>
        <v>1.804053068302968E-2</v>
      </c>
    </row>
    <row r="346" spans="1:25">
      <c r="A346" s="42">
        <v>343</v>
      </c>
      <c r="B346" s="168">
        <f>'CW2'!P349</f>
        <v>-5.6736446991864868</v>
      </c>
      <c r="C346" s="162">
        <f>CW1FC1!B346</f>
        <v>-1.1720364174375451E-4</v>
      </c>
      <c r="D346" s="21">
        <f t="shared" si="76"/>
        <v>-421.93311027751628</v>
      </c>
      <c r="E346" s="151" t="s">
        <v>150</v>
      </c>
      <c r="F346" s="164" t="s">
        <v>154</v>
      </c>
      <c r="G346" s="7">
        <v>0</v>
      </c>
      <c r="H346" s="79">
        <f t="shared" si="87"/>
        <v>0</v>
      </c>
      <c r="I346" s="10">
        <v>0</v>
      </c>
      <c r="J346" s="10">
        <f t="shared" si="85"/>
        <v>2862457.0182420732</v>
      </c>
      <c r="K346" s="7">
        <f t="shared" si="79"/>
        <v>79.512694951168712</v>
      </c>
      <c r="L346" s="7">
        <f>'CW1'!Q349</f>
        <v>5500</v>
      </c>
      <c r="M346" s="7">
        <f t="shared" si="80"/>
        <v>5500</v>
      </c>
      <c r="N346" s="7">
        <f>VLOOKUP(M346,'CW1'!$AG$7:$AH$68,2,TRUE)</f>
        <v>16.940000000000001</v>
      </c>
      <c r="O346" s="7">
        <f>VLOOKUP(L346,'CW1'!$AG$7:$AI$68,3,TRUE)</f>
        <v>21.951160000000002</v>
      </c>
      <c r="P346" s="7">
        <f t="shared" si="77"/>
        <v>22</v>
      </c>
      <c r="Q346" s="7">
        <f>MATCH(P346,'CW1'!$AJ$7:$AJ$29,0)</f>
        <v>1</v>
      </c>
      <c r="R346" s="7">
        <f>MATCH(M346,'CW1'!$AK$6:$AX$6,0)</f>
        <v>11</v>
      </c>
      <c r="S346" s="7">
        <v>0</v>
      </c>
      <c r="T346" s="10">
        <f t="shared" si="75"/>
        <v>-5.6736446991864868</v>
      </c>
      <c r="U346" s="161">
        <f>(('CW1'!G349-'CW1'!G348)/3600)*'CW2 Hybrid Fuel consumption'!T346</f>
        <v>-1.4135919729931095E-4</v>
      </c>
      <c r="V346" s="10">
        <v>0</v>
      </c>
      <c r="W346" s="10">
        <f t="shared" si="81"/>
        <v>13.458235889540138</v>
      </c>
      <c r="X346" s="171">
        <f t="shared" si="82"/>
        <v>0</v>
      </c>
      <c r="Y346" s="7">
        <f t="shared" si="83"/>
        <v>1.804053068302968E-2</v>
      </c>
    </row>
    <row r="347" spans="1:25">
      <c r="A347" s="42">
        <v>344</v>
      </c>
      <c r="B347" s="168">
        <f>'CW2'!P350</f>
        <v>-5.6355104669345542</v>
      </c>
      <c r="C347" s="162">
        <f>CW1FC1!B347</f>
        <v>-1.1762899379374815E-4</v>
      </c>
      <c r="D347" s="21">
        <f t="shared" si="76"/>
        <v>-423.46437765749334</v>
      </c>
      <c r="E347" s="151" t="s">
        <v>150</v>
      </c>
      <c r="F347" s="164" t="s">
        <v>154</v>
      </c>
      <c r="G347" s="7">
        <v>0</v>
      </c>
      <c r="H347" s="79">
        <f t="shared" si="87"/>
        <v>0</v>
      </c>
      <c r="I347" s="10">
        <v>0</v>
      </c>
      <c r="J347" s="10">
        <f t="shared" si="85"/>
        <v>2862457.0182420732</v>
      </c>
      <c r="K347" s="7">
        <f t="shared" si="79"/>
        <v>79.512694951168712</v>
      </c>
      <c r="L347" s="7">
        <f>'CW1'!Q350</f>
        <v>5400</v>
      </c>
      <c r="M347" s="7">
        <f t="shared" si="80"/>
        <v>5500</v>
      </c>
      <c r="N347" s="7">
        <f>VLOOKUP(M347,'CW1'!$AG$7:$AH$68,2,TRUE)</f>
        <v>16.940000000000001</v>
      </c>
      <c r="O347" s="7">
        <f>VLOOKUP(L347,'CW1'!$AG$7:$AI$68,3,TRUE)</f>
        <v>21.882529629629627</v>
      </c>
      <c r="P347" s="7">
        <f t="shared" si="77"/>
        <v>22</v>
      </c>
      <c r="Q347" s="7">
        <f>MATCH(P347,'CW1'!$AJ$7:$AJ$29,0)</f>
        <v>1</v>
      </c>
      <c r="R347" s="7">
        <f>MATCH(M347,'CW1'!$AK$6:$AX$6,0)</f>
        <v>11</v>
      </c>
      <c r="S347" s="7">
        <v>0</v>
      </c>
      <c r="T347" s="10">
        <f t="shared" si="75"/>
        <v>-5.6355104669345542</v>
      </c>
      <c r="U347" s="161">
        <f>(('CW1'!G350-'CW1'!G349)/3600)*'CW2 Hybrid Fuel consumption'!T347</f>
        <v>-1.4178454934930329E-4</v>
      </c>
      <c r="V347" s="10">
        <v>0</v>
      </c>
      <c r="W347" s="10">
        <f t="shared" si="81"/>
        <v>13.458235889540138</v>
      </c>
      <c r="X347" s="171">
        <f t="shared" si="82"/>
        <v>0</v>
      </c>
      <c r="Y347" s="7">
        <f t="shared" si="83"/>
        <v>1.804053068302968E-2</v>
      </c>
    </row>
    <row r="348" spans="1:25">
      <c r="A348" s="42">
        <v>345</v>
      </c>
      <c r="B348" s="168">
        <f>'CW2'!P351</f>
        <v>-5.5964971729688768</v>
      </c>
      <c r="C348" s="162">
        <f>CW1FC1!B348</f>
        <v>-1.1805434584375423E-4</v>
      </c>
      <c r="D348" s="21">
        <f t="shared" si="76"/>
        <v>-424.99564503751526</v>
      </c>
      <c r="E348" s="151" t="s">
        <v>150</v>
      </c>
      <c r="F348" s="164" t="s">
        <v>154</v>
      </c>
      <c r="G348" s="7">
        <v>0</v>
      </c>
      <c r="H348" s="79">
        <f t="shared" si="87"/>
        <v>0</v>
      </c>
      <c r="I348" s="10">
        <v>0</v>
      </c>
      <c r="J348" s="10">
        <f t="shared" si="85"/>
        <v>2862457.0182420732</v>
      </c>
      <c r="K348" s="7">
        <f t="shared" si="79"/>
        <v>79.512694951168712</v>
      </c>
      <c r="L348" s="7">
        <f>'CW1'!Q351</f>
        <v>5300</v>
      </c>
      <c r="M348" s="7">
        <f t="shared" si="80"/>
        <v>5500</v>
      </c>
      <c r="N348" s="7">
        <f>VLOOKUP(M348,'CW1'!$AG$7:$AH$68,2,TRUE)</f>
        <v>16.940000000000001</v>
      </c>
      <c r="O348" s="7">
        <f>VLOOKUP(L348,'CW1'!$AG$7:$AI$68,3,TRUE)</f>
        <v>21.851650943396226</v>
      </c>
      <c r="P348" s="7">
        <f t="shared" si="77"/>
        <v>22</v>
      </c>
      <c r="Q348" s="7">
        <f>MATCH(P348,'CW1'!$AJ$7:$AJ$29,0)</f>
        <v>1</v>
      </c>
      <c r="R348" s="7">
        <f>MATCH(M348,'CW1'!$AK$6:$AX$6,0)</f>
        <v>11</v>
      </c>
      <c r="S348" s="7">
        <v>0</v>
      </c>
      <c r="T348" s="10">
        <f t="shared" si="75"/>
        <v>-5.5964971729688768</v>
      </c>
      <c r="U348" s="161">
        <f>(('CW1'!G351-'CW1'!G350)/3600)*'CW2 Hybrid Fuel consumption'!T348</f>
        <v>-1.4220990139931063E-4</v>
      </c>
      <c r="V348" s="10">
        <v>0</v>
      </c>
      <c r="W348" s="10">
        <f t="shared" si="81"/>
        <v>13.458235889540138</v>
      </c>
      <c r="X348" s="171">
        <f t="shared" si="82"/>
        <v>0</v>
      </c>
      <c r="Y348" s="7">
        <f t="shared" si="83"/>
        <v>1.804053068302968E-2</v>
      </c>
    </row>
    <row r="349" spans="1:25">
      <c r="A349" s="42">
        <v>346</v>
      </c>
      <c r="B349" s="168">
        <f>'CW2'!P352</f>
        <v>-5.5565832631336587</v>
      </c>
      <c r="C349" s="162">
        <f>CW1FC1!B349</f>
        <v>-1.1847969789374879E-4</v>
      </c>
      <c r="D349" s="21">
        <f t="shared" si="76"/>
        <v>-426.52691241749562</v>
      </c>
      <c r="E349" s="151" t="s">
        <v>150</v>
      </c>
      <c r="F349" s="164" t="s">
        <v>154</v>
      </c>
      <c r="G349" s="7">
        <v>0</v>
      </c>
      <c r="H349" s="79">
        <f t="shared" si="87"/>
        <v>0</v>
      </c>
      <c r="I349" s="10">
        <v>0</v>
      </c>
      <c r="J349" s="10">
        <f t="shared" si="85"/>
        <v>2862457.0182420732</v>
      </c>
      <c r="K349" s="7">
        <f t="shared" si="79"/>
        <v>79.512694951168712</v>
      </c>
      <c r="L349" s="7">
        <f>'CW1'!Q352</f>
        <v>5300</v>
      </c>
      <c r="M349" s="7">
        <f t="shared" si="80"/>
        <v>5500</v>
      </c>
      <c r="N349" s="7">
        <f>VLOOKUP(M349,'CW1'!$AG$7:$AH$68,2,TRUE)</f>
        <v>16.940000000000001</v>
      </c>
      <c r="O349" s="7">
        <f>VLOOKUP(L349,'CW1'!$AG$7:$AI$68,3,TRUE)</f>
        <v>21.851650943396226</v>
      </c>
      <c r="P349" s="7">
        <f t="shared" si="77"/>
        <v>22</v>
      </c>
      <c r="Q349" s="7">
        <f>MATCH(P349,'CW1'!$AJ$7:$AJ$29,0)</f>
        <v>1</v>
      </c>
      <c r="R349" s="7">
        <f>MATCH(M349,'CW1'!$AK$6:$AX$6,0)</f>
        <v>11</v>
      </c>
      <c r="S349" s="7">
        <v>0</v>
      </c>
      <c r="T349" s="10">
        <f t="shared" si="75"/>
        <v>-5.5565832631336587</v>
      </c>
      <c r="U349" s="161">
        <f>(('CW1'!G352-'CW1'!G351)/3600)*'CW2 Hybrid Fuel consumption'!T349</f>
        <v>-1.4263525344930408E-4</v>
      </c>
      <c r="V349" s="10">
        <v>0</v>
      </c>
      <c r="W349" s="10">
        <f t="shared" si="81"/>
        <v>13.458235889540138</v>
      </c>
      <c r="X349" s="171">
        <f t="shared" si="82"/>
        <v>0</v>
      </c>
      <c r="Y349" s="7">
        <f t="shared" si="83"/>
        <v>1.804053068302968E-2</v>
      </c>
    </row>
    <row r="350" spans="1:25">
      <c r="A350" s="42">
        <v>347</v>
      </c>
      <c r="B350" s="168">
        <f>'CW2'!P353</f>
        <v>-5.5157461251733988</v>
      </c>
      <c r="C350" s="162">
        <f>CW1FC1!B350</f>
        <v>-1.1890504994374907E-4</v>
      </c>
      <c r="D350" s="21">
        <f t="shared" si="76"/>
        <v>-428.05817979749668</v>
      </c>
      <c r="E350" s="151" t="s">
        <v>150</v>
      </c>
      <c r="F350" s="164" t="s">
        <v>154</v>
      </c>
      <c r="G350" s="7">
        <v>0</v>
      </c>
      <c r="H350" s="79">
        <f t="shared" si="87"/>
        <v>0</v>
      </c>
      <c r="I350" s="10">
        <v>0</v>
      </c>
      <c r="J350" s="10">
        <f t="shared" si="85"/>
        <v>2862457.0182420732</v>
      </c>
      <c r="K350" s="7">
        <f t="shared" si="79"/>
        <v>79.512694951168712</v>
      </c>
      <c r="L350" s="7">
        <f>'CW1'!Q353</f>
        <v>5200</v>
      </c>
      <c r="M350" s="7">
        <f t="shared" si="80"/>
        <v>5000</v>
      </c>
      <c r="N350" s="7">
        <f>VLOOKUP(M350,'CW1'!$AG$7:$AH$68,2,TRUE)</f>
        <v>15.26</v>
      </c>
      <c r="O350" s="7">
        <f>VLOOKUP(L350,'CW1'!$AG$7:$AI$68,3,TRUE)</f>
        <v>21.819584615384613</v>
      </c>
      <c r="P350" s="7">
        <f t="shared" si="77"/>
        <v>22</v>
      </c>
      <c r="Q350" s="7">
        <f>MATCH(P350,'CW1'!$AJ$7:$AJ$29,0)</f>
        <v>1</v>
      </c>
      <c r="R350" s="7">
        <f>MATCH(M350,'CW1'!$AK$6:$AX$6,0)</f>
        <v>10</v>
      </c>
      <c r="S350" s="7">
        <v>0</v>
      </c>
      <c r="T350" s="10">
        <f t="shared" si="75"/>
        <v>-5.5157461251733988</v>
      </c>
      <c r="U350" s="161">
        <f>(('CW1'!G353-'CW1'!G352)/3600)*'CW2 Hybrid Fuel consumption'!T350</f>
        <v>-1.4306060549930443E-4</v>
      </c>
      <c r="V350" s="10">
        <v>0</v>
      </c>
      <c r="W350" s="10">
        <f t="shared" si="81"/>
        <v>13.458235889540138</v>
      </c>
      <c r="X350" s="171">
        <f t="shared" si="82"/>
        <v>0</v>
      </c>
      <c r="Y350" s="7">
        <f t="shared" si="83"/>
        <v>1.804053068302968E-2</v>
      </c>
    </row>
    <row r="351" spans="1:25">
      <c r="A351" s="42">
        <v>348</v>
      </c>
      <c r="B351" s="168">
        <f>'CW2'!P354</f>
        <v>-5.4739620124645052</v>
      </c>
      <c r="C351" s="162">
        <f>CW1FC1!B351</f>
        <v>-1.1933040199374696E-4</v>
      </c>
      <c r="D351" s="21">
        <f t="shared" si="76"/>
        <v>-429.58944717748909</v>
      </c>
      <c r="E351" s="151" t="s">
        <v>150</v>
      </c>
      <c r="F351" s="164" t="s">
        <v>154</v>
      </c>
      <c r="G351" s="7">
        <v>0</v>
      </c>
      <c r="H351" s="79">
        <f t="shared" si="87"/>
        <v>0</v>
      </c>
      <c r="I351" s="10">
        <v>0</v>
      </c>
      <c r="J351" s="10">
        <f t="shared" si="85"/>
        <v>2862457.0182420732</v>
      </c>
      <c r="K351" s="7">
        <f t="shared" si="79"/>
        <v>79.512694951168712</v>
      </c>
      <c r="L351" s="7">
        <f>'CW1'!Q354</f>
        <v>5200</v>
      </c>
      <c r="M351" s="7">
        <f t="shared" si="80"/>
        <v>5000</v>
      </c>
      <c r="N351" s="7">
        <f>VLOOKUP(M351,'CW1'!$AG$7:$AH$68,2,TRUE)</f>
        <v>15.26</v>
      </c>
      <c r="O351" s="7">
        <f>VLOOKUP(L351,'CW1'!$AG$7:$AI$68,3,TRUE)</f>
        <v>21.819584615384613</v>
      </c>
      <c r="P351" s="7">
        <f t="shared" si="77"/>
        <v>22</v>
      </c>
      <c r="Q351" s="7">
        <f>MATCH(P351,'CW1'!$AJ$7:$AJ$29,0)</f>
        <v>1</v>
      </c>
      <c r="R351" s="7">
        <f>MATCH(M351,'CW1'!$AK$6:$AX$6,0)</f>
        <v>10</v>
      </c>
      <c r="S351" s="7">
        <v>0</v>
      </c>
      <c r="T351" s="10">
        <f t="shared" si="75"/>
        <v>-5.4739620124645052</v>
      </c>
      <c r="U351" s="161">
        <f>(('CW1'!G354-'CW1'!G353)/3600)*'CW2 Hybrid Fuel consumption'!T351</f>
        <v>-1.4348595754930189E-4</v>
      </c>
      <c r="V351" s="10">
        <v>0</v>
      </c>
      <c r="W351" s="10">
        <f t="shared" si="81"/>
        <v>13.458235889540138</v>
      </c>
      <c r="X351" s="171">
        <f t="shared" si="82"/>
        <v>0</v>
      </c>
      <c r="Y351" s="7">
        <f t="shared" si="83"/>
        <v>1.804053068302968E-2</v>
      </c>
    </row>
    <row r="352" spans="1:25">
      <c r="A352" s="42">
        <v>349</v>
      </c>
      <c r="B352" s="168">
        <f>'CW2'!P355</f>
        <v>-5.4312059604590042</v>
      </c>
      <c r="C352" s="162">
        <f>CW1FC1!B352</f>
        <v>-1.1975575404374908E-4</v>
      </c>
      <c r="D352" s="21">
        <f t="shared" si="76"/>
        <v>-431.12071455749668</v>
      </c>
      <c r="E352" s="151" t="s">
        <v>150</v>
      </c>
      <c r="F352" s="164" t="s">
        <v>154</v>
      </c>
      <c r="G352" s="7">
        <v>0</v>
      </c>
      <c r="H352" s="79">
        <f t="shared" si="87"/>
        <v>0</v>
      </c>
      <c r="I352" s="10">
        <v>0</v>
      </c>
      <c r="J352" s="10">
        <f t="shared" si="85"/>
        <v>2862457.0182420732</v>
      </c>
      <c r="K352" s="7">
        <f t="shared" si="79"/>
        <v>79.512694951168712</v>
      </c>
      <c r="L352" s="7">
        <f>'CW1'!Q355</f>
        <v>5100</v>
      </c>
      <c r="M352" s="7">
        <f t="shared" si="80"/>
        <v>5000</v>
      </c>
      <c r="N352" s="7">
        <f>VLOOKUP(M352,'CW1'!$AG$7:$AH$68,2,TRUE)</f>
        <v>15.26</v>
      </c>
      <c r="O352" s="7">
        <f>VLOOKUP(L352,'CW1'!$AG$7:$AI$68,3,TRUE)</f>
        <v>21.786260784313725</v>
      </c>
      <c r="P352" s="7">
        <f t="shared" si="77"/>
        <v>22</v>
      </c>
      <c r="Q352" s="7">
        <f>MATCH(P352,'CW1'!$AJ$7:$AJ$29,0)</f>
        <v>1</v>
      </c>
      <c r="R352" s="7">
        <f>MATCH(M352,'CW1'!$AK$6:$AX$6,0)</f>
        <v>10</v>
      </c>
      <c r="S352" s="7">
        <v>0</v>
      </c>
      <c r="T352" s="10">
        <f t="shared" si="75"/>
        <v>-5.4312059604590042</v>
      </c>
      <c r="U352" s="161">
        <f>(('CW1'!G355-'CW1'!G354)/3600)*'CW2 Hybrid Fuel consumption'!T352</f>
        <v>-1.4391130959930446E-4</v>
      </c>
      <c r="V352" s="10">
        <v>0</v>
      </c>
      <c r="W352" s="10">
        <f t="shared" si="81"/>
        <v>13.458235889540138</v>
      </c>
      <c r="X352" s="171">
        <f t="shared" si="82"/>
        <v>0</v>
      </c>
      <c r="Y352" s="7">
        <f t="shared" si="83"/>
        <v>1.804053068302968E-2</v>
      </c>
    </row>
    <row r="353" spans="1:25">
      <c r="A353" s="42">
        <v>350</v>
      </c>
      <c r="B353" s="168">
        <f>'CW2'!P356</f>
        <v>2.2767370292232481</v>
      </c>
      <c r="C353" s="162">
        <f>CW1FC1!B353</f>
        <v>5.4818893906250856E-5</v>
      </c>
      <c r="D353" s="21">
        <f t="shared" si="76"/>
        <v>197.34801806250309</v>
      </c>
      <c r="E353" s="151" t="s">
        <v>150</v>
      </c>
      <c r="F353" s="164" t="s">
        <v>154</v>
      </c>
      <c r="G353" s="7">
        <v>0</v>
      </c>
      <c r="H353" s="79">
        <f t="shared" si="87"/>
        <v>0</v>
      </c>
      <c r="I353" s="10">
        <v>0</v>
      </c>
      <c r="J353" s="10">
        <f t="shared" si="85"/>
        <v>2862457.0182420732</v>
      </c>
      <c r="K353" s="7">
        <f t="shared" si="79"/>
        <v>79.512694951168712</v>
      </c>
      <c r="L353" s="7">
        <f>'CW1'!Q356</f>
        <v>5100</v>
      </c>
      <c r="M353" s="7">
        <f t="shared" si="80"/>
        <v>5000</v>
      </c>
      <c r="N353" s="7">
        <f>VLOOKUP(M353,'CW1'!$AG$7:$AH$68,2,TRUE)</f>
        <v>15.26</v>
      </c>
      <c r="O353" s="7">
        <f>VLOOKUP(L353,'CW1'!$AG$7:$AI$68,3,TRUE)</f>
        <v>21.786260784313725</v>
      </c>
      <c r="P353" s="7">
        <f t="shared" si="77"/>
        <v>22</v>
      </c>
      <c r="Q353" s="7">
        <f>MATCH(P353,'CW1'!$AJ$7:$AJ$29,0)</f>
        <v>1</v>
      </c>
      <c r="R353" s="7">
        <f>MATCH(M353,'CW1'!$AK$6:$AX$6,0)</f>
        <v>10</v>
      </c>
      <c r="S353" s="7">
        <v>0</v>
      </c>
      <c r="T353" s="10">
        <f t="shared" si="75"/>
        <v>2.2767370292232481</v>
      </c>
      <c r="U353" s="161">
        <f>(('CW1'!G356-'CW1'!G355)/3600)*'CW2 Hybrid Fuel consumption'!T353</f>
        <v>6.0996671684028733E-5</v>
      </c>
      <c r="V353" s="10">
        <f t="shared" si="78"/>
        <v>0</v>
      </c>
      <c r="W353" s="10">
        <f t="shared" si="81"/>
        <v>13.458235889540138</v>
      </c>
      <c r="X353" s="171">
        <f t="shared" si="82"/>
        <v>0</v>
      </c>
      <c r="Y353" s="7">
        <f t="shared" si="83"/>
        <v>1.804053068302968E-2</v>
      </c>
    </row>
    <row r="354" spans="1:25">
      <c r="A354" s="42">
        <v>351</v>
      </c>
      <c r="B354" s="168">
        <f>'CW2'!P357</f>
        <v>2.2767370292232481</v>
      </c>
      <c r="C354" s="162">
        <f>CW1FC1!B354</f>
        <v>5.4818893906250856E-5</v>
      </c>
      <c r="D354" s="21">
        <f t="shared" si="76"/>
        <v>197.34801806250309</v>
      </c>
      <c r="E354" s="151" t="s">
        <v>150</v>
      </c>
      <c r="F354" s="164" t="s">
        <v>154</v>
      </c>
      <c r="G354" s="7">
        <v>0</v>
      </c>
      <c r="H354" s="79">
        <f t="shared" si="87"/>
        <v>0</v>
      </c>
      <c r="I354" s="10">
        <v>0</v>
      </c>
      <c r="J354" s="10">
        <f t="shared" si="85"/>
        <v>2862457.0182420732</v>
      </c>
      <c r="K354" s="7">
        <f t="shared" si="79"/>
        <v>79.512694951168712</v>
      </c>
      <c r="L354" s="7">
        <f>'CW1'!Q357</f>
        <v>5100</v>
      </c>
      <c r="M354" s="7">
        <f t="shared" si="80"/>
        <v>5000</v>
      </c>
      <c r="N354" s="7">
        <f>VLOOKUP(M354,'CW1'!$AG$7:$AH$68,2,TRUE)</f>
        <v>15.26</v>
      </c>
      <c r="O354" s="7">
        <f>VLOOKUP(L354,'CW1'!$AG$7:$AI$68,3,TRUE)</f>
        <v>21.786260784313725</v>
      </c>
      <c r="P354" s="7">
        <f t="shared" si="77"/>
        <v>22</v>
      </c>
      <c r="Q354" s="7">
        <f>MATCH(P354,'CW1'!$AJ$7:$AJ$29,0)</f>
        <v>1</v>
      </c>
      <c r="R354" s="7">
        <f>MATCH(M354,'CW1'!$AK$6:$AX$6,0)</f>
        <v>10</v>
      </c>
      <c r="S354" s="7">
        <v>0</v>
      </c>
      <c r="T354" s="10">
        <f t="shared" si="75"/>
        <v>2.2767370292232481</v>
      </c>
      <c r="U354" s="161">
        <f>(('CW1'!G357-'CW1'!G356)/3600)*'CW2 Hybrid Fuel consumption'!T354</f>
        <v>6.0996671684028733E-5</v>
      </c>
      <c r="V354" s="10">
        <f t="shared" si="78"/>
        <v>0</v>
      </c>
      <c r="W354" s="10">
        <f t="shared" si="81"/>
        <v>13.458235889540138</v>
      </c>
      <c r="X354" s="171">
        <f t="shared" si="82"/>
        <v>0</v>
      </c>
      <c r="Y354" s="7">
        <f t="shared" si="83"/>
        <v>1.804053068302968E-2</v>
      </c>
    </row>
    <row r="355" spans="1:25">
      <c r="A355" s="42">
        <v>352</v>
      </c>
      <c r="B355" s="168">
        <f>'CW2'!P358</f>
        <v>2.2767370292232481</v>
      </c>
      <c r="C355" s="162">
        <f>CW1FC1!B355</f>
        <v>5.4818893906250856E-5</v>
      </c>
      <c r="D355" s="21">
        <f t="shared" si="76"/>
        <v>197.34801806250309</v>
      </c>
      <c r="E355" s="151" t="s">
        <v>150</v>
      </c>
      <c r="F355" s="164" t="s">
        <v>154</v>
      </c>
      <c r="G355" s="7">
        <v>0</v>
      </c>
      <c r="H355" s="79">
        <f t="shared" si="87"/>
        <v>0</v>
      </c>
      <c r="I355" s="10">
        <v>0</v>
      </c>
      <c r="J355" s="10">
        <f t="shared" si="85"/>
        <v>2862457.0182420732</v>
      </c>
      <c r="K355" s="7">
        <f t="shared" si="79"/>
        <v>79.512694951168712</v>
      </c>
      <c r="L355" s="7">
        <f>'CW1'!Q358</f>
        <v>5100</v>
      </c>
      <c r="M355" s="7">
        <f t="shared" si="80"/>
        <v>5000</v>
      </c>
      <c r="N355" s="7">
        <f>VLOOKUP(M355,'CW1'!$AG$7:$AH$68,2,TRUE)</f>
        <v>15.26</v>
      </c>
      <c r="O355" s="7">
        <f>VLOOKUP(L355,'CW1'!$AG$7:$AI$68,3,TRUE)</f>
        <v>21.786260784313725</v>
      </c>
      <c r="P355" s="7">
        <f t="shared" si="77"/>
        <v>22</v>
      </c>
      <c r="Q355" s="7">
        <f>MATCH(P355,'CW1'!$AJ$7:$AJ$29,0)</f>
        <v>1</v>
      </c>
      <c r="R355" s="7">
        <f>MATCH(M355,'CW1'!$AK$6:$AX$6,0)</f>
        <v>10</v>
      </c>
      <c r="S355" s="7">
        <v>0</v>
      </c>
      <c r="T355" s="10">
        <f t="shared" si="75"/>
        <v>2.2767370292232481</v>
      </c>
      <c r="U355" s="161">
        <f>(('CW1'!G358-'CW1'!G357)/3600)*'CW2 Hybrid Fuel consumption'!T355</f>
        <v>6.0996671684028733E-5</v>
      </c>
      <c r="V355" s="10">
        <f t="shared" si="78"/>
        <v>0</v>
      </c>
      <c r="W355" s="10">
        <f t="shared" si="81"/>
        <v>13.458235889540138</v>
      </c>
      <c r="X355" s="171">
        <f t="shared" si="82"/>
        <v>0</v>
      </c>
      <c r="Y355" s="7">
        <f t="shared" si="83"/>
        <v>1.804053068302968E-2</v>
      </c>
    </row>
    <row r="356" spans="1:25">
      <c r="A356" s="42">
        <v>353</v>
      </c>
      <c r="B356" s="168">
        <f>'CW2'!P359</f>
        <v>2.2767370292232481</v>
      </c>
      <c r="C356" s="162">
        <f>CW1FC1!B356</f>
        <v>5.4818893906250856E-5</v>
      </c>
      <c r="D356" s="21">
        <f t="shared" si="76"/>
        <v>197.34801806250309</v>
      </c>
      <c r="E356" s="151" t="s">
        <v>150</v>
      </c>
      <c r="F356" s="164" t="s">
        <v>154</v>
      </c>
      <c r="G356" s="7">
        <v>0</v>
      </c>
      <c r="H356" s="79">
        <f t="shared" si="87"/>
        <v>0</v>
      </c>
      <c r="I356" s="10">
        <v>0</v>
      </c>
      <c r="J356" s="10">
        <f t="shared" si="85"/>
        <v>2862457.0182420732</v>
      </c>
      <c r="K356" s="7">
        <f t="shared" si="79"/>
        <v>79.512694951168712</v>
      </c>
      <c r="L356" s="7">
        <f>'CW1'!Q359</f>
        <v>5100</v>
      </c>
      <c r="M356" s="7">
        <f t="shared" si="80"/>
        <v>5000</v>
      </c>
      <c r="N356" s="7">
        <f>VLOOKUP(M356,'CW1'!$AG$7:$AH$68,2,TRUE)</f>
        <v>15.26</v>
      </c>
      <c r="O356" s="7">
        <f>VLOOKUP(L356,'CW1'!$AG$7:$AI$68,3,TRUE)</f>
        <v>21.786260784313725</v>
      </c>
      <c r="P356" s="7">
        <f t="shared" si="77"/>
        <v>22</v>
      </c>
      <c r="Q356" s="7">
        <f>MATCH(P356,'CW1'!$AJ$7:$AJ$29,0)</f>
        <v>1</v>
      </c>
      <c r="R356" s="7">
        <f>MATCH(M356,'CW1'!$AK$6:$AX$6,0)</f>
        <v>10</v>
      </c>
      <c r="S356" s="7">
        <v>0</v>
      </c>
      <c r="T356" s="10">
        <f t="shared" si="75"/>
        <v>2.2767370292232481</v>
      </c>
      <c r="U356" s="161">
        <f>(('CW1'!G359-'CW1'!G358)/3600)*'CW2 Hybrid Fuel consumption'!T356</f>
        <v>6.0996671684028733E-5</v>
      </c>
      <c r="V356" s="10">
        <f t="shared" si="78"/>
        <v>0</v>
      </c>
      <c r="W356" s="10">
        <f t="shared" si="81"/>
        <v>13.458235889540138</v>
      </c>
      <c r="X356" s="171">
        <f t="shared" si="82"/>
        <v>0</v>
      </c>
      <c r="Y356" s="7">
        <f t="shared" si="83"/>
        <v>1.804053068302968E-2</v>
      </c>
    </row>
    <row r="357" spans="1:25">
      <c r="A357" s="42">
        <v>354</v>
      </c>
      <c r="B357" s="168">
        <f>'CW2'!P360</f>
        <v>2.2767370292232481</v>
      </c>
      <c r="C357" s="162">
        <f>CW1FC1!B357</f>
        <v>5.4818893906250856E-5</v>
      </c>
      <c r="D357" s="21">
        <f t="shared" si="76"/>
        <v>197.34801806250309</v>
      </c>
      <c r="E357" s="151" t="s">
        <v>150</v>
      </c>
      <c r="F357" s="164" t="s">
        <v>154</v>
      </c>
      <c r="G357" s="7">
        <v>0</v>
      </c>
      <c r="H357" s="79">
        <f t="shared" si="87"/>
        <v>0</v>
      </c>
      <c r="I357" s="10">
        <v>0</v>
      </c>
      <c r="J357" s="10">
        <f t="shared" si="85"/>
        <v>2862457.0182420732</v>
      </c>
      <c r="K357" s="7">
        <f t="shared" si="79"/>
        <v>79.512694951168712</v>
      </c>
      <c r="L357" s="7">
        <f>'CW1'!Q360</f>
        <v>5100</v>
      </c>
      <c r="M357" s="7">
        <f t="shared" si="80"/>
        <v>5000</v>
      </c>
      <c r="N357" s="7">
        <f>VLOOKUP(M357,'CW1'!$AG$7:$AH$68,2,TRUE)</f>
        <v>15.26</v>
      </c>
      <c r="O357" s="7">
        <f>VLOOKUP(L357,'CW1'!$AG$7:$AI$68,3,TRUE)</f>
        <v>21.786260784313725</v>
      </c>
      <c r="P357" s="7">
        <f t="shared" si="77"/>
        <v>22</v>
      </c>
      <c r="Q357" s="7">
        <f>MATCH(P357,'CW1'!$AJ$7:$AJ$29,0)</f>
        <v>1</v>
      </c>
      <c r="R357" s="7">
        <f>MATCH(M357,'CW1'!$AK$6:$AX$6,0)</f>
        <v>10</v>
      </c>
      <c r="S357" s="7">
        <v>0</v>
      </c>
      <c r="T357" s="10">
        <f t="shared" si="75"/>
        <v>2.2767370292232481</v>
      </c>
      <c r="U357" s="161">
        <f>(('CW1'!G360-'CW1'!G359)/3600)*'CW2 Hybrid Fuel consumption'!T357</f>
        <v>6.0996671684028733E-5</v>
      </c>
      <c r="V357" s="10">
        <f t="shared" si="78"/>
        <v>0</v>
      </c>
      <c r="W357" s="10">
        <f t="shared" si="81"/>
        <v>13.458235889540138</v>
      </c>
      <c r="X357" s="171">
        <f t="shared" si="82"/>
        <v>0</v>
      </c>
      <c r="Y357" s="7">
        <f t="shared" si="83"/>
        <v>1.804053068302968E-2</v>
      </c>
    </row>
    <row r="358" spans="1:25">
      <c r="A358" s="42">
        <v>355</v>
      </c>
      <c r="B358" s="168">
        <f>'CW2'!P361</f>
        <v>2.2767370292232481</v>
      </c>
      <c r="C358" s="162">
        <f>CW1FC1!B358</f>
        <v>5.4818893906250856E-5</v>
      </c>
      <c r="D358" s="21">
        <f t="shared" si="76"/>
        <v>197.34801806250309</v>
      </c>
      <c r="E358" s="151" t="s">
        <v>150</v>
      </c>
      <c r="F358" s="164" t="s">
        <v>154</v>
      </c>
      <c r="G358" s="7">
        <v>0</v>
      </c>
      <c r="H358" s="79">
        <f t="shared" si="87"/>
        <v>0</v>
      </c>
      <c r="I358" s="10">
        <v>0</v>
      </c>
      <c r="J358" s="10">
        <f t="shared" si="85"/>
        <v>2862457.0182420732</v>
      </c>
      <c r="K358" s="7">
        <f t="shared" si="79"/>
        <v>79.512694951168712</v>
      </c>
      <c r="L358" s="7">
        <f>'CW1'!Q361</f>
        <v>5100</v>
      </c>
      <c r="M358" s="7">
        <f t="shared" si="80"/>
        <v>5000</v>
      </c>
      <c r="N358" s="7">
        <f>VLOOKUP(M358,'CW1'!$AG$7:$AH$68,2,TRUE)</f>
        <v>15.26</v>
      </c>
      <c r="O358" s="7">
        <f>VLOOKUP(L358,'CW1'!$AG$7:$AI$68,3,TRUE)</f>
        <v>21.786260784313725</v>
      </c>
      <c r="P358" s="7">
        <f t="shared" si="77"/>
        <v>22</v>
      </c>
      <c r="Q358" s="7">
        <f>MATCH(P358,'CW1'!$AJ$7:$AJ$29,0)</f>
        <v>1</v>
      </c>
      <c r="R358" s="7">
        <f>MATCH(M358,'CW1'!$AK$6:$AX$6,0)</f>
        <v>10</v>
      </c>
      <c r="S358" s="7">
        <v>0</v>
      </c>
      <c r="T358" s="10">
        <f t="shared" si="75"/>
        <v>2.2767370292232481</v>
      </c>
      <c r="U358" s="161">
        <f>(('CW1'!G361-'CW1'!G360)/3600)*'CW2 Hybrid Fuel consumption'!T358</f>
        <v>6.0996671684028733E-5</v>
      </c>
      <c r="V358" s="10">
        <f t="shared" si="78"/>
        <v>0</v>
      </c>
      <c r="W358" s="10">
        <f t="shared" si="81"/>
        <v>13.458235889540138</v>
      </c>
      <c r="X358" s="171">
        <f t="shared" si="82"/>
        <v>0</v>
      </c>
      <c r="Y358" s="7">
        <f t="shared" si="83"/>
        <v>1.804053068302968E-2</v>
      </c>
    </row>
    <row r="359" spans="1:25">
      <c r="A359" s="42">
        <v>356</v>
      </c>
      <c r="B359" s="168">
        <f>'CW2'!P362</f>
        <v>2.2767370292232481</v>
      </c>
      <c r="C359" s="162">
        <f>CW1FC1!B359</f>
        <v>5.4818893906250856E-5</v>
      </c>
      <c r="D359" s="21">
        <f t="shared" si="76"/>
        <v>197.34801806250309</v>
      </c>
      <c r="E359" s="151" t="s">
        <v>150</v>
      </c>
      <c r="F359" s="164" t="s">
        <v>154</v>
      </c>
      <c r="G359" s="7">
        <v>0</v>
      </c>
      <c r="H359" s="79">
        <f t="shared" si="87"/>
        <v>0</v>
      </c>
      <c r="I359" s="10">
        <v>0</v>
      </c>
      <c r="J359" s="10">
        <f t="shared" si="85"/>
        <v>2862457.0182420732</v>
      </c>
      <c r="K359" s="7">
        <f t="shared" si="79"/>
        <v>79.512694951168712</v>
      </c>
      <c r="L359" s="7">
        <f>'CW1'!Q362</f>
        <v>5100</v>
      </c>
      <c r="M359" s="7">
        <f t="shared" si="80"/>
        <v>5000</v>
      </c>
      <c r="N359" s="7">
        <f>VLOOKUP(M359,'CW1'!$AG$7:$AH$68,2,TRUE)</f>
        <v>15.26</v>
      </c>
      <c r="O359" s="7">
        <f>VLOOKUP(L359,'CW1'!$AG$7:$AI$68,3,TRUE)</f>
        <v>21.786260784313725</v>
      </c>
      <c r="P359" s="7">
        <f t="shared" si="77"/>
        <v>22</v>
      </c>
      <c r="Q359" s="7">
        <f>MATCH(P359,'CW1'!$AJ$7:$AJ$29,0)</f>
        <v>1</v>
      </c>
      <c r="R359" s="7">
        <f>MATCH(M359,'CW1'!$AK$6:$AX$6,0)</f>
        <v>10</v>
      </c>
      <c r="S359" s="7">
        <v>0</v>
      </c>
      <c r="T359" s="10">
        <f t="shared" si="75"/>
        <v>2.2767370292232481</v>
      </c>
      <c r="U359" s="161">
        <f>(('CW1'!G362-'CW1'!G361)/3600)*'CW2 Hybrid Fuel consumption'!T359</f>
        <v>6.0996671684028733E-5</v>
      </c>
      <c r="V359" s="10">
        <f t="shared" si="78"/>
        <v>0</v>
      </c>
      <c r="W359" s="10">
        <f t="shared" si="81"/>
        <v>13.458235889540138</v>
      </c>
      <c r="X359" s="171">
        <f t="shared" si="82"/>
        <v>0</v>
      </c>
      <c r="Y359" s="7">
        <f t="shared" si="83"/>
        <v>1.804053068302968E-2</v>
      </c>
    </row>
    <row r="360" spans="1:25">
      <c r="A360" s="42">
        <v>357</v>
      </c>
      <c r="B360" s="168">
        <f>'CW2'!P363</f>
        <v>2.2767370292232481</v>
      </c>
      <c r="C360" s="162">
        <f>CW1FC1!B360</f>
        <v>5.4818893906250856E-5</v>
      </c>
      <c r="D360" s="21">
        <f t="shared" si="76"/>
        <v>197.34801806250309</v>
      </c>
      <c r="E360" s="151" t="s">
        <v>150</v>
      </c>
      <c r="F360" s="164" t="s">
        <v>154</v>
      </c>
      <c r="G360" s="7">
        <v>0</v>
      </c>
      <c r="H360" s="79">
        <f t="shared" si="87"/>
        <v>0</v>
      </c>
      <c r="I360" s="10">
        <v>0</v>
      </c>
      <c r="J360" s="10">
        <f t="shared" si="85"/>
        <v>2862457.0182420732</v>
      </c>
      <c r="K360" s="7">
        <f t="shared" si="79"/>
        <v>79.512694951168712</v>
      </c>
      <c r="L360" s="7">
        <f>'CW1'!Q363</f>
        <v>5100</v>
      </c>
      <c r="M360" s="7">
        <f t="shared" si="80"/>
        <v>5000</v>
      </c>
      <c r="N360" s="7">
        <f>VLOOKUP(M360,'CW1'!$AG$7:$AH$68,2,TRUE)</f>
        <v>15.26</v>
      </c>
      <c r="O360" s="7">
        <f>VLOOKUP(L360,'CW1'!$AG$7:$AI$68,3,TRUE)</f>
        <v>21.786260784313725</v>
      </c>
      <c r="P360" s="7">
        <f t="shared" si="77"/>
        <v>22</v>
      </c>
      <c r="Q360" s="7">
        <f>MATCH(P360,'CW1'!$AJ$7:$AJ$29,0)</f>
        <v>1</v>
      </c>
      <c r="R360" s="7">
        <f>MATCH(M360,'CW1'!$AK$6:$AX$6,0)</f>
        <v>10</v>
      </c>
      <c r="S360" s="7">
        <v>0</v>
      </c>
      <c r="T360" s="10">
        <f t="shared" si="75"/>
        <v>2.2767370292232481</v>
      </c>
      <c r="U360" s="161">
        <f>(('CW1'!G363-'CW1'!G362)/3600)*'CW2 Hybrid Fuel consumption'!T360</f>
        <v>6.0996671684028733E-5</v>
      </c>
      <c r="V360" s="10">
        <f t="shared" si="78"/>
        <v>0</v>
      </c>
      <c r="W360" s="10">
        <f t="shared" si="81"/>
        <v>13.458235889540138</v>
      </c>
      <c r="X360" s="171">
        <f t="shared" si="82"/>
        <v>0</v>
      </c>
      <c r="Y360" s="7">
        <f t="shared" si="83"/>
        <v>1.804053068302968E-2</v>
      </c>
    </row>
    <row r="361" spans="1:25">
      <c r="A361" s="42">
        <v>358</v>
      </c>
      <c r="B361" s="168">
        <f>'CW2'!P364</f>
        <v>2.2767370292232481</v>
      </c>
      <c r="C361" s="162">
        <f>CW1FC1!B361</f>
        <v>5.4818893906250856E-5</v>
      </c>
      <c r="D361" s="21">
        <f t="shared" si="76"/>
        <v>197.34801806250309</v>
      </c>
      <c r="E361" s="151" t="s">
        <v>150</v>
      </c>
      <c r="F361" s="164" t="s">
        <v>154</v>
      </c>
      <c r="G361" s="7">
        <v>0</v>
      </c>
      <c r="H361" s="79">
        <f t="shared" si="87"/>
        <v>0</v>
      </c>
      <c r="I361" s="10">
        <v>0</v>
      </c>
      <c r="J361" s="10">
        <f t="shared" si="85"/>
        <v>2862457.0182420732</v>
      </c>
      <c r="K361" s="7">
        <f t="shared" si="79"/>
        <v>79.512694951168712</v>
      </c>
      <c r="L361" s="7">
        <f>'CW1'!Q364</f>
        <v>5100</v>
      </c>
      <c r="M361" s="7">
        <f t="shared" si="80"/>
        <v>5000</v>
      </c>
      <c r="N361" s="7">
        <f>VLOOKUP(M361,'CW1'!$AG$7:$AH$68,2,TRUE)</f>
        <v>15.26</v>
      </c>
      <c r="O361" s="7">
        <f>VLOOKUP(L361,'CW1'!$AG$7:$AI$68,3,TRUE)</f>
        <v>21.786260784313725</v>
      </c>
      <c r="P361" s="7">
        <f t="shared" si="77"/>
        <v>22</v>
      </c>
      <c r="Q361" s="7">
        <f>MATCH(P361,'CW1'!$AJ$7:$AJ$29,0)</f>
        <v>1</v>
      </c>
      <c r="R361" s="7">
        <f>MATCH(M361,'CW1'!$AK$6:$AX$6,0)</f>
        <v>10</v>
      </c>
      <c r="S361" s="7">
        <v>0</v>
      </c>
      <c r="T361" s="10">
        <f t="shared" si="75"/>
        <v>2.2767370292232481</v>
      </c>
      <c r="U361" s="161">
        <f>(('CW1'!G364-'CW1'!G363)/3600)*'CW2 Hybrid Fuel consumption'!T361</f>
        <v>6.0996671684028733E-5</v>
      </c>
      <c r="V361" s="10">
        <f t="shared" si="78"/>
        <v>0</v>
      </c>
      <c r="W361" s="10">
        <f t="shared" si="81"/>
        <v>13.458235889540138</v>
      </c>
      <c r="X361" s="171">
        <f t="shared" si="82"/>
        <v>0</v>
      </c>
      <c r="Y361" s="7">
        <f t="shared" si="83"/>
        <v>1.804053068302968E-2</v>
      </c>
    </row>
    <row r="362" spans="1:25">
      <c r="A362" s="42">
        <v>359</v>
      </c>
      <c r="B362" s="168">
        <f>'CW2'!P365</f>
        <v>2.2767370292232481</v>
      </c>
      <c r="C362" s="162">
        <f>CW1FC1!B362</f>
        <v>5.4818893906250856E-5</v>
      </c>
      <c r="D362" s="21">
        <f t="shared" si="76"/>
        <v>197.34801806250309</v>
      </c>
      <c r="E362" s="151" t="s">
        <v>150</v>
      </c>
      <c r="F362" s="164" t="s">
        <v>154</v>
      </c>
      <c r="G362" s="7">
        <v>0</v>
      </c>
      <c r="H362" s="79">
        <f t="shared" si="87"/>
        <v>0</v>
      </c>
      <c r="I362" s="10">
        <v>0</v>
      </c>
      <c r="J362" s="10">
        <f t="shared" si="85"/>
        <v>2862457.0182420732</v>
      </c>
      <c r="K362" s="7">
        <f t="shared" si="79"/>
        <v>79.512694951168712</v>
      </c>
      <c r="L362" s="7">
        <f>'CW1'!Q365</f>
        <v>5100</v>
      </c>
      <c r="M362" s="7">
        <f t="shared" si="80"/>
        <v>5000</v>
      </c>
      <c r="N362" s="7">
        <f>VLOOKUP(M362,'CW1'!$AG$7:$AH$68,2,TRUE)</f>
        <v>15.26</v>
      </c>
      <c r="O362" s="7">
        <f>VLOOKUP(L362,'CW1'!$AG$7:$AI$68,3,TRUE)</f>
        <v>21.786260784313725</v>
      </c>
      <c r="P362" s="7">
        <f t="shared" si="77"/>
        <v>22</v>
      </c>
      <c r="Q362" s="7">
        <f>MATCH(P362,'CW1'!$AJ$7:$AJ$29,0)</f>
        <v>1</v>
      </c>
      <c r="R362" s="7">
        <f>MATCH(M362,'CW1'!$AK$6:$AX$6,0)</f>
        <v>10</v>
      </c>
      <c r="S362" s="7">
        <v>0</v>
      </c>
      <c r="T362" s="10">
        <f t="shared" si="75"/>
        <v>2.2767370292232481</v>
      </c>
      <c r="U362" s="161">
        <f>(('CW1'!G365-'CW1'!G364)/3600)*'CW2 Hybrid Fuel consumption'!T362</f>
        <v>6.0996671684028733E-5</v>
      </c>
      <c r="V362" s="10">
        <f t="shared" si="78"/>
        <v>0</v>
      </c>
      <c r="W362" s="10">
        <f t="shared" si="81"/>
        <v>13.458235889540138</v>
      </c>
      <c r="X362" s="171">
        <f t="shared" si="82"/>
        <v>0</v>
      </c>
      <c r="Y362" s="7">
        <f t="shared" si="83"/>
        <v>1.804053068302968E-2</v>
      </c>
    </row>
    <row r="363" spans="1:25">
      <c r="A363" s="42">
        <v>360</v>
      </c>
      <c r="B363" s="168">
        <f>'CW2'!P366</f>
        <v>2.2767370292232481</v>
      </c>
      <c r="C363" s="162">
        <f>CW1FC1!B363</f>
        <v>5.4818893906250856E-5</v>
      </c>
      <c r="D363" s="21">
        <f t="shared" si="76"/>
        <v>197.34801806250309</v>
      </c>
      <c r="E363" s="151" t="s">
        <v>150</v>
      </c>
      <c r="F363" s="164" t="s">
        <v>154</v>
      </c>
      <c r="G363" s="7">
        <v>0</v>
      </c>
      <c r="H363" s="79">
        <f t="shared" si="87"/>
        <v>0</v>
      </c>
      <c r="I363" s="10">
        <v>0</v>
      </c>
      <c r="J363" s="10">
        <f t="shared" si="85"/>
        <v>2862457.0182420732</v>
      </c>
      <c r="K363" s="7">
        <f t="shared" si="79"/>
        <v>79.512694951168712</v>
      </c>
      <c r="L363" s="7">
        <f>'CW1'!Q366</f>
        <v>5100</v>
      </c>
      <c r="M363" s="7">
        <f t="shared" si="80"/>
        <v>5000</v>
      </c>
      <c r="N363" s="7">
        <f>VLOOKUP(M363,'CW1'!$AG$7:$AH$68,2,TRUE)</f>
        <v>15.26</v>
      </c>
      <c r="O363" s="7">
        <f>VLOOKUP(L363,'CW1'!$AG$7:$AI$68,3,TRUE)</f>
        <v>21.786260784313725</v>
      </c>
      <c r="P363" s="7">
        <f t="shared" si="77"/>
        <v>22</v>
      </c>
      <c r="Q363" s="7">
        <f>MATCH(P363,'CW1'!$AJ$7:$AJ$29,0)</f>
        <v>1</v>
      </c>
      <c r="R363" s="7">
        <f>MATCH(M363,'CW1'!$AK$6:$AX$6,0)</f>
        <v>10</v>
      </c>
      <c r="S363" s="7">
        <v>0</v>
      </c>
      <c r="T363" s="10">
        <f t="shared" si="75"/>
        <v>2.2767370292232481</v>
      </c>
      <c r="U363" s="161">
        <f>(('CW1'!G366-'CW1'!G365)/3600)*'CW2 Hybrid Fuel consumption'!T363</f>
        <v>6.0996671684028733E-5</v>
      </c>
      <c r="V363" s="10">
        <f t="shared" si="78"/>
        <v>0</v>
      </c>
      <c r="W363" s="10">
        <f t="shared" si="81"/>
        <v>13.458235889540138</v>
      </c>
      <c r="X363" s="171">
        <f t="shared" si="82"/>
        <v>0</v>
      </c>
      <c r="Y363" s="7">
        <f t="shared" si="83"/>
        <v>1.804053068302968E-2</v>
      </c>
    </row>
    <row r="364" spans="1:25">
      <c r="A364" s="42">
        <v>361</v>
      </c>
      <c r="B364" s="168">
        <f>'CW2'!P367</f>
        <v>2.2767370292232481</v>
      </c>
      <c r="C364" s="162">
        <f>CW1FC1!B364</f>
        <v>5.4818893906250856E-5</v>
      </c>
      <c r="D364" s="21">
        <f t="shared" si="76"/>
        <v>197.34801806250309</v>
      </c>
      <c r="E364" s="151" t="s">
        <v>150</v>
      </c>
      <c r="F364" s="164" t="s">
        <v>154</v>
      </c>
      <c r="G364" s="7">
        <v>0</v>
      </c>
      <c r="H364" s="79">
        <f t="shared" si="87"/>
        <v>0</v>
      </c>
      <c r="I364" s="10">
        <v>0</v>
      </c>
      <c r="J364" s="10">
        <f t="shared" si="85"/>
        <v>2862457.0182420732</v>
      </c>
      <c r="K364" s="7">
        <f t="shared" si="79"/>
        <v>79.512694951168712</v>
      </c>
      <c r="L364" s="7">
        <f>'CW1'!Q367</f>
        <v>5100</v>
      </c>
      <c r="M364" s="7">
        <f t="shared" si="80"/>
        <v>5000</v>
      </c>
      <c r="N364" s="7">
        <f>VLOOKUP(M364,'CW1'!$AG$7:$AH$68,2,TRUE)</f>
        <v>15.26</v>
      </c>
      <c r="O364" s="7">
        <f>VLOOKUP(L364,'CW1'!$AG$7:$AI$68,3,TRUE)</f>
        <v>21.786260784313725</v>
      </c>
      <c r="P364" s="7">
        <f t="shared" si="77"/>
        <v>22</v>
      </c>
      <c r="Q364" s="7">
        <f>MATCH(P364,'CW1'!$AJ$7:$AJ$29,0)</f>
        <v>1</v>
      </c>
      <c r="R364" s="7">
        <f>MATCH(M364,'CW1'!$AK$6:$AX$6,0)</f>
        <v>10</v>
      </c>
      <c r="S364" s="7">
        <v>0</v>
      </c>
      <c r="T364" s="10">
        <f t="shared" si="75"/>
        <v>2.2767370292232481</v>
      </c>
      <c r="U364" s="161">
        <f>(('CW1'!G367-'CW1'!G366)/3600)*'CW2 Hybrid Fuel consumption'!T364</f>
        <v>6.0996671684028733E-5</v>
      </c>
      <c r="V364" s="10">
        <f t="shared" si="78"/>
        <v>0</v>
      </c>
      <c r="W364" s="10">
        <f t="shared" si="81"/>
        <v>13.458235889540138</v>
      </c>
      <c r="X364" s="171">
        <f t="shared" si="82"/>
        <v>0</v>
      </c>
      <c r="Y364" s="7">
        <f t="shared" si="83"/>
        <v>1.804053068302968E-2</v>
      </c>
    </row>
    <row r="365" spans="1:25">
      <c r="A365" s="42">
        <v>362</v>
      </c>
      <c r="B365" s="168">
        <f>'CW2'!P368</f>
        <v>2.2767370292232481</v>
      </c>
      <c r="C365" s="162">
        <f>CW1FC1!B365</f>
        <v>5.4818893906250856E-5</v>
      </c>
      <c r="D365" s="21">
        <f t="shared" si="76"/>
        <v>197.34801806250309</v>
      </c>
      <c r="E365" s="151" t="s">
        <v>150</v>
      </c>
      <c r="F365" s="164" t="s">
        <v>154</v>
      </c>
      <c r="G365" s="7">
        <v>0</v>
      </c>
      <c r="H365" s="79">
        <f t="shared" si="87"/>
        <v>0</v>
      </c>
      <c r="I365" s="10">
        <v>0</v>
      </c>
      <c r="J365" s="10">
        <f t="shared" si="85"/>
        <v>2862457.0182420732</v>
      </c>
      <c r="K365" s="7">
        <f t="shared" si="79"/>
        <v>79.512694951168712</v>
      </c>
      <c r="L365" s="7">
        <f>'CW1'!Q368</f>
        <v>5100</v>
      </c>
      <c r="M365" s="7">
        <f t="shared" si="80"/>
        <v>5000</v>
      </c>
      <c r="N365" s="7">
        <f>VLOOKUP(M365,'CW1'!$AG$7:$AH$68,2,TRUE)</f>
        <v>15.26</v>
      </c>
      <c r="O365" s="7">
        <f>VLOOKUP(L365,'CW1'!$AG$7:$AI$68,3,TRUE)</f>
        <v>21.786260784313725</v>
      </c>
      <c r="P365" s="7">
        <f t="shared" si="77"/>
        <v>22</v>
      </c>
      <c r="Q365" s="7">
        <f>MATCH(P365,'CW1'!$AJ$7:$AJ$29,0)</f>
        <v>1</v>
      </c>
      <c r="R365" s="7">
        <f>MATCH(M365,'CW1'!$AK$6:$AX$6,0)</f>
        <v>10</v>
      </c>
      <c r="S365" s="7">
        <v>0</v>
      </c>
      <c r="T365" s="10">
        <f t="shared" si="75"/>
        <v>2.2767370292232481</v>
      </c>
      <c r="U365" s="161">
        <f>(('CW1'!G368-'CW1'!G367)/3600)*'CW2 Hybrid Fuel consumption'!T365</f>
        <v>6.0996671684028733E-5</v>
      </c>
      <c r="V365" s="10">
        <f t="shared" si="78"/>
        <v>0</v>
      </c>
      <c r="W365" s="10">
        <f t="shared" si="81"/>
        <v>13.458235889540138</v>
      </c>
      <c r="X365" s="171">
        <f t="shared" si="82"/>
        <v>0</v>
      </c>
      <c r="Y365" s="7">
        <f t="shared" si="83"/>
        <v>1.804053068302968E-2</v>
      </c>
    </row>
    <row r="366" spans="1:25">
      <c r="A366" s="42">
        <v>363</v>
      </c>
      <c r="B366" s="168">
        <f>'CW2'!P369</f>
        <v>2.2767370292232481</v>
      </c>
      <c r="C366" s="162">
        <f>CW1FC1!B366</f>
        <v>5.4818893906250856E-5</v>
      </c>
      <c r="D366" s="21">
        <f t="shared" si="76"/>
        <v>197.34801806250309</v>
      </c>
      <c r="E366" s="151" t="s">
        <v>150</v>
      </c>
      <c r="F366" s="164" t="s">
        <v>154</v>
      </c>
      <c r="G366" s="7">
        <v>0</v>
      </c>
      <c r="H366" s="79">
        <f t="shared" si="87"/>
        <v>0</v>
      </c>
      <c r="I366" s="10">
        <v>0</v>
      </c>
      <c r="J366" s="10">
        <f t="shared" si="85"/>
        <v>2862457.0182420732</v>
      </c>
      <c r="K366" s="7">
        <f t="shared" si="79"/>
        <v>79.512694951168712</v>
      </c>
      <c r="L366" s="7">
        <f>'CW1'!Q369</f>
        <v>5100</v>
      </c>
      <c r="M366" s="7">
        <f t="shared" si="80"/>
        <v>5000</v>
      </c>
      <c r="N366" s="7">
        <f>VLOOKUP(M366,'CW1'!$AG$7:$AH$68,2,TRUE)</f>
        <v>15.26</v>
      </c>
      <c r="O366" s="7">
        <f>VLOOKUP(L366,'CW1'!$AG$7:$AI$68,3,TRUE)</f>
        <v>21.786260784313725</v>
      </c>
      <c r="P366" s="7">
        <f t="shared" si="77"/>
        <v>22</v>
      </c>
      <c r="Q366" s="7">
        <f>MATCH(P366,'CW1'!$AJ$7:$AJ$29,0)</f>
        <v>1</v>
      </c>
      <c r="R366" s="7">
        <f>MATCH(M366,'CW1'!$AK$6:$AX$6,0)</f>
        <v>10</v>
      </c>
      <c r="S366" s="7">
        <v>0</v>
      </c>
      <c r="T366" s="10">
        <f t="shared" si="75"/>
        <v>2.2767370292232481</v>
      </c>
      <c r="U366" s="161">
        <f>(('CW1'!G369-'CW1'!G368)/3600)*'CW2 Hybrid Fuel consumption'!T366</f>
        <v>6.0996671684028733E-5</v>
      </c>
      <c r="V366" s="10">
        <f t="shared" si="78"/>
        <v>0</v>
      </c>
      <c r="W366" s="10">
        <f t="shared" si="81"/>
        <v>13.458235889540138</v>
      </c>
      <c r="X366" s="171">
        <f t="shared" si="82"/>
        <v>0</v>
      </c>
      <c r="Y366" s="7">
        <f t="shared" si="83"/>
        <v>1.804053068302968E-2</v>
      </c>
    </row>
    <row r="367" spans="1:25">
      <c r="A367" s="42">
        <v>364</v>
      </c>
      <c r="B367" s="168">
        <f>'CW2'!P370</f>
        <v>2.2767370292232481</v>
      </c>
      <c r="C367" s="162">
        <f>CW1FC1!B367</f>
        <v>5.4818893906250856E-5</v>
      </c>
      <c r="D367" s="21">
        <f t="shared" si="76"/>
        <v>197.34801806250309</v>
      </c>
      <c r="E367" s="151" t="s">
        <v>150</v>
      </c>
      <c r="F367" s="164" t="s">
        <v>154</v>
      </c>
      <c r="G367" s="7">
        <v>0</v>
      </c>
      <c r="H367" s="79">
        <f t="shared" si="87"/>
        <v>0</v>
      </c>
      <c r="I367" s="10">
        <v>0</v>
      </c>
      <c r="J367" s="10">
        <f t="shared" si="85"/>
        <v>2862457.0182420732</v>
      </c>
      <c r="K367" s="7">
        <f t="shared" si="79"/>
        <v>79.512694951168712</v>
      </c>
      <c r="L367" s="7">
        <f>'CW1'!Q370</f>
        <v>5100</v>
      </c>
      <c r="M367" s="7">
        <f t="shared" si="80"/>
        <v>5000</v>
      </c>
      <c r="N367" s="7">
        <f>VLOOKUP(M367,'CW1'!$AG$7:$AH$68,2,TRUE)</f>
        <v>15.26</v>
      </c>
      <c r="O367" s="7">
        <f>VLOOKUP(L367,'CW1'!$AG$7:$AI$68,3,TRUE)</f>
        <v>21.786260784313725</v>
      </c>
      <c r="P367" s="7">
        <f t="shared" si="77"/>
        <v>22</v>
      </c>
      <c r="Q367" s="7">
        <f>MATCH(P367,'CW1'!$AJ$7:$AJ$29,0)</f>
        <v>1</v>
      </c>
      <c r="R367" s="7">
        <f>MATCH(M367,'CW1'!$AK$6:$AX$6,0)</f>
        <v>10</v>
      </c>
      <c r="S367" s="7">
        <v>0</v>
      </c>
      <c r="T367" s="10">
        <f t="shared" si="75"/>
        <v>2.2767370292232481</v>
      </c>
      <c r="U367" s="161">
        <f>(('CW1'!G370-'CW1'!G369)/3600)*'CW2 Hybrid Fuel consumption'!T367</f>
        <v>6.0996671684028733E-5</v>
      </c>
      <c r="V367" s="10">
        <f t="shared" si="78"/>
        <v>0</v>
      </c>
      <c r="W367" s="10">
        <f t="shared" si="81"/>
        <v>13.458235889540138</v>
      </c>
      <c r="X367" s="171">
        <f t="shared" si="82"/>
        <v>0</v>
      </c>
      <c r="Y367" s="7">
        <f t="shared" si="83"/>
        <v>1.804053068302968E-2</v>
      </c>
    </row>
    <row r="368" spans="1:25">
      <c r="A368" s="42">
        <v>365</v>
      </c>
      <c r="B368" s="168">
        <f>'CW2'!P371</f>
        <v>-5.7000620422355492</v>
      </c>
      <c r="C368" s="162">
        <f>CW1FC1!B368</f>
        <v>-1.2731908412910316E-4</v>
      </c>
      <c r="D368" s="21">
        <f t="shared" si="76"/>
        <v>-458.34870286477138</v>
      </c>
      <c r="E368" s="151" t="s">
        <v>149</v>
      </c>
      <c r="F368" s="167" t="s">
        <v>152</v>
      </c>
      <c r="G368" s="7">
        <v>0</v>
      </c>
      <c r="H368" s="79">
        <f>G368*1000</f>
        <v>0</v>
      </c>
      <c r="I368" s="10">
        <f>B368*-1000</f>
        <v>5700.0620422355496</v>
      </c>
      <c r="J368" s="10">
        <f t="shared" ref="J368:J399" si="88">J367+I368</f>
        <v>2868157.0802843086</v>
      </c>
      <c r="K368" s="7">
        <f t="shared" si="79"/>
        <v>79.671030007897457</v>
      </c>
      <c r="L368" s="7">
        <f>'CW1'!Q371</f>
        <v>5100</v>
      </c>
      <c r="M368" s="7">
        <f t="shared" si="80"/>
        <v>5000</v>
      </c>
      <c r="N368" s="7">
        <f>VLOOKUP(M368,'CW1'!$AG$7:$AH$68,2,TRUE)</f>
        <v>15.26</v>
      </c>
      <c r="O368" s="7">
        <f>VLOOKUP(L368,'CW1'!$AG$7:$AI$68,3,TRUE)</f>
        <v>21.786260784313725</v>
      </c>
      <c r="P368" s="7">
        <f t="shared" si="77"/>
        <v>22</v>
      </c>
      <c r="Q368" s="7">
        <f>MATCH(P368,'CW1'!$AJ$7:$AJ$29,0)</f>
        <v>1</v>
      </c>
      <c r="R368" s="7">
        <f>MATCH(M368,'CW1'!$AK$6:$AX$6,0)</f>
        <v>10</v>
      </c>
      <c r="S368" s="7">
        <f>INDEX('CW1'!$AK$7:$AX$29,'CW2 Hybrid Fuel consumption'!Q368,'CW2 Hybrid Fuel consumption'!R368)</f>
        <v>488</v>
      </c>
      <c r="T368" s="10">
        <f t="shared" si="75"/>
        <v>-5.7000620422355492</v>
      </c>
      <c r="U368" s="161">
        <f>(('CW1'!G371-'CW1'!G370)/3600)*'CW2 Hybrid Fuel consumption'!T368</f>
        <v>-1.5271188921078661E-4</v>
      </c>
      <c r="V368" s="10">
        <v>0</v>
      </c>
      <c r="W368" s="10">
        <f t="shared" si="81"/>
        <v>13.458235889540138</v>
      </c>
      <c r="X368" s="171">
        <f t="shared" si="82"/>
        <v>-9.9897321628503841E-5</v>
      </c>
      <c r="Y368" s="7">
        <f t="shared" si="83"/>
        <v>1.7940633361401177E-2</v>
      </c>
    </row>
    <row r="369" spans="1:25">
      <c r="A369" s="42">
        <v>366</v>
      </c>
      <c r="B369" s="168">
        <f>'CW2'!P372</f>
        <v>-5.7277372475292774</v>
      </c>
      <c r="C369" s="162">
        <f>CW1FC1!B369</f>
        <v>-1.2707096209993779E-4</v>
      </c>
      <c r="D369" s="21">
        <f t="shared" si="76"/>
        <v>-457.45546355977604</v>
      </c>
      <c r="E369" s="151" t="s">
        <v>149</v>
      </c>
      <c r="F369" s="167" t="s">
        <v>152</v>
      </c>
      <c r="G369" s="7">
        <v>0</v>
      </c>
      <c r="H369" s="79">
        <f t="shared" ref="H369:H423" si="89">G369*1000</f>
        <v>0</v>
      </c>
      <c r="I369" s="10">
        <f t="shared" ref="I369:I387" si="90">B369*-1000</f>
        <v>5727.7372475292777</v>
      </c>
      <c r="J369" s="10">
        <f t="shared" si="88"/>
        <v>2873884.8175318381</v>
      </c>
      <c r="K369" s="7">
        <f t="shared" si="79"/>
        <v>79.830133820328825</v>
      </c>
      <c r="L369" s="7">
        <f>'CW1'!Q372</f>
        <v>5100</v>
      </c>
      <c r="M369" s="7">
        <f t="shared" si="80"/>
        <v>5000</v>
      </c>
      <c r="N369" s="7">
        <f>VLOOKUP(M369,'CW1'!$AG$7:$AH$68,2,TRUE)</f>
        <v>15.26</v>
      </c>
      <c r="O369" s="7">
        <f>VLOOKUP(L369,'CW1'!$AG$7:$AI$68,3,TRUE)</f>
        <v>21.786260784313725</v>
      </c>
      <c r="P369" s="7">
        <f t="shared" si="77"/>
        <v>22</v>
      </c>
      <c r="Q369" s="7">
        <f>MATCH(P369,'CW1'!$AJ$7:$AJ$29,0)</f>
        <v>1</v>
      </c>
      <c r="R369" s="7">
        <f>MATCH(M369,'CW1'!$AK$6:$AX$6,0)</f>
        <v>10</v>
      </c>
      <c r="S369" s="7">
        <f>INDEX('CW1'!$AK$7:$AX$29,'CW2 Hybrid Fuel consumption'!Q369,'CW2 Hybrid Fuel consumption'!R369)</f>
        <v>488</v>
      </c>
      <c r="T369" s="10">
        <f t="shared" si="75"/>
        <v>-5.7277372475292774</v>
      </c>
      <c r="U369" s="161">
        <f>(('CW1'!G372-'CW1'!G371)/3600)*'CW2 Hybrid Fuel consumption'!T369</f>
        <v>-1.5246376718162154E-4</v>
      </c>
      <c r="V369" s="10">
        <v>0</v>
      </c>
      <c r="W369" s="10">
        <f t="shared" si="81"/>
        <v>13.458235889540138</v>
      </c>
      <c r="X369" s="171">
        <f t="shared" si="82"/>
        <v>-9.9735011239452152E-5</v>
      </c>
      <c r="Y369" s="7">
        <f t="shared" si="83"/>
        <v>1.7840898350161727E-2</v>
      </c>
    </row>
    <row r="370" spans="1:25">
      <c r="A370" s="42">
        <v>367</v>
      </c>
      <c r="B370" s="168">
        <f>'CW2'!P373</f>
        <v>-5.7550559444002563</v>
      </c>
      <c r="C370" s="162">
        <f>CW1FC1!B370</f>
        <v>-1.2682284007077007E-4</v>
      </c>
      <c r="D370" s="21">
        <f t="shared" si="76"/>
        <v>-456.56222425477222</v>
      </c>
      <c r="E370" s="151" t="s">
        <v>149</v>
      </c>
      <c r="F370" s="167" t="s">
        <v>152</v>
      </c>
      <c r="G370" s="7">
        <v>0</v>
      </c>
      <c r="H370" s="79">
        <f t="shared" si="89"/>
        <v>0</v>
      </c>
      <c r="I370" s="10">
        <f t="shared" si="90"/>
        <v>5755.0559444002565</v>
      </c>
      <c r="J370" s="10">
        <f t="shared" si="88"/>
        <v>2879639.8734762385</v>
      </c>
      <c r="K370" s="7">
        <f t="shared" si="79"/>
        <v>79.989996485451059</v>
      </c>
      <c r="L370" s="7">
        <f>'CW1'!Q373</f>
        <v>5100</v>
      </c>
      <c r="M370" s="7">
        <f t="shared" si="80"/>
        <v>5000</v>
      </c>
      <c r="N370" s="7">
        <f>VLOOKUP(M370,'CW1'!$AG$7:$AH$68,2,TRUE)</f>
        <v>15.26</v>
      </c>
      <c r="O370" s="7">
        <f>VLOOKUP(L370,'CW1'!$AG$7:$AI$68,3,TRUE)</f>
        <v>21.786260784313725</v>
      </c>
      <c r="P370" s="7">
        <f t="shared" si="77"/>
        <v>22</v>
      </c>
      <c r="Q370" s="7">
        <f>MATCH(P370,'CW1'!$AJ$7:$AJ$29,0)</f>
        <v>1</v>
      </c>
      <c r="R370" s="7">
        <f>MATCH(M370,'CW1'!$AK$6:$AX$6,0)</f>
        <v>10</v>
      </c>
      <c r="S370" s="7">
        <f>INDEX('CW1'!$AK$7:$AX$29,'CW2 Hybrid Fuel consumption'!Q370,'CW2 Hybrid Fuel consumption'!R370)</f>
        <v>488</v>
      </c>
      <c r="T370" s="10">
        <f t="shared" si="75"/>
        <v>-5.7550559444002563</v>
      </c>
      <c r="U370" s="161">
        <f>(('CW1'!G373-'CW1'!G372)/3600)*'CW2 Hybrid Fuel consumption'!T370</f>
        <v>-1.5221564515245363E-4</v>
      </c>
      <c r="V370" s="10">
        <v>0</v>
      </c>
      <c r="W370" s="10">
        <f t="shared" si="81"/>
        <v>13.458235889540138</v>
      </c>
      <c r="X370" s="171">
        <f t="shared" si="82"/>
        <v>-9.9572700850398619E-5</v>
      </c>
      <c r="Y370" s="7">
        <f t="shared" si="83"/>
        <v>1.7741325649311329E-2</v>
      </c>
    </row>
    <row r="371" spans="1:25">
      <c r="A371" s="42">
        <v>368</v>
      </c>
      <c r="B371" s="168">
        <f>'CW2'!P374</f>
        <v>-5.7820237656744453</v>
      </c>
      <c r="C371" s="162">
        <f>CW1FC1!B371</f>
        <v>-1.2657471804159988E-4</v>
      </c>
      <c r="D371" s="21">
        <f t="shared" si="76"/>
        <v>-455.66898494975953</v>
      </c>
      <c r="E371" s="151" t="s">
        <v>149</v>
      </c>
      <c r="F371" s="167" t="s">
        <v>152</v>
      </c>
      <c r="G371" s="7">
        <v>0</v>
      </c>
      <c r="H371" s="79">
        <f t="shared" si="89"/>
        <v>0</v>
      </c>
      <c r="I371" s="10">
        <f t="shared" si="90"/>
        <v>5782.0237656744457</v>
      </c>
      <c r="J371" s="10">
        <f t="shared" si="88"/>
        <v>2885421.8972419128</v>
      </c>
      <c r="K371" s="7">
        <f t="shared" si="79"/>
        <v>80.150608256719806</v>
      </c>
      <c r="L371" s="7">
        <f>'CW1'!Q374</f>
        <v>5200</v>
      </c>
      <c r="M371" s="7">
        <f t="shared" si="80"/>
        <v>5000</v>
      </c>
      <c r="N371" s="7">
        <f>VLOOKUP(M371,'CW1'!$AG$7:$AH$68,2,TRUE)</f>
        <v>15.26</v>
      </c>
      <c r="O371" s="7">
        <f>VLOOKUP(L371,'CW1'!$AG$7:$AI$68,3,TRUE)</f>
        <v>21.819584615384613</v>
      </c>
      <c r="P371" s="7">
        <f t="shared" si="77"/>
        <v>22</v>
      </c>
      <c r="Q371" s="7">
        <f>MATCH(P371,'CW1'!$AJ$7:$AJ$29,0)</f>
        <v>1</v>
      </c>
      <c r="R371" s="7">
        <f>MATCH(M371,'CW1'!$AK$6:$AX$6,0)</f>
        <v>10</v>
      </c>
      <c r="S371" s="7">
        <f>INDEX('CW1'!$AK$7:$AX$29,'CW2 Hybrid Fuel consumption'!Q371,'CW2 Hybrid Fuel consumption'!R371)</f>
        <v>488</v>
      </c>
      <c r="T371" s="10">
        <f t="shared" si="75"/>
        <v>-5.7820237656744453</v>
      </c>
      <c r="U371" s="161">
        <f>(('CW1'!G374-'CW1'!G373)/3600)*'CW2 Hybrid Fuel consumption'!T371</f>
        <v>-1.5196752312328262E-4</v>
      </c>
      <c r="V371" s="10">
        <v>0</v>
      </c>
      <c r="W371" s="10">
        <f t="shared" si="81"/>
        <v>13.458235889540138</v>
      </c>
      <c r="X371" s="171">
        <f t="shared" si="82"/>
        <v>-9.9410390461343066E-5</v>
      </c>
      <c r="Y371" s="7">
        <f t="shared" si="83"/>
        <v>1.7641915258849988E-2</v>
      </c>
    </row>
    <row r="372" spans="1:25">
      <c r="A372" s="42">
        <v>369</v>
      </c>
      <c r="B372" s="168">
        <f>'CW2'!P375</f>
        <v>-5.8086461753009768</v>
      </c>
      <c r="C372" s="162">
        <f>CW1FC1!B372</f>
        <v>-1.2632659601243045E-4</v>
      </c>
      <c r="D372" s="21">
        <f t="shared" si="76"/>
        <v>-454.77574564474958</v>
      </c>
      <c r="E372" s="151" t="s">
        <v>149</v>
      </c>
      <c r="F372" s="167" t="s">
        <v>152</v>
      </c>
      <c r="G372" s="7">
        <v>0</v>
      </c>
      <c r="H372" s="79">
        <f t="shared" si="89"/>
        <v>0</v>
      </c>
      <c r="I372" s="10">
        <f t="shared" si="90"/>
        <v>5808.6461753009771</v>
      </c>
      <c r="J372" s="10">
        <f t="shared" si="88"/>
        <v>2891230.543417214</v>
      </c>
      <c r="K372" s="7">
        <f t="shared" si="79"/>
        <v>80.311959539367052</v>
      </c>
      <c r="L372" s="7">
        <f>'CW1'!Q375</f>
        <v>5200</v>
      </c>
      <c r="M372" s="7">
        <f t="shared" si="80"/>
        <v>5000</v>
      </c>
      <c r="N372" s="7">
        <f>VLOOKUP(M372,'CW1'!$AG$7:$AH$68,2,TRUE)</f>
        <v>15.26</v>
      </c>
      <c r="O372" s="7">
        <f>VLOOKUP(L372,'CW1'!$AG$7:$AI$68,3,TRUE)</f>
        <v>21.819584615384613</v>
      </c>
      <c r="P372" s="7">
        <f t="shared" si="77"/>
        <v>22</v>
      </c>
      <c r="Q372" s="7">
        <f>MATCH(P372,'CW1'!$AJ$7:$AJ$29,0)</f>
        <v>1</v>
      </c>
      <c r="R372" s="7">
        <f>MATCH(M372,'CW1'!$AK$6:$AX$6,0)</f>
        <v>10</v>
      </c>
      <c r="S372" s="7">
        <f>INDEX('CW1'!$AK$7:$AX$29,'CW2 Hybrid Fuel consumption'!Q372,'CW2 Hybrid Fuel consumption'!R372)</f>
        <v>488</v>
      </c>
      <c r="T372" s="10">
        <f t="shared" si="75"/>
        <v>-5.8086461753009768</v>
      </c>
      <c r="U372" s="161">
        <f>(('CW1'!G375-'CW1'!G374)/3600)*'CW2 Hybrid Fuel consumption'!T372</f>
        <v>-1.5171940109411268E-4</v>
      </c>
      <c r="V372" s="10">
        <v>0</v>
      </c>
      <c r="W372" s="10">
        <f t="shared" si="81"/>
        <v>13.458235889540138</v>
      </c>
      <c r="X372" s="171">
        <f t="shared" si="82"/>
        <v>-9.9248080072288192E-5</v>
      </c>
      <c r="Y372" s="7">
        <f t="shared" si="83"/>
        <v>1.7542667178777699E-2</v>
      </c>
    </row>
    <row r="373" spans="1:25">
      <c r="A373" s="42">
        <v>370</v>
      </c>
      <c r="B373" s="168">
        <f>'CW2'!P376</f>
        <v>-5.8349284755155857</v>
      </c>
      <c r="C373" s="162">
        <f>CW1FC1!B373</f>
        <v>-1.2607847398326809E-4</v>
      </c>
      <c r="D373" s="21">
        <f t="shared" si="76"/>
        <v>-453.88250633976514</v>
      </c>
      <c r="E373" s="151" t="s">
        <v>149</v>
      </c>
      <c r="F373" s="167" t="s">
        <v>152</v>
      </c>
      <c r="G373" s="7">
        <v>0</v>
      </c>
      <c r="H373" s="79">
        <f t="shared" si="89"/>
        <v>0</v>
      </c>
      <c r="I373" s="10">
        <f t="shared" si="90"/>
        <v>5834.9284755155859</v>
      </c>
      <c r="J373" s="10">
        <f t="shared" si="88"/>
        <v>2897065.4718927294</v>
      </c>
      <c r="K373" s="7">
        <f t="shared" si="79"/>
        <v>80.474040885909147</v>
      </c>
      <c r="L373" s="7">
        <f>'CW1'!Q376</f>
        <v>5200</v>
      </c>
      <c r="M373" s="7">
        <f t="shared" si="80"/>
        <v>5000</v>
      </c>
      <c r="N373" s="7">
        <f>VLOOKUP(M373,'CW1'!$AG$7:$AH$68,2,TRUE)</f>
        <v>15.26</v>
      </c>
      <c r="O373" s="7">
        <f>VLOOKUP(L373,'CW1'!$AG$7:$AI$68,3,TRUE)</f>
        <v>21.819584615384613</v>
      </c>
      <c r="P373" s="7">
        <f t="shared" si="77"/>
        <v>22</v>
      </c>
      <c r="Q373" s="7">
        <f>MATCH(P373,'CW1'!$AJ$7:$AJ$29,0)</f>
        <v>1</v>
      </c>
      <c r="R373" s="7">
        <f>MATCH(M373,'CW1'!$AK$6:$AX$6,0)</f>
        <v>10</v>
      </c>
      <c r="S373" s="7">
        <f>INDEX('CW1'!$AK$7:$AX$29,'CW2 Hybrid Fuel consumption'!Q373,'CW2 Hybrid Fuel consumption'!R373)</f>
        <v>488</v>
      </c>
      <c r="T373" s="10">
        <f t="shared" si="75"/>
        <v>-5.8349284755155857</v>
      </c>
      <c r="U373" s="161">
        <f>(('CW1'!G376-'CW1'!G375)/3600)*'CW2 Hybrid Fuel consumption'!T373</f>
        <v>-1.5147127906495119E-4</v>
      </c>
      <c r="V373" s="10">
        <v>0</v>
      </c>
      <c r="W373" s="10">
        <f t="shared" si="81"/>
        <v>13.458235889540138</v>
      </c>
      <c r="X373" s="171">
        <f t="shared" si="82"/>
        <v>-9.9085769683238833E-5</v>
      </c>
      <c r="Y373" s="7">
        <f t="shared" si="83"/>
        <v>1.7443581409094459E-2</v>
      </c>
    </row>
    <row r="374" spans="1:25">
      <c r="A374" s="42">
        <v>371</v>
      </c>
      <c r="B374" s="168">
        <f>'CW2'!P377</f>
        <v>-5.8608758136150803</v>
      </c>
      <c r="C374" s="162">
        <f>CW1FC1!B374</f>
        <v>-1.2583035195409654E-4</v>
      </c>
      <c r="D374" s="21">
        <f t="shared" si="76"/>
        <v>-452.98926703474757</v>
      </c>
      <c r="E374" s="151" t="s">
        <v>149</v>
      </c>
      <c r="F374" s="167" t="s">
        <v>152</v>
      </c>
      <c r="G374" s="7">
        <v>0</v>
      </c>
      <c r="H374" s="79">
        <f t="shared" si="89"/>
        <v>0</v>
      </c>
      <c r="I374" s="10">
        <f t="shared" si="90"/>
        <v>5860.87581361508</v>
      </c>
      <c r="J374" s="10">
        <f t="shared" si="88"/>
        <v>2902926.3477063444</v>
      </c>
      <c r="K374" s="7">
        <f t="shared" si="79"/>
        <v>80.636842991842911</v>
      </c>
      <c r="L374" s="7">
        <f>'CW1'!Q377</f>
        <v>5300</v>
      </c>
      <c r="M374" s="7">
        <f t="shared" si="80"/>
        <v>5500</v>
      </c>
      <c r="N374" s="7">
        <f>VLOOKUP(M374,'CW1'!$AG$7:$AH$68,2,TRUE)</f>
        <v>16.940000000000001</v>
      </c>
      <c r="O374" s="7">
        <f>VLOOKUP(L374,'CW1'!$AG$7:$AI$68,3,TRUE)</f>
        <v>21.851650943396226</v>
      </c>
      <c r="P374" s="7">
        <f t="shared" si="77"/>
        <v>22</v>
      </c>
      <c r="Q374" s="7">
        <f>MATCH(P374,'CW1'!$AJ$7:$AJ$29,0)</f>
        <v>1</v>
      </c>
      <c r="R374" s="7">
        <f>MATCH(M374,'CW1'!$AK$6:$AX$6,0)</f>
        <v>11</v>
      </c>
      <c r="S374" s="7">
        <f>INDEX('CW1'!$AK$7:$AX$29,'CW2 Hybrid Fuel consumption'!Q374,'CW2 Hybrid Fuel consumption'!R374)</f>
        <v>488</v>
      </c>
      <c r="T374" s="10">
        <f t="shared" si="75"/>
        <v>-5.8608758136150803</v>
      </c>
      <c r="U374" s="161">
        <f>(('CW1'!G377-'CW1'!G376)/3600)*'CW2 Hybrid Fuel consumption'!T374</f>
        <v>-1.5122315703577872E-4</v>
      </c>
      <c r="V374" s="10">
        <v>0</v>
      </c>
      <c r="W374" s="10">
        <f t="shared" si="81"/>
        <v>13.458235889540138</v>
      </c>
      <c r="X374" s="171">
        <f t="shared" si="82"/>
        <v>-9.8923459294182332E-5</v>
      </c>
      <c r="Y374" s="7">
        <f t="shared" si="83"/>
        <v>1.7344657949800276E-2</v>
      </c>
    </row>
    <row r="375" spans="1:25">
      <c r="A375" s="42">
        <v>372</v>
      </c>
      <c r="B375" s="168">
        <f>'CW2'!P378</f>
        <v>-5.8864931883684095</v>
      </c>
      <c r="C375" s="162">
        <f>CW1FC1!B375</f>
        <v>-1.2558222992492969E-4</v>
      </c>
      <c r="D375" s="21">
        <f t="shared" si="76"/>
        <v>-452.09602772974688</v>
      </c>
      <c r="E375" s="151" t="s">
        <v>149</v>
      </c>
      <c r="F375" s="167" t="s">
        <v>152</v>
      </c>
      <c r="G375" s="7">
        <v>0</v>
      </c>
      <c r="H375" s="79">
        <f t="shared" si="89"/>
        <v>0</v>
      </c>
      <c r="I375" s="10">
        <f t="shared" si="90"/>
        <v>5886.4931883684094</v>
      </c>
      <c r="J375" s="10">
        <f t="shared" si="88"/>
        <v>2908812.8408947131</v>
      </c>
      <c r="K375" s="7">
        <f t="shared" si="79"/>
        <v>80.800356691519809</v>
      </c>
      <c r="L375" s="7">
        <f>'CW1'!Q378</f>
        <v>5300</v>
      </c>
      <c r="M375" s="7">
        <f t="shared" si="80"/>
        <v>5500</v>
      </c>
      <c r="N375" s="7">
        <f>VLOOKUP(M375,'CW1'!$AG$7:$AH$68,2,TRUE)</f>
        <v>16.940000000000001</v>
      </c>
      <c r="O375" s="7">
        <f>VLOOKUP(L375,'CW1'!$AG$7:$AI$68,3,TRUE)</f>
        <v>21.851650943396226</v>
      </c>
      <c r="P375" s="7">
        <f t="shared" si="77"/>
        <v>22</v>
      </c>
      <c r="Q375" s="7">
        <f>MATCH(P375,'CW1'!$AJ$7:$AJ$29,0)</f>
        <v>1</v>
      </c>
      <c r="R375" s="7">
        <f>MATCH(M375,'CW1'!$AK$6:$AX$6,0)</f>
        <v>11</v>
      </c>
      <c r="S375" s="7">
        <f>INDEX('CW1'!$AK$7:$AX$29,'CW2 Hybrid Fuel consumption'!Q375,'CW2 Hybrid Fuel consumption'!R375)</f>
        <v>488</v>
      </c>
      <c r="T375" s="10">
        <f t="shared" si="75"/>
        <v>-5.8864931883684095</v>
      </c>
      <c r="U375" s="161">
        <f>(('CW1'!G378-'CW1'!G377)/3600)*'CW2 Hybrid Fuel consumption'!T375</f>
        <v>-1.5097503500661181E-4</v>
      </c>
      <c r="V375" s="10">
        <v>0</v>
      </c>
      <c r="W375" s="10">
        <f t="shared" si="81"/>
        <v>13.458235889540138</v>
      </c>
      <c r="X375" s="171">
        <f t="shared" si="82"/>
        <v>-9.876114890512945E-5</v>
      </c>
      <c r="Y375" s="7">
        <f t="shared" si="83"/>
        <v>1.7245896800895145E-2</v>
      </c>
    </row>
    <row r="376" spans="1:25">
      <c r="A376" s="42">
        <v>373</v>
      </c>
      <c r="B376" s="168">
        <f>'CW2'!P379</f>
        <v>-5.9117854560879648</v>
      </c>
      <c r="C376" s="162">
        <f>CW1FC1!B376</f>
        <v>-1.2533410789576606E-4</v>
      </c>
      <c r="D376" s="21">
        <f t="shared" si="76"/>
        <v>-451.20278842475778</v>
      </c>
      <c r="E376" s="151" t="s">
        <v>149</v>
      </c>
      <c r="F376" s="167" t="s">
        <v>152</v>
      </c>
      <c r="G376" s="7">
        <v>0</v>
      </c>
      <c r="H376" s="79">
        <f t="shared" si="89"/>
        <v>0</v>
      </c>
      <c r="I376" s="10">
        <f t="shared" si="90"/>
        <v>5911.785456087965</v>
      </c>
      <c r="J376" s="10">
        <f t="shared" si="88"/>
        <v>2914724.626350801</v>
      </c>
      <c r="K376" s="7">
        <f t="shared" si="79"/>
        <v>80.964572954188924</v>
      </c>
      <c r="L376" s="7">
        <f>'CW1'!Q379</f>
        <v>5300</v>
      </c>
      <c r="M376" s="7">
        <f t="shared" si="80"/>
        <v>5500</v>
      </c>
      <c r="N376" s="7">
        <f>VLOOKUP(M376,'CW1'!$AG$7:$AH$68,2,TRUE)</f>
        <v>16.940000000000001</v>
      </c>
      <c r="O376" s="7">
        <f>VLOOKUP(L376,'CW1'!$AG$7:$AI$68,3,TRUE)</f>
        <v>21.851650943396226</v>
      </c>
      <c r="P376" s="7">
        <f t="shared" si="77"/>
        <v>22</v>
      </c>
      <c r="Q376" s="7">
        <f>MATCH(P376,'CW1'!$AJ$7:$AJ$29,0)</f>
        <v>1</v>
      </c>
      <c r="R376" s="7">
        <f>MATCH(M376,'CW1'!$AK$6:$AX$6,0)</f>
        <v>11</v>
      </c>
      <c r="S376" s="7">
        <f>INDEX('CW1'!$AK$7:$AX$29,'CW2 Hybrid Fuel consumption'!Q376,'CW2 Hybrid Fuel consumption'!R376)</f>
        <v>488</v>
      </c>
      <c r="T376" s="10">
        <f t="shared" si="75"/>
        <v>-5.9117854560879648</v>
      </c>
      <c r="U376" s="161">
        <f>(('CW1'!G379-'CW1'!G378)/3600)*'CW2 Hybrid Fuel consumption'!T376</f>
        <v>-1.5072691297744872E-4</v>
      </c>
      <c r="V376" s="10">
        <v>0</v>
      </c>
      <c r="W376" s="10">
        <f t="shared" si="81"/>
        <v>13.458235889540138</v>
      </c>
      <c r="X376" s="171">
        <f t="shared" si="82"/>
        <v>-9.8598838516079048E-5</v>
      </c>
      <c r="Y376" s="7">
        <f t="shared" si="83"/>
        <v>1.7147297962379068E-2</v>
      </c>
    </row>
    <row r="377" spans="1:25">
      <c r="A377" s="42">
        <v>374</v>
      </c>
      <c r="B377" s="168">
        <f>'CW2'!P380</f>
        <v>-5.9367573363829722</v>
      </c>
      <c r="C377" s="162">
        <f>CW1FC1!B377</f>
        <v>-1.2508598586660378E-4</v>
      </c>
      <c r="D377" s="21">
        <f t="shared" si="76"/>
        <v>-450.30954911977358</v>
      </c>
      <c r="E377" s="151" t="s">
        <v>149</v>
      </c>
      <c r="F377" s="167" t="s">
        <v>152</v>
      </c>
      <c r="G377" s="7">
        <v>0</v>
      </c>
      <c r="H377" s="79">
        <f t="shared" si="89"/>
        <v>0</v>
      </c>
      <c r="I377" s="10">
        <f t="shared" si="90"/>
        <v>5936.7573363829724</v>
      </c>
      <c r="J377" s="10">
        <f t="shared" si="88"/>
        <v>2920661.3836871837</v>
      </c>
      <c r="K377" s="7">
        <f t="shared" si="79"/>
        <v>81.129482880199546</v>
      </c>
      <c r="L377" s="7">
        <f>'CW1'!Q380</f>
        <v>5400</v>
      </c>
      <c r="M377" s="7">
        <f t="shared" si="80"/>
        <v>5500</v>
      </c>
      <c r="N377" s="7">
        <f>VLOOKUP(M377,'CW1'!$AG$7:$AH$68,2,TRUE)</f>
        <v>16.940000000000001</v>
      </c>
      <c r="O377" s="7">
        <f>VLOOKUP(L377,'CW1'!$AG$7:$AI$68,3,TRUE)</f>
        <v>21.882529629629627</v>
      </c>
      <c r="P377" s="7">
        <f t="shared" si="77"/>
        <v>22</v>
      </c>
      <c r="Q377" s="7">
        <f>MATCH(P377,'CW1'!$AJ$7:$AJ$29,0)</f>
        <v>1</v>
      </c>
      <c r="R377" s="7">
        <f>MATCH(M377,'CW1'!$AK$6:$AX$6,0)</f>
        <v>11</v>
      </c>
      <c r="S377" s="7">
        <f>INDEX('CW1'!$AK$7:$AX$29,'CW2 Hybrid Fuel consumption'!Q377,'CW2 Hybrid Fuel consumption'!R377)</f>
        <v>488</v>
      </c>
      <c r="T377" s="10">
        <f t="shared" si="75"/>
        <v>-5.9367573363829722</v>
      </c>
      <c r="U377" s="161">
        <f>(('CW1'!G380-'CW1'!G379)/3600)*'CW2 Hybrid Fuel consumption'!T377</f>
        <v>-1.5047879094828737E-4</v>
      </c>
      <c r="V377" s="10">
        <v>0</v>
      </c>
      <c r="W377" s="10">
        <f t="shared" si="81"/>
        <v>13.458235889540138</v>
      </c>
      <c r="X377" s="171">
        <f t="shared" si="82"/>
        <v>-9.8436528127029811E-5</v>
      </c>
      <c r="Y377" s="7">
        <f t="shared" si="83"/>
        <v>1.7048861434252039E-2</v>
      </c>
    </row>
    <row r="378" spans="1:25">
      <c r="A378" s="42">
        <v>375</v>
      </c>
      <c r="B378" s="168">
        <f>'CW2'!P381</f>
        <v>-5.961413417615109</v>
      </c>
      <c r="C378" s="162">
        <f>CW1FC1!B378</f>
        <v>-1.2483786383743229E-4</v>
      </c>
      <c r="D378" s="21">
        <f t="shared" si="76"/>
        <v>-449.41630981475623</v>
      </c>
      <c r="E378" s="151" t="s">
        <v>149</v>
      </c>
      <c r="F378" s="167" t="s">
        <v>152</v>
      </c>
      <c r="G378" s="7">
        <v>0</v>
      </c>
      <c r="H378" s="79">
        <f t="shared" si="89"/>
        <v>0</v>
      </c>
      <c r="I378" s="10">
        <f t="shared" si="90"/>
        <v>5961.4134176151092</v>
      </c>
      <c r="J378" s="10">
        <f t="shared" si="88"/>
        <v>2926622.7971047987</v>
      </c>
      <c r="K378" s="7">
        <f t="shared" si="79"/>
        <v>81.295077697355524</v>
      </c>
      <c r="L378" s="7">
        <f>'CW1'!Q381</f>
        <v>5400</v>
      </c>
      <c r="M378" s="7">
        <f t="shared" si="80"/>
        <v>5500</v>
      </c>
      <c r="N378" s="7">
        <f>VLOOKUP(M378,'CW1'!$AG$7:$AH$68,2,TRUE)</f>
        <v>16.940000000000001</v>
      </c>
      <c r="O378" s="7">
        <f>VLOOKUP(L378,'CW1'!$AG$7:$AI$68,3,TRUE)</f>
        <v>21.882529629629627</v>
      </c>
      <c r="P378" s="7">
        <f t="shared" si="77"/>
        <v>22</v>
      </c>
      <c r="Q378" s="7">
        <f>MATCH(P378,'CW1'!$AJ$7:$AJ$29,0)</f>
        <v>1</v>
      </c>
      <c r="R378" s="7">
        <f>MATCH(M378,'CW1'!$AK$6:$AX$6,0)</f>
        <v>11</v>
      </c>
      <c r="S378" s="7">
        <f>INDEX('CW1'!$AK$7:$AX$29,'CW2 Hybrid Fuel consumption'!Q378,'CW2 Hybrid Fuel consumption'!R378)</f>
        <v>488</v>
      </c>
      <c r="T378" s="10">
        <f t="shared" si="75"/>
        <v>-5.961413417615109</v>
      </c>
      <c r="U378" s="161">
        <f>(('CW1'!G381-'CW1'!G380)/3600)*'CW2 Hybrid Fuel consumption'!T378</f>
        <v>-1.502306689191149E-4</v>
      </c>
      <c r="V378" s="10">
        <v>0</v>
      </c>
      <c r="W378" s="10">
        <f t="shared" si="81"/>
        <v>13.458235889540138</v>
      </c>
      <c r="X378" s="171">
        <f t="shared" si="82"/>
        <v>-9.8274217737973283E-5</v>
      </c>
      <c r="Y378" s="7">
        <f t="shared" si="83"/>
        <v>1.6950587216514067E-2</v>
      </c>
    </row>
    <row r="379" spans="1:25">
      <c r="A379" s="42">
        <v>376</v>
      </c>
      <c r="B379" s="168">
        <f>'CW2'!P382</f>
        <v>-10.766053108623897</v>
      </c>
      <c r="C379" s="162">
        <f>CW1FC1!B379</f>
        <v>-2.266730751416001E-4</v>
      </c>
      <c r="D379" s="21">
        <f t="shared" si="76"/>
        <v>-816.02307050976037</v>
      </c>
      <c r="E379" s="151" t="s">
        <v>149</v>
      </c>
      <c r="F379" s="167" t="s">
        <v>152</v>
      </c>
      <c r="G379" s="7">
        <v>0</v>
      </c>
      <c r="H379" s="79">
        <f t="shared" si="89"/>
        <v>0</v>
      </c>
      <c r="I379" s="10">
        <f t="shared" si="90"/>
        <v>10766.053108623897</v>
      </c>
      <c r="J379" s="10">
        <f t="shared" si="88"/>
        <v>2937388.8502134224</v>
      </c>
      <c r="K379" s="7">
        <f t="shared" si="79"/>
        <v>81.594134728150621</v>
      </c>
      <c r="L379" s="7">
        <f>'CW1'!Q382</f>
        <v>5400</v>
      </c>
      <c r="M379" s="7">
        <f t="shared" si="80"/>
        <v>5500</v>
      </c>
      <c r="N379" s="7">
        <f>VLOOKUP(M379,'CW1'!$AG$7:$AH$68,2,TRUE)</f>
        <v>16.940000000000001</v>
      </c>
      <c r="O379" s="7">
        <f>VLOOKUP(L379,'CW1'!$AG$7:$AI$68,3,TRUE)</f>
        <v>21.882529629629627</v>
      </c>
      <c r="P379" s="7">
        <f t="shared" si="77"/>
        <v>22</v>
      </c>
      <c r="Q379" s="7">
        <f>MATCH(P379,'CW1'!$AJ$7:$AJ$29,0)</f>
        <v>1</v>
      </c>
      <c r="R379" s="7">
        <f>MATCH(M379,'CW1'!$AK$6:$AX$6,0)</f>
        <v>11</v>
      </c>
      <c r="S379" s="7">
        <f>INDEX('CW1'!$AK$7:$AX$29,'CW2 Hybrid Fuel consumption'!Q379,'CW2 Hybrid Fuel consumption'!R379)</f>
        <v>488</v>
      </c>
      <c r="T379" s="10">
        <f t="shared" si="75"/>
        <v>-10.766053108623897</v>
      </c>
      <c r="U379" s="161">
        <f>(('CW1'!G382-'CW1'!G381)/3600)*'CW2 Hybrid Fuel consumption'!T379</f>
        <v>-2.6976032466772746E-4</v>
      </c>
      <c r="V379" s="10">
        <v>0</v>
      </c>
      <c r="W379" s="10">
        <f t="shared" si="81"/>
        <v>13.458235889540138</v>
      </c>
      <c r="X379" s="171">
        <f t="shared" si="82"/>
        <v>-1.7646519897835254E-4</v>
      </c>
      <c r="Y379" s="7">
        <f t="shared" si="83"/>
        <v>1.6774122017535715E-2</v>
      </c>
    </row>
    <row r="380" spans="1:25">
      <c r="A380" s="42">
        <v>377</v>
      </c>
      <c r="B380" s="168">
        <f>'CW2'!P383</f>
        <v>-10.766053108623897</v>
      </c>
      <c r="C380" s="162">
        <f>CW1FC1!B380</f>
        <v>-2.266730751416001E-4</v>
      </c>
      <c r="D380" s="21">
        <f t="shared" si="76"/>
        <v>-816.02307050976037</v>
      </c>
      <c r="E380" s="151" t="s">
        <v>149</v>
      </c>
      <c r="F380" s="167" t="s">
        <v>152</v>
      </c>
      <c r="G380" s="7">
        <v>0</v>
      </c>
      <c r="H380" s="79">
        <f t="shared" si="89"/>
        <v>0</v>
      </c>
      <c r="I380" s="10">
        <f t="shared" si="90"/>
        <v>10766.053108623897</v>
      </c>
      <c r="J380" s="10">
        <f t="shared" si="88"/>
        <v>2948154.9033220462</v>
      </c>
      <c r="K380" s="7">
        <f t="shared" si="79"/>
        <v>81.893191758945733</v>
      </c>
      <c r="L380" s="7">
        <f>'CW1'!Q383</f>
        <v>5400</v>
      </c>
      <c r="M380" s="7">
        <f t="shared" si="80"/>
        <v>5500</v>
      </c>
      <c r="N380" s="7">
        <f>VLOOKUP(M380,'CW1'!$AG$7:$AH$68,2,TRUE)</f>
        <v>16.940000000000001</v>
      </c>
      <c r="O380" s="7">
        <f>VLOOKUP(L380,'CW1'!$AG$7:$AI$68,3,TRUE)</f>
        <v>21.882529629629627</v>
      </c>
      <c r="P380" s="7">
        <f t="shared" si="77"/>
        <v>22</v>
      </c>
      <c r="Q380" s="7">
        <f>MATCH(P380,'CW1'!$AJ$7:$AJ$29,0)</f>
        <v>1</v>
      </c>
      <c r="R380" s="7">
        <f>MATCH(M380,'CW1'!$AK$6:$AX$6,0)</f>
        <v>11</v>
      </c>
      <c r="S380" s="7">
        <f>INDEX('CW1'!$AK$7:$AX$29,'CW2 Hybrid Fuel consumption'!Q380,'CW2 Hybrid Fuel consumption'!R380)</f>
        <v>488</v>
      </c>
      <c r="T380" s="10">
        <f t="shared" si="75"/>
        <v>-10.766053108623897</v>
      </c>
      <c r="U380" s="161">
        <f>(('CW1'!G383-'CW1'!G382)/3600)*'CW2 Hybrid Fuel consumption'!T380</f>
        <v>-2.6976032466772746E-4</v>
      </c>
      <c r="V380" s="10">
        <v>0</v>
      </c>
      <c r="W380" s="10">
        <f t="shared" si="81"/>
        <v>13.458235889540138</v>
      </c>
      <c r="X380" s="171">
        <f t="shared" si="82"/>
        <v>-1.7646519897835254E-4</v>
      </c>
      <c r="Y380" s="7">
        <f t="shared" si="83"/>
        <v>1.6597656818557363E-2</v>
      </c>
    </row>
    <row r="381" spans="1:25">
      <c r="A381" s="42">
        <v>378</v>
      </c>
      <c r="B381" s="168">
        <f>'CW2'!P384</f>
        <v>-10.766053108623897</v>
      </c>
      <c r="C381" s="162">
        <f>CW1FC1!B381</f>
        <v>-2.266730751416001E-4</v>
      </c>
      <c r="D381" s="21">
        <f t="shared" si="76"/>
        <v>-816.02307050976037</v>
      </c>
      <c r="E381" s="151" t="s">
        <v>149</v>
      </c>
      <c r="F381" s="167" t="s">
        <v>152</v>
      </c>
      <c r="G381" s="7">
        <v>0</v>
      </c>
      <c r="H381" s="79">
        <f t="shared" si="89"/>
        <v>0</v>
      </c>
      <c r="I381" s="10">
        <f t="shared" si="90"/>
        <v>10766.053108623897</v>
      </c>
      <c r="J381" s="10">
        <f t="shared" si="88"/>
        <v>2958920.9564306699</v>
      </c>
      <c r="K381" s="7">
        <f t="shared" si="79"/>
        <v>82.19224878974083</v>
      </c>
      <c r="L381" s="7">
        <f>'CW1'!Q384</f>
        <v>5400</v>
      </c>
      <c r="M381" s="7">
        <f t="shared" si="80"/>
        <v>5500</v>
      </c>
      <c r="N381" s="7">
        <f>VLOOKUP(M381,'CW1'!$AG$7:$AH$68,2,TRUE)</f>
        <v>16.940000000000001</v>
      </c>
      <c r="O381" s="7">
        <f>VLOOKUP(L381,'CW1'!$AG$7:$AI$68,3,TRUE)</f>
        <v>21.882529629629627</v>
      </c>
      <c r="P381" s="7">
        <f t="shared" si="77"/>
        <v>22</v>
      </c>
      <c r="Q381" s="7">
        <f>MATCH(P381,'CW1'!$AJ$7:$AJ$29,0)</f>
        <v>1</v>
      </c>
      <c r="R381" s="7">
        <f>MATCH(M381,'CW1'!$AK$6:$AX$6,0)</f>
        <v>11</v>
      </c>
      <c r="S381" s="7">
        <f>INDEX('CW1'!$AK$7:$AX$29,'CW2 Hybrid Fuel consumption'!Q381,'CW2 Hybrid Fuel consumption'!R381)</f>
        <v>488</v>
      </c>
      <c r="T381" s="10">
        <f t="shared" si="75"/>
        <v>-10.766053108623897</v>
      </c>
      <c r="U381" s="161">
        <f>(('CW1'!G384-'CW1'!G383)/3600)*'CW2 Hybrid Fuel consumption'!T381</f>
        <v>-2.6976032466772746E-4</v>
      </c>
      <c r="V381" s="10">
        <v>0</v>
      </c>
      <c r="W381" s="10">
        <f t="shared" si="81"/>
        <v>13.458235889540138</v>
      </c>
      <c r="X381" s="171">
        <f t="shared" si="82"/>
        <v>-1.7646519897835254E-4</v>
      </c>
      <c r="Y381" s="7">
        <f t="shared" si="83"/>
        <v>1.6421191619579011E-2</v>
      </c>
    </row>
    <row r="382" spans="1:25">
      <c r="A382" s="42">
        <v>379</v>
      </c>
      <c r="B382" s="168">
        <f>'CW2'!P385</f>
        <v>-10.766053108623897</v>
      </c>
      <c r="C382" s="162">
        <f>CW1FC1!B382</f>
        <v>-2.266730751416001E-4</v>
      </c>
      <c r="D382" s="21">
        <f t="shared" si="76"/>
        <v>-816.02307050976037</v>
      </c>
      <c r="E382" s="151" t="s">
        <v>149</v>
      </c>
      <c r="F382" s="167" t="s">
        <v>152</v>
      </c>
      <c r="G382" s="7">
        <v>0</v>
      </c>
      <c r="H382" s="79">
        <f t="shared" si="89"/>
        <v>0</v>
      </c>
      <c r="I382" s="10">
        <f t="shared" si="90"/>
        <v>10766.053108623897</v>
      </c>
      <c r="J382" s="10">
        <f t="shared" si="88"/>
        <v>2969687.0095392936</v>
      </c>
      <c r="K382" s="7">
        <f t="shared" si="79"/>
        <v>82.491305820535928</v>
      </c>
      <c r="L382" s="7">
        <f>'CW1'!Q385</f>
        <v>5400</v>
      </c>
      <c r="M382" s="7">
        <f t="shared" si="80"/>
        <v>5500</v>
      </c>
      <c r="N382" s="7">
        <f>VLOOKUP(M382,'CW1'!$AG$7:$AH$68,2,TRUE)</f>
        <v>16.940000000000001</v>
      </c>
      <c r="O382" s="7">
        <f>VLOOKUP(L382,'CW1'!$AG$7:$AI$68,3,TRUE)</f>
        <v>21.882529629629627</v>
      </c>
      <c r="P382" s="7">
        <f t="shared" si="77"/>
        <v>22</v>
      </c>
      <c r="Q382" s="7">
        <f>MATCH(P382,'CW1'!$AJ$7:$AJ$29,0)</f>
        <v>1</v>
      </c>
      <c r="R382" s="7">
        <f>MATCH(M382,'CW1'!$AK$6:$AX$6,0)</f>
        <v>11</v>
      </c>
      <c r="S382" s="7">
        <f>INDEX('CW1'!$AK$7:$AX$29,'CW2 Hybrid Fuel consumption'!Q382,'CW2 Hybrid Fuel consumption'!R382)</f>
        <v>488</v>
      </c>
      <c r="T382" s="10">
        <f t="shared" si="75"/>
        <v>-10.766053108623897</v>
      </c>
      <c r="U382" s="161">
        <f>(('CW1'!G385-'CW1'!G384)/3600)*'CW2 Hybrid Fuel consumption'!T382</f>
        <v>-2.6976032466772746E-4</v>
      </c>
      <c r="V382" s="10">
        <v>0</v>
      </c>
      <c r="W382" s="10">
        <f t="shared" si="81"/>
        <v>13.458235889540138</v>
      </c>
      <c r="X382" s="171">
        <f t="shared" si="82"/>
        <v>-1.7646519897835254E-4</v>
      </c>
      <c r="Y382" s="7">
        <f t="shared" si="83"/>
        <v>1.6244726420600659E-2</v>
      </c>
    </row>
    <row r="383" spans="1:25">
      <c r="A383" s="42">
        <v>380</v>
      </c>
      <c r="B383" s="168">
        <f>'CW2'!P386</f>
        <v>-10.766053108623897</v>
      </c>
      <c r="C383" s="162">
        <f>CW1FC1!B383</f>
        <v>-2.266730751416001E-4</v>
      </c>
      <c r="D383" s="21">
        <f t="shared" si="76"/>
        <v>-816.02307050976037</v>
      </c>
      <c r="E383" s="151" t="s">
        <v>149</v>
      </c>
      <c r="F383" s="167" t="s">
        <v>152</v>
      </c>
      <c r="G383" s="7">
        <v>0</v>
      </c>
      <c r="H383" s="79">
        <f t="shared" si="89"/>
        <v>0</v>
      </c>
      <c r="I383" s="10">
        <f t="shared" si="90"/>
        <v>10766.053108623897</v>
      </c>
      <c r="J383" s="10">
        <f t="shared" si="88"/>
        <v>2980453.0626479173</v>
      </c>
      <c r="K383" s="7">
        <f t="shared" si="79"/>
        <v>82.790362851331039</v>
      </c>
      <c r="L383" s="7">
        <f>'CW1'!Q386</f>
        <v>5400</v>
      </c>
      <c r="M383" s="7">
        <f t="shared" si="80"/>
        <v>5500</v>
      </c>
      <c r="N383" s="7">
        <f>VLOOKUP(M383,'CW1'!$AG$7:$AH$68,2,TRUE)</f>
        <v>16.940000000000001</v>
      </c>
      <c r="O383" s="7">
        <f>VLOOKUP(L383,'CW1'!$AG$7:$AI$68,3,TRUE)</f>
        <v>21.882529629629627</v>
      </c>
      <c r="P383" s="7">
        <f t="shared" si="77"/>
        <v>22</v>
      </c>
      <c r="Q383" s="7">
        <f>MATCH(P383,'CW1'!$AJ$7:$AJ$29,0)</f>
        <v>1</v>
      </c>
      <c r="R383" s="7">
        <f>MATCH(M383,'CW1'!$AK$6:$AX$6,0)</f>
        <v>11</v>
      </c>
      <c r="S383" s="7">
        <f>INDEX('CW1'!$AK$7:$AX$29,'CW2 Hybrid Fuel consumption'!Q383,'CW2 Hybrid Fuel consumption'!R383)</f>
        <v>488</v>
      </c>
      <c r="T383" s="10">
        <f t="shared" si="75"/>
        <v>-10.766053108623897</v>
      </c>
      <c r="U383" s="161">
        <f>(('CW1'!G386-'CW1'!G385)/3600)*'CW2 Hybrid Fuel consumption'!T383</f>
        <v>-2.6976032466772746E-4</v>
      </c>
      <c r="V383" s="10">
        <v>0</v>
      </c>
      <c r="W383" s="10">
        <f t="shared" si="81"/>
        <v>13.458235889540138</v>
      </c>
      <c r="X383" s="171">
        <f t="shared" si="82"/>
        <v>-1.7646519897835254E-4</v>
      </c>
      <c r="Y383" s="7">
        <f t="shared" si="83"/>
        <v>1.6068261221622308E-2</v>
      </c>
    </row>
    <row r="384" spans="1:25">
      <c r="A384" s="42">
        <v>381</v>
      </c>
      <c r="B384" s="168">
        <f>'CW2'!P387</f>
        <v>-10.766053108623897</v>
      </c>
      <c r="C384" s="162">
        <f>CW1FC1!B384</f>
        <v>-2.266730751416001E-4</v>
      </c>
      <c r="D384" s="21">
        <f t="shared" si="76"/>
        <v>-816.02307050976037</v>
      </c>
      <c r="E384" s="151" t="s">
        <v>149</v>
      </c>
      <c r="F384" s="167" t="s">
        <v>152</v>
      </c>
      <c r="G384" s="7">
        <v>0</v>
      </c>
      <c r="H384" s="79">
        <f t="shared" si="89"/>
        <v>0</v>
      </c>
      <c r="I384" s="10">
        <f t="shared" si="90"/>
        <v>10766.053108623897</v>
      </c>
      <c r="J384" s="10">
        <f t="shared" si="88"/>
        <v>2991219.115756541</v>
      </c>
      <c r="K384" s="7">
        <f t="shared" si="79"/>
        <v>83.089419882126137</v>
      </c>
      <c r="L384" s="7">
        <f>'CW1'!Q387</f>
        <v>5400</v>
      </c>
      <c r="M384" s="7">
        <f t="shared" si="80"/>
        <v>5500</v>
      </c>
      <c r="N384" s="7">
        <f>VLOOKUP(M384,'CW1'!$AG$7:$AH$68,2,TRUE)</f>
        <v>16.940000000000001</v>
      </c>
      <c r="O384" s="7">
        <f>VLOOKUP(L384,'CW1'!$AG$7:$AI$68,3,TRUE)</f>
        <v>21.882529629629627</v>
      </c>
      <c r="P384" s="7">
        <f t="shared" si="77"/>
        <v>22</v>
      </c>
      <c r="Q384" s="7">
        <f>MATCH(P384,'CW1'!$AJ$7:$AJ$29,0)</f>
        <v>1</v>
      </c>
      <c r="R384" s="7">
        <f>MATCH(M384,'CW1'!$AK$6:$AX$6,0)</f>
        <v>11</v>
      </c>
      <c r="S384" s="7">
        <f>INDEX('CW1'!$AK$7:$AX$29,'CW2 Hybrid Fuel consumption'!Q384,'CW2 Hybrid Fuel consumption'!R384)</f>
        <v>488</v>
      </c>
      <c r="T384" s="10">
        <f t="shared" si="75"/>
        <v>-10.766053108623897</v>
      </c>
      <c r="U384" s="161">
        <f>(('CW1'!G387-'CW1'!G386)/3600)*'CW2 Hybrid Fuel consumption'!T384</f>
        <v>-2.6976032466772746E-4</v>
      </c>
      <c r="V384" s="10">
        <v>0</v>
      </c>
      <c r="W384" s="10">
        <f t="shared" si="81"/>
        <v>13.458235889540138</v>
      </c>
      <c r="X384" s="171">
        <f t="shared" si="82"/>
        <v>-1.7646519897835254E-4</v>
      </c>
      <c r="Y384" s="7">
        <f t="shared" si="83"/>
        <v>1.5891796022643956E-2</v>
      </c>
    </row>
    <row r="385" spans="1:25">
      <c r="A385" s="42">
        <v>382</v>
      </c>
      <c r="B385" s="168">
        <f>'CW2'!P388</f>
        <v>-10.766053108623897</v>
      </c>
      <c r="C385" s="162">
        <f>CW1FC1!B385</f>
        <v>-2.266730751416001E-4</v>
      </c>
      <c r="D385" s="21">
        <f t="shared" si="76"/>
        <v>-816.02307050976037</v>
      </c>
      <c r="E385" s="151" t="s">
        <v>149</v>
      </c>
      <c r="F385" s="167" t="s">
        <v>152</v>
      </c>
      <c r="G385" s="7">
        <v>0</v>
      </c>
      <c r="H385" s="79">
        <f t="shared" si="89"/>
        <v>0</v>
      </c>
      <c r="I385" s="10">
        <f t="shared" si="90"/>
        <v>10766.053108623897</v>
      </c>
      <c r="J385" s="10">
        <f t="shared" si="88"/>
        <v>3001985.1688651647</v>
      </c>
      <c r="K385" s="7">
        <f t="shared" si="79"/>
        <v>83.388476912921234</v>
      </c>
      <c r="L385" s="7">
        <f>'CW1'!Q388</f>
        <v>5400</v>
      </c>
      <c r="M385" s="7">
        <f t="shared" si="80"/>
        <v>5500</v>
      </c>
      <c r="N385" s="7">
        <f>VLOOKUP(M385,'CW1'!$AG$7:$AH$68,2,TRUE)</f>
        <v>16.940000000000001</v>
      </c>
      <c r="O385" s="7">
        <f>VLOOKUP(L385,'CW1'!$AG$7:$AI$68,3,TRUE)</f>
        <v>21.882529629629627</v>
      </c>
      <c r="P385" s="7">
        <f t="shared" si="77"/>
        <v>22</v>
      </c>
      <c r="Q385" s="7">
        <f>MATCH(P385,'CW1'!$AJ$7:$AJ$29,0)</f>
        <v>1</v>
      </c>
      <c r="R385" s="7">
        <f>MATCH(M385,'CW1'!$AK$6:$AX$6,0)</f>
        <v>11</v>
      </c>
      <c r="S385" s="7">
        <f>INDEX('CW1'!$AK$7:$AX$29,'CW2 Hybrid Fuel consumption'!Q385,'CW2 Hybrid Fuel consumption'!R385)</f>
        <v>488</v>
      </c>
      <c r="T385" s="10">
        <f t="shared" si="75"/>
        <v>-10.766053108623897</v>
      </c>
      <c r="U385" s="161">
        <f>(('CW1'!G388-'CW1'!G387)/3600)*'CW2 Hybrid Fuel consumption'!T385</f>
        <v>-2.6976032466772746E-4</v>
      </c>
      <c r="V385" s="10">
        <v>0</v>
      </c>
      <c r="W385" s="10">
        <f t="shared" si="81"/>
        <v>13.458235889540138</v>
      </c>
      <c r="X385" s="171">
        <f t="shared" si="82"/>
        <v>-1.7646519897835254E-4</v>
      </c>
      <c r="Y385" s="7">
        <f t="shared" si="83"/>
        <v>1.5715330823665604E-2</v>
      </c>
    </row>
    <row r="386" spans="1:25">
      <c r="A386" s="42">
        <v>383</v>
      </c>
      <c r="B386" s="168">
        <f>'CW2'!P389</f>
        <v>-10.766053108623897</v>
      </c>
      <c r="C386" s="162">
        <f>CW1FC1!B386</f>
        <v>-2.266730751416001E-4</v>
      </c>
      <c r="D386" s="21">
        <f t="shared" si="76"/>
        <v>-816.02307050976037</v>
      </c>
      <c r="E386" s="151" t="s">
        <v>149</v>
      </c>
      <c r="F386" s="167" t="s">
        <v>152</v>
      </c>
      <c r="G386" s="7">
        <v>0</v>
      </c>
      <c r="H386" s="79">
        <f t="shared" si="89"/>
        <v>0</v>
      </c>
      <c r="I386" s="10">
        <f t="shared" si="90"/>
        <v>10766.053108623897</v>
      </c>
      <c r="J386" s="10">
        <f t="shared" si="88"/>
        <v>3012751.2219737885</v>
      </c>
      <c r="K386" s="7">
        <f t="shared" si="79"/>
        <v>83.687533943716346</v>
      </c>
      <c r="L386" s="7">
        <f>'CW1'!Q389</f>
        <v>5400</v>
      </c>
      <c r="M386" s="7">
        <f t="shared" si="80"/>
        <v>5500</v>
      </c>
      <c r="N386" s="7">
        <f>VLOOKUP(M386,'CW1'!$AG$7:$AH$68,2,TRUE)</f>
        <v>16.940000000000001</v>
      </c>
      <c r="O386" s="7">
        <f>VLOOKUP(L386,'CW1'!$AG$7:$AI$68,3,TRUE)</f>
        <v>21.882529629629627</v>
      </c>
      <c r="P386" s="7">
        <f t="shared" si="77"/>
        <v>22</v>
      </c>
      <c r="Q386" s="7">
        <f>MATCH(P386,'CW1'!$AJ$7:$AJ$29,0)</f>
        <v>1</v>
      </c>
      <c r="R386" s="7">
        <f>MATCH(M386,'CW1'!$AK$6:$AX$6,0)</f>
        <v>11</v>
      </c>
      <c r="S386" s="7">
        <f>INDEX('CW1'!$AK$7:$AX$29,'CW2 Hybrid Fuel consumption'!Q386,'CW2 Hybrid Fuel consumption'!R386)</f>
        <v>488</v>
      </c>
      <c r="T386" s="10">
        <f t="shared" si="75"/>
        <v>-10.766053108623897</v>
      </c>
      <c r="U386" s="161">
        <f>(('CW1'!G389-'CW1'!G388)/3600)*'CW2 Hybrid Fuel consumption'!T386</f>
        <v>-2.6976032466772746E-4</v>
      </c>
      <c r="V386" s="10">
        <v>0</v>
      </c>
      <c r="W386" s="10">
        <f t="shared" si="81"/>
        <v>13.458235889540138</v>
      </c>
      <c r="X386" s="171">
        <f t="shared" si="82"/>
        <v>-1.7646519897835254E-4</v>
      </c>
      <c r="Y386" s="7">
        <f t="shared" si="83"/>
        <v>1.5538865624687252E-2</v>
      </c>
    </row>
    <row r="387" spans="1:25">
      <c r="A387" s="42">
        <v>384</v>
      </c>
      <c r="B387" s="168">
        <f>'CW2'!P390</f>
        <v>-10.766053108623897</v>
      </c>
      <c r="C387" s="162">
        <f>CW1FC1!B387</f>
        <v>-2.266730751416001E-4</v>
      </c>
      <c r="D387" s="21">
        <f t="shared" si="76"/>
        <v>-816.02307050976037</v>
      </c>
      <c r="E387" s="151" t="s">
        <v>149</v>
      </c>
      <c r="F387" s="167" t="s">
        <v>152</v>
      </c>
      <c r="G387" s="7">
        <v>0</v>
      </c>
      <c r="H387" s="79">
        <f t="shared" si="89"/>
        <v>0</v>
      </c>
      <c r="I387" s="10">
        <f t="shared" si="90"/>
        <v>10766.053108623897</v>
      </c>
      <c r="J387" s="10">
        <f t="shared" si="88"/>
        <v>3023517.2750824122</v>
      </c>
      <c r="K387" s="7">
        <f t="shared" si="79"/>
        <v>83.986590974511458</v>
      </c>
      <c r="L387" s="7">
        <f>'CW1'!Q390</f>
        <v>5400</v>
      </c>
      <c r="M387" s="7">
        <f t="shared" si="80"/>
        <v>5500</v>
      </c>
      <c r="N387" s="7">
        <f>VLOOKUP(M387,'CW1'!$AG$7:$AH$68,2,TRUE)</f>
        <v>16.940000000000001</v>
      </c>
      <c r="O387" s="7">
        <f>VLOOKUP(L387,'CW1'!$AG$7:$AI$68,3,TRUE)</f>
        <v>21.882529629629627</v>
      </c>
      <c r="P387" s="7">
        <f t="shared" si="77"/>
        <v>22</v>
      </c>
      <c r="Q387" s="7">
        <f>MATCH(P387,'CW1'!$AJ$7:$AJ$29,0)</f>
        <v>1</v>
      </c>
      <c r="R387" s="7">
        <f>MATCH(M387,'CW1'!$AK$6:$AX$6,0)</f>
        <v>11</v>
      </c>
      <c r="S387" s="7">
        <f>INDEX('CW1'!$AK$7:$AX$29,'CW2 Hybrid Fuel consumption'!Q387,'CW2 Hybrid Fuel consumption'!R387)</f>
        <v>488</v>
      </c>
      <c r="T387" s="10">
        <f t="shared" ref="T387:T450" si="91">MIN(5.6,B387)</f>
        <v>-10.766053108623897</v>
      </c>
      <c r="U387" s="161">
        <f>(('CW1'!G390-'CW1'!G389)/3600)*'CW2 Hybrid Fuel consumption'!T387</f>
        <v>-2.6976032466772746E-4</v>
      </c>
      <c r="V387" s="10">
        <v>0</v>
      </c>
      <c r="W387" s="10">
        <f t="shared" si="81"/>
        <v>13.458235889540138</v>
      </c>
      <c r="X387" s="171">
        <f t="shared" si="82"/>
        <v>-1.7646519897835254E-4</v>
      </c>
      <c r="Y387" s="7">
        <f t="shared" si="83"/>
        <v>1.53624004257089E-2</v>
      </c>
    </row>
    <row r="388" spans="1:25">
      <c r="A388" s="42">
        <v>385</v>
      </c>
      <c r="B388" s="168">
        <f>'CW2'!P391</f>
        <v>2.5432859781078103</v>
      </c>
      <c r="C388" s="162">
        <f>CW1FC1!B388</f>
        <v>5.7548236227083059E-5</v>
      </c>
      <c r="D388" s="21">
        <f t="shared" ref="D388:D451" si="92">3600000*C388</f>
        <v>207.173650417499</v>
      </c>
      <c r="E388" s="151" t="s">
        <v>150</v>
      </c>
      <c r="F388" s="165" t="s">
        <v>154</v>
      </c>
      <c r="G388" s="7">
        <v>0</v>
      </c>
      <c r="H388" s="79">
        <f t="shared" si="89"/>
        <v>0</v>
      </c>
      <c r="I388" s="10">
        <v>0</v>
      </c>
      <c r="J388" s="10">
        <f t="shared" si="88"/>
        <v>3023517.2750824122</v>
      </c>
      <c r="K388" s="7">
        <f t="shared" si="79"/>
        <v>83.986590974511458</v>
      </c>
      <c r="L388" s="7">
        <f>'CW1'!Q391</f>
        <v>5400</v>
      </c>
      <c r="M388" s="7">
        <f t="shared" si="80"/>
        <v>5500</v>
      </c>
      <c r="N388" s="7">
        <f>VLOOKUP(M388,'CW1'!$AG$7:$AH$68,2,TRUE)</f>
        <v>16.940000000000001</v>
      </c>
      <c r="O388" s="7">
        <f>VLOOKUP(L388,'CW1'!$AG$7:$AI$68,3,TRUE)</f>
        <v>21.882529629629627</v>
      </c>
      <c r="P388" s="7">
        <f t="shared" ref="P388:P451" si="93">ROUNDUP(O388,0)</f>
        <v>22</v>
      </c>
      <c r="Q388" s="7">
        <f>MATCH(P388,'CW1'!$AJ$7:$AJ$29,0)</f>
        <v>1</v>
      </c>
      <c r="R388" s="7">
        <f>MATCH(M388,'CW1'!$AK$6:$AX$6,0)</f>
        <v>11</v>
      </c>
      <c r="S388" s="7">
        <v>0</v>
      </c>
      <c r="T388" s="10">
        <f t="shared" si="91"/>
        <v>2.5432859781078103</v>
      </c>
      <c r="U388" s="161">
        <f>(('CW1'!G391-'CW1'!G390)/3600)*'CW2 Hybrid Fuel consumption'!T388</f>
        <v>6.3726014004860808E-5</v>
      </c>
      <c r="V388" s="10">
        <f t="shared" ref="V388:V451" si="94">S388*U388</f>
        <v>0</v>
      </c>
      <c r="W388" s="10">
        <f t="shared" si="81"/>
        <v>13.458235889540138</v>
      </c>
      <c r="X388" s="171">
        <f t="shared" si="82"/>
        <v>0</v>
      </c>
      <c r="Y388" s="7">
        <f t="shared" si="83"/>
        <v>1.53624004257089E-2</v>
      </c>
    </row>
    <row r="389" spans="1:25">
      <c r="A389" s="42">
        <v>386</v>
      </c>
      <c r="B389" s="168">
        <f>'CW2'!P392</f>
        <v>2.5432859781078103</v>
      </c>
      <c r="C389" s="162">
        <f>CW1FC1!B389</f>
        <v>5.7548236227083059E-5</v>
      </c>
      <c r="D389" s="21">
        <f t="shared" si="92"/>
        <v>207.173650417499</v>
      </c>
      <c r="E389" s="151" t="s">
        <v>150</v>
      </c>
      <c r="F389" s="165" t="s">
        <v>154</v>
      </c>
      <c r="G389" s="7">
        <v>0</v>
      </c>
      <c r="H389" s="79">
        <f t="shared" si="89"/>
        <v>0</v>
      </c>
      <c r="I389" s="10">
        <v>0</v>
      </c>
      <c r="J389" s="10">
        <f t="shared" si="88"/>
        <v>3023517.2750824122</v>
      </c>
      <c r="K389" s="7">
        <f t="shared" ref="K389:K452" si="95">(J389/3600000)*100</f>
        <v>83.986590974511458</v>
      </c>
      <c r="L389" s="7">
        <f>'CW1'!Q392</f>
        <v>5400</v>
      </c>
      <c r="M389" s="7">
        <f t="shared" ref="M389:M452" si="96">MROUND(L389,500)</f>
        <v>5500</v>
      </c>
      <c r="N389" s="7">
        <f>VLOOKUP(M389,'CW1'!$AG$7:$AH$68,2,TRUE)</f>
        <v>16.940000000000001</v>
      </c>
      <c r="O389" s="7">
        <f>VLOOKUP(L389,'CW1'!$AG$7:$AI$68,3,TRUE)</f>
        <v>21.882529629629627</v>
      </c>
      <c r="P389" s="7">
        <f t="shared" si="93"/>
        <v>22</v>
      </c>
      <c r="Q389" s="7">
        <f>MATCH(P389,'CW1'!$AJ$7:$AJ$29,0)</f>
        <v>1</v>
      </c>
      <c r="R389" s="7">
        <f>MATCH(M389,'CW1'!$AK$6:$AX$6,0)</f>
        <v>11</v>
      </c>
      <c r="S389" s="7">
        <v>0</v>
      </c>
      <c r="T389" s="10">
        <f t="shared" si="91"/>
        <v>2.5432859781078103</v>
      </c>
      <c r="U389" s="161">
        <f>(('CW1'!G392-'CW1'!G391)/3600)*'CW2 Hybrid Fuel consumption'!T389</f>
        <v>6.3726014004860808E-5</v>
      </c>
      <c r="V389" s="10">
        <f t="shared" si="94"/>
        <v>0</v>
      </c>
      <c r="W389" s="10">
        <f t="shared" si="81"/>
        <v>13.458235889540138</v>
      </c>
      <c r="X389" s="171">
        <f t="shared" si="82"/>
        <v>0</v>
      </c>
      <c r="Y389" s="7">
        <f t="shared" si="83"/>
        <v>1.53624004257089E-2</v>
      </c>
    </row>
    <row r="390" spans="1:25">
      <c r="A390" s="42">
        <v>387</v>
      </c>
      <c r="B390" s="168">
        <f>'CW2'!P393</f>
        <v>2.5432859781078103</v>
      </c>
      <c r="C390" s="162">
        <f>CW1FC1!B390</f>
        <v>5.7548236227083059E-5</v>
      </c>
      <c r="D390" s="21">
        <f t="shared" si="92"/>
        <v>207.173650417499</v>
      </c>
      <c r="E390" s="151" t="s">
        <v>150</v>
      </c>
      <c r="F390" s="165" t="s">
        <v>154</v>
      </c>
      <c r="G390" s="7">
        <v>0</v>
      </c>
      <c r="H390" s="79">
        <f t="shared" si="89"/>
        <v>0</v>
      </c>
      <c r="I390" s="10">
        <v>0</v>
      </c>
      <c r="J390" s="10">
        <f t="shared" si="88"/>
        <v>3023517.2750824122</v>
      </c>
      <c r="K390" s="7">
        <f t="shared" si="95"/>
        <v>83.986590974511458</v>
      </c>
      <c r="L390" s="7">
        <f>'CW1'!Q393</f>
        <v>5400</v>
      </c>
      <c r="M390" s="7">
        <f t="shared" si="96"/>
        <v>5500</v>
      </c>
      <c r="N390" s="7">
        <f>VLOOKUP(M390,'CW1'!$AG$7:$AH$68,2,TRUE)</f>
        <v>16.940000000000001</v>
      </c>
      <c r="O390" s="7">
        <f>VLOOKUP(L390,'CW1'!$AG$7:$AI$68,3,TRUE)</f>
        <v>21.882529629629627</v>
      </c>
      <c r="P390" s="7">
        <f t="shared" si="93"/>
        <v>22</v>
      </c>
      <c r="Q390" s="7">
        <f>MATCH(P390,'CW1'!$AJ$7:$AJ$29,0)</f>
        <v>1</v>
      </c>
      <c r="R390" s="7">
        <f>MATCH(M390,'CW1'!$AK$6:$AX$6,0)</f>
        <v>11</v>
      </c>
      <c r="S390" s="7">
        <v>0</v>
      </c>
      <c r="T390" s="10">
        <f t="shared" si="91"/>
        <v>2.5432859781078103</v>
      </c>
      <c r="U390" s="161">
        <f>(('CW1'!G393-'CW1'!G392)/3600)*'CW2 Hybrid Fuel consumption'!T390</f>
        <v>6.3726014004860808E-5</v>
      </c>
      <c r="V390" s="10">
        <f t="shared" si="94"/>
        <v>0</v>
      </c>
      <c r="W390" s="10">
        <f t="shared" ref="W390:W453" si="97">V390+W389</f>
        <v>13.458235889540138</v>
      </c>
      <c r="X390" s="171">
        <f t="shared" ref="X390:X453" si="98">((S390*U390)/1000)/0.746</f>
        <v>0</v>
      </c>
      <c r="Y390" s="7">
        <f t="shared" ref="Y390:Y453" si="99">Y389+X390</f>
        <v>1.53624004257089E-2</v>
      </c>
    </row>
    <row r="391" spans="1:25">
      <c r="A391" s="42">
        <v>388</v>
      </c>
      <c r="B391" s="168">
        <f>'CW2'!P394</f>
        <v>2.5432859781078103</v>
      </c>
      <c r="C391" s="162">
        <f>CW1FC1!B391</f>
        <v>5.7548236227083059E-5</v>
      </c>
      <c r="D391" s="21">
        <f t="shared" si="92"/>
        <v>207.173650417499</v>
      </c>
      <c r="E391" s="151" t="s">
        <v>150</v>
      </c>
      <c r="F391" s="165" t="s">
        <v>154</v>
      </c>
      <c r="G391" s="7">
        <v>0</v>
      </c>
      <c r="H391" s="79">
        <f t="shared" si="89"/>
        <v>0</v>
      </c>
      <c r="I391" s="10">
        <v>0</v>
      </c>
      <c r="J391" s="10">
        <f t="shared" si="88"/>
        <v>3023517.2750824122</v>
      </c>
      <c r="K391" s="7">
        <f t="shared" si="95"/>
        <v>83.986590974511458</v>
      </c>
      <c r="L391" s="7">
        <f>'CW1'!Q394</f>
        <v>5400</v>
      </c>
      <c r="M391" s="7">
        <f t="shared" si="96"/>
        <v>5500</v>
      </c>
      <c r="N391" s="7">
        <f>VLOOKUP(M391,'CW1'!$AG$7:$AH$68,2,TRUE)</f>
        <v>16.940000000000001</v>
      </c>
      <c r="O391" s="7">
        <f>VLOOKUP(L391,'CW1'!$AG$7:$AI$68,3,TRUE)</f>
        <v>21.882529629629627</v>
      </c>
      <c r="P391" s="7">
        <f t="shared" si="93"/>
        <v>22</v>
      </c>
      <c r="Q391" s="7">
        <f>MATCH(P391,'CW1'!$AJ$7:$AJ$29,0)</f>
        <v>1</v>
      </c>
      <c r="R391" s="7">
        <f>MATCH(M391,'CW1'!$AK$6:$AX$6,0)</f>
        <v>11</v>
      </c>
      <c r="S391" s="7">
        <v>0</v>
      </c>
      <c r="T391" s="10">
        <f t="shared" si="91"/>
        <v>2.5432859781078103</v>
      </c>
      <c r="U391" s="161">
        <f>(('CW1'!G394-'CW1'!G393)/3600)*'CW2 Hybrid Fuel consumption'!T391</f>
        <v>6.3726014004860808E-5</v>
      </c>
      <c r="V391" s="10">
        <f t="shared" si="94"/>
        <v>0</v>
      </c>
      <c r="W391" s="10">
        <f t="shared" si="97"/>
        <v>13.458235889540138</v>
      </c>
      <c r="X391" s="171">
        <f t="shared" si="98"/>
        <v>0</v>
      </c>
      <c r="Y391" s="7">
        <f t="shared" si="99"/>
        <v>1.53624004257089E-2</v>
      </c>
    </row>
    <row r="392" spans="1:25">
      <c r="A392" s="42">
        <v>389</v>
      </c>
      <c r="B392" s="168">
        <f>'CW2'!P395</f>
        <v>2.5432859781078103</v>
      </c>
      <c r="C392" s="162">
        <f>CW1FC1!B392</f>
        <v>5.7548236227083059E-5</v>
      </c>
      <c r="D392" s="21">
        <f t="shared" si="92"/>
        <v>207.173650417499</v>
      </c>
      <c r="E392" s="151" t="s">
        <v>150</v>
      </c>
      <c r="F392" s="165" t="s">
        <v>154</v>
      </c>
      <c r="G392" s="7">
        <v>0</v>
      </c>
      <c r="H392" s="79">
        <f t="shared" si="89"/>
        <v>0</v>
      </c>
      <c r="I392" s="10">
        <v>0</v>
      </c>
      <c r="J392" s="10">
        <f t="shared" si="88"/>
        <v>3023517.2750824122</v>
      </c>
      <c r="K392" s="7">
        <f t="shared" si="95"/>
        <v>83.986590974511458</v>
      </c>
      <c r="L392" s="7">
        <f>'CW1'!Q395</f>
        <v>5400</v>
      </c>
      <c r="M392" s="7">
        <f t="shared" si="96"/>
        <v>5500</v>
      </c>
      <c r="N392" s="7">
        <f>VLOOKUP(M392,'CW1'!$AG$7:$AH$68,2,TRUE)</f>
        <v>16.940000000000001</v>
      </c>
      <c r="O392" s="7">
        <f>VLOOKUP(L392,'CW1'!$AG$7:$AI$68,3,TRUE)</f>
        <v>21.882529629629627</v>
      </c>
      <c r="P392" s="7">
        <f t="shared" si="93"/>
        <v>22</v>
      </c>
      <c r="Q392" s="7">
        <f>MATCH(P392,'CW1'!$AJ$7:$AJ$29,0)</f>
        <v>1</v>
      </c>
      <c r="R392" s="7">
        <f>MATCH(M392,'CW1'!$AK$6:$AX$6,0)</f>
        <v>11</v>
      </c>
      <c r="S392" s="7">
        <v>0</v>
      </c>
      <c r="T392" s="10">
        <f t="shared" si="91"/>
        <v>2.5432859781078103</v>
      </c>
      <c r="U392" s="161">
        <f>(('CW1'!G395-'CW1'!G394)/3600)*'CW2 Hybrid Fuel consumption'!T392</f>
        <v>6.3726014004860808E-5</v>
      </c>
      <c r="V392" s="10">
        <f t="shared" si="94"/>
        <v>0</v>
      </c>
      <c r="W392" s="10">
        <f t="shared" si="97"/>
        <v>13.458235889540138</v>
      </c>
      <c r="X392" s="171">
        <f t="shared" si="98"/>
        <v>0</v>
      </c>
      <c r="Y392" s="7">
        <f t="shared" si="99"/>
        <v>1.53624004257089E-2</v>
      </c>
    </row>
    <row r="393" spans="1:25">
      <c r="A393" s="42">
        <v>390</v>
      </c>
      <c r="B393" s="168">
        <f>'CW2'!P396</f>
        <v>2.5432859781078103</v>
      </c>
      <c r="C393" s="162">
        <f>CW1FC1!B393</f>
        <v>5.7548236227083059E-5</v>
      </c>
      <c r="D393" s="21">
        <f t="shared" si="92"/>
        <v>207.173650417499</v>
      </c>
      <c r="E393" s="151" t="s">
        <v>150</v>
      </c>
      <c r="F393" s="165" t="s">
        <v>154</v>
      </c>
      <c r="G393" s="7">
        <v>0</v>
      </c>
      <c r="H393" s="79">
        <f t="shared" si="89"/>
        <v>0</v>
      </c>
      <c r="I393" s="10">
        <v>0</v>
      </c>
      <c r="J393" s="10">
        <f t="shared" si="88"/>
        <v>3023517.2750824122</v>
      </c>
      <c r="K393" s="7">
        <f t="shared" si="95"/>
        <v>83.986590974511458</v>
      </c>
      <c r="L393" s="7">
        <f>'CW1'!Q396</f>
        <v>5400</v>
      </c>
      <c r="M393" s="7">
        <f t="shared" si="96"/>
        <v>5500</v>
      </c>
      <c r="N393" s="7">
        <f>VLOOKUP(M393,'CW1'!$AG$7:$AH$68,2,TRUE)</f>
        <v>16.940000000000001</v>
      </c>
      <c r="O393" s="7">
        <f>VLOOKUP(L393,'CW1'!$AG$7:$AI$68,3,TRUE)</f>
        <v>21.882529629629627</v>
      </c>
      <c r="P393" s="7">
        <f t="shared" si="93"/>
        <v>22</v>
      </c>
      <c r="Q393" s="7">
        <f>MATCH(P393,'CW1'!$AJ$7:$AJ$29,0)</f>
        <v>1</v>
      </c>
      <c r="R393" s="7">
        <f>MATCH(M393,'CW1'!$AK$6:$AX$6,0)</f>
        <v>11</v>
      </c>
      <c r="S393" s="7">
        <v>0</v>
      </c>
      <c r="T393" s="10">
        <f t="shared" si="91"/>
        <v>2.5432859781078103</v>
      </c>
      <c r="U393" s="161">
        <f>(('CW1'!G396-'CW1'!G395)/3600)*'CW2 Hybrid Fuel consumption'!T393</f>
        <v>6.3726014004860808E-5</v>
      </c>
      <c r="V393" s="10">
        <f t="shared" si="94"/>
        <v>0</v>
      </c>
      <c r="W393" s="10">
        <f t="shared" si="97"/>
        <v>13.458235889540138</v>
      </c>
      <c r="X393" s="171">
        <f t="shared" si="98"/>
        <v>0</v>
      </c>
      <c r="Y393" s="7">
        <f t="shared" si="99"/>
        <v>1.53624004257089E-2</v>
      </c>
    </row>
    <row r="394" spans="1:25">
      <c r="A394" s="42">
        <v>391</v>
      </c>
      <c r="B394" s="168">
        <f>'CW2'!P397</f>
        <v>2.5432859781078103</v>
      </c>
      <c r="C394" s="162">
        <f>CW1FC1!B394</f>
        <v>5.7548236227083059E-5</v>
      </c>
      <c r="D394" s="21">
        <f t="shared" si="92"/>
        <v>207.173650417499</v>
      </c>
      <c r="E394" s="151" t="s">
        <v>150</v>
      </c>
      <c r="F394" s="165" t="s">
        <v>154</v>
      </c>
      <c r="G394" s="7">
        <v>0</v>
      </c>
      <c r="H394" s="79">
        <f t="shared" si="89"/>
        <v>0</v>
      </c>
      <c r="I394" s="10">
        <v>0</v>
      </c>
      <c r="J394" s="10">
        <f t="shared" si="88"/>
        <v>3023517.2750824122</v>
      </c>
      <c r="K394" s="7">
        <f t="shared" si="95"/>
        <v>83.986590974511458</v>
      </c>
      <c r="L394" s="7">
        <f>'CW1'!Q397</f>
        <v>5400</v>
      </c>
      <c r="M394" s="7">
        <f t="shared" si="96"/>
        <v>5500</v>
      </c>
      <c r="N394" s="7">
        <f>VLOOKUP(M394,'CW1'!$AG$7:$AH$68,2,TRUE)</f>
        <v>16.940000000000001</v>
      </c>
      <c r="O394" s="7">
        <f>VLOOKUP(L394,'CW1'!$AG$7:$AI$68,3,TRUE)</f>
        <v>21.882529629629627</v>
      </c>
      <c r="P394" s="7">
        <f t="shared" si="93"/>
        <v>22</v>
      </c>
      <c r="Q394" s="7">
        <f>MATCH(P394,'CW1'!$AJ$7:$AJ$29,0)</f>
        <v>1</v>
      </c>
      <c r="R394" s="7">
        <f>MATCH(M394,'CW1'!$AK$6:$AX$6,0)</f>
        <v>11</v>
      </c>
      <c r="S394" s="7">
        <v>0</v>
      </c>
      <c r="T394" s="10">
        <f t="shared" si="91"/>
        <v>2.5432859781078103</v>
      </c>
      <c r="U394" s="161">
        <f>(('CW1'!G397-'CW1'!G396)/3600)*'CW2 Hybrid Fuel consumption'!T394</f>
        <v>6.3726014004860808E-5</v>
      </c>
      <c r="V394" s="10">
        <f t="shared" si="94"/>
        <v>0</v>
      </c>
      <c r="W394" s="10">
        <f t="shared" si="97"/>
        <v>13.458235889540138</v>
      </c>
      <c r="X394" s="171">
        <f t="shared" si="98"/>
        <v>0</v>
      </c>
      <c r="Y394" s="7">
        <f t="shared" si="99"/>
        <v>1.53624004257089E-2</v>
      </c>
    </row>
    <row r="395" spans="1:25">
      <c r="A395" s="42">
        <v>392</v>
      </c>
      <c r="B395" s="168">
        <f>'CW2'!P398</f>
        <v>2.5432859781078103</v>
      </c>
      <c r="C395" s="162">
        <f>CW1FC1!B395</f>
        <v>5.7548236227083059E-5</v>
      </c>
      <c r="D395" s="21">
        <f t="shared" si="92"/>
        <v>207.173650417499</v>
      </c>
      <c r="E395" s="151" t="s">
        <v>150</v>
      </c>
      <c r="F395" s="165" t="s">
        <v>154</v>
      </c>
      <c r="G395" s="7">
        <v>0</v>
      </c>
      <c r="H395" s="79">
        <f t="shared" si="89"/>
        <v>0</v>
      </c>
      <c r="I395" s="10">
        <v>0</v>
      </c>
      <c r="J395" s="10">
        <f t="shared" si="88"/>
        <v>3023517.2750824122</v>
      </c>
      <c r="K395" s="7">
        <f t="shared" si="95"/>
        <v>83.986590974511458</v>
      </c>
      <c r="L395" s="7">
        <f>'CW1'!Q398</f>
        <v>5400</v>
      </c>
      <c r="M395" s="7">
        <f t="shared" si="96"/>
        <v>5500</v>
      </c>
      <c r="N395" s="7">
        <f>VLOOKUP(M395,'CW1'!$AG$7:$AH$68,2,TRUE)</f>
        <v>16.940000000000001</v>
      </c>
      <c r="O395" s="7">
        <f>VLOOKUP(L395,'CW1'!$AG$7:$AI$68,3,TRUE)</f>
        <v>21.882529629629627</v>
      </c>
      <c r="P395" s="7">
        <f t="shared" si="93"/>
        <v>22</v>
      </c>
      <c r="Q395" s="7">
        <f>MATCH(P395,'CW1'!$AJ$7:$AJ$29,0)</f>
        <v>1</v>
      </c>
      <c r="R395" s="7">
        <f>MATCH(M395,'CW1'!$AK$6:$AX$6,0)</f>
        <v>11</v>
      </c>
      <c r="S395" s="7">
        <v>0</v>
      </c>
      <c r="T395" s="10">
        <f t="shared" si="91"/>
        <v>2.5432859781078103</v>
      </c>
      <c r="U395" s="161">
        <f>(('CW1'!G398-'CW1'!G397)/3600)*'CW2 Hybrid Fuel consumption'!T395</f>
        <v>6.3726014004860808E-5</v>
      </c>
      <c r="V395" s="10">
        <f t="shared" si="94"/>
        <v>0</v>
      </c>
      <c r="W395" s="10">
        <f t="shared" si="97"/>
        <v>13.458235889540138</v>
      </c>
      <c r="X395" s="171">
        <f t="shared" si="98"/>
        <v>0</v>
      </c>
      <c r="Y395" s="7">
        <f t="shared" si="99"/>
        <v>1.53624004257089E-2</v>
      </c>
    </row>
    <row r="396" spans="1:25">
      <c r="A396" s="42">
        <v>393</v>
      </c>
      <c r="B396" s="168">
        <f>'CW2'!P399</f>
        <v>2.5432859781078103</v>
      </c>
      <c r="C396" s="162">
        <f>CW1FC1!B396</f>
        <v>5.7548236227083059E-5</v>
      </c>
      <c r="D396" s="21">
        <f t="shared" si="92"/>
        <v>207.173650417499</v>
      </c>
      <c r="E396" s="151" t="s">
        <v>150</v>
      </c>
      <c r="F396" s="165" t="s">
        <v>154</v>
      </c>
      <c r="G396" s="7">
        <v>0</v>
      </c>
      <c r="H396" s="79">
        <f t="shared" si="89"/>
        <v>0</v>
      </c>
      <c r="I396" s="10">
        <v>0</v>
      </c>
      <c r="J396" s="10">
        <f t="shared" si="88"/>
        <v>3023517.2750824122</v>
      </c>
      <c r="K396" s="7">
        <f t="shared" si="95"/>
        <v>83.986590974511458</v>
      </c>
      <c r="L396" s="7">
        <f>'CW1'!Q399</f>
        <v>5400</v>
      </c>
      <c r="M396" s="7">
        <f t="shared" si="96"/>
        <v>5500</v>
      </c>
      <c r="N396" s="7">
        <f>VLOOKUP(M396,'CW1'!$AG$7:$AH$68,2,TRUE)</f>
        <v>16.940000000000001</v>
      </c>
      <c r="O396" s="7">
        <f>VLOOKUP(L396,'CW1'!$AG$7:$AI$68,3,TRUE)</f>
        <v>21.882529629629627</v>
      </c>
      <c r="P396" s="7">
        <f t="shared" si="93"/>
        <v>22</v>
      </c>
      <c r="Q396" s="7">
        <f>MATCH(P396,'CW1'!$AJ$7:$AJ$29,0)</f>
        <v>1</v>
      </c>
      <c r="R396" s="7">
        <f>MATCH(M396,'CW1'!$AK$6:$AX$6,0)</f>
        <v>11</v>
      </c>
      <c r="S396" s="7">
        <v>0</v>
      </c>
      <c r="T396" s="10">
        <f t="shared" si="91"/>
        <v>2.5432859781078103</v>
      </c>
      <c r="U396" s="161">
        <f>(('CW1'!G399-'CW1'!G398)/3600)*'CW2 Hybrid Fuel consumption'!T396</f>
        <v>6.3726014004860808E-5</v>
      </c>
      <c r="V396" s="10">
        <f t="shared" si="94"/>
        <v>0</v>
      </c>
      <c r="W396" s="10">
        <f t="shared" si="97"/>
        <v>13.458235889540138</v>
      </c>
      <c r="X396" s="171">
        <f t="shared" si="98"/>
        <v>0</v>
      </c>
      <c r="Y396" s="7">
        <f t="shared" si="99"/>
        <v>1.53624004257089E-2</v>
      </c>
    </row>
    <row r="397" spans="1:25">
      <c r="A397" s="42">
        <v>394</v>
      </c>
      <c r="B397" s="168">
        <f>'CW2'!P400</f>
        <v>2.5432859781078103</v>
      </c>
      <c r="C397" s="162">
        <f>CW1FC1!B397</f>
        <v>5.7548236227083059E-5</v>
      </c>
      <c r="D397" s="21">
        <f t="shared" si="92"/>
        <v>207.173650417499</v>
      </c>
      <c r="E397" s="151" t="s">
        <v>150</v>
      </c>
      <c r="F397" s="165" t="s">
        <v>154</v>
      </c>
      <c r="G397" s="7">
        <v>0</v>
      </c>
      <c r="H397" s="79">
        <f t="shared" si="89"/>
        <v>0</v>
      </c>
      <c r="I397" s="10">
        <v>0</v>
      </c>
      <c r="J397" s="10">
        <f t="shared" si="88"/>
        <v>3023517.2750824122</v>
      </c>
      <c r="K397" s="7">
        <f t="shared" si="95"/>
        <v>83.986590974511458</v>
      </c>
      <c r="L397" s="7">
        <f>'CW1'!Q400</f>
        <v>5400</v>
      </c>
      <c r="M397" s="7">
        <f t="shared" si="96"/>
        <v>5500</v>
      </c>
      <c r="N397" s="7">
        <f>VLOOKUP(M397,'CW1'!$AG$7:$AH$68,2,TRUE)</f>
        <v>16.940000000000001</v>
      </c>
      <c r="O397" s="7">
        <f>VLOOKUP(L397,'CW1'!$AG$7:$AI$68,3,TRUE)</f>
        <v>21.882529629629627</v>
      </c>
      <c r="P397" s="7">
        <f t="shared" si="93"/>
        <v>22</v>
      </c>
      <c r="Q397" s="7">
        <f>MATCH(P397,'CW1'!$AJ$7:$AJ$29,0)</f>
        <v>1</v>
      </c>
      <c r="R397" s="7">
        <f>MATCH(M397,'CW1'!$AK$6:$AX$6,0)</f>
        <v>11</v>
      </c>
      <c r="S397" s="7">
        <v>0</v>
      </c>
      <c r="T397" s="10">
        <f t="shared" si="91"/>
        <v>2.5432859781078103</v>
      </c>
      <c r="U397" s="161">
        <f>(('CW1'!G400-'CW1'!G399)/3600)*'CW2 Hybrid Fuel consumption'!T397</f>
        <v>6.3726014004860808E-5</v>
      </c>
      <c r="V397" s="10">
        <f t="shared" si="94"/>
        <v>0</v>
      </c>
      <c r="W397" s="10">
        <f t="shared" si="97"/>
        <v>13.458235889540138</v>
      </c>
      <c r="X397" s="171">
        <f t="shared" si="98"/>
        <v>0</v>
      </c>
      <c r="Y397" s="7">
        <f t="shared" si="99"/>
        <v>1.53624004257089E-2</v>
      </c>
    </row>
    <row r="398" spans="1:25">
      <c r="A398" s="42">
        <v>395</v>
      </c>
      <c r="B398" s="168">
        <f>'CW2'!P401</f>
        <v>-7.7002031930681882</v>
      </c>
      <c r="C398" s="162">
        <f>CW1FC1!B398</f>
        <v>-1.6120176377291598E-4</v>
      </c>
      <c r="D398" s="21">
        <f t="shared" si="92"/>
        <v>-580.32634958249753</v>
      </c>
      <c r="E398" s="151" t="s">
        <v>150</v>
      </c>
      <c r="F398" s="165" t="s">
        <v>154</v>
      </c>
      <c r="G398" s="7">
        <v>0</v>
      </c>
      <c r="H398" s="79">
        <f t="shared" si="89"/>
        <v>0</v>
      </c>
      <c r="I398" s="10">
        <v>0</v>
      </c>
      <c r="J398" s="10">
        <f t="shared" si="88"/>
        <v>3023517.2750824122</v>
      </c>
      <c r="K398" s="7">
        <f t="shared" si="95"/>
        <v>83.986590974511458</v>
      </c>
      <c r="L398" s="7">
        <f>'CW1'!Q401</f>
        <v>5400</v>
      </c>
      <c r="M398" s="7">
        <f t="shared" si="96"/>
        <v>5500</v>
      </c>
      <c r="N398" s="7">
        <f>VLOOKUP(M398,'CW1'!$AG$7:$AH$68,2,TRUE)</f>
        <v>16.940000000000001</v>
      </c>
      <c r="O398" s="7">
        <f>VLOOKUP(L398,'CW1'!$AG$7:$AI$68,3,TRUE)</f>
        <v>21.882529629629627</v>
      </c>
      <c r="P398" s="7">
        <f t="shared" si="93"/>
        <v>22</v>
      </c>
      <c r="Q398" s="7">
        <f>MATCH(P398,'CW1'!$AJ$7:$AJ$29,0)</f>
        <v>1</v>
      </c>
      <c r="R398" s="7">
        <f>MATCH(M398,'CW1'!$AK$6:$AX$6,0)</f>
        <v>11</v>
      </c>
      <c r="S398" s="7">
        <v>0</v>
      </c>
      <c r="T398" s="10">
        <f t="shared" si="91"/>
        <v>-7.7002031930681882</v>
      </c>
      <c r="U398" s="161">
        <f>(('CW1'!G401-'CW1'!G400)/3600)*'CW2 Hybrid Fuel consumption'!T398</f>
        <v>-1.9294065266180471E-4</v>
      </c>
      <c r="V398" s="10">
        <v>0</v>
      </c>
      <c r="W398" s="10">
        <f t="shared" si="97"/>
        <v>13.458235889540138</v>
      </c>
      <c r="X398" s="171">
        <f t="shared" si="98"/>
        <v>0</v>
      </c>
      <c r="Y398" s="7">
        <f t="shared" si="99"/>
        <v>1.53624004257089E-2</v>
      </c>
    </row>
    <row r="399" spans="1:25">
      <c r="A399" s="42">
        <v>396</v>
      </c>
      <c r="B399" s="168">
        <f>'CW2'!P402</f>
        <v>-7.6266002405957316</v>
      </c>
      <c r="C399" s="162">
        <f>CW1FC1!B399</f>
        <v>-1.6173345383541747E-4</v>
      </c>
      <c r="D399" s="21">
        <f t="shared" si="92"/>
        <v>-582.24043380750288</v>
      </c>
      <c r="E399" s="151" t="s">
        <v>150</v>
      </c>
      <c r="F399" s="165" t="s">
        <v>154</v>
      </c>
      <c r="G399" s="7">
        <v>0</v>
      </c>
      <c r="H399" s="79">
        <f t="shared" si="89"/>
        <v>0</v>
      </c>
      <c r="I399" s="10">
        <v>0</v>
      </c>
      <c r="J399" s="10">
        <f t="shared" si="88"/>
        <v>3023517.2750824122</v>
      </c>
      <c r="K399" s="7">
        <f t="shared" si="95"/>
        <v>83.986590974511458</v>
      </c>
      <c r="L399" s="7">
        <f>'CW1'!Q402</f>
        <v>5400</v>
      </c>
      <c r="M399" s="7">
        <f t="shared" si="96"/>
        <v>5500</v>
      </c>
      <c r="N399" s="7">
        <f>VLOOKUP(M399,'CW1'!$AG$7:$AH$68,2,TRUE)</f>
        <v>16.940000000000001</v>
      </c>
      <c r="O399" s="7">
        <f>VLOOKUP(L399,'CW1'!$AG$7:$AI$68,3,TRUE)</f>
        <v>21.882529629629627</v>
      </c>
      <c r="P399" s="7">
        <f t="shared" si="93"/>
        <v>22</v>
      </c>
      <c r="Q399" s="7">
        <f>MATCH(P399,'CW1'!$AJ$7:$AJ$29,0)</f>
        <v>1</v>
      </c>
      <c r="R399" s="7">
        <f>MATCH(M399,'CW1'!$AK$6:$AX$6,0)</f>
        <v>11</v>
      </c>
      <c r="S399" s="7">
        <v>0</v>
      </c>
      <c r="T399" s="10">
        <f t="shared" si="91"/>
        <v>-7.6266002405957316</v>
      </c>
      <c r="U399" s="161">
        <f>(('CW1'!G402-'CW1'!G401)/3600)*'CW2 Hybrid Fuel consumption'!T399</f>
        <v>-1.9347234272430652E-4</v>
      </c>
      <c r="V399" s="10">
        <v>0</v>
      </c>
      <c r="W399" s="10">
        <f t="shared" si="97"/>
        <v>13.458235889540138</v>
      </c>
      <c r="X399" s="171">
        <f t="shared" si="98"/>
        <v>0</v>
      </c>
      <c r="Y399" s="7">
        <f t="shared" si="99"/>
        <v>1.53624004257089E-2</v>
      </c>
    </row>
    <row r="400" spans="1:25">
      <c r="A400" s="42">
        <v>397</v>
      </c>
      <c r="B400" s="168">
        <f>'CW2'!P403</f>
        <v>-7.5512789565035101</v>
      </c>
      <c r="C400" s="162">
        <f>CW1FC1!B400</f>
        <v>-1.6226514389792228E-4</v>
      </c>
      <c r="D400" s="21">
        <f t="shared" si="92"/>
        <v>-584.15451803252017</v>
      </c>
      <c r="E400" s="151" t="s">
        <v>150</v>
      </c>
      <c r="F400" s="165" t="s">
        <v>154</v>
      </c>
      <c r="G400" s="7">
        <v>0</v>
      </c>
      <c r="H400" s="79">
        <f t="shared" si="89"/>
        <v>0</v>
      </c>
      <c r="I400" s="10">
        <v>0</v>
      </c>
      <c r="J400" s="10">
        <f t="shared" ref="J400:J431" si="100">J399+I400</f>
        <v>3023517.2750824122</v>
      </c>
      <c r="K400" s="7">
        <f t="shared" si="95"/>
        <v>83.986590974511458</v>
      </c>
      <c r="L400" s="7">
        <f>'CW1'!Q403</f>
        <v>5300</v>
      </c>
      <c r="M400" s="7">
        <f t="shared" si="96"/>
        <v>5500</v>
      </c>
      <c r="N400" s="7">
        <f>VLOOKUP(M400,'CW1'!$AG$7:$AH$68,2,TRUE)</f>
        <v>16.940000000000001</v>
      </c>
      <c r="O400" s="7">
        <f>VLOOKUP(L400,'CW1'!$AG$7:$AI$68,3,TRUE)</f>
        <v>21.851650943396226</v>
      </c>
      <c r="P400" s="7">
        <f t="shared" si="93"/>
        <v>22</v>
      </c>
      <c r="Q400" s="7">
        <f>MATCH(P400,'CW1'!$AJ$7:$AJ$29,0)</f>
        <v>1</v>
      </c>
      <c r="R400" s="7">
        <f>MATCH(M400,'CW1'!$AK$6:$AX$6,0)</f>
        <v>11</v>
      </c>
      <c r="S400" s="7">
        <v>0</v>
      </c>
      <c r="T400" s="10">
        <f t="shared" si="91"/>
        <v>-7.5512789565035101</v>
      </c>
      <c r="U400" s="161">
        <f>(('CW1'!G403-'CW1'!G402)/3600)*'CW2 Hybrid Fuel consumption'!T400</f>
        <v>-1.9400403278681225E-4</v>
      </c>
      <c r="V400" s="10">
        <v>0</v>
      </c>
      <c r="W400" s="10">
        <f t="shared" si="97"/>
        <v>13.458235889540138</v>
      </c>
      <c r="X400" s="171">
        <f t="shared" si="98"/>
        <v>0</v>
      </c>
      <c r="Y400" s="7">
        <f t="shared" si="99"/>
        <v>1.53624004257089E-2</v>
      </c>
    </row>
    <row r="401" spans="1:25">
      <c r="A401" s="42">
        <v>398</v>
      </c>
      <c r="B401" s="168">
        <f>'CW2'!P404</f>
        <v>-7.4741829797536781</v>
      </c>
      <c r="C401" s="162">
        <f>CW1FC1!B401</f>
        <v>-1.6279683396042062E-4</v>
      </c>
      <c r="D401" s="21">
        <f t="shared" si="92"/>
        <v>-586.06860225751427</v>
      </c>
      <c r="E401" s="151" t="s">
        <v>150</v>
      </c>
      <c r="F401" s="165" t="s">
        <v>154</v>
      </c>
      <c r="G401" s="7">
        <v>0</v>
      </c>
      <c r="H401" s="79">
        <f t="shared" si="89"/>
        <v>0</v>
      </c>
      <c r="I401" s="10">
        <v>0</v>
      </c>
      <c r="J401" s="10">
        <f t="shared" si="100"/>
        <v>3023517.2750824122</v>
      </c>
      <c r="K401" s="7">
        <f t="shared" si="95"/>
        <v>83.986590974511458</v>
      </c>
      <c r="L401" s="7">
        <f>'CW1'!Q404</f>
        <v>5200</v>
      </c>
      <c r="M401" s="7">
        <f t="shared" si="96"/>
        <v>5000</v>
      </c>
      <c r="N401" s="7">
        <f>VLOOKUP(M401,'CW1'!$AG$7:$AH$68,2,TRUE)</f>
        <v>15.26</v>
      </c>
      <c r="O401" s="7">
        <f>VLOOKUP(L401,'CW1'!$AG$7:$AI$68,3,TRUE)</f>
        <v>21.819584615384613</v>
      </c>
      <c r="P401" s="7">
        <f t="shared" si="93"/>
        <v>22</v>
      </c>
      <c r="Q401" s="7">
        <f>MATCH(P401,'CW1'!$AJ$7:$AJ$29,0)</f>
        <v>1</v>
      </c>
      <c r="R401" s="7">
        <f>MATCH(M401,'CW1'!$AK$6:$AX$6,0)</f>
        <v>10</v>
      </c>
      <c r="S401" s="7">
        <v>0</v>
      </c>
      <c r="T401" s="10">
        <f t="shared" si="91"/>
        <v>-7.4741829797536781</v>
      </c>
      <c r="U401" s="161">
        <f>(('CW1'!G404-'CW1'!G403)/3600)*'CW2 Hybrid Fuel consumption'!T401</f>
        <v>-1.9453572284931027E-4</v>
      </c>
      <c r="V401" s="10">
        <v>0</v>
      </c>
      <c r="W401" s="10">
        <f t="shared" si="97"/>
        <v>13.458235889540138</v>
      </c>
      <c r="X401" s="171">
        <f t="shared" si="98"/>
        <v>0</v>
      </c>
      <c r="Y401" s="7">
        <f t="shared" si="99"/>
        <v>1.53624004257089E-2</v>
      </c>
    </row>
    <row r="402" spans="1:25">
      <c r="A402" s="42">
        <v>399</v>
      </c>
      <c r="B402" s="168">
        <f>'CW2'!P405</f>
        <v>-7.3952523480029937</v>
      </c>
      <c r="C402" s="162">
        <f>CW1FC1!B402</f>
        <v>-1.6332852402291427E-4</v>
      </c>
      <c r="D402" s="21">
        <f t="shared" si="92"/>
        <v>-587.98268648249143</v>
      </c>
      <c r="E402" s="151" t="s">
        <v>150</v>
      </c>
      <c r="F402" s="165" t="s">
        <v>154</v>
      </c>
      <c r="G402" s="7">
        <v>0</v>
      </c>
      <c r="H402" s="79">
        <f t="shared" si="89"/>
        <v>0</v>
      </c>
      <c r="I402" s="10">
        <v>0</v>
      </c>
      <c r="J402" s="10">
        <f t="shared" si="100"/>
        <v>3023517.2750824122</v>
      </c>
      <c r="K402" s="7">
        <f t="shared" si="95"/>
        <v>83.986590974511458</v>
      </c>
      <c r="L402" s="7">
        <f>'CW1'!Q405</f>
        <v>5100</v>
      </c>
      <c r="M402" s="7">
        <f t="shared" si="96"/>
        <v>5000</v>
      </c>
      <c r="N402" s="7">
        <f>VLOOKUP(M402,'CW1'!$AG$7:$AH$68,2,TRUE)</f>
        <v>15.26</v>
      </c>
      <c r="O402" s="7">
        <f>VLOOKUP(L402,'CW1'!$AG$7:$AI$68,3,TRUE)</f>
        <v>21.786260784313725</v>
      </c>
      <c r="P402" s="7">
        <f t="shared" si="93"/>
        <v>22</v>
      </c>
      <c r="Q402" s="7">
        <f>MATCH(P402,'CW1'!$AJ$7:$AJ$29,0)</f>
        <v>1</v>
      </c>
      <c r="R402" s="7">
        <f>MATCH(M402,'CW1'!$AK$6:$AX$6,0)</f>
        <v>10</v>
      </c>
      <c r="S402" s="7">
        <v>0</v>
      </c>
      <c r="T402" s="10">
        <f t="shared" si="91"/>
        <v>-7.3952523480029937</v>
      </c>
      <c r="U402" s="161">
        <f>(('CW1'!G405-'CW1'!G404)/3600)*'CW2 Hybrid Fuel consumption'!T402</f>
        <v>-1.950674129118027E-4</v>
      </c>
      <c r="V402" s="10">
        <v>0</v>
      </c>
      <c r="W402" s="10">
        <f t="shared" si="97"/>
        <v>13.458235889540138</v>
      </c>
      <c r="X402" s="171">
        <f t="shared" si="98"/>
        <v>0</v>
      </c>
      <c r="Y402" s="7">
        <f t="shared" si="99"/>
        <v>1.53624004257089E-2</v>
      </c>
    </row>
    <row r="403" spans="1:25">
      <c r="A403" s="42">
        <v>400</v>
      </c>
      <c r="B403" s="168">
        <f>'CW2'!P406</f>
        <v>-7.3144231597176459</v>
      </c>
      <c r="C403" s="162">
        <f>CW1FC1!B403</f>
        <v>-1.6386021408541215E-4</v>
      </c>
      <c r="D403" s="21">
        <f t="shared" si="92"/>
        <v>-589.89677070748371</v>
      </c>
      <c r="E403" s="151" t="s">
        <v>150</v>
      </c>
      <c r="F403" s="165" t="s">
        <v>154</v>
      </c>
      <c r="G403" s="7">
        <v>0</v>
      </c>
      <c r="H403" s="79">
        <f t="shared" si="89"/>
        <v>0</v>
      </c>
      <c r="I403" s="10">
        <v>0</v>
      </c>
      <c r="J403" s="10">
        <f t="shared" si="100"/>
        <v>3023517.2750824122</v>
      </c>
      <c r="K403" s="7">
        <f t="shared" si="95"/>
        <v>83.986590974511458</v>
      </c>
      <c r="L403" s="7">
        <f>'CW1'!Q406</f>
        <v>5100</v>
      </c>
      <c r="M403" s="7">
        <f t="shared" si="96"/>
        <v>5000</v>
      </c>
      <c r="N403" s="7">
        <f>VLOOKUP(M403,'CW1'!$AG$7:$AH$68,2,TRUE)</f>
        <v>15.26</v>
      </c>
      <c r="O403" s="7">
        <f>VLOOKUP(L403,'CW1'!$AG$7:$AI$68,3,TRUE)</f>
        <v>21.786260784313725</v>
      </c>
      <c r="P403" s="7">
        <f t="shared" si="93"/>
        <v>22</v>
      </c>
      <c r="Q403" s="7">
        <f>MATCH(P403,'CW1'!$AJ$7:$AJ$29,0)</f>
        <v>1</v>
      </c>
      <c r="R403" s="7">
        <f>MATCH(M403,'CW1'!$AK$6:$AX$6,0)</f>
        <v>10</v>
      </c>
      <c r="S403" s="7">
        <v>0</v>
      </c>
      <c r="T403" s="10">
        <f t="shared" si="91"/>
        <v>-7.3144231597176459</v>
      </c>
      <c r="U403" s="161">
        <f>(('CW1'!G406-'CW1'!G405)/3600)*'CW2 Hybrid Fuel consumption'!T403</f>
        <v>-1.9559910297430014E-4</v>
      </c>
      <c r="V403" s="10">
        <v>0</v>
      </c>
      <c r="W403" s="10">
        <f t="shared" si="97"/>
        <v>13.458235889540138</v>
      </c>
      <c r="X403" s="171">
        <f t="shared" si="98"/>
        <v>0</v>
      </c>
      <c r="Y403" s="7">
        <f t="shared" si="99"/>
        <v>1.53624004257089E-2</v>
      </c>
    </row>
    <row r="404" spans="1:25">
      <c r="A404" s="42">
        <v>401</v>
      </c>
      <c r="B404" s="168">
        <f>'CW2'!P407</f>
        <v>-7.2316271940842043</v>
      </c>
      <c r="C404" s="162">
        <f>CW1FC1!B404</f>
        <v>-1.6439190414791499E-4</v>
      </c>
      <c r="D404" s="21">
        <f t="shared" si="92"/>
        <v>-591.81085493249395</v>
      </c>
      <c r="E404" s="151" t="s">
        <v>150</v>
      </c>
      <c r="F404" s="165" t="s">
        <v>154</v>
      </c>
      <c r="G404" s="7">
        <v>0</v>
      </c>
      <c r="H404" s="79">
        <f t="shared" si="89"/>
        <v>0</v>
      </c>
      <c r="I404" s="10">
        <v>0</v>
      </c>
      <c r="J404" s="10">
        <f t="shared" si="100"/>
        <v>3023517.2750824122</v>
      </c>
      <c r="K404" s="7">
        <f t="shared" si="95"/>
        <v>83.986590974511458</v>
      </c>
      <c r="L404" s="7">
        <f>'CW1'!Q407</f>
        <v>5000</v>
      </c>
      <c r="M404" s="7">
        <f t="shared" si="96"/>
        <v>5000</v>
      </c>
      <c r="N404" s="7">
        <f>VLOOKUP(M404,'CW1'!$AG$7:$AH$68,2,TRUE)</f>
        <v>15.26</v>
      </c>
      <c r="O404" s="7">
        <f>VLOOKUP(L404,'CW1'!$AG$7:$AI$68,3,TRUE)</f>
        <v>21.751604</v>
      </c>
      <c r="P404" s="7">
        <f t="shared" si="93"/>
        <v>22</v>
      </c>
      <c r="Q404" s="7">
        <f>MATCH(P404,'CW1'!$AJ$7:$AJ$29,0)</f>
        <v>1</v>
      </c>
      <c r="R404" s="7">
        <f>MATCH(M404,'CW1'!$AK$6:$AX$6,0)</f>
        <v>10</v>
      </c>
      <c r="S404" s="7">
        <v>0</v>
      </c>
      <c r="T404" s="10">
        <f t="shared" si="91"/>
        <v>-7.2316271940842043</v>
      </c>
      <c r="U404" s="161">
        <f>(('CW1'!G407-'CW1'!G406)/3600)*'CW2 Hybrid Fuel consumption'!T404</f>
        <v>-1.9613079303680355E-4</v>
      </c>
      <c r="V404" s="10">
        <v>0</v>
      </c>
      <c r="W404" s="10">
        <f t="shared" si="97"/>
        <v>13.458235889540138</v>
      </c>
      <c r="X404" s="171">
        <f t="shared" si="98"/>
        <v>0</v>
      </c>
      <c r="Y404" s="7">
        <f t="shared" si="99"/>
        <v>1.53624004257089E-2</v>
      </c>
    </row>
    <row r="405" spans="1:25">
      <c r="A405" s="42">
        <v>402</v>
      </c>
      <c r="B405" s="168">
        <f>'CW2'!P408</f>
        <v>-7.1467914820655851</v>
      </c>
      <c r="C405" s="162">
        <f>CW1FC1!B405</f>
        <v>-1.6492359421041878E-4</v>
      </c>
      <c r="D405" s="21">
        <f t="shared" si="92"/>
        <v>-593.72493915750761</v>
      </c>
      <c r="E405" s="151" t="s">
        <v>150</v>
      </c>
      <c r="F405" s="165" t="s">
        <v>154</v>
      </c>
      <c r="G405" s="7">
        <v>0</v>
      </c>
      <c r="H405" s="79">
        <f t="shared" si="89"/>
        <v>0</v>
      </c>
      <c r="I405" s="10">
        <v>0</v>
      </c>
      <c r="J405" s="10">
        <f t="shared" si="100"/>
        <v>3023517.2750824122</v>
      </c>
      <c r="K405" s="7">
        <f t="shared" si="95"/>
        <v>83.986590974511458</v>
      </c>
      <c r="L405" s="7">
        <f>'CW1'!Q408</f>
        <v>4900</v>
      </c>
      <c r="M405" s="7">
        <f t="shared" si="96"/>
        <v>5000</v>
      </c>
      <c r="N405" s="7">
        <f>VLOOKUP(M405,'CW1'!$AG$7:$AH$68,2,TRUE)</f>
        <v>15.26</v>
      </c>
      <c r="O405" s="7">
        <f>VLOOKUP(L405,'CW1'!$AG$7:$AI$68,3,TRUE)</f>
        <v>21.773712244897961</v>
      </c>
      <c r="P405" s="7">
        <f t="shared" si="93"/>
        <v>22</v>
      </c>
      <c r="Q405" s="7">
        <f>MATCH(P405,'CW1'!$AJ$7:$AJ$29,0)</f>
        <v>1</v>
      </c>
      <c r="R405" s="7">
        <f>MATCH(M405,'CW1'!$AK$6:$AX$6,0)</f>
        <v>10</v>
      </c>
      <c r="S405" s="7">
        <v>0</v>
      </c>
      <c r="T405" s="10">
        <f t="shared" si="91"/>
        <v>-7.1467914820655851</v>
      </c>
      <c r="U405" s="161">
        <f>(('CW1'!G408-'CW1'!G407)/3600)*'CW2 Hybrid Fuel consumption'!T405</f>
        <v>-1.9666248309930807E-4</v>
      </c>
      <c r="V405" s="10">
        <v>0</v>
      </c>
      <c r="W405" s="10">
        <f t="shared" si="97"/>
        <v>13.458235889540138</v>
      </c>
      <c r="X405" s="171">
        <f t="shared" si="98"/>
        <v>0</v>
      </c>
      <c r="Y405" s="7">
        <f t="shared" si="99"/>
        <v>1.53624004257089E-2</v>
      </c>
    </row>
    <row r="406" spans="1:25">
      <c r="A406" s="42">
        <v>403</v>
      </c>
      <c r="B406" s="168">
        <f>'CW2'!P409</f>
        <v>-7.0598378206728913</v>
      </c>
      <c r="C406" s="162">
        <f>CW1FC1!B406</f>
        <v>-1.6545528427291839E-4</v>
      </c>
      <c r="D406" s="21">
        <f t="shared" si="92"/>
        <v>-595.63902338250625</v>
      </c>
      <c r="E406" s="151" t="s">
        <v>150</v>
      </c>
      <c r="F406" s="165" t="s">
        <v>154</v>
      </c>
      <c r="G406" s="7">
        <v>0</v>
      </c>
      <c r="H406" s="79">
        <f t="shared" si="89"/>
        <v>0</v>
      </c>
      <c r="I406" s="10">
        <v>0</v>
      </c>
      <c r="J406" s="10">
        <f t="shared" si="100"/>
        <v>3023517.2750824122</v>
      </c>
      <c r="K406" s="7">
        <f t="shared" si="95"/>
        <v>83.986590974511458</v>
      </c>
      <c r="L406" s="7">
        <f>'CW1'!Q409</f>
        <v>4900</v>
      </c>
      <c r="M406" s="7">
        <f t="shared" si="96"/>
        <v>5000</v>
      </c>
      <c r="N406" s="7">
        <f>VLOOKUP(M406,'CW1'!$AG$7:$AH$68,2,TRUE)</f>
        <v>15.26</v>
      </c>
      <c r="O406" s="7">
        <f>VLOOKUP(L406,'CW1'!$AG$7:$AI$68,3,TRUE)</f>
        <v>21.773712244897961</v>
      </c>
      <c r="P406" s="7">
        <f t="shared" si="93"/>
        <v>22</v>
      </c>
      <c r="Q406" s="7">
        <f>MATCH(P406,'CW1'!$AJ$7:$AJ$29,0)</f>
        <v>1</v>
      </c>
      <c r="R406" s="7">
        <f>MATCH(M406,'CW1'!$AK$6:$AX$6,0)</f>
        <v>10</v>
      </c>
      <c r="S406" s="7">
        <v>0</v>
      </c>
      <c r="T406" s="10">
        <f t="shared" si="91"/>
        <v>-7.0598378206728913</v>
      </c>
      <c r="U406" s="161">
        <f>(('CW1'!G409-'CW1'!G408)/3600)*'CW2 Hybrid Fuel consumption'!T406</f>
        <v>-1.9719417316180766E-4</v>
      </c>
      <c r="V406" s="10">
        <v>0</v>
      </c>
      <c r="W406" s="10">
        <f t="shared" si="97"/>
        <v>13.458235889540138</v>
      </c>
      <c r="X406" s="171">
        <f t="shared" si="98"/>
        <v>0</v>
      </c>
      <c r="Y406" s="7">
        <f t="shared" si="99"/>
        <v>1.53624004257089E-2</v>
      </c>
    </row>
    <row r="407" spans="1:25">
      <c r="A407" s="42">
        <v>404</v>
      </c>
      <c r="B407" s="168">
        <f>'CW2'!P410</f>
        <v>-6.9706822209537762</v>
      </c>
      <c r="C407" s="162">
        <f>CW1FC1!B407</f>
        <v>-1.6598697433541415E-4</v>
      </c>
      <c r="D407" s="21">
        <f t="shared" si="92"/>
        <v>-597.55310760749092</v>
      </c>
      <c r="E407" s="151" t="s">
        <v>150</v>
      </c>
      <c r="F407" s="165" t="s">
        <v>154</v>
      </c>
      <c r="G407" s="7">
        <v>0</v>
      </c>
      <c r="H407" s="79">
        <f t="shared" si="89"/>
        <v>0</v>
      </c>
      <c r="I407" s="10">
        <v>0</v>
      </c>
      <c r="J407" s="10">
        <f t="shared" si="100"/>
        <v>3023517.2750824122</v>
      </c>
      <c r="K407" s="7">
        <f t="shared" si="95"/>
        <v>83.986590974511458</v>
      </c>
      <c r="L407" s="7">
        <f>'CW1'!Q410</f>
        <v>4800</v>
      </c>
      <c r="M407" s="7">
        <f t="shared" si="96"/>
        <v>5000</v>
      </c>
      <c r="N407" s="7">
        <f>VLOOKUP(M407,'CW1'!$AG$7:$AH$68,2,TRUE)</f>
        <v>15.26</v>
      </c>
      <c r="O407" s="7">
        <f>VLOOKUP(L407,'CW1'!$AG$7:$AI$68,3,TRUE)</f>
        <v>21.796741666666666</v>
      </c>
      <c r="P407" s="7">
        <f t="shared" si="93"/>
        <v>22</v>
      </c>
      <c r="Q407" s="7">
        <f>MATCH(P407,'CW1'!$AJ$7:$AJ$29,0)</f>
        <v>1</v>
      </c>
      <c r="R407" s="7">
        <f>MATCH(M407,'CW1'!$AK$6:$AX$6,0)</f>
        <v>10</v>
      </c>
      <c r="S407" s="7">
        <v>0</v>
      </c>
      <c r="T407" s="10">
        <f t="shared" si="91"/>
        <v>-6.9706822209537762</v>
      </c>
      <c r="U407" s="161">
        <f>(('CW1'!G410-'CW1'!G409)/3600)*'CW2 Hybrid Fuel consumption'!T407</f>
        <v>-1.9772586322430261E-4</v>
      </c>
      <c r="V407" s="10">
        <v>0</v>
      </c>
      <c r="W407" s="10">
        <f t="shared" si="97"/>
        <v>13.458235889540138</v>
      </c>
      <c r="X407" s="171">
        <f t="shared" si="98"/>
        <v>0</v>
      </c>
      <c r="Y407" s="7">
        <f t="shared" si="99"/>
        <v>1.53624004257089E-2</v>
      </c>
    </row>
    <row r="408" spans="1:25">
      <c r="A408" s="42">
        <v>405</v>
      </c>
      <c r="B408" s="168">
        <f>'CW2'!P411</f>
        <v>3.8078952791124134</v>
      </c>
      <c r="C408" s="162">
        <f>CW1FC1!B408</f>
        <v>9.5981335602085226E-5</v>
      </c>
      <c r="D408" s="21">
        <f t="shared" si="92"/>
        <v>345.5328081675068</v>
      </c>
      <c r="E408" s="151" t="s">
        <v>150</v>
      </c>
      <c r="F408" s="167" t="s">
        <v>152</v>
      </c>
      <c r="G408" s="7">
        <v>0</v>
      </c>
      <c r="H408" s="79">
        <f t="shared" si="89"/>
        <v>0</v>
      </c>
      <c r="I408" s="10">
        <f>B408*1000</f>
        <v>3807.8952791124134</v>
      </c>
      <c r="J408" s="10">
        <f t="shared" si="100"/>
        <v>3027325.1703615244</v>
      </c>
      <c r="K408" s="7">
        <f t="shared" si="95"/>
        <v>84.092365843375688</v>
      </c>
      <c r="L408" s="7">
        <f>'CW1'!Q411</f>
        <v>4700</v>
      </c>
      <c r="M408" s="7">
        <f t="shared" si="96"/>
        <v>4500</v>
      </c>
      <c r="N408" s="7">
        <f>VLOOKUP(M408,'CW1'!$AG$7:$AH$68,2,TRUE)</f>
        <v>13.81</v>
      </c>
      <c r="O408" s="7">
        <f>VLOOKUP(L408,'CW1'!$AG$7:$AI$68,3,TRUE)</f>
        <v>21.820751063829785</v>
      </c>
      <c r="P408" s="7">
        <f t="shared" si="93"/>
        <v>22</v>
      </c>
      <c r="Q408" s="7">
        <f>MATCH(P408,'CW1'!$AJ$7:$AJ$29,0)</f>
        <v>1</v>
      </c>
      <c r="R408" s="7">
        <f>MATCH(M408,'CW1'!$AK$6:$AX$6,0)</f>
        <v>9</v>
      </c>
      <c r="S408" s="7">
        <f>INDEX('CW1'!$AK$7:$AX$29,'CW2 Hybrid Fuel consumption'!Q408,'CW2 Hybrid Fuel consumption'!R408)</f>
        <v>488</v>
      </c>
      <c r="T408" s="10">
        <f t="shared" si="91"/>
        <v>3.8078952791124134</v>
      </c>
      <c r="U408" s="161">
        <f>(('CW1'!G411-'CW1'!G410)/3600)*'CW2 Hybrid Fuel consumption'!T408</f>
        <v>1.0974244671319662E-4</v>
      </c>
      <c r="V408" s="10">
        <f t="shared" si="94"/>
        <v>5.3554313996039951E-2</v>
      </c>
      <c r="W408" s="10">
        <f t="shared" si="97"/>
        <v>13.511790203536178</v>
      </c>
      <c r="X408" s="171">
        <f t="shared" si="98"/>
        <v>7.1788624659570988E-5</v>
      </c>
      <c r="Y408" s="7">
        <f t="shared" si="99"/>
        <v>1.5434189050368471E-2</v>
      </c>
    </row>
    <row r="409" spans="1:25">
      <c r="A409" s="42">
        <v>406</v>
      </c>
      <c r="B409" s="168">
        <f>'CW2'!P412</f>
        <v>3.8238739063417775</v>
      </c>
      <c r="C409" s="162">
        <f>CW1FC1!B409</f>
        <v>9.6087673614580067E-5</v>
      </c>
      <c r="D409" s="21">
        <f t="shared" si="92"/>
        <v>345.91562501248825</v>
      </c>
      <c r="E409" s="151" t="s">
        <v>150</v>
      </c>
      <c r="F409" s="167" t="s">
        <v>152</v>
      </c>
      <c r="G409" s="7">
        <v>0</v>
      </c>
      <c r="H409" s="79">
        <f t="shared" si="89"/>
        <v>0</v>
      </c>
      <c r="I409" s="10">
        <f t="shared" ref="I409:I423" si="101">B409*1000</f>
        <v>3823.8739063417775</v>
      </c>
      <c r="J409" s="10">
        <f t="shared" si="100"/>
        <v>3031149.0442678663</v>
      </c>
      <c r="K409" s="7">
        <f t="shared" si="95"/>
        <v>84.198584562996288</v>
      </c>
      <c r="L409" s="7">
        <f>'CW1'!Q412</f>
        <v>4700</v>
      </c>
      <c r="M409" s="7">
        <f t="shared" si="96"/>
        <v>4500</v>
      </c>
      <c r="N409" s="7">
        <f>VLOOKUP(M409,'CW1'!$AG$7:$AH$68,2,TRUE)</f>
        <v>13.81</v>
      </c>
      <c r="O409" s="7">
        <f>VLOOKUP(L409,'CW1'!$AG$7:$AI$68,3,TRUE)</f>
        <v>21.820751063829785</v>
      </c>
      <c r="P409" s="7">
        <f t="shared" si="93"/>
        <v>22</v>
      </c>
      <c r="Q409" s="7">
        <f>MATCH(P409,'CW1'!$AJ$7:$AJ$29,0)</f>
        <v>1</v>
      </c>
      <c r="R409" s="7">
        <f>MATCH(M409,'CW1'!$AK$6:$AX$6,0)</f>
        <v>9</v>
      </c>
      <c r="S409" s="7">
        <f>INDEX('CW1'!$AK$7:$AX$29,'CW2 Hybrid Fuel consumption'!Q409,'CW2 Hybrid Fuel consumption'!R409)</f>
        <v>488</v>
      </c>
      <c r="T409" s="10">
        <f t="shared" si="91"/>
        <v>3.8238739063417775</v>
      </c>
      <c r="U409" s="161">
        <f>(('CW1'!G412-'CW1'!G411)/3600)*'CW2 Hybrid Fuel consumption'!T409</f>
        <v>1.0984878472569071E-4</v>
      </c>
      <c r="V409" s="10">
        <f t="shared" si="94"/>
        <v>5.3606206946137068E-2</v>
      </c>
      <c r="W409" s="10">
        <f t="shared" si="97"/>
        <v>13.565396410482315</v>
      </c>
      <c r="X409" s="171">
        <f t="shared" si="98"/>
        <v>7.185818625487543E-5</v>
      </c>
      <c r="Y409" s="7">
        <f t="shared" si="99"/>
        <v>1.5506047236623346E-2</v>
      </c>
    </row>
    <row r="410" spans="1:25">
      <c r="A410" s="42">
        <v>407</v>
      </c>
      <c r="B410" s="168">
        <f>'CW2'!P413</f>
        <v>3.8398369210305687</v>
      </c>
      <c r="C410" s="162">
        <f>CW1FC1!B410</f>
        <v>9.6194011627083296E-5</v>
      </c>
      <c r="D410" s="21">
        <f t="shared" si="92"/>
        <v>346.29844185749988</v>
      </c>
      <c r="E410" s="151" t="s">
        <v>150</v>
      </c>
      <c r="F410" s="167" t="s">
        <v>152</v>
      </c>
      <c r="G410" s="7">
        <v>0</v>
      </c>
      <c r="H410" s="79">
        <f t="shared" si="89"/>
        <v>0</v>
      </c>
      <c r="I410" s="10">
        <f t="shared" si="101"/>
        <v>3839.8369210305686</v>
      </c>
      <c r="J410" s="10">
        <f t="shared" si="100"/>
        <v>3034988.881188897</v>
      </c>
      <c r="K410" s="7">
        <f t="shared" si="95"/>
        <v>84.30524669969158</v>
      </c>
      <c r="L410" s="7">
        <f>'CW1'!Q413</f>
        <v>4700</v>
      </c>
      <c r="M410" s="7">
        <f t="shared" si="96"/>
        <v>4500</v>
      </c>
      <c r="N410" s="7">
        <f>VLOOKUP(M410,'CW1'!$AG$7:$AH$68,2,TRUE)</f>
        <v>13.81</v>
      </c>
      <c r="O410" s="7">
        <f>VLOOKUP(L410,'CW1'!$AG$7:$AI$68,3,TRUE)</f>
        <v>21.820751063829785</v>
      </c>
      <c r="P410" s="7">
        <f t="shared" si="93"/>
        <v>22</v>
      </c>
      <c r="Q410" s="7">
        <f>MATCH(P410,'CW1'!$AJ$7:$AJ$29,0)</f>
        <v>1</v>
      </c>
      <c r="R410" s="7">
        <f>MATCH(M410,'CW1'!$AK$6:$AX$6,0)</f>
        <v>9</v>
      </c>
      <c r="S410" s="7">
        <f>INDEX('CW1'!$AK$7:$AX$29,'CW2 Hybrid Fuel consumption'!Q410,'CW2 Hybrid Fuel consumption'!R410)</f>
        <v>488</v>
      </c>
      <c r="T410" s="10">
        <f t="shared" si="91"/>
        <v>3.8398369210305687</v>
      </c>
      <c r="U410" s="161">
        <f>(('CW1'!G413-'CW1'!G412)/3600)*'CW2 Hybrid Fuel consumption'!T410</f>
        <v>1.099551227381944E-4</v>
      </c>
      <c r="V410" s="10">
        <f t="shared" si="94"/>
        <v>5.3658099896238869E-2</v>
      </c>
      <c r="W410" s="10">
        <f t="shared" si="97"/>
        <v>13.619054510378554</v>
      </c>
      <c r="X410" s="171">
        <f t="shared" si="98"/>
        <v>7.1927747850186161E-5</v>
      </c>
      <c r="Y410" s="7">
        <f t="shared" si="99"/>
        <v>1.5577974984473532E-2</v>
      </c>
    </row>
    <row r="411" spans="1:25">
      <c r="A411" s="42">
        <v>408</v>
      </c>
      <c r="B411" s="168">
        <f>'CW2'!P414</f>
        <v>3.8557845855008597</v>
      </c>
      <c r="C411" s="162">
        <f>CW1FC1!B411</f>
        <v>9.6300349639585184E-5</v>
      </c>
      <c r="D411" s="21">
        <f t="shared" si="92"/>
        <v>346.68125870250668</v>
      </c>
      <c r="E411" s="151" t="s">
        <v>150</v>
      </c>
      <c r="F411" s="167" t="s">
        <v>152</v>
      </c>
      <c r="G411" s="7">
        <v>0</v>
      </c>
      <c r="H411" s="79">
        <f t="shared" si="89"/>
        <v>0</v>
      </c>
      <c r="I411" s="10">
        <f t="shared" si="101"/>
        <v>3855.7845855008595</v>
      </c>
      <c r="J411" s="10">
        <f t="shared" si="100"/>
        <v>3038844.665774398</v>
      </c>
      <c r="K411" s="7">
        <f t="shared" si="95"/>
        <v>84.412351827066615</v>
      </c>
      <c r="L411" s="7">
        <f>'CW1'!Q414</f>
        <v>4800</v>
      </c>
      <c r="M411" s="7">
        <f t="shared" si="96"/>
        <v>5000</v>
      </c>
      <c r="N411" s="7">
        <f>VLOOKUP(M411,'CW1'!$AG$7:$AH$68,2,TRUE)</f>
        <v>15.26</v>
      </c>
      <c r="O411" s="7">
        <f>VLOOKUP(L411,'CW1'!$AG$7:$AI$68,3,TRUE)</f>
        <v>21.796741666666666</v>
      </c>
      <c r="P411" s="7">
        <f t="shared" si="93"/>
        <v>22</v>
      </c>
      <c r="Q411" s="7">
        <f>MATCH(P411,'CW1'!$AJ$7:$AJ$29,0)</f>
        <v>1</v>
      </c>
      <c r="R411" s="7">
        <f>MATCH(M411,'CW1'!$AK$6:$AX$6,0)</f>
        <v>10</v>
      </c>
      <c r="S411" s="7">
        <f>INDEX('CW1'!$AK$7:$AX$29,'CW2 Hybrid Fuel consumption'!Q411,'CW2 Hybrid Fuel consumption'!R411)</f>
        <v>488</v>
      </c>
      <c r="T411" s="10">
        <f t="shared" si="91"/>
        <v>3.8557845855008597</v>
      </c>
      <c r="U411" s="161">
        <f>(('CW1'!G414-'CW1'!G413)/3600)*'CW2 Hybrid Fuel consumption'!T411</f>
        <v>1.1006146075069658E-4</v>
      </c>
      <c r="V411" s="10">
        <f t="shared" si="94"/>
        <v>5.3709992846339927E-2</v>
      </c>
      <c r="W411" s="10">
        <f t="shared" si="97"/>
        <v>13.672764503224894</v>
      </c>
      <c r="X411" s="171">
        <f t="shared" si="98"/>
        <v>7.1997309445495888E-5</v>
      </c>
      <c r="Y411" s="7">
        <f t="shared" si="99"/>
        <v>1.5649972293919026E-2</v>
      </c>
    </row>
    <row r="412" spans="1:25">
      <c r="A412" s="42">
        <v>409</v>
      </c>
      <c r="B412" s="168">
        <f>'CW2'!P415</f>
        <v>3.8717171575680127</v>
      </c>
      <c r="C412" s="162">
        <f>CW1FC1!B412</f>
        <v>9.6406687652085202E-5</v>
      </c>
      <c r="D412" s="21">
        <f t="shared" si="92"/>
        <v>347.06407554750672</v>
      </c>
      <c r="E412" s="151" t="s">
        <v>150</v>
      </c>
      <c r="F412" s="167" t="s">
        <v>152</v>
      </c>
      <c r="G412" s="7">
        <v>0</v>
      </c>
      <c r="H412" s="79">
        <f t="shared" si="89"/>
        <v>0</v>
      </c>
      <c r="I412" s="10">
        <f t="shared" si="101"/>
        <v>3871.7171575680127</v>
      </c>
      <c r="J412" s="10">
        <f t="shared" si="100"/>
        <v>3042716.3829319659</v>
      </c>
      <c r="K412" s="7">
        <f t="shared" si="95"/>
        <v>84.519899525887936</v>
      </c>
      <c r="L412" s="7">
        <f>'CW1'!Q415</f>
        <v>4800</v>
      </c>
      <c r="M412" s="7">
        <f t="shared" si="96"/>
        <v>5000</v>
      </c>
      <c r="N412" s="7">
        <f>VLOOKUP(M412,'CW1'!$AG$7:$AH$68,2,TRUE)</f>
        <v>15.26</v>
      </c>
      <c r="O412" s="7">
        <f>VLOOKUP(L412,'CW1'!$AG$7:$AI$68,3,TRUE)</f>
        <v>21.796741666666666</v>
      </c>
      <c r="P412" s="7">
        <f t="shared" si="93"/>
        <v>22</v>
      </c>
      <c r="Q412" s="7">
        <f>MATCH(P412,'CW1'!$AJ$7:$AJ$29,0)</f>
        <v>1</v>
      </c>
      <c r="R412" s="7">
        <f>MATCH(M412,'CW1'!$AK$6:$AX$6,0)</f>
        <v>10</v>
      </c>
      <c r="S412" s="7">
        <f>INDEX('CW1'!$AK$7:$AX$29,'CW2 Hybrid Fuel consumption'!Q412,'CW2 Hybrid Fuel consumption'!R412)</f>
        <v>488</v>
      </c>
      <c r="T412" s="10">
        <f t="shared" si="91"/>
        <v>3.8717171575680127</v>
      </c>
      <c r="U412" s="161">
        <f>(('CW1'!G415-'CW1'!G414)/3600)*'CW2 Hybrid Fuel consumption'!T412</f>
        <v>1.1016779876319659E-4</v>
      </c>
      <c r="V412" s="10">
        <f t="shared" si="94"/>
        <v>5.3761885796439937E-2</v>
      </c>
      <c r="W412" s="10">
        <f t="shared" si="97"/>
        <v>13.726526389021334</v>
      </c>
      <c r="X412" s="171">
        <f t="shared" si="98"/>
        <v>7.2066871040804206E-5</v>
      </c>
      <c r="Y412" s="7">
        <f t="shared" si="99"/>
        <v>1.5722039164959831E-2</v>
      </c>
    </row>
    <row r="413" spans="1:25">
      <c r="A413" s="42">
        <v>410</v>
      </c>
      <c r="B413" s="168">
        <f>'CW2'!P416</f>
        <v>3.8876348906432128</v>
      </c>
      <c r="C413" s="162">
        <f>CW1FC1!B413</f>
        <v>9.6513025664581845E-5</v>
      </c>
      <c r="D413" s="21">
        <f t="shared" si="92"/>
        <v>347.44689239249465</v>
      </c>
      <c r="E413" s="151" t="s">
        <v>150</v>
      </c>
      <c r="F413" s="167" t="s">
        <v>152</v>
      </c>
      <c r="G413" s="7">
        <v>0</v>
      </c>
      <c r="H413" s="79">
        <f t="shared" si="89"/>
        <v>0</v>
      </c>
      <c r="I413" s="10">
        <f t="shared" si="101"/>
        <v>3887.6348906432127</v>
      </c>
      <c r="J413" s="10">
        <f t="shared" si="100"/>
        <v>3046604.0178226093</v>
      </c>
      <c r="K413" s="7">
        <f t="shared" si="95"/>
        <v>84.627889383961374</v>
      </c>
      <c r="L413" s="7">
        <f>'CW1'!Q416</f>
        <v>4800</v>
      </c>
      <c r="M413" s="7">
        <f t="shared" si="96"/>
        <v>5000</v>
      </c>
      <c r="N413" s="7">
        <f>VLOOKUP(M413,'CW1'!$AG$7:$AH$68,2,TRUE)</f>
        <v>15.26</v>
      </c>
      <c r="O413" s="7">
        <f>VLOOKUP(L413,'CW1'!$AG$7:$AI$68,3,TRUE)</f>
        <v>21.796741666666666</v>
      </c>
      <c r="P413" s="7">
        <f t="shared" si="93"/>
        <v>22</v>
      </c>
      <c r="Q413" s="7">
        <f>MATCH(P413,'CW1'!$AJ$7:$AJ$29,0)</f>
        <v>1</v>
      </c>
      <c r="R413" s="7">
        <f>MATCH(M413,'CW1'!$AK$6:$AX$6,0)</f>
        <v>10</v>
      </c>
      <c r="S413" s="7">
        <f>INDEX('CW1'!$AK$7:$AX$29,'CW2 Hybrid Fuel consumption'!Q413,'CW2 Hybrid Fuel consumption'!R413)</f>
        <v>488</v>
      </c>
      <c r="T413" s="10">
        <f t="shared" si="91"/>
        <v>3.8876348906432128</v>
      </c>
      <c r="U413" s="161">
        <f>(('CW1'!G416-'CW1'!G415)/3600)*'CW2 Hybrid Fuel consumption'!T413</f>
        <v>1.1027413677569276E-4</v>
      </c>
      <c r="V413" s="10">
        <f t="shared" si="94"/>
        <v>5.3813778746538067E-2</v>
      </c>
      <c r="W413" s="10">
        <f t="shared" si="97"/>
        <v>13.780340167767871</v>
      </c>
      <c r="X413" s="171">
        <f t="shared" si="98"/>
        <v>7.2136432636110017E-5</v>
      </c>
      <c r="Y413" s="7">
        <f t="shared" si="99"/>
        <v>1.5794175597595942E-2</v>
      </c>
    </row>
    <row r="414" spans="1:25">
      <c r="A414" s="42">
        <v>411</v>
      </c>
      <c r="B414" s="168">
        <f>'CW2'!P417</f>
        <v>3.9035380338330614</v>
      </c>
      <c r="C414" s="162">
        <f>CW1FC1!B414</f>
        <v>9.6619363677082296E-5</v>
      </c>
      <c r="D414" s="21">
        <f t="shared" si="92"/>
        <v>347.82970923749627</v>
      </c>
      <c r="E414" s="151" t="s">
        <v>150</v>
      </c>
      <c r="F414" s="167" t="s">
        <v>152</v>
      </c>
      <c r="G414" s="7">
        <v>0</v>
      </c>
      <c r="H414" s="79">
        <f t="shared" si="89"/>
        <v>0</v>
      </c>
      <c r="I414" s="10">
        <f t="shared" si="101"/>
        <v>3903.5380338330615</v>
      </c>
      <c r="J414" s="10">
        <f t="shared" si="100"/>
        <v>3050507.5558564425</v>
      </c>
      <c r="K414" s="7">
        <f t="shared" si="95"/>
        <v>84.736320996012296</v>
      </c>
      <c r="L414" s="7">
        <f>'CW1'!Q417</f>
        <v>4800</v>
      </c>
      <c r="M414" s="7">
        <f t="shared" si="96"/>
        <v>5000</v>
      </c>
      <c r="N414" s="7">
        <f>VLOOKUP(M414,'CW1'!$AG$7:$AH$68,2,TRUE)</f>
        <v>15.26</v>
      </c>
      <c r="O414" s="7">
        <f>VLOOKUP(L414,'CW1'!$AG$7:$AI$68,3,TRUE)</f>
        <v>21.796741666666666</v>
      </c>
      <c r="P414" s="7">
        <f t="shared" si="93"/>
        <v>22</v>
      </c>
      <c r="Q414" s="7">
        <f>MATCH(P414,'CW1'!$AJ$7:$AJ$29,0)</f>
        <v>1</v>
      </c>
      <c r="R414" s="7">
        <f>MATCH(M414,'CW1'!$AK$6:$AX$6,0)</f>
        <v>10</v>
      </c>
      <c r="S414" s="7">
        <f>INDEX('CW1'!$AK$7:$AX$29,'CW2 Hybrid Fuel consumption'!Q414,'CW2 Hybrid Fuel consumption'!R414)</f>
        <v>488</v>
      </c>
      <c r="T414" s="10">
        <f t="shared" si="91"/>
        <v>3.9035380338330614</v>
      </c>
      <c r="U414" s="161">
        <f>(('CW1'!G417-'CW1'!G416)/3600)*'CW2 Hybrid Fuel consumption'!T414</f>
        <v>1.1038047478819325E-4</v>
      </c>
      <c r="V414" s="10">
        <f t="shared" si="94"/>
        <v>5.3865671696638306E-2</v>
      </c>
      <c r="W414" s="10">
        <f t="shared" si="97"/>
        <v>13.834205839464509</v>
      </c>
      <c r="X414" s="171">
        <f t="shared" si="98"/>
        <v>7.2205994231418647E-5</v>
      </c>
      <c r="Y414" s="7">
        <f t="shared" si="99"/>
        <v>1.586638159182736E-2</v>
      </c>
    </row>
    <row r="415" spans="1:25">
      <c r="A415" s="42">
        <v>412</v>
      </c>
      <c r="B415" s="168">
        <f>'CW2'!P418</f>
        <v>3.9194268320363426</v>
      </c>
      <c r="C415" s="162">
        <f>CW1FC1!B415</f>
        <v>9.6725701689585959E-5</v>
      </c>
      <c r="D415" s="21">
        <f t="shared" si="92"/>
        <v>348.21252608250944</v>
      </c>
      <c r="E415" s="151" t="s">
        <v>150</v>
      </c>
      <c r="F415" s="167" t="s">
        <v>152</v>
      </c>
      <c r="G415" s="7">
        <v>0</v>
      </c>
      <c r="H415" s="79">
        <f t="shared" si="89"/>
        <v>0</v>
      </c>
      <c r="I415" s="10">
        <f t="shared" si="101"/>
        <v>3919.4268320363426</v>
      </c>
      <c r="J415" s="10">
        <f t="shared" si="100"/>
        <v>3054426.9826884787</v>
      </c>
      <c r="K415" s="7">
        <f t="shared" si="95"/>
        <v>84.84519396356886</v>
      </c>
      <c r="L415" s="7">
        <f>'CW1'!Q418</f>
        <v>4800</v>
      </c>
      <c r="M415" s="7">
        <f t="shared" si="96"/>
        <v>5000</v>
      </c>
      <c r="N415" s="7">
        <f>VLOOKUP(M415,'CW1'!$AG$7:$AH$68,2,TRUE)</f>
        <v>15.26</v>
      </c>
      <c r="O415" s="7">
        <f>VLOOKUP(L415,'CW1'!$AG$7:$AI$68,3,TRUE)</f>
        <v>21.796741666666666</v>
      </c>
      <c r="P415" s="7">
        <f t="shared" si="93"/>
        <v>22</v>
      </c>
      <c r="Q415" s="7">
        <f>MATCH(P415,'CW1'!$AJ$7:$AJ$29,0)</f>
        <v>1</v>
      </c>
      <c r="R415" s="7">
        <f>MATCH(M415,'CW1'!$AK$6:$AX$6,0)</f>
        <v>10</v>
      </c>
      <c r="S415" s="7">
        <f>INDEX('CW1'!$AK$7:$AX$29,'CW2 Hybrid Fuel consumption'!Q415,'CW2 Hybrid Fuel consumption'!R415)</f>
        <v>488</v>
      </c>
      <c r="T415" s="10">
        <f t="shared" si="91"/>
        <v>3.9194268320363426</v>
      </c>
      <c r="U415" s="161">
        <f>(('CW1'!G418-'CW1'!G417)/3600)*'CW2 Hybrid Fuel consumption'!T415</f>
        <v>1.1048681280069743E-4</v>
      </c>
      <c r="V415" s="10">
        <f t="shared" si="94"/>
        <v>5.391756464674035E-2</v>
      </c>
      <c r="W415" s="10">
        <f t="shared" si="97"/>
        <v>13.88812340411125</v>
      </c>
      <c r="X415" s="171">
        <f t="shared" si="98"/>
        <v>7.2275555826729689E-5</v>
      </c>
      <c r="Y415" s="7">
        <f t="shared" si="99"/>
        <v>1.5938657147654089E-2</v>
      </c>
    </row>
    <row r="416" spans="1:25">
      <c r="A416" s="42">
        <v>413</v>
      </c>
      <c r="B416" s="168">
        <f>'CW2'!P419</f>
        <v>3.9353015260380486</v>
      </c>
      <c r="C416" s="162">
        <f>CW1FC1!B416</f>
        <v>9.6832039702080759E-5</v>
      </c>
      <c r="D416" s="21">
        <f t="shared" si="92"/>
        <v>348.59534292749072</v>
      </c>
      <c r="E416" s="151" t="s">
        <v>150</v>
      </c>
      <c r="F416" s="167" t="s">
        <v>152</v>
      </c>
      <c r="G416" s="7">
        <v>0</v>
      </c>
      <c r="H416" s="79">
        <f t="shared" si="89"/>
        <v>0</v>
      </c>
      <c r="I416" s="10">
        <f t="shared" si="101"/>
        <v>3935.3015260380485</v>
      </c>
      <c r="J416" s="10">
        <f t="shared" si="100"/>
        <v>3058362.2842145166</v>
      </c>
      <c r="K416" s="7">
        <f t="shared" si="95"/>
        <v>84.95450789484768</v>
      </c>
      <c r="L416" s="7">
        <f>'CW1'!Q419</f>
        <v>4800</v>
      </c>
      <c r="M416" s="7">
        <f t="shared" si="96"/>
        <v>5000</v>
      </c>
      <c r="N416" s="7">
        <f>VLOOKUP(M416,'CW1'!$AG$7:$AH$68,2,TRUE)</f>
        <v>15.26</v>
      </c>
      <c r="O416" s="7">
        <f>VLOOKUP(L416,'CW1'!$AG$7:$AI$68,3,TRUE)</f>
        <v>21.796741666666666</v>
      </c>
      <c r="P416" s="7">
        <f t="shared" si="93"/>
        <v>22</v>
      </c>
      <c r="Q416" s="7">
        <f>MATCH(P416,'CW1'!$AJ$7:$AJ$29,0)</f>
        <v>1</v>
      </c>
      <c r="R416" s="7">
        <f>MATCH(M416,'CW1'!$AK$6:$AX$6,0)</f>
        <v>10</v>
      </c>
      <c r="S416" s="7">
        <f>INDEX('CW1'!$AK$7:$AX$29,'CW2 Hybrid Fuel consumption'!Q416,'CW2 Hybrid Fuel consumption'!R416)</f>
        <v>488</v>
      </c>
      <c r="T416" s="10">
        <f t="shared" si="91"/>
        <v>3.9353015260380486</v>
      </c>
      <c r="U416" s="161">
        <f>(('CW1'!G419-'CW1'!G418)/3600)*'CW2 Hybrid Fuel consumption'!T416</f>
        <v>1.1059315081319151E-4</v>
      </c>
      <c r="V416" s="10">
        <f t="shared" si="94"/>
        <v>5.396945759683746E-2</v>
      </c>
      <c r="W416" s="10">
        <f t="shared" si="97"/>
        <v>13.942092861708087</v>
      </c>
      <c r="X416" s="171">
        <f t="shared" si="98"/>
        <v>7.2345117422034132E-5</v>
      </c>
      <c r="Y416" s="7">
        <f t="shared" si="99"/>
        <v>1.6011002265076124E-2</v>
      </c>
    </row>
    <row r="417" spans="1:25">
      <c r="A417" s="42">
        <v>414</v>
      </c>
      <c r="B417" s="168">
        <f>'CW2'!P420</f>
        <v>3.9511623526007615</v>
      </c>
      <c r="C417" s="162">
        <f>CW1FC1!B417</f>
        <v>9.6938377714583568E-5</v>
      </c>
      <c r="D417" s="21">
        <f t="shared" si="92"/>
        <v>348.97815977250082</v>
      </c>
      <c r="E417" s="151" t="s">
        <v>150</v>
      </c>
      <c r="F417" s="167" t="s">
        <v>152</v>
      </c>
      <c r="G417" s="7">
        <v>0</v>
      </c>
      <c r="H417" s="79">
        <f t="shared" si="89"/>
        <v>0</v>
      </c>
      <c r="I417" s="10">
        <f t="shared" si="101"/>
        <v>3951.1623526007616</v>
      </c>
      <c r="J417" s="10">
        <f t="shared" si="100"/>
        <v>3062313.4465671172</v>
      </c>
      <c r="K417" s="7">
        <f t="shared" si="95"/>
        <v>85.06426240464215</v>
      </c>
      <c r="L417" s="7">
        <f>'CW1'!Q420</f>
        <v>4800</v>
      </c>
      <c r="M417" s="7">
        <f t="shared" si="96"/>
        <v>5000</v>
      </c>
      <c r="N417" s="7">
        <f>VLOOKUP(M417,'CW1'!$AG$7:$AH$68,2,TRUE)</f>
        <v>15.26</v>
      </c>
      <c r="O417" s="7">
        <f>VLOOKUP(L417,'CW1'!$AG$7:$AI$68,3,TRUE)</f>
        <v>21.796741666666666</v>
      </c>
      <c r="P417" s="7">
        <f t="shared" si="93"/>
        <v>22</v>
      </c>
      <c r="Q417" s="7">
        <f>MATCH(P417,'CW1'!$AJ$7:$AJ$29,0)</f>
        <v>1</v>
      </c>
      <c r="R417" s="7">
        <f>MATCH(M417,'CW1'!$AK$6:$AX$6,0)</f>
        <v>10</v>
      </c>
      <c r="S417" s="7">
        <f>INDEX('CW1'!$AK$7:$AX$29,'CW2 Hybrid Fuel consumption'!Q417,'CW2 Hybrid Fuel consumption'!R417)</f>
        <v>488</v>
      </c>
      <c r="T417" s="10">
        <f t="shared" si="91"/>
        <v>3.9511623526007615</v>
      </c>
      <c r="U417" s="161">
        <f>(('CW1'!G420-'CW1'!G419)/3600)*'CW2 Hybrid Fuel consumption'!T417</f>
        <v>1.106994888256947E-4</v>
      </c>
      <c r="V417" s="10">
        <f t="shared" si="94"/>
        <v>5.4021350546939018E-2</v>
      </c>
      <c r="W417" s="10">
        <f t="shared" si="97"/>
        <v>13.996114212255026</v>
      </c>
      <c r="X417" s="171">
        <f t="shared" si="98"/>
        <v>7.2414679017344537E-5</v>
      </c>
      <c r="Y417" s="7">
        <f t="shared" si="99"/>
        <v>1.608341694409347E-2</v>
      </c>
    </row>
    <row r="418" spans="1:25">
      <c r="A418" s="42">
        <v>415</v>
      </c>
      <c r="B418" s="168">
        <f>'CW2'!P421</f>
        <v>3.9670095445534885</v>
      </c>
      <c r="C418" s="162">
        <f>CW1FC1!B418</f>
        <v>9.7044715727084304E-5</v>
      </c>
      <c r="D418" s="21">
        <f t="shared" si="92"/>
        <v>349.36097661750347</v>
      </c>
      <c r="E418" s="151" t="s">
        <v>150</v>
      </c>
      <c r="F418" s="167" t="s">
        <v>152</v>
      </c>
      <c r="G418" s="7">
        <v>0</v>
      </c>
      <c r="H418" s="79">
        <f t="shared" si="89"/>
        <v>0</v>
      </c>
      <c r="I418" s="10">
        <f t="shared" si="101"/>
        <v>3967.0095445534885</v>
      </c>
      <c r="J418" s="10">
        <f t="shared" si="100"/>
        <v>3066280.4561116709</v>
      </c>
      <c r="K418" s="7">
        <f t="shared" si="95"/>
        <v>85.174457114213084</v>
      </c>
      <c r="L418" s="7">
        <f>'CW1'!Q421</f>
        <v>4900</v>
      </c>
      <c r="M418" s="7">
        <f t="shared" si="96"/>
        <v>5000</v>
      </c>
      <c r="N418" s="7">
        <f>VLOOKUP(M418,'CW1'!$AG$7:$AH$68,2,TRUE)</f>
        <v>15.26</v>
      </c>
      <c r="O418" s="7">
        <f>VLOOKUP(L418,'CW1'!$AG$7:$AI$68,3,TRUE)</f>
        <v>21.773712244897961</v>
      </c>
      <c r="P418" s="7">
        <f t="shared" si="93"/>
        <v>22</v>
      </c>
      <c r="Q418" s="7">
        <f>MATCH(P418,'CW1'!$AJ$7:$AJ$29,0)</f>
        <v>1</v>
      </c>
      <c r="R418" s="7">
        <f>MATCH(M418,'CW1'!$AK$6:$AX$6,0)</f>
        <v>10</v>
      </c>
      <c r="S418" s="7">
        <f>INDEX('CW1'!$AK$7:$AX$29,'CW2 Hybrid Fuel consumption'!Q418,'CW2 Hybrid Fuel consumption'!R418)</f>
        <v>488</v>
      </c>
      <c r="T418" s="10">
        <f t="shared" si="91"/>
        <v>3.9670095445534885</v>
      </c>
      <c r="U418" s="161">
        <f>(('CW1'!G421-'CW1'!G420)/3600)*'CW2 Hybrid Fuel consumption'!T418</f>
        <v>1.1080582683819556E-4</v>
      </c>
      <c r="V418" s="10">
        <f t="shared" si="94"/>
        <v>5.407324349703943E-2</v>
      </c>
      <c r="W418" s="10">
        <f t="shared" si="97"/>
        <v>14.050187455752067</v>
      </c>
      <c r="X418" s="171">
        <f t="shared" si="98"/>
        <v>7.2484240612653383E-5</v>
      </c>
      <c r="Y418" s="7">
        <f t="shared" si="99"/>
        <v>1.6155901184706122E-2</v>
      </c>
    </row>
    <row r="419" spans="1:25">
      <c r="A419" s="42">
        <v>416</v>
      </c>
      <c r="B419" s="168">
        <f>'CW2'!P422</f>
        <v>3.9828433308780191</v>
      </c>
      <c r="C419" s="162">
        <f>CW1FC1!B419</f>
        <v>9.7151053739584403E-5</v>
      </c>
      <c r="D419" s="21">
        <f t="shared" si="92"/>
        <v>349.74379346250385</v>
      </c>
      <c r="E419" s="151" t="s">
        <v>150</v>
      </c>
      <c r="F419" s="167" t="s">
        <v>152</v>
      </c>
      <c r="G419" s="7">
        <v>0</v>
      </c>
      <c r="H419" s="79">
        <f t="shared" si="89"/>
        <v>0</v>
      </c>
      <c r="I419" s="10">
        <f t="shared" si="101"/>
        <v>3982.8433308780191</v>
      </c>
      <c r="J419" s="10">
        <f t="shared" si="100"/>
        <v>3070263.2994425488</v>
      </c>
      <c r="K419" s="7">
        <f t="shared" si="95"/>
        <v>85.285091651181915</v>
      </c>
      <c r="L419" s="7">
        <f>'CW1'!Q422</f>
        <v>4900</v>
      </c>
      <c r="M419" s="7">
        <f t="shared" si="96"/>
        <v>5000</v>
      </c>
      <c r="N419" s="7">
        <f>VLOOKUP(M419,'CW1'!$AG$7:$AH$68,2,TRUE)</f>
        <v>15.26</v>
      </c>
      <c r="O419" s="7">
        <f>VLOOKUP(L419,'CW1'!$AG$7:$AI$68,3,TRUE)</f>
        <v>21.773712244897961</v>
      </c>
      <c r="P419" s="7">
        <f t="shared" si="93"/>
        <v>22</v>
      </c>
      <c r="Q419" s="7">
        <f>MATCH(P419,'CW1'!$AJ$7:$AJ$29,0)</f>
        <v>1</v>
      </c>
      <c r="R419" s="7">
        <f>MATCH(M419,'CW1'!$AK$6:$AX$6,0)</f>
        <v>10</v>
      </c>
      <c r="S419" s="7">
        <f>INDEX('CW1'!$AK$7:$AX$29,'CW2 Hybrid Fuel consumption'!Q419,'CW2 Hybrid Fuel consumption'!R419)</f>
        <v>488</v>
      </c>
      <c r="T419" s="10">
        <f t="shared" si="91"/>
        <v>3.9828433308780191</v>
      </c>
      <c r="U419" s="161">
        <f>(('CW1'!G422-'CW1'!G421)/3600)*'CW2 Hybrid Fuel consumption'!T419</f>
        <v>1.1091216485069569E-4</v>
      </c>
      <c r="V419" s="10">
        <f t="shared" si="94"/>
        <v>5.4125136447139496E-2</v>
      </c>
      <c r="W419" s="10">
        <f t="shared" si="97"/>
        <v>14.104312592199205</v>
      </c>
      <c r="X419" s="171">
        <f t="shared" si="98"/>
        <v>7.2553802207961796E-5</v>
      </c>
      <c r="Y419" s="7">
        <f t="shared" si="99"/>
        <v>1.6228454986914085E-2</v>
      </c>
    </row>
    <row r="420" spans="1:25">
      <c r="A420" s="42">
        <v>417</v>
      </c>
      <c r="B420" s="168">
        <f>'CW2'!P423</f>
        <v>3.9986639367929073</v>
      </c>
      <c r="C420" s="162">
        <f>CW1FC1!B420</f>
        <v>9.7257391752085735E-5</v>
      </c>
      <c r="D420" s="21">
        <f t="shared" si="92"/>
        <v>350.12661030750866</v>
      </c>
      <c r="E420" s="151" t="s">
        <v>150</v>
      </c>
      <c r="F420" s="167" t="s">
        <v>152</v>
      </c>
      <c r="G420" s="7">
        <v>0</v>
      </c>
      <c r="H420" s="79">
        <f t="shared" si="89"/>
        <v>0</v>
      </c>
      <c r="I420" s="10">
        <f t="shared" si="101"/>
        <v>3998.6639367929074</v>
      </c>
      <c r="J420" s="10">
        <f t="shared" si="100"/>
        <v>3074261.9633793416</v>
      </c>
      <c r="K420" s="7">
        <f t="shared" si="95"/>
        <v>85.396165649426166</v>
      </c>
      <c r="L420" s="7">
        <f>'CW1'!Q423</f>
        <v>4900</v>
      </c>
      <c r="M420" s="7">
        <f t="shared" si="96"/>
        <v>5000</v>
      </c>
      <c r="N420" s="7">
        <f>VLOOKUP(M420,'CW1'!$AG$7:$AH$68,2,TRUE)</f>
        <v>15.26</v>
      </c>
      <c r="O420" s="7">
        <f>VLOOKUP(L420,'CW1'!$AG$7:$AI$68,3,TRUE)</f>
        <v>21.773712244897961</v>
      </c>
      <c r="P420" s="7">
        <f t="shared" si="93"/>
        <v>22</v>
      </c>
      <c r="Q420" s="7">
        <f>MATCH(P420,'CW1'!$AJ$7:$AJ$29,0)</f>
        <v>1</v>
      </c>
      <c r="R420" s="7">
        <f>MATCH(M420,'CW1'!$AK$6:$AX$6,0)</f>
        <v>10</v>
      </c>
      <c r="S420" s="7">
        <f>INDEX('CW1'!$AK$7:$AX$29,'CW2 Hybrid Fuel consumption'!Q420,'CW2 Hybrid Fuel consumption'!R420)</f>
        <v>488</v>
      </c>
      <c r="T420" s="10">
        <f t="shared" si="91"/>
        <v>3.9986639367929073</v>
      </c>
      <c r="U420" s="161">
        <f>(('CW1'!G423-'CW1'!G422)/3600)*'CW2 Hybrid Fuel consumption'!T420</f>
        <v>1.1101850286319717E-4</v>
      </c>
      <c r="V420" s="10">
        <f t="shared" si="94"/>
        <v>5.4177029397240221E-2</v>
      </c>
      <c r="W420" s="10">
        <f t="shared" si="97"/>
        <v>14.158489621596445</v>
      </c>
      <c r="X420" s="171">
        <f t="shared" si="98"/>
        <v>7.2623363803271077E-5</v>
      </c>
      <c r="Y420" s="7">
        <f t="shared" si="99"/>
        <v>1.6301078350717355E-2</v>
      </c>
    </row>
    <row r="421" spans="1:25">
      <c r="A421" s="42">
        <v>418</v>
      </c>
      <c r="B421" s="168">
        <f>'CW2'!P424</f>
        <v>4.0144715838351441</v>
      </c>
      <c r="C421" s="162">
        <f>CW1FC1!B421</f>
        <v>9.7363729764581605E-5</v>
      </c>
      <c r="D421" s="21">
        <f t="shared" si="92"/>
        <v>350.5094271524938</v>
      </c>
      <c r="E421" s="151" t="s">
        <v>150</v>
      </c>
      <c r="F421" s="167" t="s">
        <v>152</v>
      </c>
      <c r="G421" s="7">
        <v>0</v>
      </c>
      <c r="H421" s="79">
        <f t="shared" si="89"/>
        <v>0</v>
      </c>
      <c r="I421" s="10">
        <f t="shared" si="101"/>
        <v>4014.471583835144</v>
      </c>
      <c r="J421" s="10">
        <f t="shared" si="100"/>
        <v>3078276.434963177</v>
      </c>
      <c r="K421" s="7">
        <f t="shared" si="95"/>
        <v>85.507678748977128</v>
      </c>
      <c r="L421" s="7">
        <f>'CW1'!Q424</f>
        <v>4900</v>
      </c>
      <c r="M421" s="7">
        <f t="shared" si="96"/>
        <v>5000</v>
      </c>
      <c r="N421" s="7">
        <f>VLOOKUP(M421,'CW1'!$AG$7:$AH$68,2,TRUE)</f>
        <v>15.26</v>
      </c>
      <c r="O421" s="7">
        <f>VLOOKUP(L421,'CW1'!$AG$7:$AI$68,3,TRUE)</f>
        <v>21.773712244897961</v>
      </c>
      <c r="P421" s="7">
        <f t="shared" si="93"/>
        <v>22</v>
      </c>
      <c r="Q421" s="7">
        <f>MATCH(P421,'CW1'!$AJ$7:$AJ$29,0)</f>
        <v>1</v>
      </c>
      <c r="R421" s="7">
        <f>MATCH(M421,'CW1'!$AK$6:$AX$6,0)</f>
        <v>10</v>
      </c>
      <c r="S421" s="7">
        <f>INDEX('CW1'!$AK$7:$AX$29,'CW2 Hybrid Fuel consumption'!Q421,'CW2 Hybrid Fuel consumption'!R421)</f>
        <v>488</v>
      </c>
      <c r="T421" s="10">
        <f t="shared" si="91"/>
        <v>4.0144715838351441</v>
      </c>
      <c r="U421" s="161">
        <f>(('CW1'!G424-'CW1'!G423)/3600)*'CW2 Hybrid Fuel consumption'!T421</f>
        <v>1.1112484087569247E-4</v>
      </c>
      <c r="V421" s="10">
        <f t="shared" si="94"/>
        <v>5.4228922347337928E-2</v>
      </c>
      <c r="W421" s="10">
        <f t="shared" si="97"/>
        <v>14.212718543943783</v>
      </c>
      <c r="X421" s="171">
        <f t="shared" si="98"/>
        <v>7.2692925398576305E-5</v>
      </c>
      <c r="Y421" s="7">
        <f t="shared" si="99"/>
        <v>1.6373771276115931E-2</v>
      </c>
    </row>
    <row r="422" spans="1:25">
      <c r="A422" s="42">
        <v>419</v>
      </c>
      <c r="B422" s="168">
        <f>'CW2'!P425</f>
        <v>4.0302664899395984</v>
      </c>
      <c r="C422" s="162">
        <f>CW1FC1!B422</f>
        <v>9.7470067777081067E-5</v>
      </c>
      <c r="D422" s="21">
        <f t="shared" si="92"/>
        <v>350.89224399749185</v>
      </c>
      <c r="E422" s="151" t="s">
        <v>150</v>
      </c>
      <c r="F422" s="167" t="s">
        <v>152</v>
      </c>
      <c r="G422" s="7">
        <v>0</v>
      </c>
      <c r="H422" s="79">
        <f t="shared" si="89"/>
        <v>0</v>
      </c>
      <c r="I422" s="10">
        <f t="shared" si="101"/>
        <v>4030.2664899395982</v>
      </c>
      <c r="J422" s="10">
        <f t="shared" si="100"/>
        <v>3082306.7014531167</v>
      </c>
      <c r="K422" s="7">
        <f t="shared" si="95"/>
        <v>85.619630595919901</v>
      </c>
      <c r="L422" s="7">
        <f>'CW1'!Q425</f>
        <v>4900</v>
      </c>
      <c r="M422" s="7">
        <f t="shared" si="96"/>
        <v>5000</v>
      </c>
      <c r="N422" s="7">
        <f>VLOOKUP(M422,'CW1'!$AG$7:$AH$68,2,TRUE)</f>
        <v>15.26</v>
      </c>
      <c r="O422" s="7">
        <f>VLOOKUP(L422,'CW1'!$AG$7:$AI$68,3,TRUE)</f>
        <v>21.773712244897961</v>
      </c>
      <c r="P422" s="7">
        <f t="shared" si="93"/>
        <v>22</v>
      </c>
      <c r="Q422" s="7">
        <f>MATCH(P422,'CW1'!$AJ$7:$AJ$29,0)</f>
        <v>1</v>
      </c>
      <c r="R422" s="7">
        <f>MATCH(M422,'CW1'!$AK$6:$AX$6,0)</f>
        <v>10</v>
      </c>
      <c r="S422" s="7">
        <f>INDEX('CW1'!$AK$7:$AX$29,'CW2 Hybrid Fuel consumption'!Q422,'CW2 Hybrid Fuel consumption'!R422)</f>
        <v>488</v>
      </c>
      <c r="T422" s="10">
        <f t="shared" si="91"/>
        <v>4.0302664899395984</v>
      </c>
      <c r="U422" s="161">
        <f>(('CW1'!G425-'CW1'!G424)/3600)*'CW2 Hybrid Fuel consumption'!T422</f>
        <v>1.1123117888819185E-4</v>
      </c>
      <c r="V422" s="10">
        <f t="shared" si="94"/>
        <v>5.4280815297437626E-2</v>
      </c>
      <c r="W422" s="10">
        <f t="shared" si="97"/>
        <v>14.26699935924122</v>
      </c>
      <c r="X422" s="171">
        <f t="shared" si="98"/>
        <v>7.2762486993884217E-5</v>
      </c>
      <c r="Y422" s="7">
        <f t="shared" si="99"/>
        <v>1.6446533763109814E-2</v>
      </c>
    </row>
    <row r="423" spans="1:25">
      <c r="A423" s="42">
        <v>420</v>
      </c>
      <c r="B423" s="168">
        <f>'CW2'!P426</f>
        <v>4.0460488695163104</v>
      </c>
      <c r="C423" s="162">
        <f>CW1FC1!B423</f>
        <v>9.7576405789584527E-5</v>
      </c>
      <c r="D423" s="21">
        <f t="shared" si="92"/>
        <v>351.27506084250427</v>
      </c>
      <c r="E423" s="151" t="s">
        <v>150</v>
      </c>
      <c r="F423" s="167" t="s">
        <v>152</v>
      </c>
      <c r="G423" s="7">
        <v>0</v>
      </c>
      <c r="H423" s="79">
        <f t="shared" si="89"/>
        <v>0</v>
      </c>
      <c r="I423" s="10">
        <f t="shared" si="101"/>
        <v>4046.0488695163103</v>
      </c>
      <c r="J423" s="10">
        <f t="shared" si="100"/>
        <v>3086352.750322633</v>
      </c>
      <c r="K423" s="7">
        <f t="shared" si="95"/>
        <v>85.73202084229537</v>
      </c>
      <c r="L423" s="7">
        <f>'CW1'!Q426</f>
        <v>4900</v>
      </c>
      <c r="M423" s="7">
        <f t="shared" si="96"/>
        <v>5000</v>
      </c>
      <c r="N423" s="7">
        <f>VLOOKUP(M423,'CW1'!$AG$7:$AH$68,2,TRUE)</f>
        <v>15.26</v>
      </c>
      <c r="O423" s="7">
        <f>VLOOKUP(L423,'CW1'!$AG$7:$AI$68,3,TRUE)</f>
        <v>21.773712244897961</v>
      </c>
      <c r="P423" s="7">
        <f t="shared" si="93"/>
        <v>22</v>
      </c>
      <c r="Q423" s="7">
        <f>MATCH(P423,'CW1'!$AJ$7:$AJ$29,0)</f>
        <v>1</v>
      </c>
      <c r="R423" s="7">
        <f>MATCH(M423,'CW1'!$AK$6:$AX$6,0)</f>
        <v>10</v>
      </c>
      <c r="S423" s="7">
        <f>INDEX('CW1'!$AK$7:$AX$29,'CW2 Hybrid Fuel consumption'!Q423,'CW2 Hybrid Fuel consumption'!R423)</f>
        <v>488</v>
      </c>
      <c r="T423" s="10">
        <f t="shared" si="91"/>
        <v>4.0460488695163104</v>
      </c>
      <c r="U423" s="161">
        <f>(('CW1'!G426-'CW1'!G425)/3600)*'CW2 Hybrid Fuel consumption'!T423</f>
        <v>1.113375169006958E-4</v>
      </c>
      <c r="V423" s="10">
        <f t="shared" si="94"/>
        <v>5.4332708247539552E-2</v>
      </c>
      <c r="W423" s="10">
        <f t="shared" si="97"/>
        <v>14.321332067488759</v>
      </c>
      <c r="X423" s="171">
        <f t="shared" si="98"/>
        <v>7.283204858919511E-5</v>
      </c>
      <c r="Y423" s="7">
        <f t="shared" si="99"/>
        <v>1.6519365811699008E-2</v>
      </c>
    </row>
    <row r="424" spans="1:25">
      <c r="A424" s="42">
        <v>421</v>
      </c>
      <c r="B424" s="168">
        <f>'CW2'!P427</f>
        <v>22.125467183533214</v>
      </c>
      <c r="C424" s="162">
        <f>CW1FC1!B424</f>
        <v>3.772077438020711E-4</v>
      </c>
      <c r="D424" s="21">
        <f t="shared" si="92"/>
        <v>1357.947877687456</v>
      </c>
      <c r="E424" s="131" t="s">
        <v>149</v>
      </c>
      <c r="F424" s="166" t="s">
        <v>153</v>
      </c>
      <c r="G424" s="10">
        <f>B424-5.6</f>
        <v>16.525467183533216</v>
      </c>
      <c r="H424" s="79">
        <f>G424*1000</f>
        <v>16525.467183533216</v>
      </c>
      <c r="I424" s="10">
        <v>0</v>
      </c>
      <c r="J424" s="10">
        <f t="shared" ref="J424:J455" si="102">J423-H424</f>
        <v>3069827.2831390998</v>
      </c>
      <c r="K424" s="7">
        <f t="shared" si="95"/>
        <v>85.272980087197212</v>
      </c>
      <c r="L424" s="7">
        <f>MIN(3000,'CW1'!Q427)</f>
        <v>3000</v>
      </c>
      <c r="M424" s="7">
        <f t="shared" si="96"/>
        <v>3000</v>
      </c>
      <c r="N424" s="7">
        <f>VLOOKUP(M424,'CW1'!$AG$7:$AH$68,2,TRUE)</f>
        <v>7.17</v>
      </c>
      <c r="O424" s="7">
        <f>VLOOKUP(L424,'CW1'!$AG$7:$AI$68,3,TRUE)</f>
        <v>17.033529999999999</v>
      </c>
      <c r="P424" s="7">
        <f t="shared" si="93"/>
        <v>18</v>
      </c>
      <c r="Q424" s="7">
        <f>MATCH(P424,'CW1'!$AJ$7:$AJ$29,0)</f>
        <v>5</v>
      </c>
      <c r="R424" s="7">
        <f>MATCH(M424,'CW1'!$AK$6:$AX$6,0)</f>
        <v>6</v>
      </c>
      <c r="S424" s="7">
        <f>INDEX('CW1'!$AK$7:$AX$29,'CW2 Hybrid Fuel consumption'!Q424,'CW2 Hybrid Fuel consumption'!R424)</f>
        <v>424</v>
      </c>
      <c r="T424" s="10">
        <f t="shared" si="91"/>
        <v>5.6</v>
      </c>
      <c r="U424" s="161">
        <f>(('CW1'!G427-'CW1'!G426)/3600)*'CW2 Hybrid Fuel consumption'!T424</f>
        <v>1.536468261454868E-4</v>
      </c>
      <c r="V424" s="10">
        <f t="shared" si="94"/>
        <v>6.5146254285686406E-2</v>
      </c>
      <c r="W424" s="10">
        <f t="shared" si="97"/>
        <v>14.386478321774446</v>
      </c>
      <c r="X424" s="171">
        <f t="shared" si="98"/>
        <v>8.7327418613520651E-5</v>
      </c>
      <c r="Y424" s="7">
        <f t="shared" si="99"/>
        <v>1.6606693230312528E-2</v>
      </c>
    </row>
    <row r="425" spans="1:25">
      <c r="A425" s="42">
        <v>422</v>
      </c>
      <c r="B425" s="168">
        <f>'CW2'!P428</f>
        <v>22.239625301762104</v>
      </c>
      <c r="C425" s="162">
        <f>CW1FC1!B425</f>
        <v>3.7738497382290527E-4</v>
      </c>
      <c r="D425" s="21">
        <f t="shared" si="92"/>
        <v>1358.5859057624589</v>
      </c>
      <c r="E425" s="131" t="s">
        <v>149</v>
      </c>
      <c r="F425" s="166" t="s">
        <v>153</v>
      </c>
      <c r="G425" s="10">
        <f t="shared" ref="G425:G452" si="103">B425-5.6</f>
        <v>16.639625301762102</v>
      </c>
      <c r="H425" s="79">
        <f t="shared" ref="H425:H473" si="104">G425*1000</f>
        <v>16639.625301762102</v>
      </c>
      <c r="I425" s="10">
        <v>0</v>
      </c>
      <c r="J425" s="10">
        <f t="shared" si="102"/>
        <v>3053187.6578373378</v>
      </c>
      <c r="K425" s="7">
        <f t="shared" si="95"/>
        <v>84.810768273259384</v>
      </c>
      <c r="L425" s="7">
        <f>MIN(3000,'CW1'!Q428)</f>
        <v>3000</v>
      </c>
      <c r="M425" s="7">
        <f t="shared" si="96"/>
        <v>3000</v>
      </c>
      <c r="N425" s="7">
        <f>VLOOKUP(M425,'CW1'!$AG$7:$AH$68,2,TRUE)</f>
        <v>7.17</v>
      </c>
      <c r="O425" s="7">
        <f>VLOOKUP(L425,'CW1'!$AG$7:$AI$68,3,TRUE)</f>
        <v>17.033529999999999</v>
      </c>
      <c r="P425" s="7">
        <f t="shared" si="93"/>
        <v>18</v>
      </c>
      <c r="Q425" s="7">
        <f>MATCH(P425,'CW1'!$AJ$7:$AJ$29,0)</f>
        <v>5</v>
      </c>
      <c r="R425" s="7">
        <f>MATCH(M425,'CW1'!$AK$6:$AX$6,0)</f>
        <v>6</v>
      </c>
      <c r="S425" s="7">
        <f>INDEX('CW1'!$AK$7:$AX$29,'CW2 Hybrid Fuel consumption'!Q425,'CW2 Hybrid Fuel consumption'!R425)</f>
        <v>424</v>
      </c>
      <c r="T425" s="10">
        <f t="shared" si="91"/>
        <v>5.6</v>
      </c>
      <c r="U425" s="161">
        <f>(('CW1'!G428-'CW1'!G427)/3600)*'CW2 Hybrid Fuel consumption'!T425</f>
        <v>1.5290276934581471E-4</v>
      </c>
      <c r="V425" s="10">
        <f t="shared" si="94"/>
        <v>6.4830774202625438E-2</v>
      </c>
      <c r="W425" s="10">
        <f t="shared" si="97"/>
        <v>14.451309095977072</v>
      </c>
      <c r="X425" s="171">
        <f t="shared" si="98"/>
        <v>8.6904523059819626E-5</v>
      </c>
      <c r="Y425" s="7">
        <f t="shared" si="99"/>
        <v>1.6693597753372348E-2</v>
      </c>
    </row>
    <row r="426" spans="1:25">
      <c r="A426" s="42">
        <v>423</v>
      </c>
      <c r="B426" s="168">
        <f>'CW2'!P429</f>
        <v>22.353327097114562</v>
      </c>
      <c r="C426" s="162">
        <f>CW1FC1!B426</f>
        <v>3.7756220384374886E-4</v>
      </c>
      <c r="D426" s="21">
        <f t="shared" si="92"/>
        <v>1359.2239338374959</v>
      </c>
      <c r="E426" s="131" t="s">
        <v>149</v>
      </c>
      <c r="F426" s="166" t="s">
        <v>153</v>
      </c>
      <c r="G426" s="10">
        <f t="shared" si="103"/>
        <v>16.753327097114564</v>
      </c>
      <c r="H426" s="79">
        <f t="shared" si="104"/>
        <v>16753.327097114565</v>
      </c>
      <c r="I426" s="10">
        <v>0</v>
      </c>
      <c r="J426" s="10">
        <f t="shared" si="102"/>
        <v>3036434.3307402232</v>
      </c>
      <c r="K426" s="7">
        <f t="shared" si="95"/>
        <v>84.345398076117306</v>
      </c>
      <c r="L426" s="7">
        <f>MIN(3000,'CW1'!Q429)</f>
        <v>3000</v>
      </c>
      <c r="M426" s="7">
        <f t="shared" si="96"/>
        <v>3000</v>
      </c>
      <c r="N426" s="7">
        <f>VLOOKUP(M426,'CW1'!$AG$7:$AH$68,2,TRUE)</f>
        <v>7.17</v>
      </c>
      <c r="O426" s="7">
        <f>VLOOKUP(L426,'CW1'!$AG$7:$AI$68,3,TRUE)</f>
        <v>17.033529999999999</v>
      </c>
      <c r="P426" s="7">
        <f t="shared" si="93"/>
        <v>18</v>
      </c>
      <c r="Q426" s="7">
        <f>MATCH(P426,'CW1'!$AJ$7:$AJ$29,0)</f>
        <v>5</v>
      </c>
      <c r="R426" s="7">
        <f>MATCH(M426,'CW1'!$AK$6:$AX$6,0)</f>
        <v>6</v>
      </c>
      <c r="S426" s="7">
        <f>INDEX('CW1'!$AK$7:$AX$29,'CW2 Hybrid Fuel consumption'!Q426,'CW2 Hybrid Fuel consumption'!R426)</f>
        <v>424</v>
      </c>
      <c r="T426" s="10">
        <f t="shared" si="91"/>
        <v>5.6</v>
      </c>
      <c r="U426" s="161">
        <f>(('CW1'!G429-'CW1'!G428)/3600)*'CW2 Hybrid Fuel consumption'!T426</f>
        <v>1.5216941850273869E-4</v>
      </c>
      <c r="V426" s="10">
        <f t="shared" si="94"/>
        <v>6.4519833445161198E-2</v>
      </c>
      <c r="W426" s="10">
        <f t="shared" si="97"/>
        <v>14.515828929422232</v>
      </c>
      <c r="X426" s="171">
        <f t="shared" si="98"/>
        <v>8.6487712392977482E-5</v>
      </c>
      <c r="Y426" s="7">
        <f t="shared" si="99"/>
        <v>1.6780085465765326E-2</v>
      </c>
    </row>
    <row r="427" spans="1:25">
      <c r="A427" s="42">
        <v>424</v>
      </c>
      <c r="B427" s="168">
        <f>'CW2'!P430</f>
        <v>22.466579552204667</v>
      </c>
      <c r="C427" s="162">
        <f>CW1FC1!B427</f>
        <v>3.7773943386458389E-4</v>
      </c>
      <c r="D427" s="21">
        <f t="shared" si="92"/>
        <v>1359.861961912502</v>
      </c>
      <c r="E427" s="131" t="s">
        <v>149</v>
      </c>
      <c r="F427" s="166" t="s">
        <v>153</v>
      </c>
      <c r="G427" s="10">
        <f t="shared" si="103"/>
        <v>16.866579552204669</v>
      </c>
      <c r="H427" s="79">
        <f t="shared" si="104"/>
        <v>16866.579552204668</v>
      </c>
      <c r="I427" s="10">
        <v>0</v>
      </c>
      <c r="J427" s="10">
        <f t="shared" si="102"/>
        <v>3019567.7511880184</v>
      </c>
      <c r="K427" s="7">
        <f t="shared" si="95"/>
        <v>83.876881977444953</v>
      </c>
      <c r="L427" s="7">
        <f>MIN(3000,'CW1'!Q430)</f>
        <v>3000</v>
      </c>
      <c r="M427" s="7">
        <f t="shared" si="96"/>
        <v>3000</v>
      </c>
      <c r="N427" s="7">
        <f>VLOOKUP(M427,'CW1'!$AG$7:$AH$68,2,TRUE)</f>
        <v>7.17</v>
      </c>
      <c r="O427" s="7">
        <f>VLOOKUP(L427,'CW1'!$AG$7:$AI$68,3,TRUE)</f>
        <v>17.033529999999999</v>
      </c>
      <c r="P427" s="7">
        <f t="shared" si="93"/>
        <v>18</v>
      </c>
      <c r="Q427" s="7">
        <f>MATCH(P427,'CW1'!$AJ$7:$AJ$29,0)</f>
        <v>5</v>
      </c>
      <c r="R427" s="7">
        <f>MATCH(M427,'CW1'!$AK$6:$AX$6,0)</f>
        <v>6</v>
      </c>
      <c r="S427" s="7">
        <f>INDEX('CW1'!$AK$7:$AX$29,'CW2 Hybrid Fuel consumption'!Q427,'CW2 Hybrid Fuel consumption'!R427)</f>
        <v>424</v>
      </c>
      <c r="T427" s="10">
        <f t="shared" si="91"/>
        <v>5.6</v>
      </c>
      <c r="U427" s="161">
        <f>(('CW1'!G430-'CW1'!G429)/3600)*'CW2 Hybrid Fuel consumption'!T427</f>
        <v>1.5144651931460687E-4</v>
      </c>
      <c r="V427" s="10">
        <f t="shared" si="94"/>
        <v>6.4213324189393309E-2</v>
      </c>
      <c r="W427" s="10">
        <f t="shared" si="97"/>
        <v>14.580042253611627</v>
      </c>
      <c r="X427" s="171">
        <f t="shared" si="98"/>
        <v>8.6076842076934733E-5</v>
      </c>
      <c r="Y427" s="7">
        <f t="shared" si="99"/>
        <v>1.6866162307842259E-2</v>
      </c>
    </row>
    <row r="428" spans="1:25">
      <c r="A428" s="42">
        <v>425</v>
      </c>
      <c r="B428" s="168">
        <f>'CW2'!P431</f>
        <v>22.57938948244816</v>
      </c>
      <c r="C428" s="162">
        <f>CW1FC1!B428</f>
        <v>3.7791666388542196E-4</v>
      </c>
      <c r="D428" s="21">
        <f t="shared" si="92"/>
        <v>1360.499989987519</v>
      </c>
      <c r="E428" s="131" t="s">
        <v>149</v>
      </c>
      <c r="F428" s="166" t="s">
        <v>153</v>
      </c>
      <c r="G428" s="10">
        <f t="shared" si="103"/>
        <v>16.979389482448163</v>
      </c>
      <c r="H428" s="79">
        <f t="shared" si="104"/>
        <v>16979.389482448161</v>
      </c>
      <c r="I428" s="10">
        <v>0</v>
      </c>
      <c r="J428" s="10">
        <f t="shared" si="102"/>
        <v>3002588.36170557</v>
      </c>
      <c r="K428" s="7">
        <f t="shared" si="95"/>
        <v>83.405232269599168</v>
      </c>
      <c r="L428" s="7">
        <f>MIN(3000,'CW1'!Q431)</f>
        <v>3000</v>
      </c>
      <c r="M428" s="7">
        <f t="shared" si="96"/>
        <v>3000</v>
      </c>
      <c r="N428" s="7">
        <f>VLOOKUP(M428,'CW1'!$AG$7:$AH$68,2,TRUE)</f>
        <v>7.17</v>
      </c>
      <c r="O428" s="7">
        <f>VLOOKUP(L428,'CW1'!$AG$7:$AI$68,3,TRUE)</f>
        <v>17.033529999999999</v>
      </c>
      <c r="P428" s="7">
        <f t="shared" si="93"/>
        <v>18</v>
      </c>
      <c r="Q428" s="7">
        <f>MATCH(P428,'CW1'!$AJ$7:$AJ$29,0)</f>
        <v>5</v>
      </c>
      <c r="R428" s="7">
        <f>MATCH(M428,'CW1'!$AK$6:$AX$6,0)</f>
        <v>6</v>
      </c>
      <c r="S428" s="7">
        <f>INDEX('CW1'!$AK$7:$AX$29,'CW2 Hybrid Fuel consumption'!Q428,'CW2 Hybrid Fuel consumption'!R428)</f>
        <v>424</v>
      </c>
      <c r="T428" s="10">
        <f t="shared" si="91"/>
        <v>5.6</v>
      </c>
      <c r="U428" s="161">
        <f>(('CW1'!G431-'CW1'!G430)/3600)*'CW2 Hybrid Fuel consumption'!T428</f>
        <v>1.5073382585691615E-4</v>
      </c>
      <c r="V428" s="10">
        <f t="shared" si="94"/>
        <v>6.3911142163332449E-2</v>
      </c>
      <c r="W428" s="10">
        <f t="shared" si="97"/>
        <v>14.643953395774959</v>
      </c>
      <c r="X428" s="171">
        <f t="shared" si="98"/>
        <v>8.5671772336906764E-5</v>
      </c>
      <c r="Y428" s="7">
        <f t="shared" si="99"/>
        <v>1.6951834080179164E-2</v>
      </c>
    </row>
    <row r="429" spans="1:25">
      <c r="A429" s="42">
        <v>426</v>
      </c>
      <c r="B429" s="168">
        <f>'CW2'!P432</f>
        <v>22.691763541574382</v>
      </c>
      <c r="C429" s="162">
        <f>CW1FC1!B429</f>
        <v>3.7809389390625601E-4</v>
      </c>
      <c r="D429" s="21">
        <f t="shared" si="92"/>
        <v>1361.1380180625217</v>
      </c>
      <c r="E429" s="131" t="s">
        <v>149</v>
      </c>
      <c r="F429" s="166" t="s">
        <v>153</v>
      </c>
      <c r="G429" s="10">
        <f t="shared" si="103"/>
        <v>17.09176354157438</v>
      </c>
      <c r="H429" s="79">
        <f t="shared" si="104"/>
        <v>17091.763541574379</v>
      </c>
      <c r="I429" s="10">
        <v>0</v>
      </c>
      <c r="J429" s="10">
        <f t="shared" si="102"/>
        <v>2985496.5981639954</v>
      </c>
      <c r="K429" s="7">
        <f t="shared" si="95"/>
        <v>82.930461060110986</v>
      </c>
      <c r="L429" s="7">
        <f>MIN(3000,'CW1'!Q432)</f>
        <v>3000</v>
      </c>
      <c r="M429" s="7">
        <f t="shared" si="96"/>
        <v>3000</v>
      </c>
      <c r="N429" s="7">
        <f>VLOOKUP(M429,'CW1'!$AG$7:$AH$68,2,TRUE)</f>
        <v>7.17</v>
      </c>
      <c r="O429" s="7">
        <f>VLOOKUP(L429,'CW1'!$AG$7:$AI$68,3,TRUE)</f>
        <v>17.033529999999999</v>
      </c>
      <c r="P429" s="7">
        <f t="shared" si="93"/>
        <v>18</v>
      </c>
      <c r="Q429" s="7">
        <f>MATCH(P429,'CW1'!$AJ$7:$AJ$29,0)</f>
        <v>5</v>
      </c>
      <c r="R429" s="7">
        <f>MATCH(M429,'CW1'!$AK$6:$AX$6,0)</f>
        <v>6</v>
      </c>
      <c r="S429" s="7">
        <f>INDEX('CW1'!$AK$7:$AX$29,'CW2 Hybrid Fuel consumption'!Q429,'CW2 Hybrid Fuel consumption'!R429)</f>
        <v>424</v>
      </c>
      <c r="T429" s="10">
        <f t="shared" si="91"/>
        <v>5.6</v>
      </c>
      <c r="U429" s="161">
        <f>(('CW1'!G432-'CW1'!G431)/3600)*'CW2 Hybrid Fuel consumption'!T429</f>
        <v>1.5003110023079734E-4</v>
      </c>
      <c r="V429" s="10">
        <f t="shared" si="94"/>
        <v>6.3613186497858076E-2</v>
      </c>
      <c r="W429" s="10">
        <f t="shared" si="97"/>
        <v>14.707566582272817</v>
      </c>
      <c r="X429" s="171">
        <f t="shared" si="98"/>
        <v>8.5272367959595281E-5</v>
      </c>
      <c r="Y429" s="7">
        <f t="shared" si="99"/>
        <v>1.7037106448138759E-2</v>
      </c>
    </row>
    <row r="430" spans="1:25">
      <c r="A430" s="42">
        <v>427</v>
      </c>
      <c r="B430" s="168">
        <f>'CW2'!P433</f>
        <v>22.803708226907322</v>
      </c>
      <c r="C430" s="162">
        <f>CW1FC1!B430</f>
        <v>3.7827112392707169E-4</v>
      </c>
      <c r="D430" s="21">
        <f t="shared" si="92"/>
        <v>1361.776046137458</v>
      </c>
      <c r="E430" s="131" t="s">
        <v>149</v>
      </c>
      <c r="F430" s="166" t="s">
        <v>153</v>
      </c>
      <c r="G430" s="10">
        <f t="shared" si="103"/>
        <v>17.203708226907324</v>
      </c>
      <c r="H430" s="79">
        <f t="shared" si="104"/>
        <v>17203.708226907325</v>
      </c>
      <c r="I430" s="10">
        <v>0</v>
      </c>
      <c r="J430" s="10">
        <f t="shared" si="102"/>
        <v>2968292.8899370879</v>
      </c>
      <c r="K430" s="7">
        <f t="shared" si="95"/>
        <v>82.452580276030218</v>
      </c>
      <c r="L430" s="7">
        <f>MIN(3000,'CW1'!Q433)</f>
        <v>3000</v>
      </c>
      <c r="M430" s="7">
        <f t="shared" si="96"/>
        <v>3000</v>
      </c>
      <c r="N430" s="7">
        <f>VLOOKUP(M430,'CW1'!$AG$7:$AH$68,2,TRUE)</f>
        <v>7.17</v>
      </c>
      <c r="O430" s="7">
        <f>VLOOKUP(L430,'CW1'!$AG$7:$AI$68,3,TRUE)</f>
        <v>17.033529999999999</v>
      </c>
      <c r="P430" s="7">
        <f t="shared" si="93"/>
        <v>18</v>
      </c>
      <c r="Q430" s="7">
        <f>MATCH(P430,'CW1'!$AJ$7:$AJ$29,0)</f>
        <v>5</v>
      </c>
      <c r="R430" s="7">
        <f>MATCH(M430,'CW1'!$AK$6:$AX$6,0)</f>
        <v>6</v>
      </c>
      <c r="S430" s="7">
        <f>INDEX('CW1'!$AK$7:$AX$29,'CW2 Hybrid Fuel consumption'!Q430,'CW2 Hybrid Fuel consumption'!R430)</f>
        <v>424</v>
      </c>
      <c r="T430" s="10">
        <f t="shared" si="91"/>
        <v>5.6</v>
      </c>
      <c r="U430" s="161">
        <f>(('CW1'!G433-'CW1'!G432)/3600)*'CW2 Hybrid Fuel consumption'!T430</f>
        <v>1.4933811222938372E-4</v>
      </c>
      <c r="V430" s="10">
        <f t="shared" si="94"/>
        <v>6.3319359585258694E-2</v>
      </c>
      <c r="W430" s="10">
        <f t="shared" si="97"/>
        <v>14.770885941858076</v>
      </c>
      <c r="X430" s="171">
        <f t="shared" si="98"/>
        <v>8.4878498103563939E-5</v>
      </c>
      <c r="Y430" s="7">
        <f t="shared" si="99"/>
        <v>1.7121984946242324E-2</v>
      </c>
    </row>
    <row r="431" spans="1:25">
      <c r="A431" s="42">
        <v>428</v>
      </c>
      <c r="B431" s="168">
        <f>'CW2'!P434</f>
        <v>22.915229884427497</v>
      </c>
      <c r="C431" s="162">
        <f>CW1FC1!B431</f>
        <v>3.7844835394792466E-4</v>
      </c>
      <c r="D431" s="21">
        <f t="shared" si="92"/>
        <v>1362.4140742125287</v>
      </c>
      <c r="E431" s="131" t="s">
        <v>149</v>
      </c>
      <c r="F431" s="166" t="s">
        <v>153</v>
      </c>
      <c r="G431" s="10">
        <f t="shared" si="103"/>
        <v>17.315229884427495</v>
      </c>
      <c r="H431" s="79">
        <f t="shared" si="104"/>
        <v>17315.229884427496</v>
      </c>
      <c r="I431" s="10">
        <v>0</v>
      </c>
      <c r="J431" s="10">
        <f t="shared" si="102"/>
        <v>2950977.6600526604</v>
      </c>
      <c r="K431" s="7">
        <f t="shared" si="95"/>
        <v>81.971601668129452</v>
      </c>
      <c r="L431" s="7">
        <f>MIN(3000,'CW1'!Q434)</f>
        <v>3000</v>
      </c>
      <c r="M431" s="7">
        <f t="shared" si="96"/>
        <v>3000</v>
      </c>
      <c r="N431" s="7">
        <f>VLOOKUP(M431,'CW1'!$AG$7:$AH$68,2,TRUE)</f>
        <v>7.17</v>
      </c>
      <c r="O431" s="7">
        <f>VLOOKUP(L431,'CW1'!$AG$7:$AI$68,3,TRUE)</f>
        <v>17.033529999999999</v>
      </c>
      <c r="P431" s="7">
        <f t="shared" si="93"/>
        <v>18</v>
      </c>
      <c r="Q431" s="7">
        <f>MATCH(P431,'CW1'!$AJ$7:$AJ$29,0)</f>
        <v>5</v>
      </c>
      <c r="R431" s="7">
        <f>MATCH(M431,'CW1'!$AK$6:$AX$6,0)</f>
        <v>6</v>
      </c>
      <c r="S431" s="7">
        <f>INDEX('CW1'!$AK$7:$AX$29,'CW2 Hybrid Fuel consumption'!Q431,'CW2 Hybrid Fuel consumption'!R431)</f>
        <v>424</v>
      </c>
      <c r="T431" s="10">
        <f t="shared" si="91"/>
        <v>5.6</v>
      </c>
      <c r="U431" s="161">
        <f>(('CW1'!G434-'CW1'!G433)/3600)*'CW2 Hybrid Fuel consumption'!T431</f>
        <v>1.4865463902100215E-4</v>
      </c>
      <c r="V431" s="10">
        <f t="shared" si="94"/>
        <v>6.3029566944904913E-2</v>
      </c>
      <c r="W431" s="10">
        <f t="shared" si="97"/>
        <v>14.833915508802981</v>
      </c>
      <c r="X431" s="171">
        <f t="shared" si="98"/>
        <v>8.4490036119175494E-5</v>
      </c>
      <c r="Y431" s="7">
        <f t="shared" si="99"/>
        <v>1.7206474982361501E-2</v>
      </c>
    </row>
    <row r="432" spans="1:25">
      <c r="A432" s="42">
        <v>429</v>
      </c>
      <c r="B432" s="168">
        <f>'CW2'!P435</f>
        <v>23.026334713625566</v>
      </c>
      <c r="C432" s="162">
        <f>CW1FC1!B432</f>
        <v>3.7862558396876408E-4</v>
      </c>
      <c r="D432" s="21">
        <f t="shared" si="92"/>
        <v>1363.0521022875507</v>
      </c>
      <c r="E432" s="131" t="s">
        <v>149</v>
      </c>
      <c r="F432" s="166" t="s">
        <v>153</v>
      </c>
      <c r="G432" s="10">
        <f t="shared" si="103"/>
        <v>17.426334713625565</v>
      </c>
      <c r="H432" s="79">
        <f t="shared" si="104"/>
        <v>17426.334713625565</v>
      </c>
      <c r="I432" s="10">
        <v>0</v>
      </c>
      <c r="J432" s="10">
        <f t="shared" si="102"/>
        <v>2933551.3253390347</v>
      </c>
      <c r="K432" s="7">
        <f t="shared" si="95"/>
        <v>81.487536814973183</v>
      </c>
      <c r="L432" s="7">
        <f>MIN(3000,'CW1'!Q435)</f>
        <v>3000</v>
      </c>
      <c r="M432" s="7">
        <f t="shared" si="96"/>
        <v>3000</v>
      </c>
      <c r="N432" s="7">
        <f>VLOOKUP(M432,'CW1'!$AG$7:$AH$68,2,TRUE)</f>
        <v>7.17</v>
      </c>
      <c r="O432" s="7">
        <f>VLOOKUP(L432,'CW1'!$AG$7:$AI$68,3,TRUE)</f>
        <v>17.033529999999999</v>
      </c>
      <c r="P432" s="7">
        <f t="shared" si="93"/>
        <v>18</v>
      </c>
      <c r="Q432" s="7">
        <f>MATCH(P432,'CW1'!$AJ$7:$AJ$29,0)</f>
        <v>5</v>
      </c>
      <c r="R432" s="7">
        <f>MATCH(M432,'CW1'!$AK$6:$AX$6,0)</f>
        <v>6</v>
      </c>
      <c r="S432" s="7">
        <f>INDEX('CW1'!$AK$7:$AX$29,'CW2 Hybrid Fuel consumption'!Q432,'CW2 Hybrid Fuel consumption'!R432)</f>
        <v>424</v>
      </c>
      <c r="T432" s="10">
        <f t="shared" si="91"/>
        <v>5.6</v>
      </c>
      <c r="U432" s="161">
        <f>(('CW1'!G435-'CW1'!G434)/3600)*'CW2 Hybrid Fuel consumption'!T432</f>
        <v>1.4798046484807039E-4</v>
      </c>
      <c r="V432" s="10">
        <f t="shared" si="94"/>
        <v>6.2743717095581839E-2</v>
      </c>
      <c r="W432" s="10">
        <f t="shared" si="97"/>
        <v>14.896659225898564</v>
      </c>
      <c r="X432" s="171">
        <f t="shared" si="98"/>
        <v>8.4106859377455548E-5</v>
      </c>
      <c r="Y432" s="7">
        <f t="shared" si="99"/>
        <v>1.7290581841738956E-2</v>
      </c>
    </row>
    <row r="433" spans="1:25">
      <c r="A433" s="42">
        <v>430</v>
      </c>
      <c r="B433" s="168">
        <f>'CW2'!P436</f>
        <v>23.137028772158196</v>
      </c>
      <c r="C433" s="162">
        <f>CW1FC1!B433</f>
        <v>3.7880281398957683E-4</v>
      </c>
      <c r="D433" s="21">
        <f t="shared" si="92"/>
        <v>1363.6901303624766</v>
      </c>
      <c r="E433" s="131" t="s">
        <v>149</v>
      </c>
      <c r="F433" s="166" t="s">
        <v>153</v>
      </c>
      <c r="G433" s="10">
        <f t="shared" si="103"/>
        <v>17.537028772158195</v>
      </c>
      <c r="H433" s="79">
        <f t="shared" si="104"/>
        <v>17537.028772158195</v>
      </c>
      <c r="I433" s="10">
        <v>0</v>
      </c>
      <c r="J433" s="10">
        <f t="shared" si="102"/>
        <v>2916014.2965668766</v>
      </c>
      <c r="K433" s="7">
        <f t="shared" si="95"/>
        <v>81.000397126857678</v>
      </c>
      <c r="L433" s="7">
        <f>MIN(3000,'CW1'!Q436)</f>
        <v>3000</v>
      </c>
      <c r="M433" s="7">
        <f t="shared" si="96"/>
        <v>3000</v>
      </c>
      <c r="N433" s="7">
        <f>VLOOKUP(M433,'CW1'!$AG$7:$AH$68,2,TRUE)</f>
        <v>7.17</v>
      </c>
      <c r="O433" s="7">
        <f>VLOOKUP(L433,'CW1'!$AG$7:$AI$68,3,TRUE)</f>
        <v>17.033529999999999</v>
      </c>
      <c r="P433" s="7">
        <f t="shared" si="93"/>
        <v>18</v>
      </c>
      <c r="Q433" s="7">
        <f>MATCH(P433,'CW1'!$AJ$7:$AJ$29,0)</f>
        <v>5</v>
      </c>
      <c r="R433" s="7">
        <f>MATCH(M433,'CW1'!$AK$6:$AX$6,0)</f>
        <v>6</v>
      </c>
      <c r="S433" s="7">
        <f>INDEX('CW1'!$AK$7:$AX$29,'CW2 Hybrid Fuel consumption'!Q433,'CW2 Hybrid Fuel consumption'!R433)</f>
        <v>424</v>
      </c>
      <c r="T433" s="10">
        <f t="shared" si="91"/>
        <v>5.6</v>
      </c>
      <c r="U433" s="161">
        <f>(('CW1'!G436-'CW1'!G435)/3600)*'CW2 Hybrid Fuel consumption'!T433</f>
        <v>1.4731538074100412E-4</v>
      </c>
      <c r="V433" s="10">
        <f t="shared" si="94"/>
        <v>6.2461721434185748E-2</v>
      </c>
      <c r="W433" s="10">
        <f t="shared" si="97"/>
        <v>14.95912094733275</v>
      </c>
      <c r="X433" s="171">
        <f t="shared" si="98"/>
        <v>8.3728849107487591E-5</v>
      </c>
      <c r="Y433" s="7">
        <f t="shared" si="99"/>
        <v>1.7374310690846443E-2</v>
      </c>
    </row>
    <row r="434" spans="1:25">
      <c r="A434" s="42">
        <v>431</v>
      </c>
      <c r="B434" s="168">
        <f>'CW2'!P437</f>
        <v>23.247317980315778</v>
      </c>
      <c r="C434" s="162">
        <f>CW1FC1!B434</f>
        <v>3.7898004401040622E-4</v>
      </c>
      <c r="D434" s="21">
        <f t="shared" si="92"/>
        <v>1364.3281584374624</v>
      </c>
      <c r="E434" s="131" t="s">
        <v>149</v>
      </c>
      <c r="F434" s="166" t="s">
        <v>153</v>
      </c>
      <c r="G434" s="10">
        <f t="shared" si="103"/>
        <v>17.647317980315776</v>
      </c>
      <c r="H434" s="79">
        <f t="shared" si="104"/>
        <v>17647.317980315776</v>
      </c>
      <c r="I434" s="10">
        <v>0</v>
      </c>
      <c r="J434" s="10">
        <f t="shared" si="102"/>
        <v>2898366.9785865606</v>
      </c>
      <c r="K434" s="7">
        <f t="shared" si="95"/>
        <v>80.510193849626688</v>
      </c>
      <c r="L434" s="7">
        <f>MIN(3000,'CW1'!Q437)</f>
        <v>3000</v>
      </c>
      <c r="M434" s="7">
        <f t="shared" si="96"/>
        <v>3000</v>
      </c>
      <c r="N434" s="7">
        <f>VLOOKUP(M434,'CW1'!$AG$7:$AH$68,2,TRUE)</f>
        <v>7.17</v>
      </c>
      <c r="O434" s="7">
        <f>VLOOKUP(L434,'CW1'!$AG$7:$AI$68,3,TRUE)</f>
        <v>17.033529999999999</v>
      </c>
      <c r="P434" s="7">
        <f t="shared" si="93"/>
        <v>18</v>
      </c>
      <c r="Q434" s="7">
        <f>MATCH(P434,'CW1'!$AJ$7:$AJ$29,0)</f>
        <v>5</v>
      </c>
      <c r="R434" s="7">
        <f>MATCH(M434,'CW1'!$AK$6:$AX$6,0)</f>
        <v>6</v>
      </c>
      <c r="S434" s="7">
        <f>INDEX('CW1'!$AK$7:$AX$29,'CW2 Hybrid Fuel consumption'!Q434,'CW2 Hybrid Fuel consumption'!R434)</f>
        <v>424</v>
      </c>
      <c r="T434" s="10">
        <f t="shared" si="91"/>
        <v>5.6</v>
      </c>
      <c r="U434" s="161">
        <f>(('CW1'!G437-'CW1'!G436)/3600)*'CW2 Hybrid Fuel consumption'!T434</f>
        <v>1.4665918424609477E-4</v>
      </c>
      <c r="V434" s="10">
        <f t="shared" si="94"/>
        <v>6.2183494120344185E-2</v>
      </c>
      <c r="W434" s="10">
        <f t="shared" si="97"/>
        <v>15.021304441453093</v>
      </c>
      <c r="X434" s="171">
        <f t="shared" si="98"/>
        <v>8.335589024174823E-5</v>
      </c>
      <c r="Y434" s="7">
        <f t="shared" si="99"/>
        <v>1.7457666581088192E-2</v>
      </c>
    </row>
    <row r="435" spans="1:25">
      <c r="A435" s="42">
        <v>432</v>
      </c>
      <c r="B435" s="168">
        <f>'CW2'!P438</f>
        <v>23.357208125311292</v>
      </c>
      <c r="C435" s="162">
        <f>CW1FC1!B435</f>
        <v>3.7915727403123675E-4</v>
      </c>
      <c r="D435" s="21">
        <f t="shared" si="92"/>
        <v>1364.9661865124524</v>
      </c>
      <c r="E435" s="131" t="s">
        <v>149</v>
      </c>
      <c r="F435" s="166" t="s">
        <v>153</v>
      </c>
      <c r="G435" s="10">
        <f t="shared" si="103"/>
        <v>17.757208125311294</v>
      </c>
      <c r="H435" s="79">
        <f t="shared" si="104"/>
        <v>17757.208125311296</v>
      </c>
      <c r="I435" s="10">
        <v>0</v>
      </c>
      <c r="J435" s="10">
        <f t="shared" si="102"/>
        <v>2880609.7704612492</v>
      </c>
      <c r="K435" s="7">
        <f t="shared" si="95"/>
        <v>80.016938068368034</v>
      </c>
      <c r="L435" s="7">
        <f>MIN(3000,'CW1'!Q438)</f>
        <v>3000</v>
      </c>
      <c r="M435" s="7">
        <f t="shared" si="96"/>
        <v>3000</v>
      </c>
      <c r="N435" s="7">
        <f>VLOOKUP(M435,'CW1'!$AG$7:$AH$68,2,TRUE)</f>
        <v>7.17</v>
      </c>
      <c r="O435" s="7">
        <f>VLOOKUP(L435,'CW1'!$AG$7:$AI$68,3,TRUE)</f>
        <v>17.033529999999999</v>
      </c>
      <c r="P435" s="7">
        <f t="shared" si="93"/>
        <v>18</v>
      </c>
      <c r="Q435" s="7">
        <f>MATCH(P435,'CW1'!$AJ$7:$AJ$29,0)</f>
        <v>5</v>
      </c>
      <c r="R435" s="7">
        <f>MATCH(M435,'CW1'!$AK$6:$AX$6,0)</f>
        <v>6</v>
      </c>
      <c r="S435" s="7">
        <f>INDEX('CW1'!$AK$7:$AX$29,'CW2 Hybrid Fuel consumption'!Q435,'CW2 Hybrid Fuel consumption'!R435)</f>
        <v>424</v>
      </c>
      <c r="T435" s="10">
        <f t="shared" si="91"/>
        <v>5.6</v>
      </c>
      <c r="U435" s="161">
        <f>(('CW1'!G438-'CW1'!G437)/3600)*'CW2 Hybrid Fuel consumption'!T435</f>
        <v>1.4601167916655159E-4</v>
      </c>
      <c r="V435" s="10">
        <f t="shared" si="94"/>
        <v>6.1908951966617873E-2</v>
      </c>
      <c r="W435" s="10">
        <f t="shared" si="97"/>
        <v>15.083213393419712</v>
      </c>
      <c r="X435" s="171">
        <f t="shared" si="98"/>
        <v>8.2987871268924761E-5</v>
      </c>
      <c r="Y435" s="7">
        <f t="shared" si="99"/>
        <v>1.7540654452357116E-2</v>
      </c>
    </row>
    <row r="436" spans="1:25">
      <c r="A436" s="42">
        <v>433</v>
      </c>
      <c r="B436" s="168">
        <f>'CW2'!P439</f>
        <v>23.466704865398953</v>
      </c>
      <c r="C436" s="162">
        <f>CW1FC1!B436</f>
        <v>3.7933450405208398E-4</v>
      </c>
      <c r="D436" s="21">
        <f t="shared" si="92"/>
        <v>1365.6042145875024</v>
      </c>
      <c r="E436" s="131" t="s">
        <v>149</v>
      </c>
      <c r="F436" s="166" t="s">
        <v>153</v>
      </c>
      <c r="G436" s="10">
        <f t="shared" si="103"/>
        <v>17.866704865398951</v>
      </c>
      <c r="H436" s="79">
        <f t="shared" si="104"/>
        <v>17866.704865398951</v>
      </c>
      <c r="I436" s="10">
        <v>0</v>
      </c>
      <c r="J436" s="10">
        <f t="shared" si="102"/>
        <v>2862743.0655958503</v>
      </c>
      <c r="K436" s="7">
        <f t="shared" si="95"/>
        <v>79.520640710995835</v>
      </c>
      <c r="L436" s="7">
        <f>MIN(3000,'CW1'!Q439)</f>
        <v>3000</v>
      </c>
      <c r="M436" s="7">
        <f t="shared" si="96"/>
        <v>3000</v>
      </c>
      <c r="N436" s="7">
        <f>VLOOKUP(M436,'CW1'!$AG$7:$AH$68,2,TRUE)</f>
        <v>7.17</v>
      </c>
      <c r="O436" s="7">
        <f>VLOOKUP(L436,'CW1'!$AG$7:$AI$68,3,TRUE)</f>
        <v>17.033529999999999</v>
      </c>
      <c r="P436" s="7">
        <f t="shared" si="93"/>
        <v>18</v>
      </c>
      <c r="Q436" s="7">
        <f>MATCH(P436,'CW1'!$AJ$7:$AJ$29,0)</f>
        <v>5</v>
      </c>
      <c r="R436" s="7">
        <f>MATCH(M436,'CW1'!$AK$6:$AX$6,0)</f>
        <v>6</v>
      </c>
      <c r="S436" s="7">
        <f>INDEX('CW1'!$AK$7:$AX$29,'CW2 Hybrid Fuel consumption'!Q436,'CW2 Hybrid Fuel consumption'!R436)</f>
        <v>424</v>
      </c>
      <c r="T436" s="10">
        <f t="shared" si="91"/>
        <v>5.6</v>
      </c>
      <c r="U436" s="161">
        <f>(('CW1'!G439-'CW1'!G438)/3600)*'CW2 Hybrid Fuel consumption'!T436</f>
        <v>1.4537267531608853E-4</v>
      </c>
      <c r="V436" s="10">
        <f t="shared" si="94"/>
        <v>6.1638014334021538E-2</v>
      </c>
      <c r="W436" s="10">
        <f t="shared" si="97"/>
        <v>15.144851407753734</v>
      </c>
      <c r="X436" s="171">
        <f t="shared" si="98"/>
        <v>8.2624684093862653E-5</v>
      </c>
      <c r="Y436" s="7">
        <f t="shared" si="99"/>
        <v>1.7623279136450978E-2</v>
      </c>
    </row>
    <row r="437" spans="1:25">
      <c r="A437" s="42">
        <v>434</v>
      </c>
      <c r="B437" s="168">
        <f>'CW2'!P440</f>
        <v>23.57581373383081</v>
      </c>
      <c r="C437" s="162">
        <f>CW1FC1!B437</f>
        <v>3.795117340729125E-4</v>
      </c>
      <c r="D437" s="21">
        <f t="shared" si="92"/>
        <v>1366.2422426624851</v>
      </c>
      <c r="E437" s="131" t="s">
        <v>149</v>
      </c>
      <c r="F437" s="166" t="s">
        <v>153</v>
      </c>
      <c r="G437" s="10">
        <f t="shared" si="103"/>
        <v>17.975813733830812</v>
      </c>
      <c r="H437" s="79">
        <f t="shared" si="104"/>
        <v>17975.813733830812</v>
      </c>
      <c r="I437" s="10">
        <v>0</v>
      </c>
      <c r="J437" s="10">
        <f t="shared" si="102"/>
        <v>2844767.2518620198</v>
      </c>
      <c r="K437" s="7">
        <f t="shared" si="95"/>
        <v>79.021312551722772</v>
      </c>
      <c r="L437" s="7">
        <f>MIN(3000,'CW1'!Q440)</f>
        <v>3000</v>
      </c>
      <c r="M437" s="7">
        <f t="shared" si="96"/>
        <v>3000</v>
      </c>
      <c r="N437" s="7">
        <f>VLOOKUP(M437,'CW1'!$AG$7:$AH$68,2,TRUE)</f>
        <v>7.17</v>
      </c>
      <c r="O437" s="7">
        <f>VLOOKUP(L437,'CW1'!$AG$7:$AI$68,3,TRUE)</f>
        <v>17.033529999999999</v>
      </c>
      <c r="P437" s="7">
        <f t="shared" si="93"/>
        <v>18</v>
      </c>
      <c r="Q437" s="7">
        <f>MATCH(P437,'CW1'!$AJ$7:$AJ$29,0)</f>
        <v>5</v>
      </c>
      <c r="R437" s="7">
        <f>MATCH(M437,'CW1'!$AK$6:$AX$6,0)</f>
        <v>6</v>
      </c>
      <c r="S437" s="7">
        <f>INDEX('CW1'!$AK$7:$AX$29,'CW2 Hybrid Fuel consumption'!Q437,'CW2 Hybrid Fuel consumption'!R437)</f>
        <v>424</v>
      </c>
      <c r="T437" s="10">
        <f t="shared" si="91"/>
        <v>5.6</v>
      </c>
      <c r="U437" s="161">
        <f>(('CW1'!G440-'CW1'!G439)/3600)*'CW2 Hybrid Fuel consumption'!T437</f>
        <v>1.4474198828420506E-4</v>
      </c>
      <c r="V437" s="10">
        <f t="shared" si="94"/>
        <v>6.1370603032502948E-2</v>
      </c>
      <c r="W437" s="10">
        <f t="shared" si="97"/>
        <v>15.206222010786236</v>
      </c>
      <c r="X437" s="171">
        <f t="shared" si="98"/>
        <v>8.2266223904159456E-5</v>
      </c>
      <c r="Y437" s="7">
        <f t="shared" si="99"/>
        <v>1.7705545360355138E-2</v>
      </c>
    </row>
    <row r="438" spans="1:25">
      <c r="A438" s="42">
        <v>435</v>
      </c>
      <c r="B438" s="168">
        <f>'CW2'!P441</f>
        <v>23.684540142659014</v>
      </c>
      <c r="C438" s="162">
        <f>CW1FC1!B438</f>
        <v>3.7968896409373577E-4</v>
      </c>
      <c r="D438" s="21">
        <f t="shared" si="92"/>
        <v>1366.8802707374487</v>
      </c>
      <c r="E438" s="131" t="s">
        <v>149</v>
      </c>
      <c r="F438" s="166" t="s">
        <v>153</v>
      </c>
      <c r="G438" s="10">
        <f t="shared" si="103"/>
        <v>18.084540142659016</v>
      </c>
      <c r="H438" s="79">
        <f t="shared" si="104"/>
        <v>18084.540142659014</v>
      </c>
      <c r="I438" s="10">
        <v>0</v>
      </c>
      <c r="J438" s="10">
        <f t="shared" si="102"/>
        <v>2826682.7117193607</v>
      </c>
      <c r="K438" s="7">
        <f t="shared" si="95"/>
        <v>78.518964214426688</v>
      </c>
      <c r="L438" s="7">
        <f>MIN(3000,'CW1'!Q441)</f>
        <v>3000</v>
      </c>
      <c r="M438" s="7">
        <f t="shared" si="96"/>
        <v>3000</v>
      </c>
      <c r="N438" s="7">
        <f>VLOOKUP(M438,'CW1'!$AG$7:$AH$68,2,TRUE)</f>
        <v>7.17</v>
      </c>
      <c r="O438" s="7">
        <f>VLOOKUP(L438,'CW1'!$AG$7:$AI$68,3,TRUE)</f>
        <v>17.033529999999999</v>
      </c>
      <c r="P438" s="7">
        <f t="shared" si="93"/>
        <v>18</v>
      </c>
      <c r="Q438" s="7">
        <f>MATCH(P438,'CW1'!$AJ$7:$AJ$29,0)</f>
        <v>5</v>
      </c>
      <c r="R438" s="7">
        <f>MATCH(M438,'CW1'!$AK$6:$AX$6,0)</f>
        <v>6</v>
      </c>
      <c r="S438" s="7">
        <f>INDEX('CW1'!$AK$7:$AX$29,'CW2 Hybrid Fuel consumption'!Q438,'CW2 Hybrid Fuel consumption'!R438)</f>
        <v>424</v>
      </c>
      <c r="T438" s="10">
        <f t="shared" si="91"/>
        <v>5.6</v>
      </c>
      <c r="U438" s="161">
        <f>(('CW1'!G441-'CW1'!G440)/3600)*'CW2 Hybrid Fuel consumption'!T438</f>
        <v>1.4411943921264163E-4</v>
      </c>
      <c r="V438" s="10">
        <f t="shared" si="94"/>
        <v>6.1106642226160052E-2</v>
      </c>
      <c r="W438" s="10">
        <f t="shared" si="97"/>
        <v>15.267328653012397</v>
      </c>
      <c r="X438" s="171">
        <f t="shared" si="98"/>
        <v>8.1912389043109981E-5</v>
      </c>
      <c r="Y438" s="7">
        <f t="shared" si="99"/>
        <v>1.7787457749398248E-2</v>
      </c>
    </row>
    <row r="439" spans="1:25">
      <c r="A439" s="42">
        <v>436</v>
      </c>
      <c r="B439" s="168">
        <f>'CW2'!P442</f>
        <v>23.79288938639106</v>
      </c>
      <c r="C439" s="162">
        <f>CW1FC1!B439</f>
        <v>3.7986619411457752E-4</v>
      </c>
      <c r="D439" s="21">
        <f t="shared" si="92"/>
        <v>1367.5182988124791</v>
      </c>
      <c r="E439" s="131" t="s">
        <v>149</v>
      </c>
      <c r="F439" s="166" t="s">
        <v>153</v>
      </c>
      <c r="G439" s="10">
        <f t="shared" si="103"/>
        <v>18.192889386391059</v>
      </c>
      <c r="H439" s="79">
        <f t="shared" si="104"/>
        <v>18192.88938639106</v>
      </c>
      <c r="I439" s="10">
        <v>0</v>
      </c>
      <c r="J439" s="10">
        <f t="shared" si="102"/>
        <v>2808489.8223329694</v>
      </c>
      <c r="K439" s="7">
        <f t="shared" si="95"/>
        <v>78.013606175915811</v>
      </c>
      <c r="L439" s="7">
        <f>MIN(3000,'CW1'!Q442)</f>
        <v>3000</v>
      </c>
      <c r="M439" s="7">
        <f t="shared" si="96"/>
        <v>3000</v>
      </c>
      <c r="N439" s="7">
        <f>VLOOKUP(M439,'CW1'!$AG$7:$AH$68,2,TRUE)</f>
        <v>7.17</v>
      </c>
      <c r="O439" s="7">
        <f>VLOOKUP(L439,'CW1'!$AG$7:$AI$68,3,TRUE)</f>
        <v>17.033529999999999</v>
      </c>
      <c r="P439" s="7">
        <f t="shared" si="93"/>
        <v>18</v>
      </c>
      <c r="Q439" s="7">
        <f>MATCH(P439,'CW1'!$AJ$7:$AJ$29,0)</f>
        <v>5</v>
      </c>
      <c r="R439" s="7">
        <f>MATCH(M439,'CW1'!$AK$6:$AX$6,0)</f>
        <v>6</v>
      </c>
      <c r="S439" s="7">
        <f>INDEX('CW1'!$AK$7:$AX$29,'CW2 Hybrid Fuel consumption'!Q439,'CW2 Hybrid Fuel consumption'!R439)</f>
        <v>424</v>
      </c>
      <c r="T439" s="10">
        <f t="shared" si="91"/>
        <v>5.6</v>
      </c>
      <c r="U439" s="161">
        <f>(('CW1'!G442-'CW1'!G441)/3600)*'CW2 Hybrid Fuel consumption'!T439</f>
        <v>1.4350485458226891E-4</v>
      </c>
      <c r="V439" s="10">
        <f t="shared" si="94"/>
        <v>6.0846058342882016E-2</v>
      </c>
      <c r="W439" s="10">
        <f t="shared" si="97"/>
        <v>15.328174711355279</v>
      </c>
      <c r="X439" s="171">
        <f t="shared" si="98"/>
        <v>8.1563080888581794E-5</v>
      </c>
      <c r="Y439" s="7">
        <f t="shared" si="99"/>
        <v>1.7869020830286828E-2</v>
      </c>
    </row>
    <row r="440" spans="1:25">
      <c r="A440" s="42">
        <v>437</v>
      </c>
      <c r="B440" s="168">
        <f>'CW2'!P443</f>
        <v>23.900866645504866</v>
      </c>
      <c r="C440" s="162">
        <f>CW1FC1!B440</f>
        <v>3.8004342413540848E-4</v>
      </c>
      <c r="D440" s="21">
        <f t="shared" si="92"/>
        <v>1368.1563268874706</v>
      </c>
      <c r="E440" s="131" t="s">
        <v>149</v>
      </c>
      <c r="F440" s="166" t="s">
        <v>153</v>
      </c>
      <c r="G440" s="10">
        <f t="shared" si="103"/>
        <v>18.300866645504868</v>
      </c>
      <c r="H440" s="79">
        <f t="shared" si="104"/>
        <v>18300.86664550487</v>
      </c>
      <c r="I440" s="10">
        <v>0</v>
      </c>
      <c r="J440" s="10">
        <f t="shared" si="102"/>
        <v>2790188.9556874647</v>
      </c>
      <c r="K440" s="7">
        <f t="shared" si="95"/>
        <v>77.505248769096241</v>
      </c>
      <c r="L440" s="7">
        <f>MIN(3000,'CW1'!Q443)</f>
        <v>3000</v>
      </c>
      <c r="M440" s="7">
        <f t="shared" si="96"/>
        <v>3000</v>
      </c>
      <c r="N440" s="7">
        <f>VLOOKUP(M440,'CW1'!$AG$7:$AH$68,2,TRUE)</f>
        <v>7.17</v>
      </c>
      <c r="O440" s="7">
        <f>VLOOKUP(L440,'CW1'!$AG$7:$AI$68,3,TRUE)</f>
        <v>17.033529999999999</v>
      </c>
      <c r="P440" s="7">
        <f t="shared" si="93"/>
        <v>18</v>
      </c>
      <c r="Q440" s="7">
        <f>MATCH(P440,'CW1'!$AJ$7:$AJ$29,0)</f>
        <v>5</v>
      </c>
      <c r="R440" s="7">
        <f>MATCH(M440,'CW1'!$AK$6:$AX$6,0)</f>
        <v>6</v>
      </c>
      <c r="S440" s="7">
        <f>INDEX('CW1'!$AK$7:$AX$29,'CW2 Hybrid Fuel consumption'!Q440,'CW2 Hybrid Fuel consumption'!R440)</f>
        <v>424</v>
      </c>
      <c r="T440" s="10">
        <f t="shared" si="91"/>
        <v>5.6</v>
      </c>
      <c r="U440" s="161">
        <f>(('CW1'!G443-'CW1'!G442)/3600)*'CW2 Hybrid Fuel consumption'!T440</f>
        <v>1.4289806600988045E-4</v>
      </c>
      <c r="V440" s="10">
        <f t="shared" si="94"/>
        <v>6.058877998818931E-2</v>
      </c>
      <c r="W440" s="10">
        <f t="shared" si="97"/>
        <v>15.388763491343468</v>
      </c>
      <c r="X440" s="171">
        <f t="shared" si="98"/>
        <v>8.1218203737519186E-5</v>
      </c>
      <c r="Y440" s="7">
        <f t="shared" si="99"/>
        <v>1.7950239034024349E-2</v>
      </c>
    </row>
    <row r="441" spans="1:25">
      <c r="A441" s="42">
        <v>438</v>
      </c>
      <c r="B441" s="168">
        <f>'CW2'!P444</f>
        <v>24.008476989830168</v>
      </c>
      <c r="C441" s="162">
        <f>CW1FC1!B441</f>
        <v>3.8022065415626341E-4</v>
      </c>
      <c r="D441" s="21">
        <f t="shared" si="92"/>
        <v>1368.7943549625484</v>
      </c>
      <c r="E441" s="131" t="s">
        <v>149</v>
      </c>
      <c r="F441" s="166" t="s">
        <v>153</v>
      </c>
      <c r="G441" s="10">
        <f t="shared" si="103"/>
        <v>18.40847698983017</v>
      </c>
      <c r="H441" s="79">
        <f t="shared" si="104"/>
        <v>18408.476989830171</v>
      </c>
      <c r="I441" s="10">
        <v>0</v>
      </c>
      <c r="J441" s="10">
        <f t="shared" si="102"/>
        <v>2771780.4786976343</v>
      </c>
      <c r="K441" s="7">
        <f t="shared" si="95"/>
        <v>76.993902186045389</v>
      </c>
      <c r="L441" s="7">
        <f>MIN(3000,'CW1'!Q444)</f>
        <v>3000</v>
      </c>
      <c r="M441" s="7">
        <f t="shared" si="96"/>
        <v>3000</v>
      </c>
      <c r="N441" s="7">
        <f>VLOOKUP(M441,'CW1'!$AG$7:$AH$68,2,TRUE)</f>
        <v>7.17</v>
      </c>
      <c r="O441" s="7">
        <f>VLOOKUP(L441,'CW1'!$AG$7:$AI$68,3,TRUE)</f>
        <v>17.033529999999999</v>
      </c>
      <c r="P441" s="7">
        <f t="shared" si="93"/>
        <v>18</v>
      </c>
      <c r="Q441" s="7">
        <f>MATCH(P441,'CW1'!$AJ$7:$AJ$29,0)</f>
        <v>5</v>
      </c>
      <c r="R441" s="7">
        <f>MATCH(M441,'CW1'!$AK$6:$AX$6,0)</f>
        <v>6</v>
      </c>
      <c r="S441" s="7">
        <f>INDEX('CW1'!$AK$7:$AX$29,'CW2 Hybrid Fuel consumption'!Q441,'CW2 Hybrid Fuel consumption'!R441)</f>
        <v>424</v>
      </c>
      <c r="T441" s="10">
        <f t="shared" si="91"/>
        <v>5.6</v>
      </c>
      <c r="U441" s="161">
        <f>(('CW1'!G444-'CW1'!G443)/3600)*'CW2 Hybrid Fuel consumption'!T441</f>
        <v>1.4229891005442454E-4</v>
      </c>
      <c r="V441" s="10">
        <f t="shared" si="94"/>
        <v>6.0334737863076006E-2</v>
      </c>
      <c r="W441" s="10">
        <f t="shared" si="97"/>
        <v>15.449098229206545</v>
      </c>
      <c r="X441" s="171">
        <f t="shared" si="98"/>
        <v>8.087766469581234E-5</v>
      </c>
      <c r="Y441" s="7">
        <f t="shared" si="99"/>
        <v>1.8031116698720161E-2</v>
      </c>
    </row>
    <row r="442" spans="1:25">
      <c r="A442" s="42">
        <v>439</v>
      </c>
      <c r="B442" s="168">
        <f>'CW2'!P445</f>
        <v>24.115725381802484</v>
      </c>
      <c r="C442" s="162">
        <f>CW1FC1!B442</f>
        <v>3.8039788417709323E-4</v>
      </c>
      <c r="D442" s="21">
        <f t="shared" si="92"/>
        <v>1369.4323830375356</v>
      </c>
      <c r="E442" s="131" t="s">
        <v>149</v>
      </c>
      <c r="F442" s="166" t="s">
        <v>153</v>
      </c>
      <c r="G442" s="10">
        <f t="shared" si="103"/>
        <v>18.515725381802483</v>
      </c>
      <c r="H442" s="79">
        <f t="shared" si="104"/>
        <v>18515.725381802484</v>
      </c>
      <c r="I442" s="10">
        <v>0</v>
      </c>
      <c r="J442" s="10">
        <f t="shared" si="102"/>
        <v>2753264.753315832</v>
      </c>
      <c r="K442" s="7">
        <f t="shared" si="95"/>
        <v>76.479576480995334</v>
      </c>
      <c r="L442" s="7">
        <f>MIN(3000,'CW1'!Q445)</f>
        <v>3000</v>
      </c>
      <c r="M442" s="7">
        <f t="shared" si="96"/>
        <v>3000</v>
      </c>
      <c r="N442" s="7">
        <f>VLOOKUP(M442,'CW1'!$AG$7:$AH$68,2,TRUE)</f>
        <v>7.17</v>
      </c>
      <c r="O442" s="7">
        <f>VLOOKUP(L442,'CW1'!$AG$7:$AI$68,3,TRUE)</f>
        <v>17.033529999999999</v>
      </c>
      <c r="P442" s="7">
        <f t="shared" si="93"/>
        <v>18</v>
      </c>
      <c r="Q442" s="7">
        <f>MATCH(P442,'CW1'!$AJ$7:$AJ$29,0)</f>
        <v>5</v>
      </c>
      <c r="R442" s="7">
        <f>MATCH(M442,'CW1'!$AK$6:$AX$6,0)</f>
        <v>6</v>
      </c>
      <c r="S442" s="7">
        <f>INDEX('CW1'!$AK$7:$AX$29,'CW2 Hybrid Fuel consumption'!Q442,'CW2 Hybrid Fuel consumption'!R442)</f>
        <v>424</v>
      </c>
      <c r="T442" s="10">
        <f t="shared" si="91"/>
        <v>5.6</v>
      </c>
      <c r="U442" s="161">
        <f>(('CW1'!G445-'CW1'!G444)/3600)*'CW2 Hybrid Fuel consumption'!T442</f>
        <v>1.4170722803200103E-4</v>
      </c>
      <c r="V442" s="10">
        <f t="shared" si="94"/>
        <v>6.0083864685568436E-2</v>
      </c>
      <c r="W442" s="10">
        <f t="shared" si="97"/>
        <v>15.509182093892113</v>
      </c>
      <c r="X442" s="171">
        <f t="shared" si="98"/>
        <v>8.0541373573148029E-5</v>
      </c>
      <c r="Y442" s="7">
        <f t="shared" si="99"/>
        <v>1.8111658072293309E-2</v>
      </c>
    </row>
    <row r="443" spans="1:25">
      <c r="A443" s="42">
        <v>440</v>
      </c>
      <c r="B443" s="168">
        <f>'CW2'!P446</f>
        <v>24.222616679595319</v>
      </c>
      <c r="C443" s="162">
        <f>CW1FC1!B443</f>
        <v>3.8057511419790983E-4</v>
      </c>
      <c r="D443" s="21">
        <f t="shared" si="92"/>
        <v>1370.0704111124753</v>
      </c>
      <c r="E443" s="131" t="s">
        <v>149</v>
      </c>
      <c r="F443" s="166" t="s">
        <v>153</v>
      </c>
      <c r="G443" s="10">
        <f t="shared" si="103"/>
        <v>18.622616679595318</v>
      </c>
      <c r="H443" s="79">
        <f t="shared" si="104"/>
        <v>18622.616679595318</v>
      </c>
      <c r="I443" s="10">
        <v>0</v>
      </c>
      <c r="J443" s="10">
        <f t="shared" si="102"/>
        <v>2734642.1366362367</v>
      </c>
      <c r="K443" s="7">
        <f t="shared" si="95"/>
        <v>75.962281573228793</v>
      </c>
      <c r="L443" s="7">
        <f>MIN(3000,'CW1'!Q446)</f>
        <v>3000</v>
      </c>
      <c r="M443" s="7">
        <f t="shared" si="96"/>
        <v>3000</v>
      </c>
      <c r="N443" s="7">
        <f>VLOOKUP(M443,'CW1'!$AG$7:$AH$68,2,TRUE)</f>
        <v>7.17</v>
      </c>
      <c r="O443" s="7">
        <f>VLOOKUP(L443,'CW1'!$AG$7:$AI$68,3,TRUE)</f>
        <v>17.033529999999999</v>
      </c>
      <c r="P443" s="7">
        <f t="shared" si="93"/>
        <v>18</v>
      </c>
      <c r="Q443" s="7">
        <f>MATCH(P443,'CW1'!$AJ$7:$AJ$29,0)</f>
        <v>5</v>
      </c>
      <c r="R443" s="7">
        <f>MATCH(M443,'CW1'!$AK$6:$AX$6,0)</f>
        <v>6</v>
      </c>
      <c r="S443" s="7">
        <f>INDEX('CW1'!$AK$7:$AX$29,'CW2 Hybrid Fuel consumption'!Q443,'CW2 Hybrid Fuel consumption'!R443)</f>
        <v>424</v>
      </c>
      <c r="T443" s="10">
        <f t="shared" si="91"/>
        <v>5.6</v>
      </c>
      <c r="U443" s="161">
        <f>(('CW1'!G446-'CW1'!G445)/3600)*'CW2 Hybrid Fuel consumption'!T443</f>
        <v>1.4112286583935763E-4</v>
      </c>
      <c r="V443" s="10">
        <f t="shared" si="94"/>
        <v>5.9836095115887639E-2</v>
      </c>
      <c r="W443" s="10">
        <f t="shared" si="97"/>
        <v>15.569018189008</v>
      </c>
      <c r="X443" s="171">
        <f t="shared" si="98"/>
        <v>8.0209242782691213E-5</v>
      </c>
      <c r="Y443" s="7">
        <f t="shared" si="99"/>
        <v>1.8191867315076E-2</v>
      </c>
    </row>
    <row r="444" spans="1:25">
      <c r="A444" s="42">
        <v>441</v>
      </c>
      <c r="B444" s="168">
        <f>'CW2'!P447</f>
        <v>24.329155640136268</v>
      </c>
      <c r="C444" s="162">
        <f>CW1FC1!B444</f>
        <v>3.8075234421873586E-4</v>
      </c>
      <c r="D444" s="21">
        <f t="shared" si="92"/>
        <v>1370.7084391874491</v>
      </c>
      <c r="E444" s="131" t="s">
        <v>149</v>
      </c>
      <c r="F444" s="166" t="s">
        <v>153</v>
      </c>
      <c r="G444" s="10">
        <f t="shared" si="103"/>
        <v>18.72915564013627</v>
      </c>
      <c r="H444" s="79">
        <f t="shared" si="104"/>
        <v>18729.155640136269</v>
      </c>
      <c r="I444" s="10">
        <v>0</v>
      </c>
      <c r="J444" s="10">
        <f t="shared" si="102"/>
        <v>2715912.9809961002</v>
      </c>
      <c r="K444" s="7">
        <f t="shared" si="95"/>
        <v>75.44202724989168</v>
      </c>
      <c r="L444" s="7">
        <f>MIN(3000,'CW1'!Q447)</f>
        <v>3000</v>
      </c>
      <c r="M444" s="7">
        <f t="shared" si="96"/>
        <v>3000</v>
      </c>
      <c r="N444" s="7">
        <f>VLOOKUP(M444,'CW1'!$AG$7:$AH$68,2,TRUE)</f>
        <v>7.17</v>
      </c>
      <c r="O444" s="7">
        <f>VLOOKUP(L444,'CW1'!$AG$7:$AI$68,3,TRUE)</f>
        <v>17.033529999999999</v>
      </c>
      <c r="P444" s="7">
        <f t="shared" si="93"/>
        <v>18</v>
      </c>
      <c r="Q444" s="7">
        <f>MATCH(P444,'CW1'!$AJ$7:$AJ$29,0)</f>
        <v>5</v>
      </c>
      <c r="R444" s="7">
        <f>MATCH(M444,'CW1'!$AK$6:$AX$6,0)</f>
        <v>6</v>
      </c>
      <c r="S444" s="7">
        <f>INDEX('CW1'!$AK$7:$AX$29,'CW2 Hybrid Fuel consumption'!Q444,'CW2 Hybrid Fuel consumption'!R444)</f>
        <v>424</v>
      </c>
      <c r="T444" s="10">
        <f t="shared" si="91"/>
        <v>5.6</v>
      </c>
      <c r="U444" s="161">
        <f>(('CW1'!G447-'CW1'!G446)/3600)*'CW2 Hybrid Fuel consumption'!T444</f>
        <v>1.4054567378525619E-4</v>
      </c>
      <c r="V444" s="10">
        <f t="shared" si="94"/>
        <v>5.9591365684948626E-2</v>
      </c>
      <c r="W444" s="10">
        <f t="shared" si="97"/>
        <v>15.628609554692948</v>
      </c>
      <c r="X444" s="171">
        <f t="shared" si="98"/>
        <v>7.9881187245239445E-5</v>
      </c>
      <c r="Y444" s="7">
        <f t="shared" si="99"/>
        <v>1.8271748502321241E-2</v>
      </c>
    </row>
    <row r="445" spans="1:25">
      <c r="A445" s="42">
        <v>442</v>
      </c>
      <c r="B445" s="168">
        <f>'CW2'!P448</f>
        <v>24.435346922012101</v>
      </c>
      <c r="C445" s="162">
        <f>CW1FC1!B445</f>
        <v>3.809295742395884E-4</v>
      </c>
      <c r="D445" s="21">
        <f t="shared" si="92"/>
        <v>1371.3464672625182</v>
      </c>
      <c r="E445" s="131" t="s">
        <v>149</v>
      </c>
      <c r="F445" s="166" t="s">
        <v>153</v>
      </c>
      <c r="G445" s="10">
        <f t="shared" si="103"/>
        <v>18.8353469220121</v>
      </c>
      <c r="H445" s="79">
        <f t="shared" si="104"/>
        <v>18835.346922012101</v>
      </c>
      <c r="I445" s="10">
        <v>0</v>
      </c>
      <c r="J445" s="10">
        <f t="shared" si="102"/>
        <v>2697077.6340740882</v>
      </c>
      <c r="K445" s="7">
        <f t="shared" si="95"/>
        <v>74.918823168724671</v>
      </c>
      <c r="L445" s="7">
        <f>MIN(3000,'CW1'!Q448)</f>
        <v>3000</v>
      </c>
      <c r="M445" s="7">
        <f t="shared" si="96"/>
        <v>3000</v>
      </c>
      <c r="N445" s="7">
        <f>VLOOKUP(M445,'CW1'!$AG$7:$AH$68,2,TRUE)</f>
        <v>7.17</v>
      </c>
      <c r="O445" s="7">
        <f>VLOOKUP(L445,'CW1'!$AG$7:$AI$68,3,TRUE)</f>
        <v>17.033529999999999</v>
      </c>
      <c r="P445" s="7">
        <f t="shared" si="93"/>
        <v>18</v>
      </c>
      <c r="Q445" s="7">
        <f>MATCH(P445,'CW1'!$AJ$7:$AJ$29,0)</f>
        <v>5</v>
      </c>
      <c r="R445" s="7">
        <f>MATCH(M445,'CW1'!$AK$6:$AX$6,0)</f>
        <v>6</v>
      </c>
      <c r="S445" s="7">
        <f>INDEX('CW1'!$AK$7:$AX$29,'CW2 Hybrid Fuel consumption'!Q445,'CW2 Hybrid Fuel consumption'!R445)</f>
        <v>424</v>
      </c>
      <c r="T445" s="10">
        <f t="shared" si="91"/>
        <v>5.6</v>
      </c>
      <c r="U445" s="161">
        <f>(('CW1'!G448-'CW1'!G447)/3600)*'CW2 Hybrid Fuel consumption'!T445</f>
        <v>1.3997550642937679E-4</v>
      </c>
      <c r="V445" s="10">
        <f t="shared" si="94"/>
        <v>5.9349614726055759E-2</v>
      </c>
      <c r="W445" s="10">
        <f t="shared" si="97"/>
        <v>15.687959169419004</v>
      </c>
      <c r="X445" s="171">
        <f t="shared" si="98"/>
        <v>7.9557124297661882E-5</v>
      </c>
      <c r="Y445" s="7">
        <f t="shared" si="99"/>
        <v>1.8351305626618904E-2</v>
      </c>
    </row>
    <row r="446" spans="1:25">
      <c r="A446" s="42">
        <v>443</v>
      </c>
      <c r="B446" s="168">
        <f>'CW2'!P449</f>
        <v>24.541195088267894</v>
      </c>
      <c r="C446" s="162">
        <f>CW1FC1!B446</f>
        <v>3.8110680426042885E-4</v>
      </c>
      <c r="D446" s="21">
        <f t="shared" si="92"/>
        <v>1371.9844953375439</v>
      </c>
      <c r="E446" s="131" t="s">
        <v>149</v>
      </c>
      <c r="F446" s="166" t="s">
        <v>153</v>
      </c>
      <c r="G446" s="10">
        <f t="shared" si="103"/>
        <v>18.941195088267897</v>
      </c>
      <c r="H446" s="79">
        <f t="shared" si="104"/>
        <v>18941.195088267898</v>
      </c>
      <c r="I446" s="10">
        <v>0</v>
      </c>
      <c r="J446" s="10">
        <f t="shared" si="102"/>
        <v>2678136.4389858204</v>
      </c>
      <c r="K446" s="7">
        <f t="shared" si="95"/>
        <v>74.392678860717226</v>
      </c>
      <c r="L446" s="7">
        <f>MIN(3000,'CW1'!Q449)</f>
        <v>3000</v>
      </c>
      <c r="M446" s="7">
        <f t="shared" si="96"/>
        <v>3000</v>
      </c>
      <c r="N446" s="7">
        <f>VLOOKUP(M446,'CW1'!$AG$7:$AH$68,2,TRUE)</f>
        <v>7.17</v>
      </c>
      <c r="O446" s="7">
        <f>VLOOKUP(L446,'CW1'!$AG$7:$AI$68,3,TRUE)</f>
        <v>17.033529999999999</v>
      </c>
      <c r="P446" s="7">
        <f t="shared" si="93"/>
        <v>18</v>
      </c>
      <c r="Q446" s="7">
        <f>MATCH(P446,'CW1'!$AJ$7:$AJ$29,0)</f>
        <v>5</v>
      </c>
      <c r="R446" s="7">
        <f>MATCH(M446,'CW1'!$AK$6:$AX$6,0)</f>
        <v>6</v>
      </c>
      <c r="S446" s="7">
        <f>INDEX('CW1'!$AK$7:$AX$29,'CW2 Hybrid Fuel consumption'!Q446,'CW2 Hybrid Fuel consumption'!R446)</f>
        <v>424</v>
      </c>
      <c r="T446" s="10">
        <f t="shared" si="91"/>
        <v>5.6</v>
      </c>
      <c r="U446" s="161">
        <f>(('CW1'!G449-'CW1'!G448)/3600)*'CW2 Hybrid Fuel consumption'!T446</f>
        <v>1.3941222242833993E-4</v>
      </c>
      <c r="V446" s="10">
        <f t="shared" si="94"/>
        <v>5.9110782309616132E-2</v>
      </c>
      <c r="W446" s="10">
        <f t="shared" si="97"/>
        <v>15.747069951728621</v>
      </c>
      <c r="X446" s="171">
        <f t="shared" si="98"/>
        <v>7.9236973605383555E-5</v>
      </c>
      <c r="Y446" s="7">
        <f t="shared" si="99"/>
        <v>1.8430542600224288E-2</v>
      </c>
    </row>
    <row r="447" spans="1:25">
      <c r="A447" s="42">
        <v>444</v>
      </c>
      <c r="B447" s="168">
        <f>'CW2'!P450</f>
        <v>24.646704609104784</v>
      </c>
      <c r="C447" s="162">
        <f>CW1FC1!B447</f>
        <v>3.8128403428124117E-4</v>
      </c>
      <c r="D447" s="21">
        <f t="shared" si="92"/>
        <v>1372.6225234124681</v>
      </c>
      <c r="E447" s="131" t="s">
        <v>149</v>
      </c>
      <c r="F447" s="166" t="s">
        <v>153</v>
      </c>
      <c r="G447" s="10">
        <f t="shared" si="103"/>
        <v>19.046704609104786</v>
      </c>
      <c r="H447" s="79">
        <f t="shared" si="104"/>
        <v>19046.704609104785</v>
      </c>
      <c r="I447" s="10">
        <v>0</v>
      </c>
      <c r="J447" s="10">
        <f t="shared" si="102"/>
        <v>2659089.7343767155</v>
      </c>
      <c r="K447" s="7">
        <f t="shared" si="95"/>
        <v>73.863603732686542</v>
      </c>
      <c r="L447" s="7">
        <f>MIN(3000,'CW1'!Q450)</f>
        <v>3000</v>
      </c>
      <c r="M447" s="7">
        <f t="shared" si="96"/>
        <v>3000</v>
      </c>
      <c r="N447" s="7">
        <f>VLOOKUP(M447,'CW1'!$AG$7:$AH$68,2,TRUE)</f>
        <v>7.17</v>
      </c>
      <c r="O447" s="7">
        <f>VLOOKUP(L447,'CW1'!$AG$7:$AI$68,3,TRUE)</f>
        <v>17.033529999999999</v>
      </c>
      <c r="P447" s="7">
        <f t="shared" si="93"/>
        <v>18</v>
      </c>
      <c r="Q447" s="7">
        <f>MATCH(P447,'CW1'!$AJ$7:$AJ$29,0)</f>
        <v>5</v>
      </c>
      <c r="R447" s="7">
        <f>MATCH(M447,'CW1'!$AK$6:$AX$6,0)</f>
        <v>6</v>
      </c>
      <c r="S447" s="7">
        <f>INDEX('CW1'!$AK$7:$AX$29,'CW2 Hybrid Fuel consumption'!Q447,'CW2 Hybrid Fuel consumption'!R447)</f>
        <v>424</v>
      </c>
      <c r="T447" s="10">
        <f t="shared" si="91"/>
        <v>5.6</v>
      </c>
      <c r="U447" s="161">
        <f>(('CW1'!G450-'CW1'!G449)/3600)*'CW2 Hybrid Fuel consumption'!T447</f>
        <v>1.3885568438853742E-4</v>
      </c>
      <c r="V447" s="10">
        <f t="shared" si="94"/>
        <v>5.8874810180739867E-2</v>
      </c>
      <c r="W447" s="10">
        <f t="shared" si="97"/>
        <v>15.805944761909361</v>
      </c>
      <c r="X447" s="171">
        <f t="shared" si="98"/>
        <v>7.8920657078739763E-5</v>
      </c>
      <c r="Y447" s="7">
        <f t="shared" si="99"/>
        <v>1.8509463257303026E-2</v>
      </c>
    </row>
    <row r="448" spans="1:25">
      <c r="A448" s="42">
        <v>445</v>
      </c>
      <c r="B448" s="168">
        <f>'CW2'!P451</f>
        <v>24.75187986448088</v>
      </c>
      <c r="C448" s="162">
        <f>CW1FC1!B448</f>
        <v>3.814612643020775E-4</v>
      </c>
      <c r="D448" s="21">
        <f t="shared" si="92"/>
        <v>1373.260551487479</v>
      </c>
      <c r="E448" s="131" t="s">
        <v>149</v>
      </c>
      <c r="F448" s="166" t="s">
        <v>153</v>
      </c>
      <c r="G448" s="10">
        <f t="shared" si="103"/>
        <v>19.151879864480883</v>
      </c>
      <c r="H448" s="79">
        <f t="shared" si="104"/>
        <v>19151.879864480881</v>
      </c>
      <c r="I448" s="10">
        <v>0</v>
      </c>
      <c r="J448" s="10">
        <f t="shared" si="102"/>
        <v>2639937.8545122347</v>
      </c>
      <c r="K448" s="7">
        <f t="shared" si="95"/>
        <v>73.331607069784297</v>
      </c>
      <c r="L448" s="7">
        <f>MIN(3000,'CW1'!Q451)</f>
        <v>3000</v>
      </c>
      <c r="M448" s="7">
        <f t="shared" si="96"/>
        <v>3000</v>
      </c>
      <c r="N448" s="7">
        <f>VLOOKUP(M448,'CW1'!$AG$7:$AH$68,2,TRUE)</f>
        <v>7.17</v>
      </c>
      <c r="O448" s="7">
        <f>VLOOKUP(L448,'CW1'!$AG$7:$AI$68,3,TRUE)</f>
        <v>17.033529999999999</v>
      </c>
      <c r="P448" s="7">
        <f t="shared" si="93"/>
        <v>18</v>
      </c>
      <c r="Q448" s="7">
        <f>MATCH(P448,'CW1'!$AJ$7:$AJ$29,0)</f>
        <v>5</v>
      </c>
      <c r="R448" s="7">
        <f>MATCH(M448,'CW1'!$AK$6:$AX$6,0)</f>
        <v>6</v>
      </c>
      <c r="S448" s="7">
        <f>INDEX('CW1'!$AK$7:$AX$29,'CW2 Hybrid Fuel consumption'!Q448,'CW2 Hybrid Fuel consumption'!R448)</f>
        <v>424</v>
      </c>
      <c r="T448" s="10">
        <f t="shared" si="91"/>
        <v>5.6</v>
      </c>
      <c r="U448" s="161">
        <f>(('CW1'!G451-'CW1'!G450)/3600)*'CW2 Hybrid Fuel consumption'!T448</f>
        <v>1.3830575872536284E-4</v>
      </c>
      <c r="V448" s="10">
        <f t="shared" si="94"/>
        <v>5.864164169955384E-2</v>
      </c>
      <c r="W448" s="10">
        <f t="shared" si="97"/>
        <v>15.864586403608914</v>
      </c>
      <c r="X448" s="171">
        <f t="shared" si="98"/>
        <v>7.8608098792967612E-5</v>
      </c>
      <c r="Y448" s="7">
        <f t="shared" si="99"/>
        <v>1.8588071356095994E-2</v>
      </c>
    </row>
    <row r="449" spans="1:25">
      <c r="A449" s="42">
        <v>446</v>
      </c>
      <c r="B449" s="168">
        <f>'CW2'!P452</f>
        <v>24.856725146619443</v>
      </c>
      <c r="C449" s="162">
        <f>CW1FC1!B449</f>
        <v>3.816384943229032E-4</v>
      </c>
      <c r="D449" s="21">
        <f t="shared" si="92"/>
        <v>1373.8985795624515</v>
      </c>
      <c r="E449" s="131" t="s">
        <v>149</v>
      </c>
      <c r="F449" s="166" t="s">
        <v>153</v>
      </c>
      <c r="G449" s="10">
        <f t="shared" si="103"/>
        <v>19.256725146619445</v>
      </c>
      <c r="H449" s="79">
        <f t="shared" si="104"/>
        <v>19256.725146619447</v>
      </c>
      <c r="I449" s="10">
        <v>0</v>
      </c>
      <c r="J449" s="10">
        <f t="shared" si="102"/>
        <v>2620681.1293656151</v>
      </c>
      <c r="K449" s="7">
        <f t="shared" si="95"/>
        <v>72.796698037933751</v>
      </c>
      <c r="L449" s="7">
        <f>MIN(3000,'CW1'!Q452)</f>
        <v>3000</v>
      </c>
      <c r="M449" s="7">
        <f t="shared" si="96"/>
        <v>3000</v>
      </c>
      <c r="N449" s="7">
        <f>VLOOKUP(M449,'CW1'!$AG$7:$AH$68,2,TRUE)</f>
        <v>7.17</v>
      </c>
      <c r="O449" s="7">
        <f>VLOOKUP(L449,'CW1'!$AG$7:$AI$68,3,TRUE)</f>
        <v>17.033529999999999</v>
      </c>
      <c r="P449" s="7">
        <f t="shared" si="93"/>
        <v>18</v>
      </c>
      <c r="Q449" s="7">
        <f>MATCH(P449,'CW1'!$AJ$7:$AJ$29,0)</f>
        <v>5</v>
      </c>
      <c r="R449" s="7">
        <f>MATCH(M449,'CW1'!$AK$6:$AX$6,0)</f>
        <v>6</v>
      </c>
      <c r="S449" s="7">
        <f>INDEX('CW1'!$AK$7:$AX$29,'CW2 Hybrid Fuel consumption'!Q449,'CW2 Hybrid Fuel consumption'!R449)</f>
        <v>424</v>
      </c>
      <c r="T449" s="10">
        <f t="shared" si="91"/>
        <v>5.6</v>
      </c>
      <c r="U449" s="161">
        <f>(('CW1'!G452-'CW1'!G451)/3600)*'CW2 Hybrid Fuel consumption'!T449</f>
        <v>1.3776231552845451E-4</v>
      </c>
      <c r="V449" s="10">
        <f t="shared" si="94"/>
        <v>5.8411221784064708E-2</v>
      </c>
      <c r="W449" s="10">
        <f t="shared" si="97"/>
        <v>15.922997625392979</v>
      </c>
      <c r="X449" s="171">
        <f t="shared" si="98"/>
        <v>7.8299224911614889E-5</v>
      </c>
      <c r="Y449" s="7">
        <f t="shared" si="99"/>
        <v>1.8666370581007608E-2</v>
      </c>
    </row>
    <row r="450" spans="1:25">
      <c r="A450" s="42">
        <v>447</v>
      </c>
      <c r="B450" s="168">
        <f>'CW2'!P453</f>
        <v>24.961244662428484</v>
      </c>
      <c r="C450" s="162">
        <f>CW1FC1!B450</f>
        <v>3.8181572434375753E-4</v>
      </c>
      <c r="D450" s="21">
        <f t="shared" si="92"/>
        <v>1374.5366076375271</v>
      </c>
      <c r="E450" s="131" t="s">
        <v>149</v>
      </c>
      <c r="F450" s="166" t="s">
        <v>153</v>
      </c>
      <c r="G450" s="10">
        <f t="shared" si="103"/>
        <v>19.361244662428483</v>
      </c>
      <c r="H450" s="79">
        <f t="shared" si="104"/>
        <v>19361.244662428482</v>
      </c>
      <c r="I450" s="10">
        <v>0</v>
      </c>
      <c r="J450" s="10">
        <f t="shared" si="102"/>
        <v>2601319.8847031868</v>
      </c>
      <c r="K450" s="7">
        <f t="shared" si="95"/>
        <v>72.258885686199633</v>
      </c>
      <c r="L450" s="7">
        <f>MIN(3000,'CW1'!Q453)</f>
        <v>3000</v>
      </c>
      <c r="M450" s="7">
        <f t="shared" si="96"/>
        <v>3000</v>
      </c>
      <c r="N450" s="7">
        <f>VLOOKUP(M450,'CW1'!$AG$7:$AH$68,2,TRUE)</f>
        <v>7.17</v>
      </c>
      <c r="O450" s="7">
        <f>VLOOKUP(L450,'CW1'!$AG$7:$AI$68,3,TRUE)</f>
        <v>17.033529999999999</v>
      </c>
      <c r="P450" s="7">
        <f t="shared" si="93"/>
        <v>18</v>
      </c>
      <c r="Q450" s="7">
        <f>MATCH(P450,'CW1'!$AJ$7:$AJ$29,0)</f>
        <v>5</v>
      </c>
      <c r="R450" s="7">
        <f>MATCH(M450,'CW1'!$AK$6:$AX$6,0)</f>
        <v>6</v>
      </c>
      <c r="S450" s="7">
        <f>INDEX('CW1'!$AK$7:$AX$29,'CW2 Hybrid Fuel consumption'!Q450,'CW2 Hybrid Fuel consumption'!R450)</f>
        <v>424</v>
      </c>
      <c r="T450" s="10">
        <f t="shared" si="91"/>
        <v>5.6</v>
      </c>
      <c r="U450" s="161">
        <f>(('CW1'!G453-'CW1'!G452)/3600)*'CW2 Hybrid Fuel consumption'!T450</f>
        <v>1.372252284328302E-4</v>
      </c>
      <c r="V450" s="10">
        <f t="shared" si="94"/>
        <v>5.8183496855520003E-2</v>
      </c>
      <c r="W450" s="10">
        <f t="shared" si="97"/>
        <v>15.981181122248499</v>
      </c>
      <c r="X450" s="171">
        <f t="shared" si="98"/>
        <v>7.7993963613297591E-5</v>
      </c>
      <c r="Y450" s="7">
        <f t="shared" si="99"/>
        <v>1.8744364544620907E-2</v>
      </c>
    </row>
    <row r="451" spans="1:25">
      <c r="A451" s="42">
        <v>448</v>
      </c>
      <c r="B451" s="168">
        <f>'CW2'!P454</f>
        <v>25.065442535835395</v>
      </c>
      <c r="C451" s="162">
        <f>CW1FC1!B451</f>
        <v>3.8199295436459733E-4</v>
      </c>
      <c r="D451" s="21">
        <f t="shared" si="92"/>
        <v>1375.1746357125503</v>
      </c>
      <c r="E451" s="131" t="s">
        <v>149</v>
      </c>
      <c r="F451" s="166" t="s">
        <v>153</v>
      </c>
      <c r="G451" s="10">
        <f t="shared" si="103"/>
        <v>19.465442535835393</v>
      </c>
      <c r="H451" s="79">
        <f t="shared" si="104"/>
        <v>19465.442535835395</v>
      </c>
      <c r="I451" s="10">
        <v>0</v>
      </c>
      <c r="J451" s="10">
        <f t="shared" si="102"/>
        <v>2581854.4421673515</v>
      </c>
      <c r="K451" s="7">
        <f t="shared" si="95"/>
        <v>71.718178949093087</v>
      </c>
      <c r="L451" s="7">
        <f>MIN(3000,'CW1'!Q454)</f>
        <v>3000</v>
      </c>
      <c r="M451" s="7">
        <f t="shared" si="96"/>
        <v>3000</v>
      </c>
      <c r="N451" s="7">
        <f>VLOOKUP(M451,'CW1'!$AG$7:$AH$68,2,TRUE)</f>
        <v>7.17</v>
      </c>
      <c r="O451" s="7">
        <f>VLOOKUP(L451,'CW1'!$AG$7:$AI$68,3,TRUE)</f>
        <v>17.033529999999999</v>
      </c>
      <c r="P451" s="7">
        <f t="shared" si="93"/>
        <v>18</v>
      </c>
      <c r="Q451" s="7">
        <f>MATCH(P451,'CW1'!$AJ$7:$AJ$29,0)</f>
        <v>5</v>
      </c>
      <c r="R451" s="7">
        <f>MATCH(M451,'CW1'!$AK$6:$AX$6,0)</f>
        <v>6</v>
      </c>
      <c r="S451" s="7">
        <f>INDEX('CW1'!$AK$7:$AX$29,'CW2 Hybrid Fuel consumption'!Q451,'CW2 Hybrid Fuel consumption'!R451)</f>
        <v>424</v>
      </c>
      <c r="T451" s="10">
        <f t="shared" ref="T451:T514" si="105">MIN(5.6,B451)</f>
        <v>5.6</v>
      </c>
      <c r="U451" s="161">
        <f>(('CW1'!G454-'CW1'!G453)/3600)*'CW2 Hybrid Fuel consumption'!T451</f>
        <v>1.3669437449539303E-4</v>
      </c>
      <c r="V451" s="10">
        <f t="shared" si="94"/>
        <v>5.7958414786046644E-2</v>
      </c>
      <c r="W451" s="10">
        <f t="shared" si="97"/>
        <v>16.039139537034547</v>
      </c>
      <c r="X451" s="171">
        <f t="shared" si="98"/>
        <v>7.7692245021510244E-5</v>
      </c>
      <c r="Y451" s="7">
        <f t="shared" si="99"/>
        <v>1.8822056789642418E-2</v>
      </c>
    </row>
    <row r="452" spans="1:25">
      <c r="A452" s="42">
        <v>449</v>
      </c>
      <c r="B452" s="168">
        <f>'CW2'!P455</f>
        <v>25.169322810040356</v>
      </c>
      <c r="C452" s="162">
        <f>CW1FC1!B452</f>
        <v>3.8217018438542954E-4</v>
      </c>
      <c r="D452" s="21">
        <f t="shared" ref="D452:D515" si="106">3600000*C452</f>
        <v>1375.8126637875464</v>
      </c>
      <c r="E452" s="131" t="s">
        <v>149</v>
      </c>
      <c r="F452" s="166" t="s">
        <v>153</v>
      </c>
      <c r="G452" s="10">
        <f t="shared" si="103"/>
        <v>19.569322810040354</v>
      </c>
      <c r="H452" s="79">
        <f t="shared" si="104"/>
        <v>19569.322810040354</v>
      </c>
      <c r="I452" s="10">
        <v>0</v>
      </c>
      <c r="J452" s="10">
        <f t="shared" si="102"/>
        <v>2562285.1193573112</v>
      </c>
      <c r="K452" s="7">
        <f t="shared" si="95"/>
        <v>71.174586648814198</v>
      </c>
      <c r="L452" s="7">
        <f>MIN(3000,'CW1'!Q455)</f>
        <v>3000</v>
      </c>
      <c r="M452" s="7">
        <f t="shared" si="96"/>
        <v>3000</v>
      </c>
      <c r="N452" s="7">
        <f>VLOOKUP(M452,'CW1'!$AG$7:$AH$68,2,TRUE)</f>
        <v>7.17</v>
      </c>
      <c r="O452" s="7">
        <f>VLOOKUP(L452,'CW1'!$AG$7:$AI$68,3,TRUE)</f>
        <v>17.033529999999999</v>
      </c>
      <c r="P452" s="7">
        <f t="shared" ref="P452:P515" si="107">ROUNDUP(O452,0)</f>
        <v>18</v>
      </c>
      <c r="Q452" s="7">
        <f>MATCH(P452,'CW1'!$AJ$7:$AJ$29,0)</f>
        <v>5</v>
      </c>
      <c r="R452" s="7">
        <f>MATCH(M452,'CW1'!$AK$6:$AX$6,0)</f>
        <v>6</v>
      </c>
      <c r="S452" s="7">
        <f>INDEX('CW1'!$AK$7:$AX$29,'CW2 Hybrid Fuel consumption'!Q452,'CW2 Hybrid Fuel consumption'!R452)</f>
        <v>424</v>
      </c>
      <c r="T452" s="10">
        <f t="shared" si="105"/>
        <v>5.6</v>
      </c>
      <c r="U452" s="161">
        <f>(('CW1'!G455-'CW1'!G454)/3600)*'CW2 Hybrid Fuel consumption'!T452</f>
        <v>1.3616963407675402E-4</v>
      </c>
      <c r="V452" s="10">
        <f t="shared" ref="V452:V515" si="108">S452*U452</f>
        <v>5.7735924848543708E-2</v>
      </c>
      <c r="W452" s="10">
        <f t="shared" si="97"/>
        <v>16.096875461883091</v>
      </c>
      <c r="X452" s="171">
        <f t="shared" si="98"/>
        <v>7.7394001137458059E-5</v>
      </c>
      <c r="Y452" s="7">
        <f t="shared" si="99"/>
        <v>1.8899450790779877E-2</v>
      </c>
    </row>
    <row r="453" spans="1:25">
      <c r="A453" s="42">
        <v>450</v>
      </c>
      <c r="B453" s="168">
        <f>'CW2'!P456</f>
        <v>4.0812359983917936</v>
      </c>
      <c r="C453" s="162">
        <f>CW1FC1!B453</f>
        <v>-5.5152585593750381E-5</v>
      </c>
      <c r="D453" s="21">
        <f t="shared" si="106"/>
        <v>-198.54930813750136</v>
      </c>
      <c r="E453" s="152" t="s">
        <v>150</v>
      </c>
      <c r="F453" s="165" t="s">
        <v>154</v>
      </c>
      <c r="G453" s="7">
        <v>0</v>
      </c>
      <c r="H453" s="79">
        <f t="shared" si="104"/>
        <v>0</v>
      </c>
      <c r="I453" s="10">
        <v>0</v>
      </c>
      <c r="J453" s="10">
        <f t="shared" si="102"/>
        <v>2562285.1193573112</v>
      </c>
      <c r="K453" s="7">
        <f t="shared" ref="K453:K516" si="109">(J453/3600000)*100</f>
        <v>71.174586648814198</v>
      </c>
      <c r="L453" s="7">
        <f>'CW1'!Q456</f>
        <v>5600</v>
      </c>
      <c r="M453" s="7">
        <f t="shared" ref="M453:M516" si="110">MROUND(L453,500)</f>
        <v>5500</v>
      </c>
      <c r="N453" s="7">
        <f>VLOOKUP(M453,'CW1'!$AG$7:$AH$68,2,TRUE)</f>
        <v>16.940000000000001</v>
      </c>
      <c r="O453" s="7">
        <f>VLOOKUP(L453,'CW1'!$AG$7:$AI$68,3,TRUE)</f>
        <v>21.69280625</v>
      </c>
      <c r="P453" s="7">
        <f t="shared" si="107"/>
        <v>22</v>
      </c>
      <c r="Q453" s="7">
        <f>MATCH(P453,'CW1'!$AJ$7:$AJ$29,0)</f>
        <v>1</v>
      </c>
      <c r="R453" s="7">
        <f>MATCH(M453,'CW1'!$AK$6:$AX$6,0)</f>
        <v>11</v>
      </c>
      <c r="S453" s="7">
        <v>0</v>
      </c>
      <c r="T453" s="10">
        <f t="shared" si="105"/>
        <v>4.0812359983917936</v>
      </c>
      <c r="U453" s="161">
        <f>(('CW1'!G456-'CW1'!G455)/3600)*'CW2 Hybrid Fuel consumption'!T453</f>
        <v>9.8861303295139371E-5</v>
      </c>
      <c r="V453" s="10">
        <v>0</v>
      </c>
      <c r="W453" s="10">
        <f t="shared" si="97"/>
        <v>16.096875461883091</v>
      </c>
      <c r="X453" s="171">
        <f t="shared" si="98"/>
        <v>0</v>
      </c>
      <c r="Y453" s="7">
        <f t="shared" si="99"/>
        <v>1.8899450790779877E-2</v>
      </c>
    </row>
    <row r="454" spans="1:25">
      <c r="A454" s="42">
        <v>451</v>
      </c>
      <c r="B454" s="168">
        <f>'CW2'!P457</f>
        <v>3.9670138317156041</v>
      </c>
      <c r="C454" s="162">
        <f>CW1FC1!B454</f>
        <v>-5.6038735697915872E-5</v>
      </c>
      <c r="D454" s="21">
        <f t="shared" si="106"/>
        <v>-201.73944851249715</v>
      </c>
      <c r="E454" s="152" t="s">
        <v>150</v>
      </c>
      <c r="F454" s="165" t="s">
        <v>154</v>
      </c>
      <c r="G454" s="7">
        <v>0</v>
      </c>
      <c r="H454" s="79">
        <f t="shared" si="104"/>
        <v>0</v>
      </c>
      <c r="I454" s="10">
        <v>0</v>
      </c>
      <c r="J454" s="10">
        <f t="shared" si="102"/>
        <v>2562285.1193573112</v>
      </c>
      <c r="K454" s="7">
        <f t="shared" si="109"/>
        <v>71.174586648814198</v>
      </c>
      <c r="L454" s="7">
        <f>'CW1'!Q457</f>
        <v>5500</v>
      </c>
      <c r="M454" s="7">
        <f t="shared" si="110"/>
        <v>5500</v>
      </c>
      <c r="N454" s="7">
        <f>VLOOKUP(M454,'CW1'!$AG$7:$AH$68,2,TRUE)</f>
        <v>16.940000000000001</v>
      </c>
      <c r="O454" s="7">
        <f>VLOOKUP(L454,'CW1'!$AG$7:$AI$68,3,TRUE)</f>
        <v>21.951160000000002</v>
      </c>
      <c r="P454" s="7">
        <f t="shared" si="107"/>
        <v>22</v>
      </c>
      <c r="Q454" s="7">
        <f>MATCH(P454,'CW1'!$AJ$7:$AJ$29,0)</f>
        <v>1</v>
      </c>
      <c r="R454" s="7">
        <f>MATCH(M454,'CW1'!$AK$6:$AX$6,0)</f>
        <v>11</v>
      </c>
      <c r="S454" s="7">
        <v>0</v>
      </c>
      <c r="T454" s="10">
        <f t="shared" si="105"/>
        <v>3.9670138317156041</v>
      </c>
      <c r="U454" s="161">
        <f>(('CW1'!G457-'CW1'!G456)/3600)*'CW2 Hybrid Fuel consumption'!T454</f>
        <v>9.797515319097062E-5</v>
      </c>
      <c r="V454" s="10">
        <v>0</v>
      </c>
      <c r="W454" s="10">
        <f t="shared" ref="W454:W517" si="111">V454+W453</f>
        <v>16.096875461883091</v>
      </c>
      <c r="X454" s="171">
        <f t="shared" ref="X454:X517" si="112">((S454*U454)/1000)/0.746</f>
        <v>0</v>
      </c>
      <c r="Y454" s="7">
        <f t="shared" ref="Y454:Y517" si="113">Y453+X454</f>
        <v>1.8899450790779877E-2</v>
      </c>
    </row>
    <row r="455" spans="1:25">
      <c r="A455" s="42">
        <v>452</v>
      </c>
      <c r="B455" s="168">
        <f>'CW2'!P458</f>
        <v>3.8526599786104225</v>
      </c>
      <c r="C455" s="162">
        <f>CW1FC1!B455</f>
        <v>-5.6924885802082339E-5</v>
      </c>
      <c r="D455" s="21">
        <f t="shared" si="106"/>
        <v>-204.92958888749641</v>
      </c>
      <c r="E455" s="152" t="s">
        <v>150</v>
      </c>
      <c r="F455" s="165" t="s">
        <v>154</v>
      </c>
      <c r="G455" s="7">
        <v>0</v>
      </c>
      <c r="H455" s="79">
        <f t="shared" si="104"/>
        <v>0</v>
      </c>
      <c r="I455" s="10">
        <v>0</v>
      </c>
      <c r="J455" s="10">
        <f t="shared" si="102"/>
        <v>2562285.1193573112</v>
      </c>
      <c r="K455" s="7">
        <f t="shared" si="109"/>
        <v>71.174586648814198</v>
      </c>
      <c r="L455" s="7">
        <f>'CW1'!Q458</f>
        <v>5400</v>
      </c>
      <c r="M455" s="7">
        <f t="shared" si="110"/>
        <v>5500</v>
      </c>
      <c r="N455" s="7">
        <f>VLOOKUP(M455,'CW1'!$AG$7:$AH$68,2,TRUE)</f>
        <v>16.940000000000001</v>
      </c>
      <c r="O455" s="7">
        <f>VLOOKUP(L455,'CW1'!$AG$7:$AI$68,3,TRUE)</f>
        <v>21.882529629629627</v>
      </c>
      <c r="P455" s="7">
        <f t="shared" si="107"/>
        <v>22</v>
      </c>
      <c r="Q455" s="7">
        <f>MATCH(P455,'CW1'!$AJ$7:$AJ$29,0)</f>
        <v>1</v>
      </c>
      <c r="R455" s="7">
        <f>MATCH(M455,'CW1'!$AK$6:$AX$6,0)</f>
        <v>11</v>
      </c>
      <c r="S455" s="7">
        <v>0</v>
      </c>
      <c r="T455" s="10">
        <f t="shared" si="105"/>
        <v>3.8526599786104225</v>
      </c>
      <c r="U455" s="161">
        <f>(('CW1'!G458-'CW1'!G457)/3600)*'CW2 Hybrid Fuel consumption'!T455</f>
        <v>9.7089003086803767E-5</v>
      </c>
      <c r="V455" s="10">
        <v>0</v>
      </c>
      <c r="W455" s="10">
        <f t="shared" si="111"/>
        <v>16.096875461883091</v>
      </c>
      <c r="X455" s="171">
        <f t="shared" si="112"/>
        <v>0</v>
      </c>
      <c r="Y455" s="7">
        <f t="shared" si="113"/>
        <v>1.8899450790779877E-2</v>
      </c>
    </row>
    <row r="456" spans="1:25">
      <c r="A456" s="42">
        <v>453</v>
      </c>
      <c r="B456" s="168">
        <f>'CW2'!P459</f>
        <v>3.7381215167502622</v>
      </c>
      <c r="C456" s="162">
        <f>CW1FC1!B456</f>
        <v>-5.7811035906247857E-5</v>
      </c>
      <c r="D456" s="21">
        <f t="shared" si="106"/>
        <v>-208.11972926249229</v>
      </c>
      <c r="E456" s="152" t="s">
        <v>150</v>
      </c>
      <c r="F456" s="165" t="s">
        <v>154</v>
      </c>
      <c r="G456" s="7">
        <v>0</v>
      </c>
      <c r="H456" s="79">
        <f t="shared" si="104"/>
        <v>0</v>
      </c>
      <c r="I456" s="10">
        <v>0</v>
      </c>
      <c r="J456" s="10">
        <f t="shared" ref="J456:J487" si="114">J455-H456</f>
        <v>2562285.1193573112</v>
      </c>
      <c r="K456" s="7">
        <f t="shared" si="109"/>
        <v>71.174586648814198</v>
      </c>
      <c r="L456" s="7">
        <f>'CW1'!Q459</f>
        <v>5300</v>
      </c>
      <c r="M456" s="7">
        <f t="shared" si="110"/>
        <v>5500</v>
      </c>
      <c r="N456" s="7">
        <f>VLOOKUP(M456,'CW1'!$AG$7:$AH$68,2,TRUE)</f>
        <v>16.940000000000001</v>
      </c>
      <c r="O456" s="7">
        <f>VLOOKUP(L456,'CW1'!$AG$7:$AI$68,3,TRUE)</f>
        <v>21.851650943396226</v>
      </c>
      <c r="P456" s="7">
        <f t="shared" si="107"/>
        <v>22</v>
      </c>
      <c r="Q456" s="7">
        <f>MATCH(P456,'CW1'!$AJ$7:$AJ$29,0)</f>
        <v>1</v>
      </c>
      <c r="R456" s="7">
        <f>MATCH(M456,'CW1'!$AK$6:$AX$6,0)</f>
        <v>11</v>
      </c>
      <c r="S456" s="7">
        <v>0</v>
      </c>
      <c r="T456" s="10">
        <f t="shared" si="105"/>
        <v>3.7381215167502622</v>
      </c>
      <c r="U456" s="161">
        <f>(('CW1'!G459-'CW1'!G458)/3600)*'CW2 Hybrid Fuel consumption'!T456</f>
        <v>9.6202852982635206E-5</v>
      </c>
      <c r="V456" s="10">
        <v>0</v>
      </c>
      <c r="W456" s="10">
        <f t="shared" si="111"/>
        <v>16.096875461883091</v>
      </c>
      <c r="X456" s="171">
        <f t="shared" si="112"/>
        <v>0</v>
      </c>
      <c r="Y456" s="7">
        <f t="shared" si="113"/>
        <v>1.8899450790779877E-2</v>
      </c>
    </row>
    <row r="457" spans="1:25">
      <c r="A457" s="42">
        <v>454</v>
      </c>
      <c r="B457" s="168">
        <f>'CW2'!P460</f>
        <v>3.6233388084429854</v>
      </c>
      <c r="C457" s="162">
        <f>CW1FC1!B457</f>
        <v>-5.8697186010415692E-5</v>
      </c>
      <c r="D457" s="21">
        <f t="shared" si="106"/>
        <v>-211.30986963749649</v>
      </c>
      <c r="E457" s="152" t="s">
        <v>150</v>
      </c>
      <c r="F457" s="165" t="s">
        <v>154</v>
      </c>
      <c r="G457" s="7">
        <v>0</v>
      </c>
      <c r="H457" s="79">
        <f t="shared" si="104"/>
        <v>0</v>
      </c>
      <c r="I457" s="10">
        <v>0</v>
      </c>
      <c r="J457" s="10">
        <f t="shared" si="114"/>
        <v>2562285.1193573112</v>
      </c>
      <c r="K457" s="7">
        <f t="shared" si="109"/>
        <v>71.174586648814198</v>
      </c>
      <c r="L457" s="7">
        <f>'CW1'!Q460</f>
        <v>5200</v>
      </c>
      <c r="M457" s="7">
        <f t="shared" si="110"/>
        <v>5000</v>
      </c>
      <c r="N457" s="7">
        <f>VLOOKUP(M457,'CW1'!$AG$7:$AH$68,2,TRUE)</f>
        <v>15.26</v>
      </c>
      <c r="O457" s="7">
        <f>VLOOKUP(L457,'CW1'!$AG$7:$AI$68,3,TRUE)</f>
        <v>21.819584615384613</v>
      </c>
      <c r="P457" s="7">
        <f t="shared" si="107"/>
        <v>22</v>
      </c>
      <c r="Q457" s="7">
        <f>MATCH(P457,'CW1'!$AJ$7:$AJ$29,0)</f>
        <v>1</v>
      </c>
      <c r="R457" s="7">
        <f>MATCH(M457,'CW1'!$AK$6:$AX$6,0)</f>
        <v>10</v>
      </c>
      <c r="S457" s="7">
        <v>0</v>
      </c>
      <c r="T457" s="10">
        <f t="shared" si="105"/>
        <v>3.6233388084429854</v>
      </c>
      <c r="U457" s="161">
        <f>(('CW1'!G460-'CW1'!G459)/3600)*'CW2 Hybrid Fuel consumption'!T457</f>
        <v>9.5316702878470467E-5</v>
      </c>
      <c r="V457" s="10">
        <v>0</v>
      </c>
      <c r="W457" s="10">
        <f t="shared" si="111"/>
        <v>16.096875461883091</v>
      </c>
      <c r="X457" s="171">
        <f t="shared" si="112"/>
        <v>0</v>
      </c>
      <c r="Y457" s="7">
        <f t="shared" si="113"/>
        <v>1.8899450790779877E-2</v>
      </c>
    </row>
    <row r="458" spans="1:25">
      <c r="A458" s="42">
        <v>455</v>
      </c>
      <c r="B458" s="168">
        <f>'CW2'!P461</f>
        <v>3.5082443673796937</v>
      </c>
      <c r="C458" s="162">
        <f>CW1FC1!B458</f>
        <v>-5.9583336114584213E-5</v>
      </c>
      <c r="D458" s="21">
        <f t="shared" si="106"/>
        <v>-214.50001001250317</v>
      </c>
      <c r="E458" s="152" t="s">
        <v>150</v>
      </c>
      <c r="F458" s="165" t="s">
        <v>154</v>
      </c>
      <c r="G458" s="7">
        <v>0</v>
      </c>
      <c r="H458" s="79">
        <f t="shared" si="104"/>
        <v>0</v>
      </c>
      <c r="I458" s="10">
        <v>0</v>
      </c>
      <c r="J458" s="10">
        <f t="shared" si="114"/>
        <v>2562285.1193573112</v>
      </c>
      <c r="K458" s="7">
        <f t="shared" si="109"/>
        <v>71.174586648814198</v>
      </c>
      <c r="L458" s="7">
        <f>'CW1'!Q461</f>
        <v>5000</v>
      </c>
      <c r="M458" s="7">
        <f t="shared" si="110"/>
        <v>5000</v>
      </c>
      <c r="N458" s="7">
        <f>VLOOKUP(M458,'CW1'!$AG$7:$AH$68,2,TRUE)</f>
        <v>15.26</v>
      </c>
      <c r="O458" s="7">
        <f>VLOOKUP(L458,'CW1'!$AG$7:$AI$68,3,TRUE)</f>
        <v>21.751604</v>
      </c>
      <c r="P458" s="7">
        <f t="shared" si="107"/>
        <v>22</v>
      </c>
      <c r="Q458" s="7">
        <f>MATCH(P458,'CW1'!$AJ$7:$AJ$29,0)</f>
        <v>1</v>
      </c>
      <c r="R458" s="7">
        <f>MATCH(M458,'CW1'!$AK$6:$AX$6,0)</f>
        <v>10</v>
      </c>
      <c r="S458" s="7">
        <v>0</v>
      </c>
      <c r="T458" s="10">
        <f t="shared" si="105"/>
        <v>3.5082443673796937</v>
      </c>
      <c r="U458" s="161">
        <f>(('CW1'!G461-'CW1'!G460)/3600)*'CW2 Hybrid Fuel consumption'!T458</f>
        <v>9.4430552774306745E-5</v>
      </c>
      <c r="V458" s="10">
        <v>0</v>
      </c>
      <c r="W458" s="10">
        <f t="shared" si="111"/>
        <v>16.096875461883091</v>
      </c>
      <c r="X458" s="171">
        <f t="shared" si="112"/>
        <v>0</v>
      </c>
      <c r="Y458" s="7">
        <f t="shared" si="113"/>
        <v>1.8899450790779877E-2</v>
      </c>
    </row>
    <row r="459" spans="1:25">
      <c r="A459" s="42">
        <v>456</v>
      </c>
      <c r="B459" s="168">
        <f>'CW2'!P462</f>
        <v>3.3927614749006274</v>
      </c>
      <c r="C459" s="162">
        <f>CW1FC1!B459</f>
        <v>-6.0469486218751499E-5</v>
      </c>
      <c r="D459" s="21">
        <f t="shared" si="106"/>
        <v>-217.69015038750541</v>
      </c>
      <c r="E459" s="152" t="s">
        <v>150</v>
      </c>
      <c r="F459" s="165" t="s">
        <v>154</v>
      </c>
      <c r="G459" s="7">
        <v>0</v>
      </c>
      <c r="H459" s="79">
        <f t="shared" si="104"/>
        <v>0</v>
      </c>
      <c r="I459" s="10">
        <v>0</v>
      </c>
      <c r="J459" s="10">
        <f t="shared" si="114"/>
        <v>2562285.1193573112</v>
      </c>
      <c r="K459" s="7">
        <f t="shared" si="109"/>
        <v>71.174586648814198</v>
      </c>
      <c r="L459" s="7">
        <f>'CW1'!Q462</f>
        <v>4900</v>
      </c>
      <c r="M459" s="7">
        <f t="shared" si="110"/>
        <v>5000</v>
      </c>
      <c r="N459" s="7">
        <f>VLOOKUP(M459,'CW1'!$AG$7:$AH$68,2,TRUE)</f>
        <v>15.26</v>
      </c>
      <c r="O459" s="7">
        <f>VLOOKUP(L459,'CW1'!$AG$7:$AI$68,3,TRUE)</f>
        <v>21.773712244897961</v>
      </c>
      <c r="P459" s="7">
        <f t="shared" si="107"/>
        <v>22</v>
      </c>
      <c r="Q459" s="7">
        <f>MATCH(P459,'CW1'!$AJ$7:$AJ$29,0)</f>
        <v>1</v>
      </c>
      <c r="R459" s="7">
        <f>MATCH(M459,'CW1'!$AK$6:$AX$6,0)</f>
        <v>10</v>
      </c>
      <c r="S459" s="7">
        <v>0</v>
      </c>
      <c r="T459" s="10">
        <f t="shared" si="105"/>
        <v>3.3927614749006274</v>
      </c>
      <c r="U459" s="161">
        <f>(('CW1'!G462-'CW1'!G461)/3600)*'CW2 Hybrid Fuel consumption'!T459</f>
        <v>9.3544402670141152E-5</v>
      </c>
      <c r="V459" s="10">
        <v>0</v>
      </c>
      <c r="W459" s="10">
        <f t="shared" si="111"/>
        <v>16.096875461883091</v>
      </c>
      <c r="X459" s="171">
        <f t="shared" si="112"/>
        <v>0</v>
      </c>
      <c r="Y459" s="7">
        <f t="shared" si="113"/>
        <v>1.8899450790779877E-2</v>
      </c>
    </row>
    <row r="460" spans="1:25">
      <c r="A460" s="42">
        <v>457</v>
      </c>
      <c r="B460" s="168">
        <f>'CW2'!P463</f>
        <v>3.2768024755630649</v>
      </c>
      <c r="C460" s="162">
        <f>CW1FC1!B460</f>
        <v>-6.1355636322916015E-5</v>
      </c>
      <c r="D460" s="21">
        <f t="shared" si="106"/>
        <v>-220.88029076249765</v>
      </c>
      <c r="E460" s="152" t="s">
        <v>150</v>
      </c>
      <c r="F460" s="165" t="s">
        <v>154</v>
      </c>
      <c r="G460" s="7">
        <v>0</v>
      </c>
      <c r="H460" s="79">
        <f t="shared" si="104"/>
        <v>0</v>
      </c>
      <c r="I460" s="10">
        <v>0</v>
      </c>
      <c r="J460" s="10">
        <f t="shared" si="114"/>
        <v>2562285.1193573112</v>
      </c>
      <c r="K460" s="7">
        <f t="shared" si="109"/>
        <v>71.174586648814198</v>
      </c>
      <c r="L460" s="7">
        <f>'CW1'!Q463</f>
        <v>4800</v>
      </c>
      <c r="M460" s="7">
        <f t="shared" si="110"/>
        <v>5000</v>
      </c>
      <c r="N460" s="7">
        <f>VLOOKUP(M460,'CW1'!$AG$7:$AH$68,2,TRUE)</f>
        <v>15.26</v>
      </c>
      <c r="O460" s="7">
        <f>VLOOKUP(L460,'CW1'!$AG$7:$AI$68,3,TRUE)</f>
        <v>21.796741666666666</v>
      </c>
      <c r="P460" s="7">
        <f t="shared" si="107"/>
        <v>22</v>
      </c>
      <c r="Q460" s="7">
        <f>MATCH(P460,'CW1'!$AJ$7:$AJ$29,0)</f>
        <v>1</v>
      </c>
      <c r="R460" s="7">
        <f>MATCH(M460,'CW1'!$AK$6:$AX$6,0)</f>
        <v>10</v>
      </c>
      <c r="S460" s="7">
        <v>0</v>
      </c>
      <c r="T460" s="10">
        <f t="shared" si="105"/>
        <v>3.2768024755630649</v>
      </c>
      <c r="U460" s="161">
        <f>(('CW1'!G463-'CW1'!G462)/3600)*'CW2 Hybrid Fuel consumption'!T460</f>
        <v>9.2658252565971114E-5</v>
      </c>
      <c r="V460" s="10">
        <v>0</v>
      </c>
      <c r="W460" s="10">
        <f t="shared" si="111"/>
        <v>16.096875461883091</v>
      </c>
      <c r="X460" s="171">
        <f t="shared" si="112"/>
        <v>0</v>
      </c>
      <c r="Y460" s="7">
        <f t="shared" si="113"/>
        <v>1.8899450790779877E-2</v>
      </c>
    </row>
    <row r="461" spans="1:25">
      <c r="A461" s="42">
        <v>458</v>
      </c>
      <c r="B461" s="168">
        <f>'CW2'!P464</f>
        <v>3.160266657458203</v>
      </c>
      <c r="C461" s="162">
        <f>CW1FC1!B461</f>
        <v>-6.2241786427083193E-5</v>
      </c>
      <c r="D461" s="21">
        <f t="shared" si="106"/>
        <v>-224.0704311374995</v>
      </c>
      <c r="E461" s="152" t="s">
        <v>150</v>
      </c>
      <c r="F461" s="165" t="s">
        <v>154</v>
      </c>
      <c r="G461" s="7">
        <v>0</v>
      </c>
      <c r="H461" s="79">
        <f t="shared" si="104"/>
        <v>0</v>
      </c>
      <c r="I461" s="10">
        <v>0</v>
      </c>
      <c r="J461" s="10">
        <f t="shared" si="114"/>
        <v>2562285.1193573112</v>
      </c>
      <c r="K461" s="7">
        <f t="shared" si="109"/>
        <v>71.174586648814198</v>
      </c>
      <c r="L461" s="7">
        <f>'CW1'!Q464</f>
        <v>4700</v>
      </c>
      <c r="M461" s="7">
        <f t="shared" si="110"/>
        <v>4500</v>
      </c>
      <c r="N461" s="7">
        <f>VLOOKUP(M461,'CW1'!$AG$7:$AH$68,2,TRUE)</f>
        <v>13.81</v>
      </c>
      <c r="O461" s="7">
        <f>VLOOKUP(L461,'CW1'!$AG$7:$AI$68,3,TRUE)</f>
        <v>21.820751063829785</v>
      </c>
      <c r="P461" s="7">
        <f t="shared" si="107"/>
        <v>22</v>
      </c>
      <c r="Q461" s="7">
        <f>MATCH(P461,'CW1'!$AJ$7:$AJ$29,0)</f>
        <v>1</v>
      </c>
      <c r="R461" s="7">
        <f>MATCH(M461,'CW1'!$AK$6:$AX$6,0)</f>
        <v>9</v>
      </c>
      <c r="S461" s="7">
        <v>0</v>
      </c>
      <c r="T461" s="10">
        <f t="shared" si="105"/>
        <v>3.160266657458203</v>
      </c>
      <c r="U461" s="161">
        <f>(('CW1'!G464-'CW1'!G463)/3600)*'CW2 Hybrid Fuel consumption'!T461</f>
        <v>9.1772102461805196E-5</v>
      </c>
      <c r="V461" s="10">
        <v>0</v>
      </c>
      <c r="W461" s="10">
        <f t="shared" si="111"/>
        <v>16.096875461883091</v>
      </c>
      <c r="X461" s="171">
        <f t="shared" si="112"/>
        <v>0</v>
      </c>
      <c r="Y461" s="7">
        <f t="shared" si="113"/>
        <v>1.8899450790779877E-2</v>
      </c>
    </row>
    <row r="462" spans="1:25">
      <c r="A462" s="42">
        <v>459</v>
      </c>
      <c r="B462" s="168">
        <f>'CW2'!P465</f>
        <v>3.0430375881442808</v>
      </c>
      <c r="C462" s="162">
        <f>CW1FC1!B462</f>
        <v>-6.3127936531248244E-5</v>
      </c>
      <c r="D462" s="21">
        <f t="shared" si="106"/>
        <v>-227.26057151249367</v>
      </c>
      <c r="E462" s="152" t="s">
        <v>150</v>
      </c>
      <c r="F462" s="165" t="s">
        <v>154</v>
      </c>
      <c r="G462" s="7">
        <v>0</v>
      </c>
      <c r="H462" s="79">
        <f t="shared" si="104"/>
        <v>0</v>
      </c>
      <c r="I462" s="10">
        <v>0</v>
      </c>
      <c r="J462" s="10">
        <f t="shared" si="114"/>
        <v>2562285.1193573112</v>
      </c>
      <c r="K462" s="7">
        <f t="shared" si="109"/>
        <v>71.174586648814198</v>
      </c>
      <c r="L462" s="7">
        <f>'CW1'!Q465</f>
        <v>4500</v>
      </c>
      <c r="M462" s="7">
        <f t="shared" si="110"/>
        <v>4500</v>
      </c>
      <c r="N462" s="7">
        <f>VLOOKUP(M462,'CW1'!$AG$7:$AH$68,2,TRUE)</f>
        <v>13.81</v>
      </c>
      <c r="O462" s="7">
        <f>VLOOKUP(L462,'CW1'!$AG$7:$AI$68,3,TRUE)</f>
        <v>21.871971111111112</v>
      </c>
      <c r="P462" s="7">
        <f t="shared" si="107"/>
        <v>22</v>
      </c>
      <c r="Q462" s="7">
        <f>MATCH(P462,'CW1'!$AJ$7:$AJ$29,0)</f>
        <v>1</v>
      </c>
      <c r="R462" s="7">
        <f>MATCH(M462,'CW1'!$AK$6:$AX$6,0)</f>
        <v>9</v>
      </c>
      <c r="S462" s="7">
        <v>0</v>
      </c>
      <c r="T462" s="10">
        <f t="shared" si="105"/>
        <v>3.0430375881442808</v>
      </c>
      <c r="U462" s="161">
        <f>(('CW1'!G465-'CW1'!G464)/3600)*'CW2 Hybrid Fuel consumption'!T462</f>
        <v>9.0885952357636161E-5</v>
      </c>
      <c r="V462" s="10">
        <v>0</v>
      </c>
      <c r="W462" s="10">
        <f t="shared" si="111"/>
        <v>16.096875461883091</v>
      </c>
      <c r="X462" s="171">
        <f t="shared" si="112"/>
        <v>0</v>
      </c>
      <c r="Y462" s="7">
        <f t="shared" si="113"/>
        <v>1.8899450790779877E-2</v>
      </c>
    </row>
    <row r="463" spans="1:25">
      <c r="A463" s="42">
        <v>460</v>
      </c>
      <c r="B463" s="168">
        <f>'CW2'!P466</f>
        <v>2.9249797270816469</v>
      </c>
      <c r="C463" s="162">
        <f>CW1FC1!B463</f>
        <v>-6.4014086635418038E-5</v>
      </c>
      <c r="D463" s="21">
        <f t="shared" si="106"/>
        <v>-230.45071188750492</v>
      </c>
      <c r="E463" s="152" t="s">
        <v>150</v>
      </c>
      <c r="F463" s="165" t="s">
        <v>154</v>
      </c>
      <c r="G463" s="7">
        <v>0</v>
      </c>
      <c r="H463" s="79">
        <f t="shared" si="104"/>
        <v>0</v>
      </c>
      <c r="I463" s="10">
        <v>0</v>
      </c>
      <c r="J463" s="10">
        <f t="shared" si="114"/>
        <v>2562285.1193573112</v>
      </c>
      <c r="K463" s="7">
        <f t="shared" si="109"/>
        <v>71.174586648814198</v>
      </c>
      <c r="L463" s="7">
        <f>'CW1'!Q466</f>
        <v>4400</v>
      </c>
      <c r="M463" s="7">
        <f t="shared" si="110"/>
        <v>4500</v>
      </c>
      <c r="N463" s="7">
        <f>VLOOKUP(M463,'CW1'!$AG$7:$AH$68,2,TRUE)</f>
        <v>13.81</v>
      </c>
      <c r="O463" s="7">
        <f>VLOOKUP(L463,'CW1'!$AG$7:$AI$68,3,TRUE)</f>
        <v>21.413395454545455</v>
      </c>
      <c r="P463" s="7">
        <f t="shared" si="107"/>
        <v>22</v>
      </c>
      <c r="Q463" s="7">
        <f>MATCH(P463,'CW1'!$AJ$7:$AJ$29,0)</f>
        <v>1</v>
      </c>
      <c r="R463" s="7">
        <f>MATCH(M463,'CW1'!$AK$6:$AX$6,0)</f>
        <v>9</v>
      </c>
      <c r="S463" s="7">
        <v>0</v>
      </c>
      <c r="T463" s="10">
        <f t="shared" si="105"/>
        <v>2.9249797270816469</v>
      </c>
      <c r="U463" s="161">
        <f>(('CW1'!G466-'CW1'!G465)/3600)*'CW2 Hybrid Fuel consumption'!T463</f>
        <v>8.9999802253474092E-5</v>
      </c>
      <c r="V463" s="10">
        <v>0</v>
      </c>
      <c r="W463" s="10">
        <f t="shared" si="111"/>
        <v>16.096875461883091</v>
      </c>
      <c r="X463" s="171">
        <f t="shared" si="112"/>
        <v>0</v>
      </c>
      <c r="Y463" s="7">
        <f t="shared" si="113"/>
        <v>1.8899450790779877E-2</v>
      </c>
    </row>
    <row r="464" spans="1:25">
      <c r="A464" s="42">
        <v>461</v>
      </c>
      <c r="B464" s="168">
        <f>'CW2'!P467</f>
        <v>2.8059340618255169</v>
      </c>
      <c r="C464" s="162">
        <f>CW1FC1!B464</f>
        <v>-6.4900236739584457E-5</v>
      </c>
      <c r="D464" s="21">
        <f t="shared" si="106"/>
        <v>-233.64085226250404</v>
      </c>
      <c r="E464" s="152" t="s">
        <v>150</v>
      </c>
      <c r="F464" s="165" t="s">
        <v>154</v>
      </c>
      <c r="G464" s="7">
        <v>0</v>
      </c>
      <c r="H464" s="79">
        <f t="shared" si="104"/>
        <v>0</v>
      </c>
      <c r="I464" s="10">
        <v>0</v>
      </c>
      <c r="J464" s="10">
        <f t="shared" si="114"/>
        <v>2562285.1193573112</v>
      </c>
      <c r="K464" s="7">
        <f t="shared" si="109"/>
        <v>71.174586648814198</v>
      </c>
      <c r="L464" s="7">
        <f>'CW1'!Q467</f>
        <v>4300</v>
      </c>
      <c r="M464" s="7">
        <f t="shared" si="110"/>
        <v>4500</v>
      </c>
      <c r="N464" s="7">
        <f>VLOOKUP(M464,'CW1'!$AG$7:$AH$68,2,TRUE)</f>
        <v>13.81</v>
      </c>
      <c r="O464" s="7">
        <f>VLOOKUP(L464,'CW1'!$AG$7:$AI$68,3,TRUE)</f>
        <v>20.933490697674422</v>
      </c>
      <c r="P464" s="7">
        <f t="shared" si="107"/>
        <v>21</v>
      </c>
      <c r="Q464" s="7">
        <f>MATCH(P464,'CW1'!$AJ$7:$AJ$29,0)</f>
        <v>2</v>
      </c>
      <c r="R464" s="7">
        <f>MATCH(M464,'CW1'!$AK$6:$AX$6,0)</f>
        <v>9</v>
      </c>
      <c r="S464" s="7">
        <v>0</v>
      </c>
      <c r="T464" s="10">
        <f t="shared" si="105"/>
        <v>2.8059340618255169</v>
      </c>
      <c r="U464" s="161">
        <f>(('CW1'!G467-'CW1'!G466)/3600)*'CW2 Hybrid Fuel consumption'!T464</f>
        <v>8.9113652149306995E-5</v>
      </c>
      <c r="V464" s="10">
        <v>0</v>
      </c>
      <c r="W464" s="10">
        <f t="shared" si="111"/>
        <v>16.096875461883091</v>
      </c>
      <c r="X464" s="171">
        <f t="shared" si="112"/>
        <v>0</v>
      </c>
      <c r="Y464" s="7">
        <f t="shared" si="113"/>
        <v>1.8899450790779877E-2</v>
      </c>
    </row>
    <row r="465" spans="1:25">
      <c r="A465" s="42">
        <v>462</v>
      </c>
      <c r="B465" s="168">
        <f>'CW2'!P468</f>
        <v>2.6857124044492675</v>
      </c>
      <c r="C465" s="162">
        <f>CW1FC1!B465</f>
        <v>-6.5786386843750253E-5</v>
      </c>
      <c r="D465" s="21">
        <f t="shared" si="106"/>
        <v>-236.83099263750091</v>
      </c>
      <c r="E465" s="152" t="s">
        <v>150</v>
      </c>
      <c r="F465" s="165" t="s">
        <v>154</v>
      </c>
      <c r="G465" s="7">
        <v>0</v>
      </c>
      <c r="H465" s="79">
        <f t="shared" si="104"/>
        <v>0</v>
      </c>
      <c r="I465" s="10">
        <v>0</v>
      </c>
      <c r="J465" s="10">
        <f t="shared" si="114"/>
        <v>2562285.1193573112</v>
      </c>
      <c r="K465" s="7">
        <f t="shared" si="109"/>
        <v>71.174586648814198</v>
      </c>
      <c r="L465" s="7">
        <f>'CW1'!Q468</f>
        <v>4100</v>
      </c>
      <c r="M465" s="7">
        <f t="shared" si="110"/>
        <v>4000</v>
      </c>
      <c r="N465" s="7">
        <f>VLOOKUP(M465,'CW1'!$AG$7:$AH$68,2,TRUE)</f>
        <v>10.86</v>
      </c>
      <c r="O465" s="7">
        <f>VLOOKUP(L465,'CW1'!$AG$7:$AI$68,3,TRUE)</f>
        <v>19.903451219512192</v>
      </c>
      <c r="P465" s="7">
        <f t="shared" si="107"/>
        <v>20</v>
      </c>
      <c r="Q465" s="7">
        <f>MATCH(P465,'CW1'!$AJ$7:$AJ$29,0)</f>
        <v>3</v>
      </c>
      <c r="R465" s="7">
        <f>MATCH(M465,'CW1'!$AK$6:$AX$6,0)</f>
        <v>8</v>
      </c>
      <c r="S465" s="7">
        <v>0</v>
      </c>
      <c r="T465" s="10">
        <f t="shared" si="105"/>
        <v>2.6857124044492675</v>
      </c>
      <c r="U465" s="161">
        <f>(('CW1'!G468-'CW1'!G467)/3600)*'CW2 Hybrid Fuel consumption'!T465</f>
        <v>8.8227502045139111E-5</v>
      </c>
      <c r="V465" s="10">
        <v>0</v>
      </c>
      <c r="W465" s="10">
        <f t="shared" si="111"/>
        <v>16.096875461883091</v>
      </c>
      <c r="X465" s="171">
        <f t="shared" si="112"/>
        <v>0</v>
      </c>
      <c r="Y465" s="7">
        <f t="shared" si="113"/>
        <v>1.8899450790779877E-2</v>
      </c>
    </row>
    <row r="466" spans="1:25">
      <c r="A466" s="42">
        <v>463</v>
      </c>
      <c r="B466" s="168">
        <f>'CW2'!P469</f>
        <v>2.564089814002295</v>
      </c>
      <c r="C466" s="162">
        <f>CW1FC1!B466</f>
        <v>-6.66725369479175E-5</v>
      </c>
      <c r="D466" s="21">
        <f t="shared" si="106"/>
        <v>-240.02113301250299</v>
      </c>
      <c r="E466" s="152" t="s">
        <v>150</v>
      </c>
      <c r="F466" s="165" t="s">
        <v>154</v>
      </c>
      <c r="G466" s="7">
        <v>0</v>
      </c>
      <c r="H466" s="79">
        <f t="shared" si="104"/>
        <v>0</v>
      </c>
      <c r="I466" s="10">
        <v>0</v>
      </c>
      <c r="J466" s="10">
        <f t="shared" si="114"/>
        <v>2562285.1193573112</v>
      </c>
      <c r="K466" s="7">
        <f t="shared" si="109"/>
        <v>71.174586648814198</v>
      </c>
      <c r="L466" s="7">
        <f>'CW1'!Q469</f>
        <v>4000</v>
      </c>
      <c r="M466" s="7">
        <f t="shared" si="110"/>
        <v>4000</v>
      </c>
      <c r="N466" s="7">
        <f>VLOOKUP(M466,'CW1'!$AG$7:$AH$68,2,TRUE)</f>
        <v>10.86</v>
      </c>
      <c r="O466" s="7">
        <f>VLOOKUP(L466,'CW1'!$AG$7:$AI$68,3,TRUE)</f>
        <v>19.349805</v>
      </c>
      <c r="P466" s="7">
        <f t="shared" si="107"/>
        <v>20</v>
      </c>
      <c r="Q466" s="7">
        <f>MATCH(P466,'CW1'!$AJ$7:$AJ$29,0)</f>
        <v>3</v>
      </c>
      <c r="R466" s="7">
        <f>MATCH(M466,'CW1'!$AK$6:$AX$6,0)</f>
        <v>8</v>
      </c>
      <c r="S466" s="7">
        <v>0</v>
      </c>
      <c r="T466" s="10">
        <f t="shared" si="105"/>
        <v>2.564089814002295</v>
      </c>
      <c r="U466" s="161">
        <f>(('CW1'!G469-'CW1'!G468)/3600)*'CW2 Hybrid Fuel consumption'!T466</f>
        <v>8.7341351940973139E-5</v>
      </c>
      <c r="V466" s="10">
        <v>0</v>
      </c>
      <c r="W466" s="10">
        <f t="shared" si="111"/>
        <v>16.096875461883091</v>
      </c>
      <c r="X466" s="171">
        <f t="shared" si="112"/>
        <v>0</v>
      </c>
      <c r="Y466" s="7">
        <f t="shared" si="113"/>
        <v>1.8899450790779877E-2</v>
      </c>
    </row>
    <row r="467" spans="1:25">
      <c r="A467" s="42">
        <v>464</v>
      </c>
      <c r="B467" s="168">
        <f>'CW2'!P470</f>
        <v>2.4407943407868804</v>
      </c>
      <c r="C467" s="162">
        <f>CW1FC1!B467</f>
        <v>-6.7558687052083336E-5</v>
      </c>
      <c r="D467" s="21">
        <f t="shared" si="106"/>
        <v>-243.2112733875</v>
      </c>
      <c r="E467" s="152" t="s">
        <v>150</v>
      </c>
      <c r="F467" s="165" t="s">
        <v>154</v>
      </c>
      <c r="G467" s="7">
        <v>0</v>
      </c>
      <c r="H467" s="79">
        <f t="shared" si="104"/>
        <v>0</v>
      </c>
      <c r="I467" s="10">
        <v>0</v>
      </c>
      <c r="J467" s="10">
        <f t="shared" si="114"/>
        <v>2562285.1193573112</v>
      </c>
      <c r="K467" s="7">
        <f t="shared" si="109"/>
        <v>71.174586648814198</v>
      </c>
      <c r="L467" s="7">
        <f>'CW1'!Q470</f>
        <v>3800</v>
      </c>
      <c r="M467" s="7">
        <f t="shared" si="110"/>
        <v>4000</v>
      </c>
      <c r="N467" s="7">
        <f>VLOOKUP(M467,'CW1'!$AG$7:$AH$68,2,TRUE)</f>
        <v>10.86</v>
      </c>
      <c r="O467" s="7">
        <f>VLOOKUP(L467,'CW1'!$AG$7:$AI$68,3,TRUE)</f>
        <v>18.882798947368421</v>
      </c>
      <c r="P467" s="7">
        <f t="shared" si="107"/>
        <v>19</v>
      </c>
      <c r="Q467" s="7">
        <f>MATCH(P467,'CW1'!$AJ$7:$AJ$29,0)</f>
        <v>4</v>
      </c>
      <c r="R467" s="7">
        <f>MATCH(M467,'CW1'!$AK$6:$AX$6,0)</f>
        <v>8</v>
      </c>
      <c r="S467" s="7">
        <v>0</v>
      </c>
      <c r="T467" s="10">
        <f t="shared" si="105"/>
        <v>2.4407943407868804</v>
      </c>
      <c r="U467" s="161">
        <f>(('CW1'!G470-'CW1'!G469)/3600)*'CW2 Hybrid Fuel consumption'!T467</f>
        <v>8.64552018368055E-5</v>
      </c>
      <c r="V467" s="10">
        <v>0</v>
      </c>
      <c r="W467" s="10">
        <f t="shared" si="111"/>
        <v>16.096875461883091</v>
      </c>
      <c r="X467" s="171">
        <f t="shared" si="112"/>
        <v>0</v>
      </c>
      <c r="Y467" s="7">
        <f t="shared" si="113"/>
        <v>1.8899450790779877E-2</v>
      </c>
    </row>
    <row r="468" spans="1:25">
      <c r="A468" s="42">
        <v>465</v>
      </c>
      <c r="B468" s="168">
        <f>'CW2'!P471</f>
        <v>4.1675949617390824</v>
      </c>
      <c r="C468" s="162">
        <f>CW1FC1!B468</f>
        <v>-1.0111503822916613E-5</v>
      </c>
      <c r="D468" s="21">
        <f t="shared" si="106"/>
        <v>-36.401413762499807</v>
      </c>
      <c r="E468" s="152" t="s">
        <v>150</v>
      </c>
      <c r="F468" s="165" t="s">
        <v>154</v>
      </c>
      <c r="G468" s="7">
        <v>0</v>
      </c>
      <c r="H468" s="79">
        <f t="shared" si="104"/>
        <v>0</v>
      </c>
      <c r="I468" s="10">
        <v>0</v>
      </c>
      <c r="J468" s="10">
        <f t="shared" si="114"/>
        <v>2562285.1193573112</v>
      </c>
      <c r="K468" s="7">
        <f t="shared" si="109"/>
        <v>71.174586648814198</v>
      </c>
      <c r="L468" s="7">
        <f>'CW1'!Q471</f>
        <v>4700</v>
      </c>
      <c r="M468" s="7">
        <f t="shared" si="110"/>
        <v>4500</v>
      </c>
      <c r="N468" s="7">
        <f>VLOOKUP(M468,'CW1'!$AG$7:$AH$68,2,TRUE)</f>
        <v>13.81</v>
      </c>
      <c r="O468" s="7">
        <f>VLOOKUP(L468,'CW1'!$AG$7:$AI$68,3,TRUE)</f>
        <v>21.820751063829785</v>
      </c>
      <c r="P468" s="7">
        <f t="shared" si="107"/>
        <v>22</v>
      </c>
      <c r="Q468" s="7">
        <f>MATCH(P468,'CW1'!$AJ$7:$AJ$29,0)</f>
        <v>1</v>
      </c>
      <c r="R468" s="7">
        <f>MATCH(M468,'CW1'!$AK$6:$AX$6,0)</f>
        <v>9</v>
      </c>
      <c r="S468" s="7">
        <v>0</v>
      </c>
      <c r="T468" s="10">
        <f t="shared" si="105"/>
        <v>4.1675949617390824</v>
      </c>
      <c r="U468" s="161">
        <f>(('CW1'!G471-'CW1'!G470)/3600)*'CW2 Hybrid Fuel consumption'!T468</f>
        <v>1.540134961770817E-4</v>
      </c>
      <c r="V468" s="10">
        <v>0</v>
      </c>
      <c r="W468" s="10">
        <f t="shared" si="111"/>
        <v>16.096875461883091</v>
      </c>
      <c r="X468" s="171">
        <f t="shared" si="112"/>
        <v>0</v>
      </c>
      <c r="Y468" s="7">
        <f t="shared" si="113"/>
        <v>1.8899450790779877E-2</v>
      </c>
    </row>
    <row r="469" spans="1:25">
      <c r="A469" s="42">
        <v>466</v>
      </c>
      <c r="B469" s="168">
        <f>'CW2'!P472</f>
        <v>3.9903228736293093</v>
      </c>
      <c r="C469" s="162">
        <f>CW1FC1!B469</f>
        <v>-1.0855869910416967E-5</v>
      </c>
      <c r="D469" s="21">
        <f t="shared" si="106"/>
        <v>-39.081131677501084</v>
      </c>
      <c r="E469" s="152" t="s">
        <v>150</v>
      </c>
      <c r="F469" s="165" t="s">
        <v>154</v>
      </c>
      <c r="G469" s="7">
        <v>0</v>
      </c>
      <c r="H469" s="79">
        <f t="shared" si="104"/>
        <v>0</v>
      </c>
      <c r="I469" s="10">
        <v>0</v>
      </c>
      <c r="J469" s="10">
        <f t="shared" si="114"/>
        <v>2562285.1193573112</v>
      </c>
      <c r="K469" s="7">
        <f t="shared" si="109"/>
        <v>71.174586648814198</v>
      </c>
      <c r="L469" s="7">
        <f>'CW1'!Q472</f>
        <v>4500</v>
      </c>
      <c r="M469" s="7">
        <f t="shared" si="110"/>
        <v>4500</v>
      </c>
      <c r="N469" s="7">
        <f>VLOOKUP(M469,'CW1'!$AG$7:$AH$68,2,TRUE)</f>
        <v>13.81</v>
      </c>
      <c r="O469" s="7">
        <f>VLOOKUP(L469,'CW1'!$AG$7:$AI$68,3,TRUE)</f>
        <v>21.871971111111112</v>
      </c>
      <c r="P469" s="7">
        <f t="shared" si="107"/>
        <v>22</v>
      </c>
      <c r="Q469" s="7">
        <f>MATCH(P469,'CW1'!$AJ$7:$AJ$29,0)</f>
        <v>1</v>
      </c>
      <c r="R469" s="7">
        <f>MATCH(M469,'CW1'!$AK$6:$AX$6,0)</f>
        <v>9</v>
      </c>
      <c r="S469" s="7">
        <v>0</v>
      </c>
      <c r="T469" s="10">
        <f t="shared" si="105"/>
        <v>3.9903228736293093</v>
      </c>
      <c r="U469" s="161">
        <f>(('CW1'!G472-'CW1'!G471)/3600)*'CW2 Hybrid Fuel consumption'!T469</f>
        <v>1.5326913008958647E-4</v>
      </c>
      <c r="V469" s="10">
        <v>0</v>
      </c>
      <c r="W469" s="10">
        <f t="shared" si="111"/>
        <v>16.096875461883091</v>
      </c>
      <c r="X469" s="171">
        <f t="shared" si="112"/>
        <v>0</v>
      </c>
      <c r="Y469" s="7">
        <f t="shared" si="113"/>
        <v>1.8899450790779877E-2</v>
      </c>
    </row>
    <row r="470" spans="1:25">
      <c r="A470" s="42">
        <v>467</v>
      </c>
      <c r="B470" s="168">
        <f>'CW2'!P473</f>
        <v>3.8081618734082832</v>
      </c>
      <c r="C470" s="162">
        <f>CW1FC1!B470</f>
        <v>-1.1600235997916505E-5</v>
      </c>
      <c r="D470" s="21">
        <f t="shared" si="106"/>
        <v>-41.760849592499419</v>
      </c>
      <c r="E470" s="152" t="s">
        <v>150</v>
      </c>
      <c r="F470" s="165" t="s">
        <v>154</v>
      </c>
      <c r="G470" s="7">
        <v>0</v>
      </c>
      <c r="H470" s="79">
        <f t="shared" si="104"/>
        <v>0</v>
      </c>
      <c r="I470" s="10">
        <v>0</v>
      </c>
      <c r="J470" s="10">
        <f t="shared" si="114"/>
        <v>2562285.1193573112</v>
      </c>
      <c r="K470" s="7">
        <f t="shared" si="109"/>
        <v>71.174586648814198</v>
      </c>
      <c r="L470" s="7">
        <f>'CW1'!Q473</f>
        <v>4400</v>
      </c>
      <c r="M470" s="7">
        <f t="shared" si="110"/>
        <v>4500</v>
      </c>
      <c r="N470" s="7">
        <f>VLOOKUP(M470,'CW1'!$AG$7:$AH$68,2,TRUE)</f>
        <v>13.81</v>
      </c>
      <c r="O470" s="7">
        <f>VLOOKUP(L470,'CW1'!$AG$7:$AI$68,3,TRUE)</f>
        <v>21.413395454545455</v>
      </c>
      <c r="P470" s="7">
        <f t="shared" si="107"/>
        <v>22</v>
      </c>
      <c r="Q470" s="7">
        <f>MATCH(P470,'CW1'!$AJ$7:$AJ$29,0)</f>
        <v>1</v>
      </c>
      <c r="R470" s="7">
        <f>MATCH(M470,'CW1'!$AK$6:$AX$6,0)</f>
        <v>9</v>
      </c>
      <c r="S470" s="7">
        <v>0</v>
      </c>
      <c r="T470" s="10">
        <f t="shared" si="105"/>
        <v>3.8081618734082832</v>
      </c>
      <c r="U470" s="161">
        <f>(('CW1'!G473-'CW1'!G472)/3600)*'CW2 Hybrid Fuel consumption'!T470</f>
        <v>1.5252476400208075E-4</v>
      </c>
      <c r="V470" s="10">
        <v>0</v>
      </c>
      <c r="W470" s="10">
        <f t="shared" si="111"/>
        <v>16.096875461883091</v>
      </c>
      <c r="X470" s="171">
        <f t="shared" si="112"/>
        <v>0</v>
      </c>
      <c r="Y470" s="7">
        <f t="shared" si="113"/>
        <v>1.8899450790779877E-2</v>
      </c>
    </row>
    <row r="471" spans="1:25">
      <c r="A471" s="42">
        <v>468</v>
      </c>
      <c r="B471" s="168">
        <f>'CW2'!P474</f>
        <v>3.6203490800676077</v>
      </c>
      <c r="C471" s="162">
        <f>CW1FC1!B471</f>
        <v>-1.2344602085416724E-5</v>
      </c>
      <c r="D471" s="21">
        <f t="shared" si="106"/>
        <v>-44.440567507500205</v>
      </c>
      <c r="E471" s="152" t="s">
        <v>150</v>
      </c>
      <c r="F471" s="165" t="s">
        <v>154</v>
      </c>
      <c r="G471" s="7">
        <v>0</v>
      </c>
      <c r="H471" s="79">
        <f t="shared" si="104"/>
        <v>0</v>
      </c>
      <c r="I471" s="10">
        <v>0</v>
      </c>
      <c r="J471" s="10">
        <f t="shared" si="114"/>
        <v>2562285.1193573112</v>
      </c>
      <c r="K471" s="7">
        <f t="shared" si="109"/>
        <v>71.174586648814198</v>
      </c>
      <c r="L471" s="7">
        <f>'CW1'!Q474</f>
        <v>4200</v>
      </c>
      <c r="M471" s="7">
        <f t="shared" si="110"/>
        <v>4000</v>
      </c>
      <c r="N471" s="7">
        <f>VLOOKUP(M471,'CW1'!$AG$7:$AH$68,2,TRUE)</f>
        <v>10.86</v>
      </c>
      <c r="O471" s="7">
        <f>VLOOKUP(L471,'CW1'!$AG$7:$AI$68,3,TRUE)</f>
        <v>20.430733333333329</v>
      </c>
      <c r="P471" s="7">
        <f t="shared" si="107"/>
        <v>21</v>
      </c>
      <c r="Q471" s="7">
        <f>MATCH(P471,'CW1'!$AJ$7:$AJ$29,0)</f>
        <v>2</v>
      </c>
      <c r="R471" s="7">
        <f>MATCH(M471,'CW1'!$AK$6:$AX$6,0)</f>
        <v>8</v>
      </c>
      <c r="S471" s="7">
        <v>0</v>
      </c>
      <c r="T471" s="10">
        <f t="shared" si="105"/>
        <v>3.6203490800676077</v>
      </c>
      <c r="U471" s="161">
        <f>(('CW1'!G474-'CW1'!G473)/3600)*'CW2 Hybrid Fuel consumption'!T471</f>
        <v>1.5178039791458332E-4</v>
      </c>
      <c r="V471" s="10">
        <v>0</v>
      </c>
      <c r="W471" s="10">
        <f t="shared" si="111"/>
        <v>16.096875461883091</v>
      </c>
      <c r="X471" s="171">
        <f t="shared" si="112"/>
        <v>0</v>
      </c>
      <c r="Y471" s="7">
        <f t="shared" si="113"/>
        <v>1.8899450790779877E-2</v>
      </c>
    </row>
    <row r="472" spans="1:25">
      <c r="A472" s="42">
        <v>469</v>
      </c>
      <c r="B472" s="168">
        <f>'CW2'!P475</f>
        <v>3.4259287061797905</v>
      </c>
      <c r="C472" s="162">
        <f>CW1FC1!B472</f>
        <v>-1.3088968172916952E-5</v>
      </c>
      <c r="D472" s="21">
        <f t="shared" si="106"/>
        <v>-47.120285422501027</v>
      </c>
      <c r="E472" s="152" t="s">
        <v>150</v>
      </c>
      <c r="F472" s="165" t="s">
        <v>154</v>
      </c>
      <c r="G472" s="7">
        <v>0</v>
      </c>
      <c r="H472" s="79">
        <f t="shared" si="104"/>
        <v>0</v>
      </c>
      <c r="I472" s="10">
        <v>0</v>
      </c>
      <c r="J472" s="10">
        <f t="shared" si="114"/>
        <v>2562285.1193573112</v>
      </c>
      <c r="K472" s="7">
        <f t="shared" si="109"/>
        <v>71.174586648814198</v>
      </c>
      <c r="L472" s="7">
        <f>'CW1'!Q475</f>
        <v>3900</v>
      </c>
      <c r="M472" s="7">
        <f t="shared" si="110"/>
        <v>4000</v>
      </c>
      <c r="N472" s="7">
        <f>VLOOKUP(M472,'CW1'!$AG$7:$AH$68,2,TRUE)</f>
        <v>10.86</v>
      </c>
      <c r="O472" s="7">
        <f>VLOOKUP(L472,'CW1'!$AG$7:$AI$68,3,TRUE)</f>
        <v>18.79335076923077</v>
      </c>
      <c r="P472" s="7">
        <f t="shared" si="107"/>
        <v>19</v>
      </c>
      <c r="Q472" s="7">
        <f>MATCH(P472,'CW1'!$AJ$7:$AJ$29,0)</f>
        <v>4</v>
      </c>
      <c r="R472" s="7">
        <f>MATCH(M472,'CW1'!$AK$6:$AX$6,0)</f>
        <v>8</v>
      </c>
      <c r="S472" s="7">
        <v>0</v>
      </c>
      <c r="T472" s="10">
        <f t="shared" si="105"/>
        <v>3.4259287061797905</v>
      </c>
      <c r="U472" s="161">
        <f>(('CW1'!G475-'CW1'!G474)/3600)*'CW2 Hybrid Fuel consumption'!T472</f>
        <v>1.5103603182708565E-4</v>
      </c>
      <c r="V472" s="10">
        <v>0</v>
      </c>
      <c r="W472" s="10">
        <f t="shared" si="111"/>
        <v>16.096875461883091</v>
      </c>
      <c r="X472" s="171">
        <f t="shared" si="112"/>
        <v>0</v>
      </c>
      <c r="Y472" s="7">
        <f t="shared" si="113"/>
        <v>1.8899450790779877E-2</v>
      </c>
    </row>
    <row r="473" spans="1:25">
      <c r="A473" s="42">
        <v>470</v>
      </c>
      <c r="B473" s="168">
        <f>'CW2'!P476</f>
        <v>3.2236774048501431</v>
      </c>
      <c r="C473" s="162">
        <f>CW1FC1!B473</f>
        <v>-1.3833334260416815E-5</v>
      </c>
      <c r="D473" s="21">
        <f t="shared" si="106"/>
        <v>-49.800003337500534</v>
      </c>
      <c r="E473" s="152" t="s">
        <v>150</v>
      </c>
      <c r="F473" s="165" t="s">
        <v>154</v>
      </c>
      <c r="G473" s="7">
        <v>0</v>
      </c>
      <c r="H473" s="79">
        <f t="shared" si="104"/>
        <v>0</v>
      </c>
      <c r="I473" s="10">
        <v>0</v>
      </c>
      <c r="J473" s="10">
        <f t="shared" si="114"/>
        <v>2562285.1193573112</v>
      </c>
      <c r="K473" s="7">
        <f t="shared" si="109"/>
        <v>71.174586648814198</v>
      </c>
      <c r="L473" s="7">
        <f>'CW1'!Q476</f>
        <v>3700</v>
      </c>
      <c r="M473" s="7">
        <f t="shared" si="110"/>
        <v>3500</v>
      </c>
      <c r="N473" s="7">
        <f>VLOOKUP(M473,'CW1'!$AG$7:$AH$68,2,TRUE)</f>
        <v>9.2200000000000006</v>
      </c>
      <c r="O473" s="7">
        <f>VLOOKUP(L473,'CW1'!$AG$7:$AI$68,3,TRUE)</f>
        <v>18.977082162162162</v>
      </c>
      <c r="P473" s="7">
        <f t="shared" si="107"/>
        <v>19</v>
      </c>
      <c r="Q473" s="7">
        <f>MATCH(P473,'CW1'!$AJ$7:$AJ$29,0)</f>
        <v>4</v>
      </c>
      <c r="R473" s="7">
        <f>MATCH(M473,'CW1'!$AK$6:$AX$6,0)</f>
        <v>7</v>
      </c>
      <c r="S473" s="7">
        <v>0</v>
      </c>
      <c r="T473" s="10">
        <f t="shared" si="105"/>
        <v>3.2236774048501431</v>
      </c>
      <c r="U473" s="161">
        <f>(('CW1'!G476-'CW1'!G475)/3600)*'CW2 Hybrid Fuel consumption'!T473</f>
        <v>1.5029166573958449E-4</v>
      </c>
      <c r="V473" s="10">
        <v>0</v>
      </c>
      <c r="W473" s="10">
        <f t="shared" si="111"/>
        <v>16.096875461883091</v>
      </c>
      <c r="X473" s="171">
        <f t="shared" si="112"/>
        <v>0</v>
      </c>
      <c r="Y473" s="7">
        <f t="shared" si="113"/>
        <v>1.8899450790779877E-2</v>
      </c>
    </row>
    <row r="474" spans="1:25">
      <c r="A474" s="42">
        <v>471</v>
      </c>
      <c r="B474" s="168">
        <f>'CW2'!P477</f>
        <v>11.972363945761829</v>
      </c>
      <c r="C474" s="162">
        <f>CW1FC1!B474</f>
        <v>3.6458896631874702E-4</v>
      </c>
      <c r="D474" s="21">
        <f t="shared" si="106"/>
        <v>1312.5202787474893</v>
      </c>
      <c r="E474" s="167" t="s">
        <v>149</v>
      </c>
      <c r="F474" s="166" t="s">
        <v>153</v>
      </c>
      <c r="G474" s="10">
        <f>B474-5.6</f>
        <v>6.3723639457618297</v>
      </c>
      <c r="H474" s="79">
        <f>G474*1000</f>
        <v>6372.3639457618301</v>
      </c>
      <c r="I474" s="10">
        <v>0</v>
      </c>
      <c r="J474" s="10">
        <f t="shared" si="114"/>
        <v>2555912.7554115495</v>
      </c>
      <c r="K474" s="7">
        <f t="shared" si="109"/>
        <v>70.997576539209703</v>
      </c>
      <c r="L474" s="7">
        <f>MIN(3000,'CW1'!Q477)</f>
        <v>3000</v>
      </c>
      <c r="M474" s="7">
        <f t="shared" si="110"/>
        <v>3000</v>
      </c>
      <c r="N474" s="7">
        <f>VLOOKUP(M474,'CW1'!$AG$7:$AH$68,2,TRUE)</f>
        <v>7.17</v>
      </c>
      <c r="O474" s="7">
        <f>VLOOKUP(L474,'CW1'!$AG$7:$AI$68,3,TRUE)</f>
        <v>17.033529999999999</v>
      </c>
      <c r="P474" s="7">
        <f t="shared" si="107"/>
        <v>18</v>
      </c>
      <c r="Q474" s="7">
        <f>MATCH(P474,'CW1'!$AJ$7:$AJ$29,0)</f>
        <v>5</v>
      </c>
      <c r="R474" s="7">
        <f>MATCH(M474,'CW1'!$AK$6:$AX$6,0)</f>
        <v>6</v>
      </c>
      <c r="S474" s="7">
        <f>INDEX('CW1'!$AK$7:$AX$29,'CW2 Hybrid Fuel consumption'!Q474,'CW2 Hybrid Fuel consumption'!R474)</f>
        <v>424</v>
      </c>
      <c r="T474" s="10">
        <f t="shared" si="105"/>
        <v>5.6</v>
      </c>
      <c r="U474" s="161">
        <f>(('CW1'!G477-'CW1'!G476)/3600)*'CW2 Hybrid Fuel consumption'!T474</f>
        <v>2.7804389099011769E-4</v>
      </c>
      <c r="V474" s="10">
        <f t="shared" si="108"/>
        <v>0.1178906097798099</v>
      </c>
      <c r="W474" s="10">
        <f t="shared" si="111"/>
        <v>16.214766071662901</v>
      </c>
      <c r="X474" s="171">
        <f t="shared" si="112"/>
        <v>1.5803030801583097E-4</v>
      </c>
      <c r="Y474" s="7">
        <f t="shared" si="113"/>
        <v>1.9057481098795709E-2</v>
      </c>
    </row>
    <row r="475" spans="1:25">
      <c r="A475" s="42">
        <v>472</v>
      </c>
      <c r="B475" s="168">
        <f>'CW2'!P478</f>
        <v>12.165738231631062</v>
      </c>
      <c r="C475" s="162">
        <f>CW1FC1!B475</f>
        <v>3.6476619633958466E-4</v>
      </c>
      <c r="D475" s="21">
        <f t="shared" si="106"/>
        <v>1313.1583068225048</v>
      </c>
      <c r="E475" s="167" t="s">
        <v>149</v>
      </c>
      <c r="F475" s="166" t="s">
        <v>153</v>
      </c>
      <c r="G475" s="10">
        <f t="shared" ref="G475:G487" si="115">B475-5.6</f>
        <v>6.5657382316310624</v>
      </c>
      <c r="H475" s="79">
        <f t="shared" ref="H475:H509" si="116">G475*1000</f>
        <v>6565.7382316310623</v>
      </c>
      <c r="I475" s="10">
        <v>0</v>
      </c>
      <c r="J475" s="10">
        <f t="shared" si="114"/>
        <v>2549347.0171799185</v>
      </c>
      <c r="K475" s="7">
        <f t="shared" si="109"/>
        <v>70.8151949216644</v>
      </c>
      <c r="L475" s="7">
        <f>MIN(3000,'CW1'!Q478)</f>
        <v>3000</v>
      </c>
      <c r="M475" s="7">
        <f t="shared" si="110"/>
        <v>3000</v>
      </c>
      <c r="N475" s="7">
        <f>VLOOKUP(M475,'CW1'!$AG$7:$AH$68,2,TRUE)</f>
        <v>7.17</v>
      </c>
      <c r="O475" s="7">
        <f>VLOOKUP(L475,'CW1'!$AG$7:$AI$68,3,TRUE)</f>
        <v>17.033529999999999</v>
      </c>
      <c r="P475" s="7">
        <f t="shared" si="107"/>
        <v>18</v>
      </c>
      <c r="Q475" s="7">
        <f>MATCH(P475,'CW1'!$AJ$7:$AJ$29,0)</f>
        <v>5</v>
      </c>
      <c r="R475" s="7">
        <f>MATCH(M475,'CW1'!$AK$6:$AX$6,0)</f>
        <v>6</v>
      </c>
      <c r="S475" s="7">
        <f>INDEX('CW1'!$AK$7:$AX$29,'CW2 Hybrid Fuel consumption'!Q475,'CW2 Hybrid Fuel consumption'!R475)</f>
        <v>424</v>
      </c>
      <c r="T475" s="10">
        <f t="shared" si="105"/>
        <v>5.6</v>
      </c>
      <c r="U475" s="161">
        <f>(('CW1'!G478-'CW1'!G477)/3600)*'CW2 Hybrid Fuel consumption'!T475</f>
        <v>2.7370596675247485E-4</v>
      </c>
      <c r="V475" s="10">
        <f t="shared" si="108"/>
        <v>0.11605132990304934</v>
      </c>
      <c r="W475" s="10">
        <f t="shared" si="111"/>
        <v>16.330817401565948</v>
      </c>
      <c r="X475" s="171">
        <f t="shared" si="112"/>
        <v>1.5556478539282753E-4</v>
      </c>
      <c r="Y475" s="7">
        <f t="shared" si="113"/>
        <v>1.9213045884188536E-2</v>
      </c>
    </row>
    <row r="476" spans="1:25">
      <c r="A476" s="42">
        <v>473</v>
      </c>
      <c r="B476" s="168">
        <f>'CW2'!P479</f>
        <v>12.356308686719814</v>
      </c>
      <c r="C476" s="162">
        <f>CW1FC1!B476</f>
        <v>3.649434263604224E-4</v>
      </c>
      <c r="D476" s="21">
        <f t="shared" si="106"/>
        <v>1313.7963348975206</v>
      </c>
      <c r="E476" s="167" t="s">
        <v>149</v>
      </c>
      <c r="F476" s="166" t="s">
        <v>153</v>
      </c>
      <c r="G476" s="10">
        <f t="shared" si="115"/>
        <v>6.7563086867198141</v>
      </c>
      <c r="H476" s="79">
        <f t="shared" si="116"/>
        <v>6756.3086867198144</v>
      </c>
      <c r="I476" s="10">
        <v>0</v>
      </c>
      <c r="J476" s="10">
        <f t="shared" si="114"/>
        <v>2542590.7084931987</v>
      </c>
      <c r="K476" s="7">
        <f t="shared" si="109"/>
        <v>70.627519680366632</v>
      </c>
      <c r="L476" s="7">
        <f>MIN(3000,'CW1'!Q479)</f>
        <v>3000</v>
      </c>
      <c r="M476" s="7">
        <f t="shared" si="110"/>
        <v>3000</v>
      </c>
      <c r="N476" s="7">
        <f>VLOOKUP(M476,'CW1'!$AG$7:$AH$68,2,TRUE)</f>
        <v>7.17</v>
      </c>
      <c r="O476" s="7">
        <f>VLOOKUP(L476,'CW1'!$AG$7:$AI$68,3,TRUE)</f>
        <v>17.033529999999999</v>
      </c>
      <c r="P476" s="7">
        <f t="shared" si="107"/>
        <v>18</v>
      </c>
      <c r="Q476" s="7">
        <f>MATCH(P476,'CW1'!$AJ$7:$AJ$29,0)</f>
        <v>5</v>
      </c>
      <c r="R476" s="7">
        <f>MATCH(M476,'CW1'!$AK$6:$AX$6,0)</f>
        <v>6</v>
      </c>
      <c r="S476" s="7">
        <f>INDEX('CW1'!$AK$7:$AX$29,'CW2 Hybrid Fuel consumption'!Q476,'CW2 Hybrid Fuel consumption'!R476)</f>
        <v>424</v>
      </c>
      <c r="T476" s="10">
        <f t="shared" si="105"/>
        <v>5.6</v>
      </c>
      <c r="U476" s="161">
        <f>(('CW1'!G479-'CW1'!G478)/3600)*'CW2 Hybrid Fuel consumption'!T476</f>
        <v>2.6956494180520942E-4</v>
      </c>
      <c r="V476" s="10">
        <f t="shared" si="108"/>
        <v>0.11429553532540879</v>
      </c>
      <c r="W476" s="10">
        <f t="shared" si="111"/>
        <v>16.445112936891356</v>
      </c>
      <c r="X476" s="171">
        <f t="shared" si="112"/>
        <v>1.5321117335845682E-4</v>
      </c>
      <c r="Y476" s="7">
        <f t="shared" si="113"/>
        <v>1.9366257057546993E-2</v>
      </c>
    </row>
    <row r="477" spans="1:25">
      <c r="A477" s="42">
        <v>474</v>
      </c>
      <c r="B477" s="168">
        <f>'CW2'!P480</f>
        <v>12.544203195702403</v>
      </c>
      <c r="C477" s="162">
        <f>CW1FC1!B477</f>
        <v>3.6512065638124393E-4</v>
      </c>
      <c r="D477" s="21">
        <f t="shared" si="106"/>
        <v>1314.4343629724781</v>
      </c>
      <c r="E477" s="167" t="s">
        <v>149</v>
      </c>
      <c r="F477" s="166" t="s">
        <v>153</v>
      </c>
      <c r="G477" s="10">
        <f t="shared" si="115"/>
        <v>6.9442031957024035</v>
      </c>
      <c r="H477" s="79">
        <f t="shared" si="116"/>
        <v>6944.2031957024037</v>
      </c>
      <c r="I477" s="10">
        <v>0</v>
      </c>
      <c r="J477" s="10">
        <f t="shared" si="114"/>
        <v>2535646.5052974964</v>
      </c>
      <c r="K477" s="7">
        <f t="shared" si="109"/>
        <v>70.434625147152673</v>
      </c>
      <c r="L477" s="7">
        <f>MIN(3000,'CW1'!Q480)</f>
        <v>3000</v>
      </c>
      <c r="M477" s="7">
        <f t="shared" si="110"/>
        <v>3000</v>
      </c>
      <c r="N477" s="7">
        <f>VLOOKUP(M477,'CW1'!$AG$7:$AH$68,2,TRUE)</f>
        <v>7.17</v>
      </c>
      <c r="O477" s="7">
        <f>VLOOKUP(L477,'CW1'!$AG$7:$AI$68,3,TRUE)</f>
        <v>17.033529999999999</v>
      </c>
      <c r="P477" s="7">
        <f t="shared" si="107"/>
        <v>18</v>
      </c>
      <c r="Q477" s="7">
        <f>MATCH(P477,'CW1'!$AJ$7:$AJ$29,0)</f>
        <v>5</v>
      </c>
      <c r="R477" s="7">
        <f>MATCH(M477,'CW1'!$AK$6:$AX$6,0)</f>
        <v>6</v>
      </c>
      <c r="S477" s="7">
        <f>INDEX('CW1'!$AK$7:$AX$29,'CW2 Hybrid Fuel consumption'!Q477,'CW2 Hybrid Fuel consumption'!R477)</f>
        <v>424</v>
      </c>
      <c r="T477" s="10">
        <f t="shared" si="105"/>
        <v>5.6</v>
      </c>
      <c r="U477" s="161">
        <f>(('CW1'!G480-'CW1'!G479)/3600)*'CW2 Hybrid Fuel consumption'!T477</f>
        <v>2.6560635762986191E-4</v>
      </c>
      <c r="V477" s="10">
        <f t="shared" si="108"/>
        <v>0.11261709563506145</v>
      </c>
      <c r="W477" s="10">
        <f t="shared" si="111"/>
        <v>16.557730032526418</v>
      </c>
      <c r="X477" s="171">
        <f t="shared" si="112"/>
        <v>1.5096125420249523E-4</v>
      </c>
      <c r="Y477" s="7">
        <f t="shared" si="113"/>
        <v>1.9517218311749487E-2</v>
      </c>
    </row>
    <row r="478" spans="1:25">
      <c r="A478" s="42">
        <v>475</v>
      </c>
      <c r="B478" s="168">
        <f>'CW2'!P481</f>
        <v>12.729540350057304</v>
      </c>
      <c r="C478" s="162">
        <f>CW1FC1!B478</f>
        <v>3.6529788640208947E-4</v>
      </c>
      <c r="D478" s="21">
        <f t="shared" si="106"/>
        <v>1315.0723910475222</v>
      </c>
      <c r="E478" s="167" t="s">
        <v>149</v>
      </c>
      <c r="F478" s="166" t="s">
        <v>153</v>
      </c>
      <c r="G478" s="10">
        <f t="shared" si="115"/>
        <v>7.1295403500573045</v>
      </c>
      <c r="H478" s="79">
        <f t="shared" si="116"/>
        <v>7129.5403500573047</v>
      </c>
      <c r="I478" s="10">
        <v>0</v>
      </c>
      <c r="J478" s="10">
        <f t="shared" si="114"/>
        <v>2528516.9649474393</v>
      </c>
      <c r="K478" s="7">
        <f t="shared" si="109"/>
        <v>70.236582359651095</v>
      </c>
      <c r="L478" s="7">
        <f>MIN(3000,'CW1'!Q481)</f>
        <v>3000</v>
      </c>
      <c r="M478" s="7">
        <f t="shared" si="110"/>
        <v>3000</v>
      </c>
      <c r="N478" s="7">
        <f>VLOOKUP(M478,'CW1'!$AG$7:$AH$68,2,TRUE)</f>
        <v>7.17</v>
      </c>
      <c r="O478" s="7">
        <f>VLOOKUP(L478,'CW1'!$AG$7:$AI$68,3,TRUE)</f>
        <v>17.033529999999999</v>
      </c>
      <c r="P478" s="7">
        <f t="shared" si="107"/>
        <v>18</v>
      </c>
      <c r="Q478" s="7">
        <f>MATCH(P478,'CW1'!$AJ$7:$AJ$29,0)</f>
        <v>5</v>
      </c>
      <c r="R478" s="7">
        <f>MATCH(M478,'CW1'!$AK$6:$AX$6,0)</f>
        <v>6</v>
      </c>
      <c r="S478" s="7">
        <f>INDEX('CW1'!$AK$7:$AX$29,'CW2 Hybrid Fuel consumption'!Q478,'CW2 Hybrid Fuel consumption'!R478)</f>
        <v>424</v>
      </c>
      <c r="T478" s="10">
        <f t="shared" si="105"/>
        <v>5.6</v>
      </c>
      <c r="U478" s="161">
        <f>(('CW1'!G481-'CW1'!G480)/3600)*'CW2 Hybrid Fuel consumption'!T478</f>
        <v>2.6181719972953799E-4</v>
      </c>
      <c r="V478" s="10">
        <f t="shared" si="108"/>
        <v>0.11101049268532411</v>
      </c>
      <c r="W478" s="10">
        <f t="shared" si="111"/>
        <v>16.668740525211742</v>
      </c>
      <c r="X478" s="171">
        <f t="shared" si="112"/>
        <v>1.4880763094547467E-4</v>
      </c>
      <c r="Y478" s="7">
        <f t="shared" si="113"/>
        <v>1.966602594269496E-2</v>
      </c>
    </row>
    <row r="479" spans="1:25">
      <c r="A479" s="42">
        <v>476</v>
      </c>
      <c r="B479" s="168">
        <f>'CW2'!P482</f>
        <v>12.912430364961763</v>
      </c>
      <c r="C479" s="162">
        <f>CW1FC1!B479</f>
        <v>3.6547511642291962E-4</v>
      </c>
      <c r="D479" s="21">
        <f t="shared" si="106"/>
        <v>1315.7104191225108</v>
      </c>
      <c r="E479" s="167" t="s">
        <v>149</v>
      </c>
      <c r="F479" s="166" t="s">
        <v>153</v>
      </c>
      <c r="G479" s="10">
        <f t="shared" si="115"/>
        <v>7.312430364961763</v>
      </c>
      <c r="H479" s="79">
        <f t="shared" si="116"/>
        <v>7312.4303649617632</v>
      </c>
      <c r="I479" s="10">
        <v>0</v>
      </c>
      <c r="J479" s="10">
        <f t="shared" si="114"/>
        <v>2521204.5345824775</v>
      </c>
      <c r="K479" s="7">
        <f t="shared" si="109"/>
        <v>70.033459293957705</v>
      </c>
      <c r="L479" s="7">
        <f>MIN(3000,'CW1'!Q482)</f>
        <v>3000</v>
      </c>
      <c r="M479" s="7">
        <f t="shared" si="110"/>
        <v>3000</v>
      </c>
      <c r="N479" s="7">
        <f>VLOOKUP(M479,'CW1'!$AG$7:$AH$68,2,TRUE)</f>
        <v>7.17</v>
      </c>
      <c r="O479" s="7">
        <f>VLOOKUP(L479,'CW1'!$AG$7:$AI$68,3,TRUE)</f>
        <v>17.033529999999999</v>
      </c>
      <c r="P479" s="7">
        <f t="shared" si="107"/>
        <v>18</v>
      </c>
      <c r="Q479" s="7">
        <f>MATCH(P479,'CW1'!$AJ$7:$AJ$29,0)</f>
        <v>5</v>
      </c>
      <c r="R479" s="7">
        <f>MATCH(M479,'CW1'!$AK$6:$AX$6,0)</f>
        <v>6</v>
      </c>
      <c r="S479" s="7">
        <f>INDEX('CW1'!$AK$7:$AX$29,'CW2 Hybrid Fuel consumption'!Q479,'CW2 Hybrid Fuel consumption'!R479)</f>
        <v>424</v>
      </c>
      <c r="T479" s="10">
        <f t="shared" si="105"/>
        <v>5.6</v>
      </c>
      <c r="U479" s="161">
        <f>(('CW1'!G482-'CW1'!G481)/3600)*'CW2 Hybrid Fuel consumption'!T479</f>
        <v>2.5818571734250557E-4</v>
      </c>
      <c r="V479" s="10">
        <f t="shared" si="108"/>
        <v>0.10947074415322236</v>
      </c>
      <c r="W479" s="10">
        <f t="shared" si="111"/>
        <v>16.778211269364963</v>
      </c>
      <c r="X479" s="171">
        <f t="shared" si="112"/>
        <v>1.4674362487027126E-4</v>
      </c>
      <c r="Y479" s="7">
        <f t="shared" si="113"/>
        <v>1.9812769567565232E-2</v>
      </c>
    </row>
    <row r="480" spans="1:25">
      <c r="A480" s="42">
        <v>477</v>
      </c>
      <c r="B480" s="168">
        <f>'CW2'!P483</f>
        <v>13.092975883132826</v>
      </c>
      <c r="C480" s="162">
        <f>CW1FC1!B480</f>
        <v>3.6565234644374994E-4</v>
      </c>
      <c r="D480" s="21">
        <f t="shared" si="106"/>
        <v>1316.3484471974998</v>
      </c>
      <c r="E480" s="167" t="s">
        <v>149</v>
      </c>
      <c r="F480" s="166" t="s">
        <v>153</v>
      </c>
      <c r="G480" s="10">
        <f t="shared" si="115"/>
        <v>7.4929758831328268</v>
      </c>
      <c r="H480" s="79">
        <f t="shared" si="116"/>
        <v>7492.9758831328272</v>
      </c>
      <c r="I480" s="10">
        <v>0</v>
      </c>
      <c r="J480" s="10">
        <f t="shared" si="114"/>
        <v>2513711.5586993448</v>
      </c>
      <c r="K480" s="7">
        <f t="shared" si="109"/>
        <v>69.825321074981801</v>
      </c>
      <c r="L480" s="7">
        <f>MIN(3000,'CW1'!Q483)</f>
        <v>3000</v>
      </c>
      <c r="M480" s="7">
        <f t="shared" si="110"/>
        <v>3000</v>
      </c>
      <c r="N480" s="7">
        <f>VLOOKUP(M480,'CW1'!$AG$7:$AH$68,2,TRUE)</f>
        <v>7.17</v>
      </c>
      <c r="O480" s="7">
        <f>VLOOKUP(L480,'CW1'!$AG$7:$AI$68,3,TRUE)</f>
        <v>17.033529999999999</v>
      </c>
      <c r="P480" s="7">
        <f t="shared" si="107"/>
        <v>18</v>
      </c>
      <c r="Q480" s="7">
        <f>MATCH(P480,'CW1'!$AJ$7:$AJ$29,0)</f>
        <v>5</v>
      </c>
      <c r="R480" s="7">
        <f>MATCH(M480,'CW1'!$AK$6:$AX$6,0)</f>
        <v>6</v>
      </c>
      <c r="S480" s="7">
        <f>INDEX('CW1'!$AK$7:$AX$29,'CW2 Hybrid Fuel consumption'!Q480,'CW2 Hybrid Fuel consumption'!R480)</f>
        <v>424</v>
      </c>
      <c r="T480" s="10">
        <f t="shared" si="105"/>
        <v>5.6</v>
      </c>
      <c r="U480" s="161">
        <f>(('CW1'!G483-'CW1'!G482)/3600)*'CW2 Hybrid Fuel consumption'!T480</f>
        <v>2.5470126992485593E-4</v>
      </c>
      <c r="V480" s="10">
        <f t="shared" si="108"/>
        <v>0.10799333844813891</v>
      </c>
      <c r="W480" s="10">
        <f t="shared" si="111"/>
        <v>16.886204607813102</v>
      </c>
      <c r="X480" s="171">
        <f t="shared" si="112"/>
        <v>1.4476318826828273E-4</v>
      </c>
      <c r="Y480" s="7">
        <f t="shared" si="113"/>
        <v>1.9957532755833514E-2</v>
      </c>
    </row>
    <row r="481" spans="1:25">
      <c r="A481" s="42">
        <v>478</v>
      </c>
      <c r="B481" s="168">
        <f>'CW2'!P484</f>
        <v>13.271272682194041</v>
      </c>
      <c r="C481" s="162">
        <f>CW1FC1!B481</f>
        <v>3.6582957646458773E-4</v>
      </c>
      <c r="D481" s="21">
        <f t="shared" si="106"/>
        <v>1316.9864752725159</v>
      </c>
      <c r="E481" s="167" t="s">
        <v>149</v>
      </c>
      <c r="F481" s="166" t="s">
        <v>153</v>
      </c>
      <c r="G481" s="10">
        <f t="shared" si="115"/>
        <v>7.6712726821940418</v>
      </c>
      <c r="H481" s="79">
        <f t="shared" si="116"/>
        <v>7671.2726821940414</v>
      </c>
      <c r="I481" s="10">
        <v>0</v>
      </c>
      <c r="J481" s="10">
        <f t="shared" si="114"/>
        <v>2506040.2860171506</v>
      </c>
      <c r="K481" s="7">
        <f t="shared" si="109"/>
        <v>69.612230167143068</v>
      </c>
      <c r="L481" s="7">
        <f>MIN(3000,'CW1'!Q484)</f>
        <v>3000</v>
      </c>
      <c r="M481" s="7">
        <f t="shared" si="110"/>
        <v>3000</v>
      </c>
      <c r="N481" s="7">
        <f>VLOOKUP(M481,'CW1'!$AG$7:$AH$68,2,TRUE)</f>
        <v>7.17</v>
      </c>
      <c r="O481" s="7">
        <f>VLOOKUP(L481,'CW1'!$AG$7:$AI$68,3,TRUE)</f>
        <v>17.033529999999999</v>
      </c>
      <c r="P481" s="7">
        <f t="shared" si="107"/>
        <v>18</v>
      </c>
      <c r="Q481" s="7">
        <f>MATCH(P481,'CW1'!$AJ$7:$AJ$29,0)</f>
        <v>5</v>
      </c>
      <c r="R481" s="7">
        <f>MATCH(M481,'CW1'!$AK$6:$AX$6,0)</f>
        <v>6</v>
      </c>
      <c r="S481" s="7">
        <f>INDEX('CW1'!$AK$7:$AX$29,'CW2 Hybrid Fuel consumption'!Q481,'CW2 Hybrid Fuel consumption'!R481)</f>
        <v>424</v>
      </c>
      <c r="T481" s="10">
        <f t="shared" si="105"/>
        <v>5.6</v>
      </c>
      <c r="U481" s="161">
        <f>(('CW1'!G484-'CW1'!G483)/3600)*'CW2 Hybrid Fuel consumption'!T481</f>
        <v>2.5135419582793695E-4</v>
      </c>
      <c r="V481" s="10">
        <f t="shared" si="108"/>
        <v>0.10657417903104527</v>
      </c>
      <c r="W481" s="10">
        <f t="shared" si="111"/>
        <v>16.992778786844148</v>
      </c>
      <c r="X481" s="171">
        <f t="shared" si="112"/>
        <v>1.4286082980032876E-4</v>
      </c>
      <c r="Y481" s="7">
        <f t="shared" si="113"/>
        <v>2.0100393585633841E-2</v>
      </c>
    </row>
    <row r="482" spans="1:25">
      <c r="A482" s="42">
        <v>479</v>
      </c>
      <c r="B482" s="168">
        <f>'CW2'!P485</f>
        <v>13.447410299348403</v>
      </c>
      <c r="C482" s="162">
        <f>CW1FC1!B482</f>
        <v>3.6600680648541024E-4</v>
      </c>
      <c r="D482" s="21">
        <f t="shared" si="106"/>
        <v>1317.6245033474768</v>
      </c>
      <c r="E482" s="167" t="s">
        <v>149</v>
      </c>
      <c r="F482" s="166" t="s">
        <v>153</v>
      </c>
      <c r="G482" s="10">
        <f t="shared" si="115"/>
        <v>7.8474102993484038</v>
      </c>
      <c r="H482" s="79">
        <f t="shared" si="116"/>
        <v>7847.4102993484039</v>
      </c>
      <c r="I482" s="10">
        <v>0</v>
      </c>
      <c r="J482" s="10">
        <f t="shared" si="114"/>
        <v>2498192.8757178024</v>
      </c>
      <c r="K482" s="7">
        <f t="shared" si="109"/>
        <v>69.394246547716733</v>
      </c>
      <c r="L482" s="7">
        <f>MIN(3000,'CW1'!Q485)</f>
        <v>3000</v>
      </c>
      <c r="M482" s="7">
        <f t="shared" si="110"/>
        <v>3000</v>
      </c>
      <c r="N482" s="7">
        <f>VLOOKUP(M482,'CW1'!$AG$7:$AH$68,2,TRUE)</f>
        <v>7.17</v>
      </c>
      <c r="O482" s="7">
        <f>VLOOKUP(L482,'CW1'!$AG$7:$AI$68,3,TRUE)</f>
        <v>17.033529999999999</v>
      </c>
      <c r="P482" s="7">
        <f t="shared" si="107"/>
        <v>18</v>
      </c>
      <c r="Q482" s="7">
        <f>MATCH(P482,'CW1'!$AJ$7:$AJ$29,0)</f>
        <v>5</v>
      </c>
      <c r="R482" s="7">
        <f>MATCH(M482,'CW1'!$AK$6:$AX$6,0)</f>
        <v>6</v>
      </c>
      <c r="S482" s="7">
        <f>INDEX('CW1'!$AK$7:$AX$29,'CW2 Hybrid Fuel consumption'!Q482,'CW2 Hybrid Fuel consumption'!R482)</f>
        <v>424</v>
      </c>
      <c r="T482" s="10">
        <f t="shared" si="105"/>
        <v>5.6</v>
      </c>
      <c r="U482" s="161">
        <f>(('CW1'!G485-'CW1'!G484)/3600)*'CW2 Hybrid Fuel consumption'!T482</f>
        <v>2.481356994754896E-4</v>
      </c>
      <c r="V482" s="10">
        <f t="shared" si="108"/>
        <v>0.10520953657760759</v>
      </c>
      <c r="W482" s="10">
        <f t="shared" si="111"/>
        <v>17.097988323421756</v>
      </c>
      <c r="X482" s="171">
        <f t="shared" si="112"/>
        <v>1.4103155037212815E-4</v>
      </c>
      <c r="Y482" s="7">
        <f t="shared" si="113"/>
        <v>2.0241425136005971E-2</v>
      </c>
    </row>
    <row r="483" spans="1:25">
      <c r="A483" s="42">
        <v>480</v>
      </c>
      <c r="B483" s="168">
        <f>'CW2'!P486</f>
        <v>13.621472584870984</v>
      </c>
      <c r="C483" s="162">
        <f>CW1FC1!B483</f>
        <v>3.6618403650625671E-4</v>
      </c>
      <c r="D483" s="21">
        <f t="shared" si="106"/>
        <v>1318.262531422524</v>
      </c>
      <c r="E483" s="167" t="s">
        <v>149</v>
      </c>
      <c r="F483" s="166" t="s">
        <v>153</v>
      </c>
      <c r="G483" s="10">
        <f t="shared" si="115"/>
        <v>8.0214725848709847</v>
      </c>
      <c r="H483" s="79">
        <f t="shared" si="116"/>
        <v>8021.472584870985</v>
      </c>
      <c r="I483" s="10">
        <v>0</v>
      </c>
      <c r="J483" s="10">
        <f t="shared" si="114"/>
        <v>2490171.4031329313</v>
      </c>
      <c r="K483" s="7">
        <f t="shared" si="109"/>
        <v>69.171427864803647</v>
      </c>
      <c r="L483" s="7">
        <f>MIN(3000,'CW1'!Q486)</f>
        <v>3000</v>
      </c>
      <c r="M483" s="7">
        <f t="shared" si="110"/>
        <v>3000</v>
      </c>
      <c r="N483" s="7">
        <f>VLOOKUP(M483,'CW1'!$AG$7:$AH$68,2,TRUE)</f>
        <v>7.17</v>
      </c>
      <c r="O483" s="7">
        <f>VLOOKUP(L483,'CW1'!$AG$7:$AI$68,3,TRUE)</f>
        <v>17.033529999999999</v>
      </c>
      <c r="P483" s="7">
        <f t="shared" si="107"/>
        <v>18</v>
      </c>
      <c r="Q483" s="7">
        <f>MATCH(P483,'CW1'!$AJ$7:$AJ$29,0)</f>
        <v>5</v>
      </c>
      <c r="R483" s="7">
        <f>MATCH(M483,'CW1'!$AK$6:$AX$6,0)</f>
        <v>6</v>
      </c>
      <c r="S483" s="7">
        <f>INDEX('CW1'!$AK$7:$AX$29,'CW2 Hybrid Fuel consumption'!Q483,'CW2 Hybrid Fuel consumption'!R483)</f>
        <v>424</v>
      </c>
      <c r="T483" s="10">
        <f t="shared" si="105"/>
        <v>5.6</v>
      </c>
      <c r="U483" s="161">
        <f>(('CW1'!G486-'CW1'!G485)/3600)*'CW2 Hybrid Fuel consumption'!T483</f>
        <v>2.4503775403745149E-4</v>
      </c>
      <c r="V483" s="10">
        <f t="shared" si="108"/>
        <v>0.10389600771187943</v>
      </c>
      <c r="W483" s="10">
        <f t="shared" si="111"/>
        <v>17.201884331133634</v>
      </c>
      <c r="X483" s="171">
        <f t="shared" si="112"/>
        <v>1.3927078781753274E-4</v>
      </c>
      <c r="Y483" s="7">
        <f t="shared" si="113"/>
        <v>2.0380695923823505E-2</v>
      </c>
    </row>
    <row r="484" spans="1:25">
      <c r="A484" s="42">
        <v>481</v>
      </c>
      <c r="B484" s="168">
        <f>'CW2'!P487</f>
        <v>13.793538194087102</v>
      </c>
      <c r="C484" s="162">
        <f>CW1FC1!B484</f>
        <v>3.6636126652708935E-4</v>
      </c>
      <c r="D484" s="21">
        <f t="shared" si="106"/>
        <v>1318.9005594975217</v>
      </c>
      <c r="E484" s="167" t="s">
        <v>149</v>
      </c>
      <c r="F484" s="166" t="s">
        <v>153</v>
      </c>
      <c r="G484" s="10">
        <f t="shared" si="115"/>
        <v>8.1935381940871022</v>
      </c>
      <c r="H484" s="79">
        <f t="shared" si="116"/>
        <v>8193.538194087103</v>
      </c>
      <c r="I484" s="10">
        <v>0</v>
      </c>
      <c r="J484" s="10">
        <f t="shared" si="114"/>
        <v>2481977.864938844</v>
      </c>
      <c r="K484" s="7">
        <f t="shared" si="109"/>
        <v>68.943829581634546</v>
      </c>
      <c r="L484" s="7">
        <f>MIN(3000,'CW1'!Q487)</f>
        <v>3000</v>
      </c>
      <c r="M484" s="7">
        <f t="shared" si="110"/>
        <v>3000</v>
      </c>
      <c r="N484" s="7">
        <f>VLOOKUP(M484,'CW1'!$AG$7:$AH$68,2,TRUE)</f>
        <v>7.17</v>
      </c>
      <c r="O484" s="7">
        <f>VLOOKUP(L484,'CW1'!$AG$7:$AI$68,3,TRUE)</f>
        <v>17.033529999999999</v>
      </c>
      <c r="P484" s="7">
        <f t="shared" si="107"/>
        <v>18</v>
      </c>
      <c r="Q484" s="7">
        <f>MATCH(P484,'CW1'!$AJ$7:$AJ$29,0)</f>
        <v>5</v>
      </c>
      <c r="R484" s="7">
        <f>MATCH(M484,'CW1'!$AK$6:$AX$6,0)</f>
        <v>6</v>
      </c>
      <c r="S484" s="7">
        <f>INDEX('CW1'!$AK$7:$AX$29,'CW2 Hybrid Fuel consumption'!Q484,'CW2 Hybrid Fuel consumption'!R484)</f>
        <v>424</v>
      </c>
      <c r="T484" s="10">
        <f t="shared" si="105"/>
        <v>5.6</v>
      </c>
      <c r="U484" s="161">
        <f>(('CW1'!G487-'CW1'!G486)/3600)*'CW2 Hybrid Fuel consumption'!T484</f>
        <v>2.4205301714591264E-4</v>
      </c>
      <c r="V484" s="10">
        <f t="shared" si="108"/>
        <v>0.10263047926986696</v>
      </c>
      <c r="W484" s="10">
        <f t="shared" si="111"/>
        <v>17.3045148104035</v>
      </c>
      <c r="X484" s="171">
        <f t="shared" si="112"/>
        <v>1.3757436899445972E-4</v>
      </c>
      <c r="Y484" s="7">
        <f t="shared" si="113"/>
        <v>2.0518270292817966E-2</v>
      </c>
    </row>
    <row r="485" spans="1:25">
      <c r="A485" s="42">
        <v>482</v>
      </c>
      <c r="B485" s="168">
        <f>'CW2'!P488</f>
        <v>13.963681025988244</v>
      </c>
      <c r="C485" s="162">
        <f>CW1FC1!B485</f>
        <v>3.665384965479214E-4</v>
      </c>
      <c r="D485" s="21">
        <f t="shared" si="106"/>
        <v>1319.5385875725171</v>
      </c>
      <c r="E485" s="167" t="s">
        <v>149</v>
      </c>
      <c r="F485" s="166" t="s">
        <v>153</v>
      </c>
      <c r="G485" s="10">
        <f t="shared" si="115"/>
        <v>8.3636810259882441</v>
      </c>
      <c r="H485" s="79">
        <f t="shared" si="116"/>
        <v>8363.6810259882441</v>
      </c>
      <c r="I485" s="10">
        <v>0</v>
      </c>
      <c r="J485" s="10">
        <f t="shared" si="114"/>
        <v>2473614.1839128556</v>
      </c>
      <c r="K485" s="7">
        <f t="shared" si="109"/>
        <v>68.711505108690432</v>
      </c>
      <c r="L485" s="7">
        <f>MIN(3000,'CW1'!Q488)</f>
        <v>3000</v>
      </c>
      <c r="M485" s="7">
        <f t="shared" si="110"/>
        <v>3000</v>
      </c>
      <c r="N485" s="7">
        <f>VLOOKUP(M485,'CW1'!$AG$7:$AH$68,2,TRUE)</f>
        <v>7.17</v>
      </c>
      <c r="O485" s="7">
        <f>VLOOKUP(L485,'CW1'!$AG$7:$AI$68,3,TRUE)</f>
        <v>17.033529999999999</v>
      </c>
      <c r="P485" s="7">
        <f t="shared" si="107"/>
        <v>18</v>
      </c>
      <c r="Q485" s="7">
        <f>MATCH(P485,'CW1'!$AJ$7:$AJ$29,0)</f>
        <v>5</v>
      </c>
      <c r="R485" s="7">
        <f>MATCH(M485,'CW1'!$AK$6:$AX$6,0)</f>
        <v>6</v>
      </c>
      <c r="S485" s="7">
        <f>INDEX('CW1'!$AK$7:$AX$29,'CW2 Hybrid Fuel consumption'!Q485,'CW2 Hybrid Fuel consumption'!R485)</f>
        <v>424</v>
      </c>
      <c r="T485" s="10">
        <f t="shared" si="105"/>
        <v>5.6</v>
      </c>
      <c r="U485" s="161">
        <f>(('CW1'!G488-'CW1'!G487)/3600)*'CW2 Hybrid Fuel consumption'!T485</f>
        <v>2.3917475763712224E-4</v>
      </c>
      <c r="V485" s="10">
        <f t="shared" si="108"/>
        <v>0.10141009723813983</v>
      </c>
      <c r="W485" s="10">
        <f t="shared" si="111"/>
        <v>17.405924907641641</v>
      </c>
      <c r="X485" s="171">
        <f t="shared" si="112"/>
        <v>1.3593846814764052E-4</v>
      </c>
      <c r="Y485" s="7">
        <f t="shared" si="113"/>
        <v>2.0654208760965607E-2</v>
      </c>
    </row>
    <row r="486" spans="1:25">
      <c r="A486" s="42">
        <v>483</v>
      </c>
      <c r="B486" s="168">
        <f>'CW2'!P489</f>
        <v>14.131970615391328</v>
      </c>
      <c r="C486" s="162">
        <f>CW1FC1!B486</f>
        <v>3.6671572656874705E-4</v>
      </c>
      <c r="D486" s="21">
        <f t="shared" si="106"/>
        <v>1320.1766156474894</v>
      </c>
      <c r="E486" s="167" t="s">
        <v>149</v>
      </c>
      <c r="F486" s="166" t="s">
        <v>153</v>
      </c>
      <c r="G486" s="10">
        <f t="shared" si="115"/>
        <v>8.5319706153913284</v>
      </c>
      <c r="H486" s="79">
        <f t="shared" si="116"/>
        <v>8531.9706153913285</v>
      </c>
      <c r="I486" s="10">
        <v>0</v>
      </c>
      <c r="J486" s="10">
        <f t="shared" si="114"/>
        <v>2465082.2132974644</v>
      </c>
      <c r="K486" s="7">
        <f t="shared" si="109"/>
        <v>68.474505924929559</v>
      </c>
      <c r="L486" s="7">
        <f>MIN(3000,'CW1'!Q489)</f>
        <v>3000</v>
      </c>
      <c r="M486" s="7">
        <f t="shared" si="110"/>
        <v>3000</v>
      </c>
      <c r="N486" s="7">
        <f>VLOOKUP(M486,'CW1'!$AG$7:$AH$68,2,TRUE)</f>
        <v>7.17</v>
      </c>
      <c r="O486" s="7">
        <f>VLOOKUP(L486,'CW1'!$AG$7:$AI$68,3,TRUE)</f>
        <v>17.033529999999999</v>
      </c>
      <c r="P486" s="7">
        <f t="shared" si="107"/>
        <v>18</v>
      </c>
      <c r="Q486" s="7">
        <f>MATCH(P486,'CW1'!$AJ$7:$AJ$29,0)</f>
        <v>5</v>
      </c>
      <c r="R486" s="7">
        <f>MATCH(M486,'CW1'!$AK$6:$AX$6,0)</f>
        <v>6</v>
      </c>
      <c r="S486" s="7">
        <f>INDEX('CW1'!$AK$7:$AX$29,'CW2 Hybrid Fuel consumption'!Q486,'CW2 Hybrid Fuel consumption'!R486)</f>
        <v>424</v>
      </c>
      <c r="T486" s="10">
        <f t="shared" si="105"/>
        <v>5.6</v>
      </c>
      <c r="U486" s="161">
        <f>(('CW1'!G489-'CW1'!G488)/3600)*'CW2 Hybrid Fuel consumption'!T486</f>
        <v>2.3639679165416298E-4</v>
      </c>
      <c r="V486" s="10">
        <f t="shared" si="108"/>
        <v>0.1002322396613651</v>
      </c>
      <c r="W486" s="10">
        <f t="shared" si="111"/>
        <v>17.506157147303007</v>
      </c>
      <c r="X486" s="171">
        <f t="shared" si="112"/>
        <v>1.3435957059164223E-4</v>
      </c>
      <c r="Y486" s="7">
        <f t="shared" si="113"/>
        <v>2.0788568331557251E-2</v>
      </c>
    </row>
    <row r="487" spans="1:25">
      <c r="A487" s="42">
        <v>484</v>
      </c>
      <c r="B487" s="168">
        <f>'CW2'!P490</f>
        <v>14.298472484515198</v>
      </c>
      <c r="C487" s="162">
        <f>CW1FC1!B487</f>
        <v>3.6689295658958154E-4</v>
      </c>
      <c r="D487" s="21">
        <f t="shared" si="106"/>
        <v>1320.8146437224934</v>
      </c>
      <c r="E487" s="167" t="s">
        <v>149</v>
      </c>
      <c r="F487" s="166" t="s">
        <v>153</v>
      </c>
      <c r="G487" s="10">
        <f t="shared" si="115"/>
        <v>8.6984724845151984</v>
      </c>
      <c r="H487" s="79">
        <f t="shared" si="116"/>
        <v>8698.4724845151977</v>
      </c>
      <c r="I487" s="10">
        <v>0</v>
      </c>
      <c r="J487" s="10">
        <f t="shared" si="114"/>
        <v>2456383.7408129494</v>
      </c>
      <c r="K487" s="7">
        <f t="shared" si="109"/>
        <v>68.232881689248586</v>
      </c>
      <c r="L487" s="7">
        <f>MIN(3000,'CW1'!Q490)</f>
        <v>3000</v>
      </c>
      <c r="M487" s="7">
        <f t="shared" si="110"/>
        <v>3000</v>
      </c>
      <c r="N487" s="7">
        <f>VLOOKUP(M487,'CW1'!$AG$7:$AH$68,2,TRUE)</f>
        <v>7.17</v>
      </c>
      <c r="O487" s="7">
        <f>VLOOKUP(L487,'CW1'!$AG$7:$AI$68,3,TRUE)</f>
        <v>17.033529999999999</v>
      </c>
      <c r="P487" s="7">
        <f t="shared" si="107"/>
        <v>18</v>
      </c>
      <c r="Q487" s="7">
        <f>MATCH(P487,'CW1'!$AJ$7:$AJ$29,0)</f>
        <v>5</v>
      </c>
      <c r="R487" s="7">
        <f>MATCH(M487,'CW1'!$AK$6:$AX$6,0)</f>
        <v>6</v>
      </c>
      <c r="S487" s="7">
        <f>INDEX('CW1'!$AK$7:$AX$29,'CW2 Hybrid Fuel consumption'!Q487,'CW2 Hybrid Fuel consumption'!R487)</f>
        <v>424</v>
      </c>
      <c r="T487" s="10">
        <f t="shared" si="105"/>
        <v>5.6</v>
      </c>
      <c r="U487" s="161">
        <f>(('CW1'!G490-'CW1'!G489)/3600)*'CW2 Hybrid Fuel consumption'!T487</f>
        <v>2.3371342672898107E-4</v>
      </c>
      <c r="V487" s="10">
        <f t="shared" si="108"/>
        <v>9.9094492933087974E-2</v>
      </c>
      <c r="W487" s="10">
        <f t="shared" si="111"/>
        <v>17.605251640236094</v>
      </c>
      <c r="X487" s="171">
        <f t="shared" si="112"/>
        <v>1.3283444092907236E-4</v>
      </c>
      <c r="Y487" s="7">
        <f t="shared" si="113"/>
        <v>2.0921402772486324E-2</v>
      </c>
    </row>
    <row r="488" spans="1:25">
      <c r="A488" s="42">
        <v>485</v>
      </c>
      <c r="B488" s="168">
        <f>'CW2'!P491</f>
        <v>5.9181707853819852</v>
      </c>
      <c r="C488" s="162">
        <f>CW1FC1!B488</f>
        <v>2.0941740883263961E-4</v>
      </c>
      <c r="D488" s="21">
        <f t="shared" si="106"/>
        <v>753.90267179750253</v>
      </c>
      <c r="E488" s="152" t="s">
        <v>150</v>
      </c>
      <c r="F488" s="167" t="s">
        <v>152</v>
      </c>
      <c r="G488" s="7">
        <v>0</v>
      </c>
      <c r="H488" s="79">
        <f t="shared" si="116"/>
        <v>0</v>
      </c>
      <c r="I488" s="10">
        <f>B488*1000</f>
        <v>5918.1707853819853</v>
      </c>
      <c r="J488" s="10">
        <f t="shared" ref="J488:J509" si="117">J487+I488</f>
        <v>2462301.9115983313</v>
      </c>
      <c r="K488" s="7">
        <f t="shared" si="109"/>
        <v>68.397275322175872</v>
      </c>
      <c r="L488" s="7">
        <f>'CW1'!Q491</f>
        <v>4200</v>
      </c>
      <c r="M488" s="7">
        <f t="shared" si="110"/>
        <v>4000</v>
      </c>
      <c r="N488" s="7">
        <f>VLOOKUP(M488,'CW1'!$AG$7:$AH$68,2,TRUE)</f>
        <v>10.86</v>
      </c>
      <c r="O488" s="7">
        <f>VLOOKUP(L488,'CW1'!$AG$7:$AI$68,3,TRUE)</f>
        <v>20.430733333333329</v>
      </c>
      <c r="P488" s="7">
        <f t="shared" si="107"/>
        <v>21</v>
      </c>
      <c r="Q488" s="7">
        <f>MATCH(P488,'CW1'!$AJ$7:$AJ$29,0)</f>
        <v>2</v>
      </c>
      <c r="R488" s="7">
        <f>MATCH(M488,'CW1'!$AK$6:$AX$6,0)</f>
        <v>8</v>
      </c>
      <c r="S488" s="7">
        <f>INDEX('CW1'!$AK$7:$AX$29,'CW2 Hybrid Fuel consumption'!Q488,'CW2 Hybrid Fuel consumption'!R488)</f>
        <v>488</v>
      </c>
      <c r="T488" s="10">
        <f t="shared" si="105"/>
        <v>5.6</v>
      </c>
      <c r="U488" s="161">
        <f>(('CW1'!G491-'CW1'!G490)/3600)*'CW2 Hybrid Fuel consumption'!T488</f>
        <v>2.3111941269217103E-4</v>
      </c>
      <c r="V488" s="10">
        <f t="shared" si="108"/>
        <v>0.11278627339377946</v>
      </c>
      <c r="W488" s="10">
        <f t="shared" si="111"/>
        <v>17.718037913629875</v>
      </c>
      <c r="X488" s="171">
        <f t="shared" si="112"/>
        <v>1.5118803403991885E-4</v>
      </c>
      <c r="Y488" s="7">
        <f t="shared" si="113"/>
        <v>2.1072590806526244E-2</v>
      </c>
    </row>
    <row r="489" spans="1:25">
      <c r="A489" s="42">
        <v>486</v>
      </c>
      <c r="B489" s="168">
        <f>'CW2'!P492</f>
        <v>5.9736652757015491</v>
      </c>
      <c r="C489" s="162">
        <f>CW1FC1!B489</f>
        <v>2.0955919284930619E-4</v>
      </c>
      <c r="D489" s="21">
        <f t="shared" si="106"/>
        <v>754.41309425750228</v>
      </c>
      <c r="E489" s="152" t="s">
        <v>150</v>
      </c>
      <c r="F489" s="167" t="s">
        <v>152</v>
      </c>
      <c r="G489" s="7">
        <v>0</v>
      </c>
      <c r="H489" s="79">
        <f t="shared" si="116"/>
        <v>0</v>
      </c>
      <c r="I489" s="10">
        <f t="shared" ref="I489:I509" si="118">B489*1000</f>
        <v>5973.665275701549</v>
      </c>
      <c r="J489" s="10">
        <f t="shared" si="117"/>
        <v>2468275.5768740326</v>
      </c>
      <c r="K489" s="7">
        <f t="shared" si="109"/>
        <v>68.563210468723128</v>
      </c>
      <c r="L489" s="7">
        <f>'CW1'!Q492</f>
        <v>4300</v>
      </c>
      <c r="M489" s="7">
        <f t="shared" si="110"/>
        <v>4500</v>
      </c>
      <c r="N489" s="7">
        <f>VLOOKUP(M489,'CW1'!$AG$7:$AH$68,2,TRUE)</f>
        <v>13.81</v>
      </c>
      <c r="O489" s="7">
        <f>VLOOKUP(L489,'CW1'!$AG$7:$AI$68,3,TRUE)</f>
        <v>20.933490697674422</v>
      </c>
      <c r="P489" s="7">
        <f t="shared" si="107"/>
        <v>21</v>
      </c>
      <c r="Q489" s="7">
        <f>MATCH(P489,'CW1'!$AJ$7:$AJ$29,0)</f>
        <v>2</v>
      </c>
      <c r="R489" s="7">
        <f>MATCH(M489,'CW1'!$AK$6:$AX$6,0)</f>
        <v>9</v>
      </c>
      <c r="S489" s="7">
        <f>INDEX('CW1'!$AK$7:$AX$29,'CW2 Hybrid Fuel consumption'!Q489,'CW2 Hybrid Fuel consumption'!R489)</f>
        <v>488</v>
      </c>
      <c r="T489" s="10">
        <f t="shared" si="105"/>
        <v>5.6</v>
      </c>
      <c r="U489" s="161">
        <f>(('CW1'!G492-'CW1'!G491)/3600)*'CW2 Hybrid Fuel consumption'!T489</f>
        <v>2.2910526175440139E-4</v>
      </c>
      <c r="V489" s="10">
        <f t="shared" si="108"/>
        <v>0.11180336773614788</v>
      </c>
      <c r="W489" s="10">
        <f t="shared" si="111"/>
        <v>17.829841281366022</v>
      </c>
      <c r="X489" s="171">
        <f t="shared" si="112"/>
        <v>1.4987046613424649E-4</v>
      </c>
      <c r="Y489" s="7">
        <f t="shared" si="113"/>
        <v>2.1222461272660489E-2</v>
      </c>
    </row>
    <row r="490" spans="1:25">
      <c r="A490" s="42">
        <v>487</v>
      </c>
      <c r="B490" s="168">
        <f>'CW2'!P493</f>
        <v>6.0287701293569755</v>
      </c>
      <c r="C490" s="162">
        <f>CW1FC1!B490</f>
        <v>2.0970097686596727E-4</v>
      </c>
      <c r="D490" s="21">
        <f t="shared" si="106"/>
        <v>754.92351671748213</v>
      </c>
      <c r="E490" s="152" t="s">
        <v>150</v>
      </c>
      <c r="F490" s="167" t="s">
        <v>152</v>
      </c>
      <c r="G490" s="7">
        <v>0</v>
      </c>
      <c r="H490" s="79">
        <f t="shared" si="116"/>
        <v>0</v>
      </c>
      <c r="I490" s="10">
        <f t="shared" si="118"/>
        <v>6028.7701293569753</v>
      </c>
      <c r="J490" s="10">
        <f t="shared" si="117"/>
        <v>2474304.3470033896</v>
      </c>
      <c r="K490" s="7">
        <f t="shared" si="109"/>
        <v>68.730676305649709</v>
      </c>
      <c r="L490" s="7">
        <f>'CW1'!Q493</f>
        <v>4300</v>
      </c>
      <c r="M490" s="7">
        <f t="shared" si="110"/>
        <v>4500</v>
      </c>
      <c r="N490" s="7">
        <f>VLOOKUP(M490,'CW1'!$AG$7:$AH$68,2,TRUE)</f>
        <v>13.81</v>
      </c>
      <c r="O490" s="7">
        <f>VLOOKUP(L490,'CW1'!$AG$7:$AI$68,3,TRUE)</f>
        <v>20.933490697674422</v>
      </c>
      <c r="P490" s="7">
        <f t="shared" si="107"/>
        <v>21</v>
      </c>
      <c r="Q490" s="7">
        <f>MATCH(P490,'CW1'!$AJ$7:$AJ$29,0)</f>
        <v>2</v>
      </c>
      <c r="R490" s="7">
        <f>MATCH(M490,'CW1'!$AK$6:$AX$6,0)</f>
        <v>9</v>
      </c>
      <c r="S490" s="7">
        <f>INDEX('CW1'!$AK$7:$AX$29,'CW2 Hybrid Fuel consumption'!Q490,'CW2 Hybrid Fuel consumption'!R490)</f>
        <v>488</v>
      </c>
      <c r="T490" s="10">
        <f t="shared" si="105"/>
        <v>5.6</v>
      </c>
      <c r="U490" s="161">
        <f>(('CW1'!G493-'CW1'!G492)/3600)*'CW2 Hybrid Fuel consumption'!T490</f>
        <v>2.2714286790399442E-4</v>
      </c>
      <c r="V490" s="10">
        <f t="shared" si="108"/>
        <v>0.11084571953714928</v>
      </c>
      <c r="W490" s="10">
        <f t="shared" si="111"/>
        <v>17.940687000903171</v>
      </c>
      <c r="X490" s="171">
        <f t="shared" si="112"/>
        <v>1.4858675541172826E-4</v>
      </c>
      <c r="Y490" s="7">
        <f t="shared" si="113"/>
        <v>2.1371048028072218E-2</v>
      </c>
    </row>
    <row r="491" spans="1:25">
      <c r="A491" s="42">
        <v>488</v>
      </c>
      <c r="B491" s="168">
        <f>'CW2'!P494</f>
        <v>6.0834960372315008</v>
      </c>
      <c r="C491" s="162">
        <f>CW1FC1!B491</f>
        <v>2.0984276088264103E-4</v>
      </c>
      <c r="D491" s="21">
        <f t="shared" si="106"/>
        <v>755.43393917750768</v>
      </c>
      <c r="E491" s="152" t="s">
        <v>150</v>
      </c>
      <c r="F491" s="167" t="s">
        <v>152</v>
      </c>
      <c r="G491" s="7">
        <v>0</v>
      </c>
      <c r="H491" s="79">
        <f t="shared" si="116"/>
        <v>0</v>
      </c>
      <c r="I491" s="10">
        <f t="shared" si="118"/>
        <v>6083.4960372315008</v>
      </c>
      <c r="J491" s="10">
        <f t="shared" si="117"/>
        <v>2480387.8430406209</v>
      </c>
      <c r="K491" s="7">
        <f t="shared" si="109"/>
        <v>68.899662306683922</v>
      </c>
      <c r="L491" s="7">
        <f>'CW1'!Q494</f>
        <v>4300</v>
      </c>
      <c r="M491" s="7">
        <f t="shared" si="110"/>
        <v>4500</v>
      </c>
      <c r="N491" s="7">
        <f>VLOOKUP(M491,'CW1'!$AG$7:$AH$68,2,TRUE)</f>
        <v>13.81</v>
      </c>
      <c r="O491" s="7">
        <f>VLOOKUP(L491,'CW1'!$AG$7:$AI$68,3,TRUE)</f>
        <v>20.933490697674422</v>
      </c>
      <c r="P491" s="7">
        <f t="shared" si="107"/>
        <v>21</v>
      </c>
      <c r="Q491" s="7">
        <f>MATCH(P491,'CW1'!$AJ$7:$AJ$29,0)</f>
        <v>2</v>
      </c>
      <c r="R491" s="7">
        <f>MATCH(M491,'CW1'!$AK$6:$AX$6,0)</f>
        <v>9</v>
      </c>
      <c r="S491" s="7">
        <f>INDEX('CW1'!$AK$7:$AX$29,'CW2 Hybrid Fuel consumption'!Q491,'CW2 Hybrid Fuel consumption'!R491)</f>
        <v>488</v>
      </c>
      <c r="T491" s="10">
        <f t="shared" si="105"/>
        <v>5.6</v>
      </c>
      <c r="U491" s="161">
        <f>(('CW1'!G494-'CW1'!G493)/3600)*'CW2 Hybrid Fuel consumption'!T491</f>
        <v>2.25230051803076E-4</v>
      </c>
      <c r="V491" s="10">
        <f t="shared" si="108"/>
        <v>0.10991226527990108</v>
      </c>
      <c r="W491" s="10">
        <f t="shared" si="111"/>
        <v>18.050599266183074</v>
      </c>
      <c r="X491" s="171">
        <f t="shared" si="112"/>
        <v>1.4733547624651619E-4</v>
      </c>
      <c r="Y491" s="7">
        <f t="shared" si="113"/>
        <v>2.1518383504318735E-2</v>
      </c>
    </row>
    <row r="492" spans="1:25">
      <c r="A492" s="42">
        <v>489</v>
      </c>
      <c r="B492" s="168">
        <f>'CW2'!P495</f>
        <v>6.1378532373970192</v>
      </c>
      <c r="C492" s="162">
        <f>CW1FC1!B492</f>
        <v>2.0998454489930149E-4</v>
      </c>
      <c r="D492" s="21">
        <f t="shared" si="106"/>
        <v>755.94436163748537</v>
      </c>
      <c r="E492" s="152" t="s">
        <v>150</v>
      </c>
      <c r="F492" s="167" t="s">
        <v>152</v>
      </c>
      <c r="G492" s="7">
        <v>0</v>
      </c>
      <c r="H492" s="79">
        <f t="shared" si="116"/>
        <v>0</v>
      </c>
      <c r="I492" s="10">
        <f t="shared" si="118"/>
        <v>6137.8532373970193</v>
      </c>
      <c r="J492" s="10">
        <f t="shared" si="117"/>
        <v>2486525.6962780179</v>
      </c>
      <c r="K492" s="7">
        <f t="shared" si="109"/>
        <v>69.070158229944951</v>
      </c>
      <c r="L492" s="7">
        <f>'CW1'!Q495</f>
        <v>4400</v>
      </c>
      <c r="M492" s="7">
        <f t="shared" si="110"/>
        <v>4500</v>
      </c>
      <c r="N492" s="7">
        <f>VLOOKUP(M492,'CW1'!$AG$7:$AH$68,2,TRUE)</f>
        <v>13.81</v>
      </c>
      <c r="O492" s="7">
        <f>VLOOKUP(L492,'CW1'!$AG$7:$AI$68,3,TRUE)</f>
        <v>21.413395454545455</v>
      </c>
      <c r="P492" s="7">
        <f t="shared" si="107"/>
        <v>22</v>
      </c>
      <c r="Q492" s="7">
        <f>MATCH(P492,'CW1'!$AJ$7:$AJ$29,0)</f>
        <v>1</v>
      </c>
      <c r="R492" s="7">
        <f>MATCH(M492,'CW1'!$AK$6:$AX$6,0)</f>
        <v>9</v>
      </c>
      <c r="S492" s="7">
        <f>INDEX('CW1'!$AK$7:$AX$29,'CW2 Hybrid Fuel consumption'!Q492,'CW2 Hybrid Fuel consumption'!R492)</f>
        <v>488</v>
      </c>
      <c r="T492" s="10">
        <f t="shared" si="105"/>
        <v>5.6</v>
      </c>
      <c r="U492" s="161">
        <f>(('CW1'!G495-'CW1'!G494)/3600)*'CW2 Hybrid Fuel consumption'!T492</f>
        <v>2.2336476045884819E-4</v>
      </c>
      <c r="V492" s="10">
        <f t="shared" si="108"/>
        <v>0.10900200310391792</v>
      </c>
      <c r="W492" s="10">
        <f t="shared" si="111"/>
        <v>18.159601269286991</v>
      </c>
      <c r="X492" s="171">
        <f t="shared" si="112"/>
        <v>1.4611528566208835E-4</v>
      </c>
      <c r="Y492" s="7">
        <f t="shared" si="113"/>
        <v>2.1664498789980825E-2</v>
      </c>
    </row>
    <row r="493" spans="1:25">
      <c r="A493" s="42">
        <v>490</v>
      </c>
      <c r="B493" s="168">
        <f>'CW2'!P496</f>
        <v>6.1918515413095321</v>
      </c>
      <c r="C493" s="162">
        <f>CW1FC1!B493</f>
        <v>2.10126328915973E-4</v>
      </c>
      <c r="D493" s="21">
        <f t="shared" si="106"/>
        <v>756.45478409750285</v>
      </c>
      <c r="E493" s="152" t="s">
        <v>150</v>
      </c>
      <c r="F493" s="167" t="s">
        <v>152</v>
      </c>
      <c r="G493" s="7">
        <v>0</v>
      </c>
      <c r="H493" s="79">
        <f t="shared" si="116"/>
        <v>0</v>
      </c>
      <c r="I493" s="10">
        <f t="shared" si="118"/>
        <v>6191.851541309532</v>
      </c>
      <c r="J493" s="10">
        <f t="shared" si="117"/>
        <v>2492717.5478193276</v>
      </c>
      <c r="K493" s="7">
        <f t="shared" si="109"/>
        <v>69.242154106092428</v>
      </c>
      <c r="L493" s="7">
        <f>'CW1'!Q496</f>
        <v>4400</v>
      </c>
      <c r="M493" s="7">
        <f t="shared" si="110"/>
        <v>4500</v>
      </c>
      <c r="N493" s="7">
        <f>VLOOKUP(M493,'CW1'!$AG$7:$AH$68,2,TRUE)</f>
        <v>13.81</v>
      </c>
      <c r="O493" s="7">
        <f>VLOOKUP(L493,'CW1'!$AG$7:$AI$68,3,TRUE)</f>
        <v>21.413395454545455</v>
      </c>
      <c r="P493" s="7">
        <f t="shared" si="107"/>
        <v>22</v>
      </c>
      <c r="Q493" s="7">
        <f>MATCH(P493,'CW1'!$AJ$7:$AJ$29,0)</f>
        <v>1</v>
      </c>
      <c r="R493" s="7">
        <f>MATCH(M493,'CW1'!$AK$6:$AX$6,0)</f>
        <v>9</v>
      </c>
      <c r="S493" s="7">
        <f>INDEX('CW1'!$AK$7:$AX$29,'CW2 Hybrid Fuel consumption'!Q493,'CW2 Hybrid Fuel consumption'!R493)</f>
        <v>488</v>
      </c>
      <c r="T493" s="10">
        <f t="shared" si="105"/>
        <v>5.6</v>
      </c>
      <c r="U493" s="161">
        <f>(('CW1'!G496-'CW1'!G495)/3600)*'CW2 Hybrid Fuel consumption'!T493</f>
        <v>2.2154505795951232E-4</v>
      </c>
      <c r="V493" s="10">
        <f t="shared" si="108"/>
        <v>0.10811398828424201</v>
      </c>
      <c r="W493" s="10">
        <f t="shared" si="111"/>
        <v>18.267715257571233</v>
      </c>
      <c r="X493" s="171">
        <f t="shared" si="112"/>
        <v>1.449249172711019E-4</v>
      </c>
      <c r="Y493" s="7">
        <f t="shared" si="113"/>
        <v>2.1809423707251925E-2</v>
      </c>
    </row>
    <row r="494" spans="1:25">
      <c r="A494" s="42">
        <v>491</v>
      </c>
      <c r="B494" s="168">
        <f>'CW2'!P497</f>
        <v>6.2455003580927828</v>
      </c>
      <c r="C494" s="162">
        <f>CW1FC1!B494</f>
        <v>2.1026811293264024E-4</v>
      </c>
      <c r="D494" s="21">
        <f t="shared" si="106"/>
        <v>756.96520655750487</v>
      </c>
      <c r="E494" s="152" t="s">
        <v>150</v>
      </c>
      <c r="F494" s="167" t="s">
        <v>152</v>
      </c>
      <c r="G494" s="7">
        <v>0</v>
      </c>
      <c r="H494" s="79">
        <f t="shared" si="116"/>
        <v>0</v>
      </c>
      <c r="I494" s="10">
        <f t="shared" si="118"/>
        <v>6245.5003580927832</v>
      </c>
      <c r="J494" s="10">
        <f t="shared" si="117"/>
        <v>2498963.0481774202</v>
      </c>
      <c r="K494" s="7">
        <f t="shared" si="109"/>
        <v>69.415640227150561</v>
      </c>
      <c r="L494" s="7">
        <f>'CW1'!Q497</f>
        <v>4400</v>
      </c>
      <c r="M494" s="7">
        <f t="shared" si="110"/>
        <v>4500</v>
      </c>
      <c r="N494" s="7">
        <f>VLOOKUP(M494,'CW1'!$AG$7:$AH$68,2,TRUE)</f>
        <v>13.81</v>
      </c>
      <c r="O494" s="7">
        <f>VLOOKUP(L494,'CW1'!$AG$7:$AI$68,3,TRUE)</f>
        <v>21.413395454545455</v>
      </c>
      <c r="P494" s="7">
        <f t="shared" si="107"/>
        <v>22</v>
      </c>
      <c r="Q494" s="7">
        <f>MATCH(P494,'CW1'!$AJ$7:$AJ$29,0)</f>
        <v>1</v>
      </c>
      <c r="R494" s="7">
        <f>MATCH(M494,'CW1'!$AK$6:$AX$6,0)</f>
        <v>9</v>
      </c>
      <c r="S494" s="7">
        <f>INDEX('CW1'!$AK$7:$AX$29,'CW2 Hybrid Fuel consumption'!Q494,'CW2 Hybrid Fuel consumption'!R494)</f>
        <v>488</v>
      </c>
      <c r="T494" s="10">
        <f t="shared" si="105"/>
        <v>5.6</v>
      </c>
      <c r="U494" s="161">
        <f>(('CW1'!G497-'CW1'!G496)/3600)*'CW2 Hybrid Fuel consumption'!T494</f>
        <v>2.1976911702693434E-4</v>
      </c>
      <c r="V494" s="10">
        <f t="shared" si="108"/>
        <v>0.10724732910914396</v>
      </c>
      <c r="W494" s="10">
        <f t="shared" si="111"/>
        <v>18.374962586680375</v>
      </c>
      <c r="X494" s="171">
        <f t="shared" si="112"/>
        <v>1.4376317574952275E-4</v>
      </c>
      <c r="Y494" s="7">
        <f t="shared" si="113"/>
        <v>2.1953186883001449E-2</v>
      </c>
    </row>
    <row r="495" spans="1:25">
      <c r="A495" s="42">
        <v>492</v>
      </c>
      <c r="B495" s="168">
        <f>'CW2'!P498</f>
        <v>6.2988087170776845</v>
      </c>
      <c r="C495" s="162">
        <f>CW1FC1!B495</f>
        <v>2.1040989694930584E-4</v>
      </c>
      <c r="D495" s="21">
        <f t="shared" si="106"/>
        <v>757.47562901750098</v>
      </c>
      <c r="E495" s="152" t="s">
        <v>150</v>
      </c>
      <c r="F495" s="167" t="s">
        <v>152</v>
      </c>
      <c r="G495" s="7">
        <v>0</v>
      </c>
      <c r="H495" s="79">
        <f t="shared" si="116"/>
        <v>0</v>
      </c>
      <c r="I495" s="10">
        <f t="shared" si="118"/>
        <v>6298.8087170776844</v>
      </c>
      <c r="J495" s="10">
        <f t="shared" si="117"/>
        <v>2505261.8568944978</v>
      </c>
      <c r="K495" s="7">
        <f t="shared" si="109"/>
        <v>69.590607135958265</v>
      </c>
      <c r="L495" s="7">
        <f>'CW1'!Q498</f>
        <v>4500</v>
      </c>
      <c r="M495" s="7">
        <f t="shared" si="110"/>
        <v>4500</v>
      </c>
      <c r="N495" s="7">
        <f>VLOOKUP(M495,'CW1'!$AG$7:$AH$68,2,TRUE)</f>
        <v>13.81</v>
      </c>
      <c r="O495" s="7">
        <f>VLOOKUP(L495,'CW1'!$AG$7:$AI$68,3,TRUE)</f>
        <v>21.871971111111112</v>
      </c>
      <c r="P495" s="7">
        <f t="shared" si="107"/>
        <v>22</v>
      </c>
      <c r="Q495" s="7">
        <f>MATCH(P495,'CW1'!$AJ$7:$AJ$29,0)</f>
        <v>1</v>
      </c>
      <c r="R495" s="7">
        <f>MATCH(M495,'CW1'!$AK$6:$AX$6,0)</f>
        <v>9</v>
      </c>
      <c r="S495" s="7">
        <f>INDEX('CW1'!$AK$7:$AX$29,'CW2 Hybrid Fuel consumption'!Q495,'CW2 Hybrid Fuel consumption'!R495)</f>
        <v>488</v>
      </c>
      <c r="T495" s="10">
        <f t="shared" si="105"/>
        <v>5.6</v>
      </c>
      <c r="U495" s="161">
        <f>(('CW1'!G498-'CW1'!G497)/3600)*'CW2 Hybrid Fuel consumption'!T495</f>
        <v>2.1803521130261396E-4</v>
      </c>
      <c r="V495" s="10">
        <f t="shared" si="108"/>
        <v>0.10640118311567562</v>
      </c>
      <c r="W495" s="10">
        <f t="shared" si="111"/>
        <v>18.481363769796051</v>
      </c>
      <c r="X495" s="171">
        <f t="shared" si="112"/>
        <v>1.426289317904499E-4</v>
      </c>
      <c r="Y495" s="7">
        <f t="shared" si="113"/>
        <v>2.2095815814791898E-2</v>
      </c>
    </row>
    <row r="496" spans="1:25">
      <c r="A496" s="42">
        <v>493</v>
      </c>
      <c r="B496" s="168">
        <f>'CW2'!P499</f>
        <v>6.3517852887480926</v>
      </c>
      <c r="C496" s="162">
        <f>CW1FC1!B496</f>
        <v>2.105516809659689E-4</v>
      </c>
      <c r="D496" s="21">
        <f t="shared" si="106"/>
        <v>757.98605147748799</v>
      </c>
      <c r="E496" s="152" t="s">
        <v>150</v>
      </c>
      <c r="F496" s="167" t="s">
        <v>152</v>
      </c>
      <c r="G496" s="7">
        <v>0</v>
      </c>
      <c r="H496" s="79">
        <f t="shared" si="116"/>
        <v>0</v>
      </c>
      <c r="I496" s="10">
        <f t="shared" si="118"/>
        <v>6351.7852887480922</v>
      </c>
      <c r="J496" s="10">
        <f t="shared" si="117"/>
        <v>2511613.6421832456</v>
      </c>
      <c r="K496" s="7">
        <f t="shared" si="109"/>
        <v>69.767045616201258</v>
      </c>
      <c r="L496" s="7">
        <f>'CW1'!Q499</f>
        <v>4500</v>
      </c>
      <c r="M496" s="7">
        <f t="shared" si="110"/>
        <v>4500</v>
      </c>
      <c r="N496" s="7">
        <f>VLOOKUP(M496,'CW1'!$AG$7:$AH$68,2,TRUE)</f>
        <v>13.81</v>
      </c>
      <c r="O496" s="7">
        <f>VLOOKUP(L496,'CW1'!$AG$7:$AI$68,3,TRUE)</f>
        <v>21.871971111111112</v>
      </c>
      <c r="P496" s="7">
        <f t="shared" si="107"/>
        <v>22</v>
      </c>
      <c r="Q496" s="7">
        <f>MATCH(P496,'CW1'!$AJ$7:$AJ$29,0)</f>
        <v>1</v>
      </c>
      <c r="R496" s="7">
        <f>MATCH(M496,'CW1'!$AK$6:$AX$6,0)</f>
        <v>9</v>
      </c>
      <c r="S496" s="7">
        <f>INDEX('CW1'!$AK$7:$AX$29,'CW2 Hybrid Fuel consumption'!Q496,'CW2 Hybrid Fuel consumption'!R496)</f>
        <v>488</v>
      </c>
      <c r="T496" s="10">
        <f t="shared" si="105"/>
        <v>5.6</v>
      </c>
      <c r="U496" s="161">
        <f>(('CW1'!G499-'CW1'!G498)/3600)*'CW2 Hybrid Fuel consumption'!T496</f>
        <v>2.1634170829268207E-4</v>
      </c>
      <c r="V496" s="10">
        <f t="shared" si="108"/>
        <v>0.10557475364682885</v>
      </c>
      <c r="W496" s="10">
        <f t="shared" si="111"/>
        <v>18.586938523442878</v>
      </c>
      <c r="X496" s="171">
        <f t="shared" si="112"/>
        <v>1.4152111748904671E-4</v>
      </c>
      <c r="Y496" s="7">
        <f t="shared" si="113"/>
        <v>2.2237336932280947E-2</v>
      </c>
    </row>
    <row r="497" spans="1:25">
      <c r="A497" s="42">
        <v>494</v>
      </c>
      <c r="B497" s="168">
        <f>'CW2'!P500</f>
        <v>6.4044384042283449</v>
      </c>
      <c r="C497" s="162">
        <f>CW1FC1!B497</f>
        <v>2.1069346498264369E-4</v>
      </c>
      <c r="D497" s="21">
        <f t="shared" si="106"/>
        <v>758.49647393751729</v>
      </c>
      <c r="E497" s="152" t="s">
        <v>150</v>
      </c>
      <c r="F497" s="167" t="s">
        <v>152</v>
      </c>
      <c r="G497" s="7">
        <v>0</v>
      </c>
      <c r="H497" s="79">
        <f t="shared" si="116"/>
        <v>0</v>
      </c>
      <c r="I497" s="10">
        <f t="shared" si="118"/>
        <v>6404.4384042283446</v>
      </c>
      <c r="J497" s="10">
        <f t="shared" si="117"/>
        <v>2518018.0805874742</v>
      </c>
      <c r="K497" s="7">
        <f t="shared" si="109"/>
        <v>69.944946682985403</v>
      </c>
      <c r="L497" s="7">
        <f>'CW1'!Q500</f>
        <v>4500</v>
      </c>
      <c r="M497" s="7">
        <f t="shared" si="110"/>
        <v>4500</v>
      </c>
      <c r="N497" s="7">
        <f>VLOOKUP(M497,'CW1'!$AG$7:$AH$68,2,TRUE)</f>
        <v>13.81</v>
      </c>
      <c r="O497" s="7">
        <f>VLOOKUP(L497,'CW1'!$AG$7:$AI$68,3,TRUE)</f>
        <v>21.871971111111112</v>
      </c>
      <c r="P497" s="7">
        <f t="shared" si="107"/>
        <v>22</v>
      </c>
      <c r="Q497" s="7">
        <f>MATCH(P497,'CW1'!$AJ$7:$AJ$29,0)</f>
        <v>1</v>
      </c>
      <c r="R497" s="7">
        <f>MATCH(M497,'CW1'!$AK$6:$AX$6,0)</f>
        <v>9</v>
      </c>
      <c r="S497" s="7">
        <f>INDEX('CW1'!$AK$7:$AX$29,'CW2 Hybrid Fuel consumption'!Q497,'CW2 Hybrid Fuel consumption'!R497)</f>
        <v>488</v>
      </c>
      <c r="T497" s="10">
        <f t="shared" si="105"/>
        <v>5.6</v>
      </c>
      <c r="U497" s="161">
        <f>(('CW1'!G500-'CW1'!G499)/3600)*'CW2 Hybrid Fuel consumption'!T497</f>
        <v>2.1468706290651574E-4</v>
      </c>
      <c r="V497" s="10">
        <f t="shared" si="108"/>
        <v>0.10476728669837969</v>
      </c>
      <c r="W497" s="10">
        <f t="shared" si="111"/>
        <v>18.691705810141258</v>
      </c>
      <c r="X497" s="171">
        <f t="shared" si="112"/>
        <v>1.4043872211579048E-4</v>
      </c>
      <c r="Y497" s="7">
        <f t="shared" si="113"/>
        <v>2.2377775654396737E-2</v>
      </c>
    </row>
    <row r="498" spans="1:25">
      <c r="A498" s="42">
        <v>495</v>
      </c>
      <c r="B498" s="168">
        <f>'CW2'!P501</f>
        <v>2.4092763652196854</v>
      </c>
      <c r="C498" s="162">
        <f>CW1FC1!B498</f>
        <v>7.9585248999306001E-5</v>
      </c>
      <c r="D498" s="21">
        <f t="shared" si="106"/>
        <v>286.50689639750158</v>
      </c>
      <c r="E498" s="152" t="s">
        <v>150</v>
      </c>
      <c r="F498" s="167" t="s">
        <v>152</v>
      </c>
      <c r="G498" s="7">
        <v>0</v>
      </c>
      <c r="H498" s="79">
        <f t="shared" si="116"/>
        <v>0</v>
      </c>
      <c r="I498" s="10">
        <f t="shared" si="118"/>
        <v>2409.2763652196854</v>
      </c>
      <c r="J498" s="10">
        <f t="shared" si="117"/>
        <v>2520427.3569526938</v>
      </c>
      <c r="K498" s="7">
        <f t="shared" si="109"/>
        <v>70.011871026463709</v>
      </c>
      <c r="L498" s="7">
        <f>'CW1'!Q501</f>
        <v>4600</v>
      </c>
      <c r="M498" s="7">
        <f t="shared" si="110"/>
        <v>4500</v>
      </c>
      <c r="N498" s="7">
        <f>VLOOKUP(M498,'CW1'!$AG$7:$AH$68,2,TRUE)</f>
        <v>13.81</v>
      </c>
      <c r="O498" s="7">
        <f>VLOOKUP(L498,'CW1'!$AG$7:$AI$68,3,TRUE)</f>
        <v>21.845804347826085</v>
      </c>
      <c r="P498" s="7">
        <f t="shared" si="107"/>
        <v>22</v>
      </c>
      <c r="Q498" s="7">
        <f>MATCH(P498,'CW1'!$AJ$7:$AJ$29,0)</f>
        <v>1</v>
      </c>
      <c r="R498" s="7">
        <f>MATCH(M498,'CW1'!$AK$6:$AX$6,0)</f>
        <v>9</v>
      </c>
      <c r="S498" s="7">
        <f>INDEX('CW1'!$AK$7:$AX$29,'CW2 Hybrid Fuel consumption'!Q498,'CW2 Hybrid Fuel consumption'!R498)</f>
        <v>488</v>
      </c>
      <c r="T498" s="10">
        <f t="shared" si="105"/>
        <v>2.4092763652196854</v>
      </c>
      <c r="U498" s="161">
        <f>(('CW1'!G501-'CW1'!G500)/3600)*'CW2 Hybrid Fuel consumption'!T498</f>
        <v>9.1668582332639416E-5</v>
      </c>
      <c r="V498" s="10">
        <f t="shared" si="108"/>
        <v>4.4734268178328034E-2</v>
      </c>
      <c r="W498" s="10">
        <f t="shared" si="111"/>
        <v>18.736440078319585</v>
      </c>
      <c r="X498" s="171">
        <f t="shared" si="112"/>
        <v>5.9965506941458483E-5</v>
      </c>
      <c r="Y498" s="7">
        <f t="shared" si="113"/>
        <v>2.2437741161338197E-2</v>
      </c>
    </row>
    <row r="499" spans="1:25">
      <c r="A499" s="42">
        <v>496</v>
      </c>
      <c r="B499" s="168">
        <f>'CW2'!P502</f>
        <v>2.3819541198915397</v>
      </c>
      <c r="C499" s="162">
        <f>CW1FC1!B499</f>
        <v>7.9408018978473818E-5</v>
      </c>
      <c r="D499" s="21">
        <f t="shared" si="106"/>
        <v>285.86886832250576</v>
      </c>
      <c r="E499" s="152" t="s">
        <v>150</v>
      </c>
      <c r="F499" s="167" t="s">
        <v>152</v>
      </c>
      <c r="G499" s="7">
        <v>0</v>
      </c>
      <c r="H499" s="79">
        <f t="shared" si="116"/>
        <v>0</v>
      </c>
      <c r="I499" s="10">
        <f t="shared" si="118"/>
        <v>2381.9541198915399</v>
      </c>
      <c r="J499" s="10">
        <f t="shared" si="117"/>
        <v>2522809.3110725852</v>
      </c>
      <c r="K499" s="7">
        <f t="shared" si="109"/>
        <v>70.078036418682927</v>
      </c>
      <c r="L499" s="7">
        <f>'CW1'!Q502</f>
        <v>4500</v>
      </c>
      <c r="M499" s="7">
        <f t="shared" si="110"/>
        <v>4500</v>
      </c>
      <c r="N499" s="7">
        <f>VLOOKUP(M499,'CW1'!$AG$7:$AH$68,2,TRUE)</f>
        <v>13.81</v>
      </c>
      <c r="O499" s="7">
        <f>VLOOKUP(L499,'CW1'!$AG$7:$AI$68,3,TRUE)</f>
        <v>21.871971111111112</v>
      </c>
      <c r="P499" s="7">
        <f t="shared" si="107"/>
        <v>22</v>
      </c>
      <c r="Q499" s="7">
        <f>MATCH(P499,'CW1'!$AJ$7:$AJ$29,0)</f>
        <v>1</v>
      </c>
      <c r="R499" s="7">
        <f>MATCH(M499,'CW1'!$AK$6:$AX$6,0)</f>
        <v>9</v>
      </c>
      <c r="S499" s="7">
        <f>INDEX('CW1'!$AK$7:$AX$29,'CW2 Hybrid Fuel consumption'!Q499,'CW2 Hybrid Fuel consumption'!R499)</f>
        <v>488</v>
      </c>
      <c r="T499" s="10">
        <f t="shared" si="105"/>
        <v>2.3819541198915397</v>
      </c>
      <c r="U499" s="161">
        <f>(('CW1'!G502-'CW1'!G501)/3600)*'CW2 Hybrid Fuel consumption'!T499</f>
        <v>9.1491352311807395E-5</v>
      </c>
      <c r="V499" s="10">
        <f t="shared" si="108"/>
        <v>4.4647779928162011E-2</v>
      </c>
      <c r="W499" s="10">
        <f t="shared" si="111"/>
        <v>18.781087858247748</v>
      </c>
      <c r="X499" s="171">
        <f t="shared" si="112"/>
        <v>5.9849570949278838E-5</v>
      </c>
      <c r="Y499" s="7">
        <f t="shared" si="113"/>
        <v>2.2497590732287475E-2</v>
      </c>
    </row>
    <row r="500" spans="1:25">
      <c r="A500" s="42">
        <v>497</v>
      </c>
      <c r="B500" s="168">
        <f>'CW2'!P503</f>
        <v>2.3545023723538923</v>
      </c>
      <c r="C500" s="162">
        <f>CW1FC1!B500</f>
        <v>7.9230788957639805E-5</v>
      </c>
      <c r="D500" s="21">
        <f t="shared" si="106"/>
        <v>285.23084024750329</v>
      </c>
      <c r="E500" s="152" t="s">
        <v>150</v>
      </c>
      <c r="F500" s="167" t="s">
        <v>152</v>
      </c>
      <c r="G500" s="7">
        <v>0</v>
      </c>
      <c r="H500" s="79">
        <f t="shared" si="116"/>
        <v>0</v>
      </c>
      <c r="I500" s="10">
        <f t="shared" si="118"/>
        <v>2354.502372353892</v>
      </c>
      <c r="J500" s="10">
        <f t="shared" si="117"/>
        <v>2525163.813444939</v>
      </c>
      <c r="K500" s="7">
        <f t="shared" si="109"/>
        <v>70.143439262359422</v>
      </c>
      <c r="L500" s="7">
        <f>'CW1'!Q503</f>
        <v>4500</v>
      </c>
      <c r="M500" s="7">
        <f t="shared" si="110"/>
        <v>4500</v>
      </c>
      <c r="N500" s="7">
        <f>VLOOKUP(M500,'CW1'!$AG$7:$AH$68,2,TRUE)</f>
        <v>13.81</v>
      </c>
      <c r="O500" s="7">
        <f>VLOOKUP(L500,'CW1'!$AG$7:$AI$68,3,TRUE)</f>
        <v>21.871971111111112</v>
      </c>
      <c r="P500" s="7">
        <f t="shared" si="107"/>
        <v>22</v>
      </c>
      <c r="Q500" s="7">
        <f>MATCH(P500,'CW1'!$AJ$7:$AJ$29,0)</f>
        <v>1</v>
      </c>
      <c r="R500" s="7">
        <f>MATCH(M500,'CW1'!$AK$6:$AX$6,0)</f>
        <v>9</v>
      </c>
      <c r="S500" s="7">
        <f>INDEX('CW1'!$AK$7:$AX$29,'CW2 Hybrid Fuel consumption'!Q500,'CW2 Hybrid Fuel consumption'!R500)</f>
        <v>488</v>
      </c>
      <c r="T500" s="10">
        <f t="shared" si="105"/>
        <v>2.3545023723538923</v>
      </c>
      <c r="U500" s="161">
        <f>(('CW1'!G503-'CW1'!G502)/3600)*'CW2 Hybrid Fuel consumption'!T500</f>
        <v>9.1314122290973287E-5</v>
      </c>
      <c r="V500" s="10">
        <f t="shared" si="108"/>
        <v>4.4561291677994962E-2</v>
      </c>
      <c r="W500" s="10">
        <f t="shared" si="111"/>
        <v>18.825649149925741</v>
      </c>
      <c r="X500" s="171">
        <f t="shared" si="112"/>
        <v>5.9733634957097811E-5</v>
      </c>
      <c r="Y500" s="7">
        <f t="shared" si="113"/>
        <v>2.2557324367244572E-2</v>
      </c>
    </row>
    <row r="501" spans="1:25">
      <c r="A501" s="42">
        <v>498</v>
      </c>
      <c r="B501" s="168">
        <f>'CW2'!P504</f>
        <v>2.3269160143809895</v>
      </c>
      <c r="C501" s="162">
        <f>CW1FC1!B501</f>
        <v>7.905355893680506E-5</v>
      </c>
      <c r="D501" s="21">
        <f t="shared" si="106"/>
        <v>284.59281217249821</v>
      </c>
      <c r="E501" s="152" t="s">
        <v>150</v>
      </c>
      <c r="F501" s="167" t="s">
        <v>152</v>
      </c>
      <c r="G501" s="7">
        <v>0</v>
      </c>
      <c r="H501" s="79">
        <f t="shared" si="116"/>
        <v>0</v>
      </c>
      <c r="I501" s="10">
        <f t="shared" si="118"/>
        <v>2326.9160143809895</v>
      </c>
      <c r="J501" s="10">
        <f t="shared" si="117"/>
        <v>2527490.7294593202</v>
      </c>
      <c r="K501" s="7">
        <f t="shared" si="109"/>
        <v>70.208075818314455</v>
      </c>
      <c r="L501" s="7">
        <f>'CW1'!Q504</f>
        <v>4500</v>
      </c>
      <c r="M501" s="7">
        <f t="shared" si="110"/>
        <v>4500</v>
      </c>
      <c r="N501" s="7">
        <f>VLOOKUP(M501,'CW1'!$AG$7:$AH$68,2,TRUE)</f>
        <v>13.81</v>
      </c>
      <c r="O501" s="7">
        <f>VLOOKUP(L501,'CW1'!$AG$7:$AI$68,3,TRUE)</f>
        <v>21.871971111111112</v>
      </c>
      <c r="P501" s="7">
        <f t="shared" si="107"/>
        <v>22</v>
      </c>
      <c r="Q501" s="7">
        <f>MATCH(P501,'CW1'!$AJ$7:$AJ$29,0)</f>
        <v>1</v>
      </c>
      <c r="R501" s="7">
        <f>MATCH(M501,'CW1'!$AK$6:$AX$6,0)</f>
        <v>9</v>
      </c>
      <c r="S501" s="7">
        <f>INDEX('CW1'!$AK$7:$AX$29,'CW2 Hybrid Fuel consumption'!Q501,'CW2 Hybrid Fuel consumption'!R501)</f>
        <v>488</v>
      </c>
      <c r="T501" s="10">
        <f t="shared" si="105"/>
        <v>2.3269160143809895</v>
      </c>
      <c r="U501" s="161">
        <f>(('CW1'!G504-'CW1'!G503)/3600)*'CW2 Hybrid Fuel consumption'!T501</f>
        <v>9.1136892270138312E-5</v>
      </c>
      <c r="V501" s="10">
        <f t="shared" si="108"/>
        <v>4.4474803427827496E-2</v>
      </c>
      <c r="W501" s="10">
        <f t="shared" si="111"/>
        <v>18.87012395335357</v>
      </c>
      <c r="X501" s="171">
        <f t="shared" si="112"/>
        <v>5.9617698964916215E-5</v>
      </c>
      <c r="Y501" s="7">
        <f t="shared" si="113"/>
        <v>2.2616942066209487E-2</v>
      </c>
    </row>
    <row r="502" spans="1:25">
      <c r="A502" s="42">
        <v>499</v>
      </c>
      <c r="B502" s="168">
        <f>'CW2'!P505</f>
        <v>2.2991896695307981</v>
      </c>
      <c r="C502" s="162">
        <f>CW1FC1!B502</f>
        <v>7.8876328915972456E-5</v>
      </c>
      <c r="D502" s="21">
        <f t="shared" si="106"/>
        <v>283.95478409750086</v>
      </c>
      <c r="E502" s="152" t="s">
        <v>150</v>
      </c>
      <c r="F502" s="167" t="s">
        <v>152</v>
      </c>
      <c r="G502" s="7">
        <v>0</v>
      </c>
      <c r="H502" s="79">
        <f t="shared" si="116"/>
        <v>0</v>
      </c>
      <c r="I502" s="10">
        <f t="shared" si="118"/>
        <v>2299.1896695307983</v>
      </c>
      <c r="J502" s="10">
        <f t="shared" si="117"/>
        <v>2529789.919128851</v>
      </c>
      <c r="K502" s="7">
        <f t="shared" si="109"/>
        <v>70.271942198023638</v>
      </c>
      <c r="L502" s="7">
        <f>'CW1'!Q505</f>
        <v>4400</v>
      </c>
      <c r="M502" s="7">
        <f t="shared" si="110"/>
        <v>4500</v>
      </c>
      <c r="N502" s="7">
        <f>VLOOKUP(M502,'CW1'!$AG$7:$AH$68,2,TRUE)</f>
        <v>13.81</v>
      </c>
      <c r="O502" s="7">
        <f>VLOOKUP(L502,'CW1'!$AG$7:$AI$68,3,TRUE)</f>
        <v>21.413395454545455</v>
      </c>
      <c r="P502" s="7">
        <f t="shared" si="107"/>
        <v>22</v>
      </c>
      <c r="Q502" s="7">
        <f>MATCH(P502,'CW1'!$AJ$7:$AJ$29,0)</f>
        <v>1</v>
      </c>
      <c r="R502" s="7">
        <f>MATCH(M502,'CW1'!$AK$6:$AX$6,0)</f>
        <v>9</v>
      </c>
      <c r="S502" s="7">
        <f>INDEX('CW1'!$AK$7:$AX$29,'CW2 Hybrid Fuel consumption'!Q502,'CW2 Hybrid Fuel consumption'!R502)</f>
        <v>488</v>
      </c>
      <c r="T502" s="10">
        <f t="shared" si="105"/>
        <v>2.2991896695307981</v>
      </c>
      <c r="U502" s="161">
        <f>(('CW1'!G505-'CW1'!G504)/3600)*'CW2 Hybrid Fuel consumption'!T502</f>
        <v>9.095966224930583E-5</v>
      </c>
      <c r="V502" s="10">
        <f t="shared" si="108"/>
        <v>4.4388315177661244E-2</v>
      </c>
      <c r="W502" s="10">
        <f t="shared" si="111"/>
        <v>18.914512268531229</v>
      </c>
      <c r="X502" s="171">
        <f t="shared" si="112"/>
        <v>5.9501762972736251E-5</v>
      </c>
      <c r="Y502" s="7">
        <f t="shared" si="113"/>
        <v>2.2676443829182224E-2</v>
      </c>
    </row>
    <row r="503" spans="1:25">
      <c r="A503" s="42">
        <v>500</v>
      </c>
      <c r="B503" s="168">
        <f>'CW2'!P506</f>
        <v>2.271317673603686</v>
      </c>
      <c r="C503" s="162">
        <f>CW1FC1!B503</f>
        <v>7.8699098895138619E-5</v>
      </c>
      <c r="D503" s="21">
        <f t="shared" si="106"/>
        <v>283.31675602249902</v>
      </c>
      <c r="E503" s="152" t="s">
        <v>150</v>
      </c>
      <c r="F503" s="167" t="s">
        <v>152</v>
      </c>
      <c r="G503" s="7">
        <v>0</v>
      </c>
      <c r="H503" s="79">
        <f t="shared" si="116"/>
        <v>0</v>
      </c>
      <c r="I503" s="10">
        <f t="shared" si="118"/>
        <v>2271.3176736036858</v>
      </c>
      <c r="J503" s="10">
        <f t="shared" si="117"/>
        <v>2532061.2368024546</v>
      </c>
      <c r="K503" s="7">
        <f t="shared" si="109"/>
        <v>70.335034355623733</v>
      </c>
      <c r="L503" s="7">
        <f>'CW1'!Q506</f>
        <v>4400</v>
      </c>
      <c r="M503" s="7">
        <f t="shared" si="110"/>
        <v>4500</v>
      </c>
      <c r="N503" s="7">
        <f>VLOOKUP(M503,'CW1'!$AG$7:$AH$68,2,TRUE)</f>
        <v>13.81</v>
      </c>
      <c r="O503" s="7">
        <f>VLOOKUP(L503,'CW1'!$AG$7:$AI$68,3,TRUE)</f>
        <v>21.413395454545455</v>
      </c>
      <c r="P503" s="7">
        <f t="shared" si="107"/>
        <v>22</v>
      </c>
      <c r="Q503" s="7">
        <f>MATCH(P503,'CW1'!$AJ$7:$AJ$29,0)</f>
        <v>1</v>
      </c>
      <c r="R503" s="7">
        <f>MATCH(M503,'CW1'!$AK$6:$AX$6,0)</f>
        <v>9</v>
      </c>
      <c r="S503" s="7">
        <f>INDEX('CW1'!$AK$7:$AX$29,'CW2 Hybrid Fuel consumption'!Q503,'CW2 Hybrid Fuel consumption'!R503)</f>
        <v>488</v>
      </c>
      <c r="T503" s="10">
        <f t="shared" si="105"/>
        <v>2.271317673603686</v>
      </c>
      <c r="U503" s="161">
        <f>(('CW1'!G506-'CW1'!G505)/3600)*'CW2 Hybrid Fuel consumption'!T503</f>
        <v>9.0782432228471926E-5</v>
      </c>
      <c r="V503" s="10">
        <f t="shared" si="108"/>
        <v>4.4301826927494299E-2</v>
      </c>
      <c r="W503" s="10">
        <f t="shared" si="111"/>
        <v>18.958814095458724</v>
      </c>
      <c r="X503" s="171">
        <f t="shared" si="112"/>
        <v>5.9385826980555366E-5</v>
      </c>
      <c r="Y503" s="7">
        <f t="shared" si="113"/>
        <v>2.2735829656162779E-2</v>
      </c>
    </row>
    <row r="504" spans="1:25">
      <c r="A504" s="42">
        <v>501</v>
      </c>
      <c r="B504" s="168">
        <f>'CW2'!P507</f>
        <v>2.2432940532497545</v>
      </c>
      <c r="C504" s="162">
        <f>CW1FC1!B504</f>
        <v>7.8521868874303726E-5</v>
      </c>
      <c r="D504" s="21">
        <f t="shared" si="106"/>
        <v>282.67872794749343</v>
      </c>
      <c r="E504" s="152" t="s">
        <v>150</v>
      </c>
      <c r="F504" s="167" t="s">
        <v>152</v>
      </c>
      <c r="G504" s="7">
        <v>0</v>
      </c>
      <c r="H504" s="79">
        <f t="shared" si="116"/>
        <v>0</v>
      </c>
      <c r="I504" s="10">
        <f t="shared" si="118"/>
        <v>2243.2940532497546</v>
      </c>
      <c r="J504" s="10">
        <f t="shared" si="117"/>
        <v>2534304.5308557041</v>
      </c>
      <c r="K504" s="7">
        <f t="shared" si="109"/>
        <v>70.397348079325113</v>
      </c>
      <c r="L504" s="7">
        <f>'CW1'!Q507</f>
        <v>4300</v>
      </c>
      <c r="M504" s="7">
        <f t="shared" si="110"/>
        <v>4500</v>
      </c>
      <c r="N504" s="7">
        <f>VLOOKUP(M504,'CW1'!$AG$7:$AH$68,2,TRUE)</f>
        <v>13.81</v>
      </c>
      <c r="O504" s="7">
        <f>VLOOKUP(L504,'CW1'!$AG$7:$AI$68,3,TRUE)</f>
        <v>20.933490697674422</v>
      </c>
      <c r="P504" s="7">
        <f t="shared" si="107"/>
        <v>21</v>
      </c>
      <c r="Q504" s="7">
        <f>MATCH(P504,'CW1'!$AJ$7:$AJ$29,0)</f>
        <v>2</v>
      </c>
      <c r="R504" s="7">
        <f>MATCH(M504,'CW1'!$AK$6:$AX$6,0)</f>
        <v>9</v>
      </c>
      <c r="S504" s="7">
        <f>INDEX('CW1'!$AK$7:$AX$29,'CW2 Hybrid Fuel consumption'!Q504,'CW2 Hybrid Fuel consumption'!R504)</f>
        <v>488</v>
      </c>
      <c r="T504" s="10">
        <f t="shared" si="105"/>
        <v>2.2432940532497545</v>
      </c>
      <c r="U504" s="161">
        <f>(('CW1'!G507-'CW1'!G506)/3600)*'CW2 Hybrid Fuel consumption'!T504</f>
        <v>9.0605202207636774E-5</v>
      </c>
      <c r="V504" s="10">
        <f t="shared" si="108"/>
        <v>4.4215338677326743E-2</v>
      </c>
      <c r="W504" s="10">
        <f t="shared" si="111"/>
        <v>19.00302943413605</v>
      </c>
      <c r="X504" s="171">
        <f t="shared" si="112"/>
        <v>5.9269890988373655E-5</v>
      </c>
      <c r="Y504" s="7">
        <f t="shared" si="113"/>
        <v>2.2795099547151153E-2</v>
      </c>
    </row>
    <row r="505" spans="1:25">
      <c r="A505" s="42">
        <v>502</v>
      </c>
      <c r="B505" s="168">
        <f>'CW2'!P508</f>
        <v>2.2151125025068037</v>
      </c>
      <c r="C505" s="162">
        <f>CW1FC1!B505</f>
        <v>7.8344638853471366E-5</v>
      </c>
      <c r="D505" s="21">
        <f t="shared" si="106"/>
        <v>282.04069987249693</v>
      </c>
      <c r="E505" s="152" t="s">
        <v>150</v>
      </c>
      <c r="F505" s="167" t="s">
        <v>152</v>
      </c>
      <c r="G505" s="7">
        <v>0</v>
      </c>
      <c r="H505" s="79">
        <f t="shared" si="116"/>
        <v>0</v>
      </c>
      <c r="I505" s="10">
        <f t="shared" si="118"/>
        <v>2215.1125025068036</v>
      </c>
      <c r="J505" s="10">
        <f t="shared" si="117"/>
        <v>2536519.643358211</v>
      </c>
      <c r="K505" s="7">
        <f t="shared" si="109"/>
        <v>70.458878982172521</v>
      </c>
      <c r="L505" s="7">
        <f>'CW1'!Q508</f>
        <v>4300</v>
      </c>
      <c r="M505" s="7">
        <f t="shared" si="110"/>
        <v>4500</v>
      </c>
      <c r="N505" s="7">
        <f>VLOOKUP(M505,'CW1'!$AG$7:$AH$68,2,TRUE)</f>
        <v>13.81</v>
      </c>
      <c r="O505" s="7">
        <f>VLOOKUP(L505,'CW1'!$AG$7:$AI$68,3,TRUE)</f>
        <v>20.933490697674422</v>
      </c>
      <c r="P505" s="7">
        <f t="shared" si="107"/>
        <v>21</v>
      </c>
      <c r="Q505" s="7">
        <f>MATCH(P505,'CW1'!$AJ$7:$AJ$29,0)</f>
        <v>2</v>
      </c>
      <c r="R505" s="7">
        <f>MATCH(M505,'CW1'!$AK$6:$AX$6,0)</f>
        <v>9</v>
      </c>
      <c r="S505" s="7">
        <f>INDEX('CW1'!$AK$7:$AX$29,'CW2 Hybrid Fuel consumption'!Q505,'CW2 Hybrid Fuel consumption'!R505)</f>
        <v>488</v>
      </c>
      <c r="T505" s="10">
        <f t="shared" si="105"/>
        <v>2.2151125025068037</v>
      </c>
      <c r="U505" s="161">
        <f>(('CW1'!G508-'CW1'!G507)/3600)*'CW2 Hybrid Fuel consumption'!T505</f>
        <v>9.0427972186804577E-5</v>
      </c>
      <c r="V505" s="10">
        <f t="shared" si="108"/>
        <v>4.412885042716063E-2</v>
      </c>
      <c r="W505" s="10">
        <f t="shared" si="111"/>
        <v>19.04715828456321</v>
      </c>
      <c r="X505" s="171">
        <f t="shared" si="112"/>
        <v>5.9153954996193881E-5</v>
      </c>
      <c r="Y505" s="7">
        <f t="shared" si="113"/>
        <v>2.2854253502147346E-2</v>
      </c>
    </row>
    <row r="506" spans="1:25">
      <c r="A506" s="42">
        <v>503</v>
      </c>
      <c r="B506" s="168">
        <f>'CW2'!P509</f>
        <v>2.1867663570199358</v>
      </c>
      <c r="C506" s="162">
        <f>CW1FC1!B506</f>
        <v>7.8167408832639115E-5</v>
      </c>
      <c r="D506" s="21">
        <f t="shared" si="106"/>
        <v>281.40267179750083</v>
      </c>
      <c r="E506" s="152" t="s">
        <v>150</v>
      </c>
      <c r="F506" s="167" t="s">
        <v>152</v>
      </c>
      <c r="G506" s="7">
        <v>0</v>
      </c>
      <c r="H506" s="79">
        <f t="shared" si="116"/>
        <v>0</v>
      </c>
      <c r="I506" s="10">
        <f t="shared" si="118"/>
        <v>2186.7663570199356</v>
      </c>
      <c r="J506" s="10">
        <f t="shared" si="117"/>
        <v>2538706.409715231</v>
      </c>
      <c r="K506" s="7">
        <f t="shared" si="109"/>
        <v>70.519622492089752</v>
      </c>
      <c r="L506" s="7">
        <f>'CW1'!Q509</f>
        <v>4200</v>
      </c>
      <c r="M506" s="7">
        <f t="shared" si="110"/>
        <v>4000</v>
      </c>
      <c r="N506" s="7">
        <f>VLOOKUP(M506,'CW1'!$AG$7:$AH$68,2,TRUE)</f>
        <v>10.86</v>
      </c>
      <c r="O506" s="7">
        <f>VLOOKUP(L506,'CW1'!$AG$7:$AI$68,3,TRUE)</f>
        <v>20.430733333333329</v>
      </c>
      <c r="P506" s="7">
        <f t="shared" si="107"/>
        <v>21</v>
      </c>
      <c r="Q506" s="7">
        <f>MATCH(P506,'CW1'!$AJ$7:$AJ$29,0)</f>
        <v>2</v>
      </c>
      <c r="R506" s="7">
        <f>MATCH(M506,'CW1'!$AK$6:$AX$6,0)</f>
        <v>8</v>
      </c>
      <c r="S506" s="7">
        <f>INDEX('CW1'!$AK$7:$AX$29,'CW2 Hybrid Fuel consumption'!Q506,'CW2 Hybrid Fuel consumption'!R506)</f>
        <v>488</v>
      </c>
      <c r="T506" s="10">
        <f t="shared" si="105"/>
        <v>2.1867663570199358</v>
      </c>
      <c r="U506" s="161">
        <f>(('CW1'!G509-'CW1'!G508)/3600)*'CW2 Hybrid Fuel consumption'!T506</f>
        <v>9.0250742165972502E-5</v>
      </c>
      <c r="V506" s="10">
        <f t="shared" si="108"/>
        <v>4.404236217699458E-2</v>
      </c>
      <c r="W506" s="10">
        <f t="shared" si="111"/>
        <v>19.091200646740205</v>
      </c>
      <c r="X506" s="171">
        <f t="shared" si="112"/>
        <v>5.9038019004014182E-5</v>
      </c>
      <c r="Y506" s="7">
        <f t="shared" si="113"/>
        <v>2.291329152115136E-2</v>
      </c>
    </row>
    <row r="507" spans="1:25">
      <c r="A507" s="42">
        <v>504</v>
      </c>
      <c r="B507" s="168">
        <f>'CW2'!P510</f>
        <v>2.1582485656577242</v>
      </c>
      <c r="C507" s="162">
        <f>CW1FC1!B507</f>
        <v>7.7990178811805115E-5</v>
      </c>
      <c r="D507" s="21">
        <f t="shared" si="106"/>
        <v>280.76464372249842</v>
      </c>
      <c r="E507" s="152" t="s">
        <v>150</v>
      </c>
      <c r="F507" s="167" t="s">
        <v>152</v>
      </c>
      <c r="G507" s="7">
        <v>0</v>
      </c>
      <c r="H507" s="79">
        <f t="shared" si="116"/>
        <v>0</v>
      </c>
      <c r="I507" s="10">
        <f t="shared" si="118"/>
        <v>2158.2485656577242</v>
      </c>
      <c r="J507" s="10">
        <f t="shared" si="117"/>
        <v>2540864.6582808886</v>
      </c>
      <c r="K507" s="7">
        <f t="shared" si="109"/>
        <v>70.579573841135783</v>
      </c>
      <c r="L507" s="7">
        <f>'CW1'!Q510</f>
        <v>4200</v>
      </c>
      <c r="M507" s="7">
        <f t="shared" si="110"/>
        <v>4000</v>
      </c>
      <c r="N507" s="7">
        <f>VLOOKUP(M507,'CW1'!$AG$7:$AH$68,2,TRUE)</f>
        <v>10.86</v>
      </c>
      <c r="O507" s="7">
        <f>VLOOKUP(L507,'CW1'!$AG$7:$AI$68,3,TRUE)</f>
        <v>20.430733333333329</v>
      </c>
      <c r="P507" s="7">
        <f t="shared" si="107"/>
        <v>21</v>
      </c>
      <c r="Q507" s="7">
        <f>MATCH(P507,'CW1'!$AJ$7:$AJ$29,0)</f>
        <v>2</v>
      </c>
      <c r="R507" s="7">
        <f>MATCH(M507,'CW1'!$AK$6:$AX$6,0)</f>
        <v>8</v>
      </c>
      <c r="S507" s="7">
        <f>INDEX('CW1'!$AK$7:$AX$29,'CW2 Hybrid Fuel consumption'!Q507,'CW2 Hybrid Fuel consumption'!R507)</f>
        <v>488</v>
      </c>
      <c r="T507" s="10">
        <f t="shared" si="105"/>
        <v>2.1582485656577242</v>
      </c>
      <c r="U507" s="161">
        <f>(('CW1'!G510-'CW1'!G509)/3600)*'CW2 Hybrid Fuel consumption'!T507</f>
        <v>9.0073512145138408E-5</v>
      </c>
      <c r="V507" s="10">
        <f t="shared" si="108"/>
        <v>4.3955873926827545E-2</v>
      </c>
      <c r="W507" s="10">
        <f t="shared" si="111"/>
        <v>19.135156520667032</v>
      </c>
      <c r="X507" s="171">
        <f t="shared" si="112"/>
        <v>5.8922083011833175E-5</v>
      </c>
      <c r="Y507" s="7">
        <f t="shared" si="113"/>
        <v>2.2972213604163193E-2</v>
      </c>
    </row>
    <row r="508" spans="1:25">
      <c r="A508" s="42">
        <v>505</v>
      </c>
      <c r="B508" s="168">
        <f>'CW2'!P511</f>
        <v>2.1295516591975767</v>
      </c>
      <c r="C508" s="162">
        <f>CW1FC1!B508</f>
        <v>7.7812948790971522E-5</v>
      </c>
      <c r="D508" s="21">
        <f t="shared" si="106"/>
        <v>280.12661564749749</v>
      </c>
      <c r="E508" s="152" t="s">
        <v>150</v>
      </c>
      <c r="F508" s="167" t="s">
        <v>152</v>
      </c>
      <c r="G508" s="7">
        <v>0</v>
      </c>
      <c r="H508" s="79">
        <f t="shared" si="116"/>
        <v>0</v>
      </c>
      <c r="I508" s="10">
        <f t="shared" si="118"/>
        <v>2129.5516591975766</v>
      </c>
      <c r="J508" s="10">
        <f t="shared" si="117"/>
        <v>2542994.2099400861</v>
      </c>
      <c r="K508" s="7">
        <f t="shared" si="109"/>
        <v>70.638728053891285</v>
      </c>
      <c r="L508" s="7">
        <f>'CW1'!Q511</f>
        <v>4100</v>
      </c>
      <c r="M508" s="7">
        <f t="shared" si="110"/>
        <v>4000</v>
      </c>
      <c r="N508" s="7">
        <f>VLOOKUP(M508,'CW1'!$AG$7:$AH$68,2,TRUE)</f>
        <v>10.86</v>
      </c>
      <c r="O508" s="7">
        <f>VLOOKUP(L508,'CW1'!$AG$7:$AI$68,3,TRUE)</f>
        <v>19.903451219512192</v>
      </c>
      <c r="P508" s="7">
        <f t="shared" si="107"/>
        <v>20</v>
      </c>
      <c r="Q508" s="7">
        <f>MATCH(P508,'CW1'!$AJ$7:$AJ$29,0)</f>
        <v>3</v>
      </c>
      <c r="R508" s="7">
        <f>MATCH(M508,'CW1'!$AK$6:$AX$6,0)</f>
        <v>8</v>
      </c>
      <c r="S508" s="7">
        <f>INDEX('CW1'!$AK$7:$AX$29,'CW2 Hybrid Fuel consumption'!Q508,'CW2 Hybrid Fuel consumption'!R508)</f>
        <v>466</v>
      </c>
      <c r="T508" s="10">
        <f t="shared" si="105"/>
        <v>2.1295516591975767</v>
      </c>
      <c r="U508" s="161">
        <f>(('CW1'!G511-'CW1'!G510)/3600)*'CW2 Hybrid Fuel consumption'!T508</f>
        <v>8.9896282124304761E-5</v>
      </c>
      <c r="V508" s="10">
        <f t="shared" si="108"/>
        <v>4.1891667469926015E-2</v>
      </c>
      <c r="W508" s="10">
        <f t="shared" si="111"/>
        <v>19.177048188136958</v>
      </c>
      <c r="X508" s="171">
        <f t="shared" si="112"/>
        <v>5.6155050227782857E-5</v>
      </c>
      <c r="Y508" s="7">
        <f t="shared" si="113"/>
        <v>2.3028368654390976E-2</v>
      </c>
    </row>
    <row r="509" spans="1:25">
      <c r="A509" s="42">
        <v>506</v>
      </c>
      <c r="B509" s="168">
        <f>'CW2'!P512</f>
        <v>2.1006677157032443</v>
      </c>
      <c r="C509" s="162">
        <f>CW1FC1!B509</f>
        <v>7.763571877013984E-5</v>
      </c>
      <c r="D509" s="21">
        <f t="shared" si="106"/>
        <v>279.48858757250343</v>
      </c>
      <c r="E509" s="152" t="s">
        <v>150</v>
      </c>
      <c r="F509" s="167" t="s">
        <v>152</v>
      </c>
      <c r="G509" s="7">
        <v>0</v>
      </c>
      <c r="H509" s="79">
        <f t="shared" si="116"/>
        <v>0</v>
      </c>
      <c r="I509" s="10">
        <f t="shared" si="118"/>
        <v>2100.6677157032441</v>
      </c>
      <c r="J509" s="10">
        <f t="shared" si="117"/>
        <v>2545094.8776557893</v>
      </c>
      <c r="K509" s="7">
        <f t="shared" si="109"/>
        <v>70.697079934883035</v>
      </c>
      <c r="L509" s="7">
        <f>'CW1'!Q512</f>
        <v>4100</v>
      </c>
      <c r="M509" s="7">
        <f t="shared" si="110"/>
        <v>4000</v>
      </c>
      <c r="N509" s="7">
        <f>VLOOKUP(M509,'CW1'!$AG$7:$AH$68,2,TRUE)</f>
        <v>10.86</v>
      </c>
      <c r="O509" s="7">
        <f>VLOOKUP(L509,'CW1'!$AG$7:$AI$68,3,TRUE)</f>
        <v>19.903451219512192</v>
      </c>
      <c r="P509" s="7">
        <f t="shared" si="107"/>
        <v>20</v>
      </c>
      <c r="Q509" s="7">
        <f>MATCH(P509,'CW1'!$AJ$7:$AJ$29,0)</f>
        <v>3</v>
      </c>
      <c r="R509" s="7">
        <f>MATCH(M509,'CW1'!$AK$6:$AX$6,0)</f>
        <v>8</v>
      </c>
      <c r="S509" s="7">
        <f>INDEX('CW1'!$AK$7:$AX$29,'CW2 Hybrid Fuel consumption'!Q509,'CW2 Hybrid Fuel consumption'!R509)</f>
        <v>466</v>
      </c>
      <c r="T509" s="10">
        <f t="shared" si="105"/>
        <v>2.1006677157032443</v>
      </c>
      <c r="U509" s="161">
        <f>(('CW1'!G512-'CW1'!G511)/3600)*'CW2 Hybrid Fuel consumption'!T509</f>
        <v>8.9719052103473336E-5</v>
      </c>
      <c r="V509" s="10">
        <f t="shared" si="108"/>
        <v>4.1809078280218577E-2</v>
      </c>
      <c r="W509" s="10">
        <f t="shared" si="111"/>
        <v>19.218857266417178</v>
      </c>
      <c r="X509" s="171">
        <f t="shared" si="112"/>
        <v>5.6044340858201847E-5</v>
      </c>
      <c r="Y509" s="7">
        <f t="shared" si="113"/>
        <v>2.3084412995249177E-2</v>
      </c>
    </row>
    <row r="510" spans="1:25">
      <c r="A510" s="42">
        <v>507</v>
      </c>
      <c r="B510" s="168">
        <f>'CW2'!P513</f>
        <v>8.0096813493856587</v>
      </c>
      <c r="C510" s="162">
        <f>CW1FC1!B510</f>
        <v>2.9620848874931051E-4</v>
      </c>
      <c r="D510" s="21">
        <f t="shared" si="106"/>
        <v>1066.3505594975179</v>
      </c>
      <c r="E510" s="131" t="s">
        <v>149</v>
      </c>
      <c r="F510" s="166" t="s">
        <v>153</v>
      </c>
      <c r="G510" s="10">
        <f>B510-5.6</f>
        <v>2.409681349385659</v>
      </c>
      <c r="H510" s="79">
        <f>G510*1000</f>
        <v>2409.6813493856589</v>
      </c>
      <c r="I510" s="10">
        <v>0</v>
      </c>
      <c r="J510" s="10">
        <f t="shared" ref="J510:J541" si="119">J509-H510</f>
        <v>2542685.1963064037</v>
      </c>
      <c r="K510" s="7">
        <f t="shared" si="109"/>
        <v>70.630144341844542</v>
      </c>
      <c r="L510" s="7">
        <f>MIN(3000,'CW1'!Q513)</f>
        <v>3000</v>
      </c>
      <c r="M510" s="7">
        <f t="shared" si="110"/>
        <v>3000</v>
      </c>
      <c r="N510" s="7">
        <f>VLOOKUP(M510,'CW1'!$AG$7:$AH$68,2,TRUE)</f>
        <v>7.17</v>
      </c>
      <c r="O510" s="7">
        <f>VLOOKUP(L510,'CW1'!$AG$7:$AI$68,3,TRUE)</f>
        <v>17.033529999999999</v>
      </c>
      <c r="P510" s="7">
        <f t="shared" si="107"/>
        <v>18</v>
      </c>
      <c r="Q510" s="7">
        <f>MATCH(P510,'CW1'!$AJ$7:$AJ$29,0)</f>
        <v>5</v>
      </c>
      <c r="R510" s="7">
        <f>MATCH(M510,'CW1'!$AK$6:$AX$6,0)</f>
        <v>6</v>
      </c>
      <c r="S510" s="7">
        <f>INDEX('CW1'!$AK$7:$AX$29,'CW2 Hybrid Fuel consumption'!Q510,'CW2 Hybrid Fuel consumption'!R510)</f>
        <v>424</v>
      </c>
      <c r="T510" s="10">
        <f t="shared" si="105"/>
        <v>5.6</v>
      </c>
      <c r="U510" s="161">
        <f>(('CW1'!G513-'CW1'!G512)/3600)*'CW2 Hybrid Fuel consumption'!T510</f>
        <v>2.4205301714591264E-4</v>
      </c>
      <c r="V510" s="10">
        <f t="shared" si="108"/>
        <v>0.10263047926986696</v>
      </c>
      <c r="W510" s="10">
        <f t="shared" si="111"/>
        <v>19.321487745687044</v>
      </c>
      <c r="X510" s="171">
        <f t="shared" si="112"/>
        <v>1.3757436899445972E-4</v>
      </c>
      <c r="Y510" s="7">
        <f t="shared" si="113"/>
        <v>2.3221987364243638E-2</v>
      </c>
    </row>
    <row r="511" spans="1:25">
      <c r="A511" s="42">
        <v>508</v>
      </c>
      <c r="B511" s="168">
        <f>'CW2'!P514</f>
        <v>8.2097244199009918</v>
      </c>
      <c r="C511" s="162">
        <f>CW1FC1!B511</f>
        <v>2.9656294879096983E-4</v>
      </c>
      <c r="D511" s="21">
        <f t="shared" si="106"/>
        <v>1067.6266156474915</v>
      </c>
      <c r="E511" s="131" t="s">
        <v>149</v>
      </c>
      <c r="F511" s="166" t="s">
        <v>153</v>
      </c>
      <c r="G511" s="10">
        <f t="shared" ref="G511:G537" si="120">B511-5.6</f>
        <v>2.6097244199009921</v>
      </c>
      <c r="H511" s="79">
        <f t="shared" ref="H511:H547" si="121">G511*1000</f>
        <v>2609.724419900992</v>
      </c>
      <c r="I511" s="10">
        <v>0</v>
      </c>
      <c r="J511" s="10">
        <f t="shared" si="119"/>
        <v>2540075.4718865026</v>
      </c>
      <c r="K511" s="7">
        <f t="shared" si="109"/>
        <v>70.557651996847298</v>
      </c>
      <c r="L511" s="7">
        <f>MIN(3000,'CW1'!Q514)</f>
        <v>3000</v>
      </c>
      <c r="M511" s="7">
        <f t="shared" si="110"/>
        <v>3000</v>
      </c>
      <c r="N511" s="7">
        <f>VLOOKUP(M511,'CW1'!$AG$7:$AH$68,2,TRUE)</f>
        <v>7.17</v>
      </c>
      <c r="O511" s="7">
        <f>VLOOKUP(L511,'CW1'!$AG$7:$AI$68,3,TRUE)</f>
        <v>17.033529999999999</v>
      </c>
      <c r="P511" s="7">
        <f t="shared" si="107"/>
        <v>18</v>
      </c>
      <c r="Q511" s="7">
        <f>MATCH(P511,'CW1'!$AJ$7:$AJ$29,0)</f>
        <v>5</v>
      </c>
      <c r="R511" s="7">
        <f>MATCH(M511,'CW1'!$AK$6:$AX$6,0)</f>
        <v>6</v>
      </c>
      <c r="S511" s="7">
        <f>INDEX('CW1'!$AK$7:$AX$29,'CW2 Hybrid Fuel consumption'!Q511,'CW2 Hybrid Fuel consumption'!R511)</f>
        <v>424</v>
      </c>
      <c r="T511" s="10">
        <f t="shared" si="105"/>
        <v>5.6</v>
      </c>
      <c r="U511" s="161">
        <f>(('CW1'!G514-'CW1'!G513)/3600)*'CW2 Hybrid Fuel consumption'!T511</f>
        <v>2.3639679165416298E-4</v>
      </c>
      <c r="V511" s="10">
        <f t="shared" si="108"/>
        <v>0.1002322396613651</v>
      </c>
      <c r="W511" s="10">
        <f t="shared" si="111"/>
        <v>19.42171998534841</v>
      </c>
      <c r="X511" s="171">
        <f t="shared" si="112"/>
        <v>1.3435957059164223E-4</v>
      </c>
      <c r="Y511" s="7">
        <f t="shared" si="113"/>
        <v>2.3356346934835282E-2</v>
      </c>
    </row>
    <row r="512" spans="1:25">
      <c r="A512" s="42">
        <v>509</v>
      </c>
      <c r="B512" s="168">
        <f>'CW2'!P515</f>
        <v>8.4057737376233526</v>
      </c>
      <c r="C512" s="162">
        <f>CW1FC1!B512</f>
        <v>2.9691740883263995E-4</v>
      </c>
      <c r="D512" s="21">
        <f t="shared" si="106"/>
        <v>1068.9026717975039</v>
      </c>
      <c r="E512" s="131" t="s">
        <v>149</v>
      </c>
      <c r="F512" s="166" t="s">
        <v>153</v>
      </c>
      <c r="G512" s="10">
        <f t="shared" si="120"/>
        <v>2.8057737376233529</v>
      </c>
      <c r="H512" s="79">
        <f t="shared" si="121"/>
        <v>2805.7737376233531</v>
      </c>
      <c r="I512" s="10">
        <v>0</v>
      </c>
      <c r="J512" s="10">
        <f t="shared" si="119"/>
        <v>2537269.6981488792</v>
      </c>
      <c r="K512" s="7">
        <f t="shared" si="109"/>
        <v>70.479713837468864</v>
      </c>
      <c r="L512" s="7">
        <f>MIN(3000,'CW1'!Q515)</f>
        <v>3000</v>
      </c>
      <c r="M512" s="7">
        <f t="shared" si="110"/>
        <v>3000</v>
      </c>
      <c r="N512" s="7">
        <f>VLOOKUP(M512,'CW1'!$AG$7:$AH$68,2,TRUE)</f>
        <v>7.17</v>
      </c>
      <c r="O512" s="7">
        <f>VLOOKUP(L512,'CW1'!$AG$7:$AI$68,3,TRUE)</f>
        <v>17.033529999999999</v>
      </c>
      <c r="P512" s="7">
        <f t="shared" si="107"/>
        <v>18</v>
      </c>
      <c r="Q512" s="7">
        <f>MATCH(P512,'CW1'!$AJ$7:$AJ$29,0)</f>
        <v>5</v>
      </c>
      <c r="R512" s="7">
        <f>MATCH(M512,'CW1'!$AK$6:$AX$6,0)</f>
        <v>6</v>
      </c>
      <c r="S512" s="7">
        <f>INDEX('CW1'!$AK$7:$AX$29,'CW2 Hybrid Fuel consumption'!Q512,'CW2 Hybrid Fuel consumption'!R512)</f>
        <v>424</v>
      </c>
      <c r="T512" s="10">
        <f t="shared" si="105"/>
        <v>5.6</v>
      </c>
      <c r="U512" s="161">
        <f>(('CW1'!G515-'CW1'!G514)/3600)*'CW2 Hybrid Fuel consumption'!T512</f>
        <v>2.3111941269217103E-4</v>
      </c>
      <c r="V512" s="10">
        <f t="shared" si="108"/>
        <v>9.7994630981480521E-2</v>
      </c>
      <c r="W512" s="10">
        <f t="shared" si="111"/>
        <v>19.519714616329892</v>
      </c>
      <c r="X512" s="171">
        <f t="shared" si="112"/>
        <v>1.3136009514943769E-4</v>
      </c>
      <c r="Y512" s="7">
        <f t="shared" si="113"/>
        <v>2.348770702998472E-2</v>
      </c>
    </row>
    <row r="513" spans="1:25">
      <c r="A513" s="42">
        <v>510</v>
      </c>
      <c r="B513" s="168">
        <f>'CW2'!P516</f>
        <v>8.5981036334023937</v>
      </c>
      <c r="C513" s="162">
        <f>CW1FC1!B513</f>
        <v>2.9727186887429873E-4</v>
      </c>
      <c r="D513" s="21">
        <f t="shared" si="106"/>
        <v>1070.1787279474754</v>
      </c>
      <c r="E513" s="131" t="s">
        <v>149</v>
      </c>
      <c r="F513" s="166" t="s">
        <v>153</v>
      </c>
      <c r="G513" s="10">
        <f t="shared" si="120"/>
        <v>2.9981036334023941</v>
      </c>
      <c r="H513" s="79">
        <f t="shared" si="121"/>
        <v>2998.1036334023938</v>
      </c>
      <c r="I513" s="10">
        <v>0</v>
      </c>
      <c r="J513" s="10">
        <f t="shared" si="119"/>
        <v>2534271.5945154768</v>
      </c>
      <c r="K513" s="7">
        <f t="shared" si="109"/>
        <v>70.396433180985468</v>
      </c>
      <c r="L513" s="7">
        <f>MIN(3000,'CW1'!Q516)</f>
        <v>3000</v>
      </c>
      <c r="M513" s="7">
        <f t="shared" si="110"/>
        <v>3000</v>
      </c>
      <c r="N513" s="7">
        <f>VLOOKUP(M513,'CW1'!$AG$7:$AH$68,2,TRUE)</f>
        <v>7.17</v>
      </c>
      <c r="O513" s="7">
        <f>VLOOKUP(L513,'CW1'!$AG$7:$AI$68,3,TRUE)</f>
        <v>17.033529999999999</v>
      </c>
      <c r="P513" s="7">
        <f t="shared" si="107"/>
        <v>18</v>
      </c>
      <c r="Q513" s="7">
        <f>MATCH(P513,'CW1'!$AJ$7:$AJ$29,0)</f>
        <v>5</v>
      </c>
      <c r="R513" s="7">
        <f>MATCH(M513,'CW1'!$AK$6:$AX$6,0)</f>
        <v>6</v>
      </c>
      <c r="S513" s="7">
        <f>INDEX('CW1'!$AK$7:$AX$29,'CW2 Hybrid Fuel consumption'!Q513,'CW2 Hybrid Fuel consumption'!R513)</f>
        <v>424</v>
      </c>
      <c r="T513" s="10">
        <f t="shared" si="105"/>
        <v>5.6</v>
      </c>
      <c r="U513" s="161">
        <f>(('CW1'!G516-'CW1'!G515)/3600)*'CW2 Hybrid Fuel consumption'!T513</f>
        <v>2.2618039379533643E-4</v>
      </c>
      <c r="V513" s="10">
        <f t="shared" si="108"/>
        <v>9.5900486969222654E-2</v>
      </c>
      <c r="W513" s="10">
        <f t="shared" si="111"/>
        <v>19.615615103299117</v>
      </c>
      <c r="X513" s="171">
        <f t="shared" si="112"/>
        <v>1.2855293159413225E-4</v>
      </c>
      <c r="Y513" s="7">
        <f t="shared" si="113"/>
        <v>2.3616259961578852E-2</v>
      </c>
    </row>
    <row r="514" spans="1:25">
      <c r="A514" s="42">
        <v>511</v>
      </c>
      <c r="B514" s="168">
        <f>'CW2'!P517</f>
        <v>8.7869594558286881</v>
      </c>
      <c r="C514" s="162">
        <f>CW1FC1!B514</f>
        <v>2.9762632891597329E-4</v>
      </c>
      <c r="D514" s="21">
        <f t="shared" si="106"/>
        <v>1071.4547840975038</v>
      </c>
      <c r="E514" s="131" t="s">
        <v>149</v>
      </c>
      <c r="F514" s="166" t="s">
        <v>153</v>
      </c>
      <c r="G514" s="10">
        <f t="shared" si="120"/>
        <v>3.1869594558286884</v>
      </c>
      <c r="H514" s="79">
        <f t="shared" si="121"/>
        <v>3186.9594558286885</v>
      </c>
      <c r="I514" s="10">
        <v>0</v>
      </c>
      <c r="J514" s="10">
        <f t="shared" si="119"/>
        <v>2531084.6350596482</v>
      </c>
      <c r="K514" s="7">
        <f t="shared" si="109"/>
        <v>70.307906529434675</v>
      </c>
      <c r="L514" s="7">
        <f>MIN(3000,'CW1'!Q517)</f>
        <v>3000</v>
      </c>
      <c r="M514" s="7">
        <f t="shared" si="110"/>
        <v>3000</v>
      </c>
      <c r="N514" s="7">
        <f>VLOOKUP(M514,'CW1'!$AG$7:$AH$68,2,TRUE)</f>
        <v>7.17</v>
      </c>
      <c r="O514" s="7">
        <f>VLOOKUP(L514,'CW1'!$AG$7:$AI$68,3,TRUE)</f>
        <v>17.033529999999999</v>
      </c>
      <c r="P514" s="7">
        <f t="shared" si="107"/>
        <v>18</v>
      </c>
      <c r="Q514" s="7">
        <f>MATCH(P514,'CW1'!$AJ$7:$AJ$29,0)</f>
        <v>5</v>
      </c>
      <c r="R514" s="7">
        <f>MATCH(M514,'CW1'!$AK$6:$AX$6,0)</f>
        <v>6</v>
      </c>
      <c r="S514" s="7">
        <f>INDEX('CW1'!$AK$7:$AX$29,'CW2 Hybrid Fuel consumption'!Q514,'CW2 Hybrid Fuel consumption'!R514)</f>
        <v>424</v>
      </c>
      <c r="T514" s="10">
        <f t="shared" si="105"/>
        <v>5.6</v>
      </c>
      <c r="U514" s="161">
        <f>(('CW1'!G517-'CW1'!G516)/3600)*'CW2 Hybrid Fuel consumption'!T514</f>
        <v>2.2154505795951232E-4</v>
      </c>
      <c r="V514" s="10">
        <f t="shared" si="108"/>
        <v>9.3935104574833228E-2</v>
      </c>
      <c r="W514" s="10">
        <f t="shared" si="111"/>
        <v>19.709550207873949</v>
      </c>
      <c r="X514" s="171">
        <f t="shared" si="112"/>
        <v>1.2591837074374428E-4</v>
      </c>
      <c r="Y514" s="7">
        <f t="shared" si="113"/>
        <v>2.3742178332322596E-2</v>
      </c>
    </row>
    <row r="515" spans="1:25">
      <c r="A515" s="42">
        <v>512</v>
      </c>
      <c r="B515" s="168">
        <f>'CW2'!P518</f>
        <v>8.9725616649259816</v>
      </c>
      <c r="C515" s="162">
        <f>CW1FC1!B515</f>
        <v>2.9798078895764253E-4</v>
      </c>
      <c r="D515" s="21">
        <f t="shared" si="106"/>
        <v>1072.730840247513</v>
      </c>
      <c r="E515" s="131" t="s">
        <v>149</v>
      </c>
      <c r="F515" s="166" t="s">
        <v>153</v>
      </c>
      <c r="G515" s="10">
        <f t="shared" si="120"/>
        <v>3.372561664925982</v>
      </c>
      <c r="H515" s="79">
        <f t="shared" si="121"/>
        <v>3372.5616649259819</v>
      </c>
      <c r="I515" s="10">
        <v>0</v>
      </c>
      <c r="J515" s="10">
        <f t="shared" si="119"/>
        <v>2527712.0733947223</v>
      </c>
      <c r="K515" s="7">
        <f t="shared" si="109"/>
        <v>70.214224260964514</v>
      </c>
      <c r="L515" s="7">
        <f>MIN(3000,'CW1'!Q518)</f>
        <v>3000</v>
      </c>
      <c r="M515" s="7">
        <f t="shared" si="110"/>
        <v>3000</v>
      </c>
      <c r="N515" s="7">
        <f>VLOOKUP(M515,'CW1'!$AG$7:$AH$68,2,TRUE)</f>
        <v>7.17</v>
      </c>
      <c r="O515" s="7">
        <f>VLOOKUP(L515,'CW1'!$AG$7:$AI$68,3,TRUE)</f>
        <v>17.033529999999999</v>
      </c>
      <c r="P515" s="7">
        <f t="shared" si="107"/>
        <v>18</v>
      </c>
      <c r="Q515" s="7">
        <f>MATCH(P515,'CW1'!$AJ$7:$AJ$29,0)</f>
        <v>5</v>
      </c>
      <c r="R515" s="7">
        <f>MATCH(M515,'CW1'!$AK$6:$AX$6,0)</f>
        <v>6</v>
      </c>
      <c r="S515" s="7">
        <f>INDEX('CW1'!$AK$7:$AX$29,'CW2 Hybrid Fuel consumption'!Q515,'CW2 Hybrid Fuel consumption'!R515)</f>
        <v>424</v>
      </c>
      <c r="T515" s="10">
        <f t="shared" ref="T515:T578" si="122">MIN(5.6,B515)</f>
        <v>5.6</v>
      </c>
      <c r="U515" s="161">
        <f>(('CW1'!G518-'CW1'!G517)/3600)*'CW2 Hybrid Fuel consumption'!T515</f>
        <v>2.1718350800310461E-4</v>
      </c>
      <c r="V515" s="10">
        <f t="shared" si="108"/>
        <v>9.2085807393316357E-2</v>
      </c>
      <c r="W515" s="10">
        <f t="shared" si="111"/>
        <v>19.801636015267267</v>
      </c>
      <c r="X515" s="171">
        <f t="shared" si="112"/>
        <v>1.2343942009827931E-4</v>
      </c>
      <c r="Y515" s="7">
        <f t="shared" si="113"/>
        <v>2.3865617752420874E-2</v>
      </c>
    </row>
    <row r="516" spans="1:25">
      <c r="A516" s="42">
        <v>513</v>
      </c>
      <c r="B516" s="168">
        <f>'CW2'!P519</f>
        <v>9.1551092122445663</v>
      </c>
      <c r="C516" s="162">
        <f>CW1FC1!B516</f>
        <v>2.9833524899930755E-4</v>
      </c>
      <c r="D516" s="21">
        <f t="shared" ref="D516:D579" si="123">3600000*C516</f>
        <v>1074.0068963975073</v>
      </c>
      <c r="E516" s="131" t="s">
        <v>149</v>
      </c>
      <c r="F516" s="166" t="s">
        <v>153</v>
      </c>
      <c r="G516" s="10">
        <f t="shared" si="120"/>
        <v>3.5551092122445667</v>
      </c>
      <c r="H516" s="79">
        <f t="shared" si="121"/>
        <v>3555.1092122445666</v>
      </c>
      <c r="I516" s="10">
        <v>0</v>
      </c>
      <c r="J516" s="10">
        <f t="shared" si="119"/>
        <v>2524156.9641824779</v>
      </c>
      <c r="K516" s="7">
        <f t="shared" si="109"/>
        <v>70.115471227291053</v>
      </c>
      <c r="L516" s="7">
        <f>MIN(3000,'CW1'!Q519)</f>
        <v>3000</v>
      </c>
      <c r="M516" s="7">
        <f t="shared" si="110"/>
        <v>3000</v>
      </c>
      <c r="N516" s="7">
        <f>VLOOKUP(M516,'CW1'!$AG$7:$AH$68,2,TRUE)</f>
        <v>7.17</v>
      </c>
      <c r="O516" s="7">
        <f>VLOOKUP(L516,'CW1'!$AG$7:$AI$68,3,TRUE)</f>
        <v>17.033529999999999</v>
      </c>
      <c r="P516" s="7">
        <f t="shared" ref="P516:P579" si="124">ROUNDUP(O516,0)</f>
        <v>18</v>
      </c>
      <c r="Q516" s="7">
        <f>MATCH(P516,'CW1'!$AJ$7:$AJ$29,0)</f>
        <v>5</v>
      </c>
      <c r="R516" s="7">
        <f>MATCH(M516,'CW1'!$AK$6:$AX$6,0)</f>
        <v>6</v>
      </c>
      <c r="S516" s="7">
        <f>INDEX('CW1'!$AK$7:$AX$29,'CW2 Hybrid Fuel consumption'!Q516,'CW2 Hybrid Fuel consumption'!R516)</f>
        <v>424</v>
      </c>
      <c r="T516" s="10">
        <f t="shared" si="122"/>
        <v>5.6</v>
      </c>
      <c r="U516" s="161">
        <f>(('CW1'!G519-'CW1'!G518)/3600)*'CW2 Hybrid Fuel consumption'!T516</f>
        <v>2.1306981153072178E-4</v>
      </c>
      <c r="V516" s="10">
        <f t="shared" ref="V516:V579" si="125">S516*U516</f>
        <v>9.0341600089026031E-2</v>
      </c>
      <c r="W516" s="10">
        <f t="shared" si="111"/>
        <v>19.891977615356293</v>
      </c>
      <c r="X516" s="171">
        <f t="shared" si="112"/>
        <v>1.2110134060191157E-4</v>
      </c>
      <c r="Y516" s="7">
        <f t="shared" si="113"/>
        <v>2.3986719093022787E-2</v>
      </c>
    </row>
    <row r="517" spans="1:25">
      <c r="A517" s="42">
        <v>514</v>
      </c>
      <c r="B517" s="168">
        <f>'CW2'!P520</f>
        <v>9.33478235364311</v>
      </c>
      <c r="C517" s="162">
        <f>CW1FC1!B517</f>
        <v>2.9868970904097978E-4</v>
      </c>
      <c r="D517" s="21">
        <f t="shared" si="123"/>
        <v>1075.2829525475272</v>
      </c>
      <c r="E517" s="131" t="s">
        <v>149</v>
      </c>
      <c r="F517" s="166" t="s">
        <v>153</v>
      </c>
      <c r="G517" s="10">
        <f t="shared" si="120"/>
        <v>3.7347823536431104</v>
      </c>
      <c r="H517" s="79">
        <f t="shared" si="121"/>
        <v>3734.7823536431106</v>
      </c>
      <c r="I517" s="10">
        <v>0</v>
      </c>
      <c r="J517" s="10">
        <f t="shared" si="119"/>
        <v>2520422.1818288346</v>
      </c>
      <c r="K517" s="7">
        <f t="shared" ref="K517:K580" si="126">(J517/3600000)*100</f>
        <v>70.011727273023183</v>
      </c>
      <c r="L517" s="7">
        <f>MIN(3000,'CW1'!Q520)</f>
        <v>3000</v>
      </c>
      <c r="M517" s="7">
        <f t="shared" ref="M517:M580" si="127">MROUND(L517,500)</f>
        <v>3000</v>
      </c>
      <c r="N517" s="7">
        <f>VLOOKUP(M517,'CW1'!$AG$7:$AH$68,2,TRUE)</f>
        <v>7.17</v>
      </c>
      <c r="O517" s="7">
        <f>VLOOKUP(L517,'CW1'!$AG$7:$AI$68,3,TRUE)</f>
        <v>17.033529999999999</v>
      </c>
      <c r="P517" s="7">
        <f t="shared" si="124"/>
        <v>18</v>
      </c>
      <c r="Q517" s="7">
        <f>MATCH(P517,'CW1'!$AJ$7:$AJ$29,0)</f>
        <v>5</v>
      </c>
      <c r="R517" s="7">
        <f>MATCH(M517,'CW1'!$AK$6:$AX$6,0)</f>
        <v>6</v>
      </c>
      <c r="S517" s="7">
        <f>INDEX('CW1'!$AK$7:$AX$29,'CW2 Hybrid Fuel consumption'!Q517,'CW2 Hybrid Fuel consumption'!R517)</f>
        <v>424</v>
      </c>
      <c r="T517" s="10">
        <f t="shared" si="122"/>
        <v>5.6</v>
      </c>
      <c r="U517" s="161">
        <f>(('CW1'!G520-'CW1'!G519)/3600)*'CW2 Hybrid Fuel consumption'!T517</f>
        <v>2.091813495648801E-4</v>
      </c>
      <c r="V517" s="10">
        <f t="shared" si="125"/>
        <v>8.8692892215509161E-2</v>
      </c>
      <c r="W517" s="10">
        <f t="shared" si="111"/>
        <v>19.980670507571801</v>
      </c>
      <c r="X517" s="171">
        <f t="shared" si="112"/>
        <v>1.1889127642829647E-4</v>
      </c>
      <c r="Y517" s="7">
        <f t="shared" si="113"/>
        <v>2.4105610369451084E-2</v>
      </c>
    </row>
    <row r="518" spans="1:25">
      <c r="A518" s="42">
        <v>515</v>
      </c>
      <c r="B518" s="168">
        <f>'CW2'!P521</f>
        <v>9.5117450068857146</v>
      </c>
      <c r="C518" s="162">
        <f>CW1FC1!B518</f>
        <v>2.9904416908263997E-4</v>
      </c>
      <c r="D518" s="21">
        <f t="shared" si="123"/>
        <v>1076.5590086975039</v>
      </c>
      <c r="E518" s="131" t="s">
        <v>149</v>
      </c>
      <c r="F518" s="166" t="s">
        <v>153</v>
      </c>
      <c r="G518" s="10">
        <f t="shared" si="120"/>
        <v>3.9117450068857149</v>
      </c>
      <c r="H518" s="79">
        <f t="shared" si="121"/>
        <v>3911.7450068857147</v>
      </c>
      <c r="I518" s="10">
        <v>0</v>
      </c>
      <c r="J518" s="10">
        <f t="shared" si="119"/>
        <v>2516510.4368219487</v>
      </c>
      <c r="K518" s="7">
        <f t="shared" si="126"/>
        <v>69.90306768949857</v>
      </c>
      <c r="L518" s="7">
        <f>MIN(3000,'CW1'!Q521)</f>
        <v>3000</v>
      </c>
      <c r="M518" s="7">
        <f t="shared" si="127"/>
        <v>3000</v>
      </c>
      <c r="N518" s="7">
        <f>VLOOKUP(M518,'CW1'!$AG$7:$AH$68,2,TRUE)</f>
        <v>7.17</v>
      </c>
      <c r="O518" s="7">
        <f>VLOOKUP(L518,'CW1'!$AG$7:$AI$68,3,TRUE)</f>
        <v>17.033529999999999</v>
      </c>
      <c r="P518" s="7">
        <f t="shared" si="124"/>
        <v>18</v>
      </c>
      <c r="Q518" s="7">
        <f>MATCH(P518,'CW1'!$AJ$7:$AJ$29,0)</f>
        <v>5</v>
      </c>
      <c r="R518" s="7">
        <f>MATCH(M518,'CW1'!$AK$6:$AX$6,0)</f>
        <v>6</v>
      </c>
      <c r="S518" s="7">
        <f>INDEX('CW1'!$AK$7:$AX$29,'CW2 Hybrid Fuel consumption'!Q518,'CW2 Hybrid Fuel consumption'!R518)</f>
        <v>424</v>
      </c>
      <c r="T518" s="10">
        <f t="shared" si="122"/>
        <v>5.6</v>
      </c>
      <c r="U518" s="161">
        <f>(('CW1'!G521-'CW1'!G520)/3600)*'CW2 Hybrid Fuel consumption'!T518</f>
        <v>2.0549829137006745E-4</v>
      </c>
      <c r="V518" s="10">
        <f t="shared" si="125"/>
        <v>8.7131275540908604E-2</v>
      </c>
      <c r="W518" s="10">
        <f t="shared" ref="W518:W581" si="128">V518+W517</f>
        <v>20.06780178311271</v>
      </c>
      <c r="X518" s="171">
        <f t="shared" ref="X518:X581" si="129">((S518*U518)/1000)/0.746</f>
        <v>1.1679795648915363E-4</v>
      </c>
      <c r="Y518" s="7">
        <f t="shared" ref="Y518:Y581" si="130">Y517+X518</f>
        <v>2.4222408325940237E-2</v>
      </c>
    </row>
    <row r="519" spans="1:25">
      <c r="A519" s="42">
        <v>516</v>
      </c>
      <c r="B519" s="168">
        <f>'CW2'!P522</f>
        <v>9.686146740904892</v>
      </c>
      <c r="C519" s="162">
        <f>CW1FC1!B519</f>
        <v>2.9939862912431252E-4</v>
      </c>
      <c r="D519" s="21">
        <f t="shared" si="123"/>
        <v>1077.835064847525</v>
      </c>
      <c r="E519" s="131" t="s">
        <v>149</v>
      </c>
      <c r="F519" s="166" t="s">
        <v>153</v>
      </c>
      <c r="G519" s="10">
        <f t="shared" si="120"/>
        <v>4.0861467409048924</v>
      </c>
      <c r="H519" s="79">
        <f t="shared" si="121"/>
        <v>4086.1467409048923</v>
      </c>
      <c r="I519" s="10">
        <v>0</v>
      </c>
      <c r="J519" s="10">
        <f t="shared" si="119"/>
        <v>2512424.2900810437</v>
      </c>
      <c r="K519" s="7">
        <f t="shared" si="126"/>
        <v>69.789563613362333</v>
      </c>
      <c r="L519" s="7">
        <f>MIN(3000,'CW1'!Q522)</f>
        <v>3000</v>
      </c>
      <c r="M519" s="7">
        <f t="shared" si="127"/>
        <v>3000</v>
      </c>
      <c r="N519" s="7">
        <f>VLOOKUP(M519,'CW1'!$AG$7:$AH$68,2,TRUE)</f>
        <v>7.17</v>
      </c>
      <c r="O519" s="7">
        <f>VLOOKUP(L519,'CW1'!$AG$7:$AI$68,3,TRUE)</f>
        <v>17.033529999999999</v>
      </c>
      <c r="P519" s="7">
        <f t="shared" si="124"/>
        <v>18</v>
      </c>
      <c r="Q519" s="7">
        <f>MATCH(P519,'CW1'!$AJ$7:$AJ$29,0)</f>
        <v>5</v>
      </c>
      <c r="R519" s="7">
        <f>MATCH(M519,'CW1'!$AK$6:$AX$6,0)</f>
        <v>6</v>
      </c>
      <c r="S519" s="7">
        <f>INDEX('CW1'!$AK$7:$AX$29,'CW2 Hybrid Fuel consumption'!Q519,'CW2 Hybrid Fuel consumption'!R519)</f>
        <v>424</v>
      </c>
      <c r="T519" s="10">
        <f t="shared" si="122"/>
        <v>5.6</v>
      </c>
      <c r="U519" s="161">
        <f>(('CW1'!G522-'CW1'!G521)/3600)*'CW2 Hybrid Fuel consumption'!T519</f>
        <v>2.0200316755818268E-4</v>
      </c>
      <c r="V519" s="10">
        <f t="shared" si="125"/>
        <v>8.5649343044669451E-2</v>
      </c>
      <c r="W519" s="10">
        <f t="shared" si="128"/>
        <v>20.153451126157378</v>
      </c>
      <c r="X519" s="171">
        <f t="shared" si="129"/>
        <v>1.1481145180250597E-4</v>
      </c>
      <c r="Y519" s="7">
        <f t="shared" si="130"/>
        <v>2.4337219777742742E-2</v>
      </c>
    </row>
    <row r="520" spans="1:25">
      <c r="A520" s="42">
        <v>517</v>
      </c>
      <c r="B520" s="168">
        <f>'CW2'!P523</f>
        <v>9.8581244646585713</v>
      </c>
      <c r="C520" s="162">
        <f>CW1FC1!B520</f>
        <v>2.9975308916596518E-4</v>
      </c>
      <c r="D520" s="21">
        <f t="shared" si="123"/>
        <v>1079.1111209974747</v>
      </c>
      <c r="E520" s="131" t="s">
        <v>149</v>
      </c>
      <c r="F520" s="166" t="s">
        <v>153</v>
      </c>
      <c r="G520" s="10">
        <f t="shared" si="120"/>
        <v>4.2581244646585716</v>
      </c>
      <c r="H520" s="79">
        <f t="shared" si="121"/>
        <v>4258.1244646585719</v>
      </c>
      <c r="I520" s="10">
        <v>0</v>
      </c>
      <c r="J520" s="10">
        <f t="shared" si="119"/>
        <v>2508166.1656163852</v>
      </c>
      <c r="K520" s="7">
        <f t="shared" si="126"/>
        <v>69.671282378232917</v>
      </c>
      <c r="L520" s="7">
        <f>MIN(3000,'CW1'!Q523)</f>
        <v>3000</v>
      </c>
      <c r="M520" s="7">
        <f t="shared" si="127"/>
        <v>3000</v>
      </c>
      <c r="N520" s="7">
        <f>VLOOKUP(M520,'CW1'!$AG$7:$AH$68,2,TRUE)</f>
        <v>7.17</v>
      </c>
      <c r="O520" s="7">
        <f>VLOOKUP(L520,'CW1'!$AG$7:$AI$68,3,TRUE)</f>
        <v>17.033529999999999</v>
      </c>
      <c r="P520" s="7">
        <f t="shared" si="124"/>
        <v>18</v>
      </c>
      <c r="Q520" s="7">
        <f>MATCH(P520,'CW1'!$AJ$7:$AJ$29,0)</f>
        <v>5</v>
      </c>
      <c r="R520" s="7">
        <f>MATCH(M520,'CW1'!$AK$6:$AX$6,0)</f>
        <v>6</v>
      </c>
      <c r="S520" s="7">
        <f>INDEX('CW1'!$AK$7:$AX$29,'CW2 Hybrid Fuel consumption'!Q520,'CW2 Hybrid Fuel consumption'!R520)</f>
        <v>424</v>
      </c>
      <c r="T520" s="10">
        <f t="shared" si="122"/>
        <v>5.6</v>
      </c>
      <c r="U520" s="161">
        <f>(('CW1'!G523-'CW1'!G522)/3600)*'CW2 Hybrid Fuel consumption'!T520</f>
        <v>1.9868052045305895E-4</v>
      </c>
      <c r="V520" s="10">
        <f t="shared" si="125"/>
        <v>8.4240540672096992E-2</v>
      </c>
      <c r="W520" s="10">
        <f t="shared" si="128"/>
        <v>20.237691666829477</v>
      </c>
      <c r="X520" s="171">
        <f t="shared" si="129"/>
        <v>1.1292297677224799E-4</v>
      </c>
      <c r="Y520" s="7">
        <f t="shared" si="130"/>
        <v>2.445014275451499E-2</v>
      </c>
    </row>
    <row r="521" spans="1:25">
      <c r="A521" s="42">
        <v>518</v>
      </c>
      <c r="B521" s="168">
        <f>'CW2'!P524</f>
        <v>10.027803869188858</v>
      </c>
      <c r="C521" s="162">
        <f>CW1FC1!B521</f>
        <v>3.001075492076315E-4</v>
      </c>
      <c r="D521" s="21">
        <f t="shared" si="123"/>
        <v>1080.3871771474735</v>
      </c>
      <c r="E521" s="131" t="s">
        <v>149</v>
      </c>
      <c r="F521" s="166" t="s">
        <v>153</v>
      </c>
      <c r="G521" s="10">
        <f t="shared" si="120"/>
        <v>4.4278038691888586</v>
      </c>
      <c r="H521" s="79">
        <f t="shared" si="121"/>
        <v>4427.8038691888587</v>
      </c>
      <c r="I521" s="10">
        <v>0</v>
      </c>
      <c r="J521" s="10">
        <f t="shared" si="119"/>
        <v>2503738.3617471964</v>
      </c>
      <c r="K521" s="7">
        <f t="shared" si="126"/>
        <v>69.548287826311011</v>
      </c>
      <c r="L521" s="7">
        <f>MIN(3000,'CW1'!Q524)</f>
        <v>3000</v>
      </c>
      <c r="M521" s="7">
        <f t="shared" si="127"/>
        <v>3000</v>
      </c>
      <c r="N521" s="7">
        <f>VLOOKUP(M521,'CW1'!$AG$7:$AH$68,2,TRUE)</f>
        <v>7.17</v>
      </c>
      <c r="O521" s="7">
        <f>VLOOKUP(L521,'CW1'!$AG$7:$AI$68,3,TRUE)</f>
        <v>17.033529999999999</v>
      </c>
      <c r="P521" s="7">
        <f t="shared" si="124"/>
        <v>18</v>
      </c>
      <c r="Q521" s="7">
        <f>MATCH(P521,'CW1'!$AJ$7:$AJ$29,0)</f>
        <v>5</v>
      </c>
      <c r="R521" s="7">
        <f>MATCH(M521,'CW1'!$AK$6:$AX$6,0)</f>
        <v>6</v>
      </c>
      <c r="S521" s="7">
        <f>INDEX('CW1'!$AK$7:$AX$29,'CW2 Hybrid Fuel consumption'!Q521,'CW2 Hybrid Fuel consumption'!R521)</f>
        <v>424</v>
      </c>
      <c r="T521" s="10">
        <f t="shared" si="122"/>
        <v>5.6</v>
      </c>
      <c r="U521" s="161">
        <f>(('CW1'!G524-'CW1'!G523)/3600)*'CW2 Hybrid Fuel consumption'!T521</f>
        <v>1.9551661571551269E-4</v>
      </c>
      <c r="V521" s="10">
        <f t="shared" si="125"/>
        <v>8.2899045063377377E-2</v>
      </c>
      <c r="W521" s="10">
        <f t="shared" si="128"/>
        <v>20.320590711892855</v>
      </c>
      <c r="X521" s="171">
        <f t="shared" si="129"/>
        <v>1.1112472528602867E-4</v>
      </c>
      <c r="Y521" s="7">
        <f t="shared" si="130"/>
        <v>2.456126747980102E-2</v>
      </c>
    </row>
    <row r="522" spans="1:25">
      <c r="A522" s="42">
        <v>519</v>
      </c>
      <c r="B522" s="168">
        <f>'CW2'!P525</f>
        <v>10.195300665543494</v>
      </c>
      <c r="C522" s="162">
        <f>CW1FC1!B522</f>
        <v>3.0046200924930758E-4</v>
      </c>
      <c r="D522" s="21">
        <f t="shared" si="123"/>
        <v>1081.6632332975073</v>
      </c>
      <c r="E522" s="131" t="s">
        <v>149</v>
      </c>
      <c r="F522" s="166" t="s">
        <v>153</v>
      </c>
      <c r="G522" s="10">
        <f t="shared" si="120"/>
        <v>4.595300665543494</v>
      </c>
      <c r="H522" s="79">
        <f t="shared" si="121"/>
        <v>4595.3006655434938</v>
      </c>
      <c r="I522" s="10">
        <v>0</v>
      </c>
      <c r="J522" s="10">
        <f t="shared" si="119"/>
        <v>2499143.061081653</v>
      </c>
      <c r="K522" s="7">
        <f t="shared" si="126"/>
        <v>69.420640585601461</v>
      </c>
      <c r="L522" s="7">
        <f>MIN(3000,'CW1'!Q525)</f>
        <v>3000</v>
      </c>
      <c r="M522" s="7">
        <f t="shared" si="127"/>
        <v>3000</v>
      </c>
      <c r="N522" s="7">
        <f>VLOOKUP(M522,'CW1'!$AG$7:$AH$68,2,TRUE)</f>
        <v>7.17</v>
      </c>
      <c r="O522" s="7">
        <f>VLOOKUP(L522,'CW1'!$AG$7:$AI$68,3,TRUE)</f>
        <v>17.033529999999999</v>
      </c>
      <c r="P522" s="7">
        <f t="shared" si="124"/>
        <v>18</v>
      </c>
      <c r="Q522" s="7">
        <f>MATCH(P522,'CW1'!$AJ$7:$AJ$29,0)</f>
        <v>5</v>
      </c>
      <c r="R522" s="7">
        <f>MATCH(M522,'CW1'!$AK$6:$AX$6,0)</f>
        <v>6</v>
      </c>
      <c r="S522" s="7">
        <f>INDEX('CW1'!$AK$7:$AX$29,'CW2 Hybrid Fuel consumption'!Q522,'CW2 Hybrid Fuel consumption'!R522)</f>
        <v>424</v>
      </c>
      <c r="T522" s="10">
        <f t="shared" si="122"/>
        <v>5.6</v>
      </c>
      <c r="U522" s="161">
        <f>(('CW1'!G525-'CW1'!G524)/3600)*'CW2 Hybrid Fuel consumption'!T522</f>
        <v>1.9249920293463972E-4</v>
      </c>
      <c r="V522" s="10">
        <f t="shared" si="125"/>
        <v>8.1619662044287236E-2</v>
      </c>
      <c r="W522" s="10">
        <f t="shared" si="128"/>
        <v>20.402210373937141</v>
      </c>
      <c r="X522" s="171">
        <f t="shared" si="129"/>
        <v>1.0940973464381667E-4</v>
      </c>
      <c r="Y522" s="7">
        <f t="shared" si="130"/>
        <v>2.4670677214444835E-2</v>
      </c>
    </row>
    <row r="523" spans="1:25">
      <c r="A523" s="42">
        <v>520</v>
      </c>
      <c r="B523" s="168">
        <f>'CW2'!P526</f>
        <v>7.8339950747688203</v>
      </c>
      <c r="C523" s="162">
        <f>CW1FC1!B523</f>
        <v>2.278998026243052E-4</v>
      </c>
      <c r="D523" s="21">
        <f t="shared" si="123"/>
        <v>820.43928944749871</v>
      </c>
      <c r="E523" s="131" t="s">
        <v>149</v>
      </c>
      <c r="F523" s="166" t="s">
        <v>153</v>
      </c>
      <c r="G523" s="10">
        <f t="shared" si="120"/>
        <v>2.2339950747688206</v>
      </c>
      <c r="H523" s="79">
        <f t="shared" si="121"/>
        <v>2233.9950747688208</v>
      </c>
      <c r="I523" s="10">
        <v>0</v>
      </c>
      <c r="J523" s="10">
        <f t="shared" si="119"/>
        <v>2496909.066006884</v>
      </c>
      <c r="K523" s="7">
        <f t="shared" si="126"/>
        <v>69.358585166857893</v>
      </c>
      <c r="L523" s="7">
        <f>MIN(3000,'CW1'!Q526)</f>
        <v>3000</v>
      </c>
      <c r="M523" s="7">
        <f t="shared" si="127"/>
        <v>3000</v>
      </c>
      <c r="N523" s="7">
        <f>VLOOKUP(M523,'CW1'!$AG$7:$AH$68,2,TRUE)</f>
        <v>7.17</v>
      </c>
      <c r="O523" s="7">
        <f>VLOOKUP(L523,'CW1'!$AG$7:$AI$68,3,TRUE)</f>
        <v>17.033529999999999</v>
      </c>
      <c r="P523" s="7">
        <f t="shared" si="124"/>
        <v>18</v>
      </c>
      <c r="Q523" s="7">
        <f>MATCH(P523,'CW1'!$AJ$7:$AJ$29,0)</f>
        <v>5</v>
      </c>
      <c r="R523" s="7">
        <f>MATCH(M523,'CW1'!$AK$6:$AX$6,0)</f>
        <v>6</v>
      </c>
      <c r="S523" s="7">
        <f>INDEX('CW1'!$AK$7:$AX$29,'CW2 Hybrid Fuel consumption'!Q523,'CW2 Hybrid Fuel consumption'!R523)</f>
        <v>424</v>
      </c>
      <c r="T523" s="10">
        <f t="shared" si="122"/>
        <v>5.6</v>
      </c>
      <c r="U523" s="161">
        <f>(('CW1'!G526-'CW1'!G525)/3600)*'CW2 Hybrid Fuel consumption'!T523</f>
        <v>1.8961731565323543E-4</v>
      </c>
      <c r="V523" s="10">
        <f t="shared" si="125"/>
        <v>8.039774183697182E-2</v>
      </c>
      <c r="W523" s="10">
        <f t="shared" si="128"/>
        <v>20.482608115774113</v>
      </c>
      <c r="X523" s="171">
        <f t="shared" si="129"/>
        <v>1.0777177189942605E-4</v>
      </c>
      <c r="Y523" s="7">
        <f t="shared" si="130"/>
        <v>2.4778448986344261E-2</v>
      </c>
    </row>
    <row r="524" spans="1:25">
      <c r="A524" s="42">
        <v>521</v>
      </c>
      <c r="B524" s="168">
        <f>'CW2'!P527</f>
        <v>7.8972554135501136</v>
      </c>
      <c r="C524" s="162">
        <f>CW1FC1!B524</f>
        <v>2.2807703264514441E-4</v>
      </c>
      <c r="D524" s="21">
        <f t="shared" si="123"/>
        <v>821.07731752251982</v>
      </c>
      <c r="E524" s="131" t="s">
        <v>149</v>
      </c>
      <c r="F524" s="166" t="s">
        <v>153</v>
      </c>
      <c r="G524" s="10">
        <f t="shared" si="120"/>
        <v>2.297255413550114</v>
      </c>
      <c r="H524" s="79">
        <f t="shared" si="121"/>
        <v>2297.2554135501141</v>
      </c>
      <c r="I524" s="10">
        <v>0</v>
      </c>
      <c r="J524" s="10">
        <f t="shared" si="119"/>
        <v>2494611.810593334</v>
      </c>
      <c r="K524" s="7">
        <f t="shared" si="126"/>
        <v>69.294772516481501</v>
      </c>
      <c r="L524" s="7">
        <f>MIN(3000,'CW1'!Q527)</f>
        <v>3000</v>
      </c>
      <c r="M524" s="7">
        <f t="shared" si="127"/>
        <v>3000</v>
      </c>
      <c r="N524" s="7">
        <f>VLOOKUP(M524,'CW1'!$AG$7:$AH$68,2,TRUE)</f>
        <v>7.17</v>
      </c>
      <c r="O524" s="7">
        <f>VLOOKUP(L524,'CW1'!$AG$7:$AI$68,3,TRUE)</f>
        <v>17.033529999999999</v>
      </c>
      <c r="P524" s="7">
        <f t="shared" si="124"/>
        <v>18</v>
      </c>
      <c r="Q524" s="7">
        <f>MATCH(P524,'CW1'!$AJ$7:$AJ$29,0)</f>
        <v>5</v>
      </c>
      <c r="R524" s="7">
        <f>MATCH(M524,'CW1'!$AK$6:$AX$6,0)</f>
        <v>6</v>
      </c>
      <c r="S524" s="7">
        <f>INDEX('CW1'!$AK$7:$AX$29,'CW2 Hybrid Fuel consumption'!Q524,'CW2 Hybrid Fuel consumption'!R524)</f>
        <v>424</v>
      </c>
      <c r="T524" s="10">
        <f t="shared" si="122"/>
        <v>5.6</v>
      </c>
      <c r="U524" s="161">
        <f>(('CW1'!G527-'CW1'!G526)/3600)*'CW2 Hybrid Fuel consumption'!T524</f>
        <v>1.8822407623850918E-4</v>
      </c>
      <c r="V524" s="10">
        <f t="shared" si="125"/>
        <v>7.9807008325127896E-2</v>
      </c>
      <c r="W524" s="10">
        <f t="shared" si="128"/>
        <v>20.562415124099243</v>
      </c>
      <c r="X524" s="171">
        <f t="shared" si="129"/>
        <v>1.0697990392108296E-4</v>
      </c>
      <c r="Y524" s="7">
        <f t="shared" si="130"/>
        <v>2.4885428890265345E-2</v>
      </c>
    </row>
    <row r="525" spans="1:25">
      <c r="A525" s="42">
        <v>522</v>
      </c>
      <c r="B525" s="168">
        <f>'CW2'!P528</f>
        <v>7.9601696998192617</v>
      </c>
      <c r="C525" s="162">
        <f>CW1FC1!B525</f>
        <v>2.2825426266597179E-4</v>
      </c>
      <c r="D525" s="21">
        <f t="shared" si="123"/>
        <v>821.71534559749841</v>
      </c>
      <c r="E525" s="131" t="s">
        <v>149</v>
      </c>
      <c r="F525" s="166" t="s">
        <v>153</v>
      </c>
      <c r="G525" s="10">
        <f t="shared" si="120"/>
        <v>2.3601696998192621</v>
      </c>
      <c r="H525" s="79">
        <f t="shared" si="121"/>
        <v>2360.169699819262</v>
      </c>
      <c r="I525" s="10">
        <v>0</v>
      </c>
      <c r="J525" s="10">
        <f t="shared" si="119"/>
        <v>2492251.6408935147</v>
      </c>
      <c r="K525" s="7">
        <f t="shared" si="126"/>
        <v>69.229212247042071</v>
      </c>
      <c r="L525" s="7">
        <f>MIN(3000,'CW1'!Q528)</f>
        <v>3000</v>
      </c>
      <c r="M525" s="7">
        <f t="shared" si="127"/>
        <v>3000</v>
      </c>
      <c r="N525" s="7">
        <f>VLOOKUP(M525,'CW1'!$AG$7:$AH$68,2,TRUE)</f>
        <v>7.17</v>
      </c>
      <c r="O525" s="7">
        <f>VLOOKUP(L525,'CW1'!$AG$7:$AI$68,3,TRUE)</f>
        <v>17.033529999999999</v>
      </c>
      <c r="P525" s="7">
        <f t="shared" si="124"/>
        <v>18</v>
      </c>
      <c r="Q525" s="7">
        <f>MATCH(P525,'CW1'!$AJ$7:$AJ$29,0)</f>
        <v>5</v>
      </c>
      <c r="R525" s="7">
        <f>MATCH(M525,'CW1'!$AK$6:$AX$6,0)</f>
        <v>6</v>
      </c>
      <c r="S525" s="7">
        <f>INDEX('CW1'!$AK$7:$AX$29,'CW2 Hybrid Fuel consumption'!Q525,'CW2 Hybrid Fuel consumption'!R525)</f>
        <v>424</v>
      </c>
      <c r="T525" s="10">
        <f t="shared" si="122"/>
        <v>5.6</v>
      </c>
      <c r="U525" s="161">
        <f>(('CW1'!G528-'CW1'!G527)/3600)*'CW2 Hybrid Fuel consumption'!T525</f>
        <v>1.8686110337389373E-4</v>
      </c>
      <c r="V525" s="10">
        <f t="shared" si="125"/>
        <v>7.9229107830530943E-2</v>
      </c>
      <c r="W525" s="10">
        <f t="shared" si="128"/>
        <v>20.641644231929774</v>
      </c>
      <c r="X525" s="171">
        <f t="shared" si="129"/>
        <v>1.0620523837872781E-4</v>
      </c>
      <c r="Y525" s="7">
        <f t="shared" si="130"/>
        <v>2.4991634128644073E-2</v>
      </c>
    </row>
    <row r="526" spans="1:25">
      <c r="A526" s="42">
        <v>523</v>
      </c>
      <c r="B526" s="168">
        <f>'CW2'!P529</f>
        <v>8.0227462270224787</v>
      </c>
      <c r="C526" s="162">
        <f>CW1FC1!B526</f>
        <v>2.2843149268679877E-4</v>
      </c>
      <c r="D526" s="21">
        <f t="shared" si="123"/>
        <v>822.35337367247553</v>
      </c>
      <c r="E526" s="131" t="s">
        <v>149</v>
      </c>
      <c r="F526" s="166" t="s">
        <v>153</v>
      </c>
      <c r="G526" s="10">
        <f t="shared" si="120"/>
        <v>2.4227462270224791</v>
      </c>
      <c r="H526" s="79">
        <f t="shared" si="121"/>
        <v>2422.7462270224792</v>
      </c>
      <c r="I526" s="10">
        <v>0</v>
      </c>
      <c r="J526" s="10">
        <f t="shared" si="119"/>
        <v>2489828.8946664925</v>
      </c>
      <c r="K526" s="7">
        <f t="shared" si="126"/>
        <v>69.161913740735898</v>
      </c>
      <c r="L526" s="7">
        <f>MIN(3000,'CW1'!Q529)</f>
        <v>3000</v>
      </c>
      <c r="M526" s="7">
        <f t="shared" si="127"/>
        <v>3000</v>
      </c>
      <c r="N526" s="7">
        <f>VLOOKUP(M526,'CW1'!$AG$7:$AH$68,2,TRUE)</f>
        <v>7.17</v>
      </c>
      <c r="O526" s="7">
        <f>VLOOKUP(L526,'CW1'!$AG$7:$AI$68,3,TRUE)</f>
        <v>17.033529999999999</v>
      </c>
      <c r="P526" s="7">
        <f t="shared" si="124"/>
        <v>18</v>
      </c>
      <c r="Q526" s="7">
        <f>MATCH(P526,'CW1'!$AJ$7:$AJ$29,0)</f>
        <v>5</v>
      </c>
      <c r="R526" s="7">
        <f>MATCH(M526,'CW1'!$AK$6:$AX$6,0)</f>
        <v>6</v>
      </c>
      <c r="S526" s="7">
        <f>INDEX('CW1'!$AK$7:$AX$29,'CW2 Hybrid Fuel consumption'!Q526,'CW2 Hybrid Fuel consumption'!R526)</f>
        <v>424</v>
      </c>
      <c r="T526" s="10">
        <f t="shared" si="122"/>
        <v>5.6</v>
      </c>
      <c r="U526" s="161">
        <f>(('CW1'!G529-'CW1'!G528)/3600)*'CW2 Hybrid Fuel consumption'!T526</f>
        <v>1.8552731685004333E-4</v>
      </c>
      <c r="V526" s="10">
        <f t="shared" si="125"/>
        <v>7.8663582344418365E-2</v>
      </c>
      <c r="W526" s="10">
        <f t="shared" si="128"/>
        <v>20.720307814274193</v>
      </c>
      <c r="X526" s="171">
        <f t="shared" si="129"/>
        <v>1.0544716131959566E-4</v>
      </c>
      <c r="Y526" s="7">
        <f t="shared" si="130"/>
        <v>2.5097081289963668E-2</v>
      </c>
    </row>
    <row r="527" spans="1:25">
      <c r="A527" s="42">
        <v>524</v>
      </c>
      <c r="B527" s="168">
        <f>'CW2'!P530</f>
        <v>8.0849929888141343</v>
      </c>
      <c r="C527" s="162">
        <f>CW1FC1!B527</f>
        <v>2.2860872270763941E-4</v>
      </c>
      <c r="D527" s="21">
        <f t="shared" si="123"/>
        <v>822.99140174750187</v>
      </c>
      <c r="E527" s="131" t="s">
        <v>149</v>
      </c>
      <c r="F527" s="166" t="s">
        <v>153</v>
      </c>
      <c r="G527" s="10">
        <f t="shared" si="120"/>
        <v>2.4849929888141347</v>
      </c>
      <c r="H527" s="79">
        <f t="shared" si="121"/>
        <v>2484.9929888141346</v>
      </c>
      <c r="I527" s="10">
        <v>0</v>
      </c>
      <c r="J527" s="10">
        <f t="shared" si="119"/>
        <v>2487343.9016776783</v>
      </c>
      <c r="K527" s="7">
        <f t="shared" si="126"/>
        <v>69.092886157713281</v>
      </c>
      <c r="L527" s="7">
        <f>MIN(3000,'CW1'!Q530)</f>
        <v>3000</v>
      </c>
      <c r="M527" s="7">
        <f t="shared" si="127"/>
        <v>3000</v>
      </c>
      <c r="N527" s="7">
        <f>VLOOKUP(M527,'CW1'!$AG$7:$AH$68,2,TRUE)</f>
        <v>7.17</v>
      </c>
      <c r="O527" s="7">
        <f>VLOOKUP(L527,'CW1'!$AG$7:$AI$68,3,TRUE)</f>
        <v>17.033529999999999</v>
      </c>
      <c r="P527" s="7">
        <f t="shared" si="124"/>
        <v>18</v>
      </c>
      <c r="Q527" s="7">
        <f>MATCH(P527,'CW1'!$AJ$7:$AJ$29,0)</f>
        <v>5</v>
      </c>
      <c r="R527" s="7">
        <f>MATCH(M527,'CW1'!$AK$6:$AX$6,0)</f>
        <v>6</v>
      </c>
      <c r="S527" s="7">
        <f>INDEX('CW1'!$AK$7:$AX$29,'CW2 Hybrid Fuel consumption'!Q527,'CW2 Hybrid Fuel consumption'!R527)</f>
        <v>424</v>
      </c>
      <c r="T527" s="10">
        <f t="shared" si="122"/>
        <v>5.6</v>
      </c>
      <c r="U527" s="161">
        <f>(('CW1'!G530-'CW1'!G529)/3600)*'CW2 Hybrid Fuel consumption'!T527</f>
        <v>1.8422168967192456E-4</v>
      </c>
      <c r="V527" s="10">
        <f t="shared" si="125"/>
        <v>7.8109996420896013E-2</v>
      </c>
      <c r="W527" s="10">
        <f t="shared" si="128"/>
        <v>20.798417810695089</v>
      </c>
      <c r="X527" s="171">
        <f t="shared" si="129"/>
        <v>1.0470508903605363E-4</v>
      </c>
      <c r="Y527" s="7">
        <f t="shared" si="130"/>
        <v>2.5201786378999721E-2</v>
      </c>
    </row>
    <row r="528" spans="1:25">
      <c r="A528" s="42">
        <v>525</v>
      </c>
      <c r="B528" s="168">
        <f>'CW2'!P531</f>
        <v>8.1469176938465839</v>
      </c>
      <c r="C528" s="162">
        <f>CW1FC1!B528</f>
        <v>2.2878595272847184E-4</v>
      </c>
      <c r="D528" s="21">
        <f t="shared" si="123"/>
        <v>823.62942982249865</v>
      </c>
      <c r="E528" s="131" t="s">
        <v>149</v>
      </c>
      <c r="F528" s="166" t="s">
        <v>153</v>
      </c>
      <c r="G528" s="10">
        <f t="shared" si="120"/>
        <v>2.5469176938465843</v>
      </c>
      <c r="H528" s="79">
        <f t="shared" si="121"/>
        <v>2546.9176938465844</v>
      </c>
      <c r="I528" s="10">
        <v>0</v>
      </c>
      <c r="J528" s="10">
        <f t="shared" si="119"/>
        <v>2484796.9839838319</v>
      </c>
      <c r="K528" s="7">
        <f t="shared" si="126"/>
        <v>69.022138443995331</v>
      </c>
      <c r="L528" s="7">
        <f>MIN(3000,'CW1'!Q531)</f>
        <v>3000</v>
      </c>
      <c r="M528" s="7">
        <f t="shared" si="127"/>
        <v>3000</v>
      </c>
      <c r="N528" s="7">
        <f>VLOOKUP(M528,'CW1'!$AG$7:$AH$68,2,TRUE)</f>
        <v>7.17</v>
      </c>
      <c r="O528" s="7">
        <f>VLOOKUP(L528,'CW1'!$AG$7:$AI$68,3,TRUE)</f>
        <v>17.033529999999999</v>
      </c>
      <c r="P528" s="7">
        <f t="shared" si="124"/>
        <v>18</v>
      </c>
      <c r="Q528" s="7">
        <f>MATCH(P528,'CW1'!$AJ$7:$AJ$29,0)</f>
        <v>5</v>
      </c>
      <c r="R528" s="7">
        <f>MATCH(M528,'CW1'!$AK$6:$AX$6,0)</f>
        <v>6</v>
      </c>
      <c r="S528" s="7">
        <f>INDEX('CW1'!$AK$7:$AX$29,'CW2 Hybrid Fuel consumption'!Q528,'CW2 Hybrid Fuel consumption'!R528)</f>
        <v>424</v>
      </c>
      <c r="T528" s="10">
        <f t="shared" si="122"/>
        <v>5.6</v>
      </c>
      <c r="U528" s="161">
        <f>(('CW1'!G531-'CW1'!G530)/3600)*'CW2 Hybrid Fuel consumption'!T528</f>
        <v>1.8294324473504749E-4</v>
      </c>
      <c r="V528" s="10">
        <f t="shared" si="125"/>
        <v>7.7567935767660134E-2</v>
      </c>
      <c r="W528" s="10">
        <f t="shared" si="128"/>
        <v>20.875985746462749</v>
      </c>
      <c r="X528" s="171">
        <f t="shared" si="129"/>
        <v>1.0397846617648812E-4</v>
      </c>
      <c r="Y528" s="7">
        <f t="shared" si="130"/>
        <v>2.5305764845176208E-2</v>
      </c>
    </row>
    <row r="529" spans="1:25">
      <c r="A529" s="42">
        <v>526</v>
      </c>
      <c r="B529" s="168">
        <f>'CW2'!P532</f>
        <v>8.2085277796382456</v>
      </c>
      <c r="C529" s="162">
        <f>CW1FC1!B529</f>
        <v>2.2896318274930779E-4</v>
      </c>
      <c r="D529" s="21">
        <f t="shared" si="123"/>
        <v>824.26745789750805</v>
      </c>
      <c r="E529" s="131" t="s">
        <v>149</v>
      </c>
      <c r="F529" s="166" t="s">
        <v>153</v>
      </c>
      <c r="G529" s="10">
        <f t="shared" si="120"/>
        <v>2.608527779638246</v>
      </c>
      <c r="H529" s="79">
        <f t="shared" si="121"/>
        <v>2608.5277796382461</v>
      </c>
      <c r="I529" s="10">
        <v>0</v>
      </c>
      <c r="J529" s="10">
        <f t="shared" si="119"/>
        <v>2482188.4562041936</v>
      </c>
      <c r="K529" s="7">
        <f t="shared" si="126"/>
        <v>68.949679339005371</v>
      </c>
      <c r="L529" s="7">
        <f>MIN(3000,'CW1'!Q532)</f>
        <v>3000</v>
      </c>
      <c r="M529" s="7">
        <f t="shared" si="127"/>
        <v>3000</v>
      </c>
      <c r="N529" s="7">
        <f>VLOOKUP(M529,'CW1'!$AG$7:$AH$68,2,TRUE)</f>
        <v>7.17</v>
      </c>
      <c r="O529" s="7">
        <f>VLOOKUP(L529,'CW1'!$AG$7:$AI$68,3,TRUE)</f>
        <v>17.033529999999999</v>
      </c>
      <c r="P529" s="7">
        <f t="shared" si="124"/>
        <v>18</v>
      </c>
      <c r="Q529" s="7">
        <f>MATCH(P529,'CW1'!$AJ$7:$AJ$29,0)</f>
        <v>5</v>
      </c>
      <c r="R529" s="7">
        <f>MATCH(M529,'CW1'!$AK$6:$AX$6,0)</f>
        <v>6</v>
      </c>
      <c r="S529" s="7">
        <f>INDEX('CW1'!$AK$7:$AX$29,'CW2 Hybrid Fuel consumption'!Q529,'CW2 Hybrid Fuel consumption'!R529)</f>
        <v>424</v>
      </c>
      <c r="T529" s="10">
        <f t="shared" si="122"/>
        <v>5.6</v>
      </c>
      <c r="U529" s="161">
        <f>(('CW1'!G532-'CW1'!G531)/3600)*'CW2 Hybrid Fuel consumption'!T529</f>
        <v>1.8169105175204454E-4</v>
      </c>
      <c r="V529" s="10">
        <f t="shared" si="125"/>
        <v>7.7037005942866887E-2</v>
      </c>
      <c r="W529" s="10">
        <f t="shared" si="128"/>
        <v>20.953022752405616</v>
      </c>
      <c r="X529" s="171">
        <f t="shared" si="129"/>
        <v>1.0326676399848108E-4</v>
      </c>
      <c r="Y529" s="7">
        <f t="shared" si="130"/>
        <v>2.5409031609174688E-2</v>
      </c>
    </row>
    <row r="530" spans="1:25">
      <c r="A530" s="42">
        <v>527</v>
      </c>
      <c r="B530" s="168">
        <f>'CW2'!P533</f>
        <v>8.2698304255891166</v>
      </c>
      <c r="C530" s="162">
        <f>CW1FC1!B530</f>
        <v>2.2914041277013279E-4</v>
      </c>
      <c r="D530" s="21">
        <f t="shared" si="123"/>
        <v>824.905485972478</v>
      </c>
      <c r="E530" s="131" t="s">
        <v>149</v>
      </c>
      <c r="F530" s="166" t="s">
        <v>153</v>
      </c>
      <c r="G530" s="10">
        <f t="shared" si="120"/>
        <v>2.669830425589117</v>
      </c>
      <c r="H530" s="79">
        <f t="shared" si="121"/>
        <v>2669.8304255891171</v>
      </c>
      <c r="I530" s="10">
        <v>0</v>
      </c>
      <c r="J530" s="10">
        <f t="shared" si="119"/>
        <v>2479518.6257786043</v>
      </c>
      <c r="K530" s="7">
        <f t="shared" si="126"/>
        <v>68.875517382739005</v>
      </c>
      <c r="L530" s="7">
        <f>MIN(3000,'CW1'!Q533)</f>
        <v>3000</v>
      </c>
      <c r="M530" s="7">
        <f t="shared" si="127"/>
        <v>3000</v>
      </c>
      <c r="N530" s="7">
        <f>VLOOKUP(M530,'CW1'!$AG$7:$AH$68,2,TRUE)</f>
        <v>7.17</v>
      </c>
      <c r="O530" s="7">
        <f>VLOOKUP(L530,'CW1'!$AG$7:$AI$68,3,TRUE)</f>
        <v>17.033529999999999</v>
      </c>
      <c r="P530" s="7">
        <f t="shared" si="124"/>
        <v>18</v>
      </c>
      <c r="Q530" s="7">
        <f>MATCH(P530,'CW1'!$AJ$7:$AJ$29,0)</f>
        <v>5</v>
      </c>
      <c r="R530" s="7">
        <f>MATCH(M530,'CW1'!$AK$6:$AX$6,0)</f>
        <v>6</v>
      </c>
      <c r="S530" s="7">
        <f>INDEX('CW1'!$AK$7:$AX$29,'CW2 Hybrid Fuel consumption'!Q530,'CW2 Hybrid Fuel consumption'!R530)</f>
        <v>424</v>
      </c>
      <c r="T530" s="10">
        <f t="shared" si="122"/>
        <v>5.6</v>
      </c>
      <c r="U530" s="161">
        <f>(('CW1'!G533-'CW1'!G532)/3600)*'CW2 Hybrid Fuel consumption'!T530</f>
        <v>1.8046422440743648E-4</v>
      </c>
      <c r="V530" s="10">
        <f t="shared" si="125"/>
        <v>7.6516831148753073E-2</v>
      </c>
      <c r="W530" s="10">
        <f t="shared" si="128"/>
        <v>21.029539583554367</v>
      </c>
      <c r="X530" s="171">
        <f t="shared" si="129"/>
        <v>1.0256947875167973E-4</v>
      </c>
      <c r="Y530" s="7">
        <f t="shared" si="130"/>
        <v>2.5511601087926369E-2</v>
      </c>
    </row>
    <row r="531" spans="1:25">
      <c r="A531" s="42">
        <v>528</v>
      </c>
      <c r="B531" s="168">
        <f>'CW2'!P534</f>
        <v>8.3308325652067641</v>
      </c>
      <c r="C531" s="162">
        <f>CW1FC1!B531</f>
        <v>2.2931764279097725E-4</v>
      </c>
      <c r="D531" s="21">
        <f t="shared" si="123"/>
        <v>825.5435140475181</v>
      </c>
      <c r="E531" s="131" t="s">
        <v>149</v>
      </c>
      <c r="F531" s="166" t="s">
        <v>153</v>
      </c>
      <c r="G531" s="10">
        <f t="shared" si="120"/>
        <v>2.7308325652067644</v>
      </c>
      <c r="H531" s="79">
        <f t="shared" si="121"/>
        <v>2730.8325652067642</v>
      </c>
      <c r="I531" s="10">
        <v>0</v>
      </c>
      <c r="J531" s="10">
        <f t="shared" si="119"/>
        <v>2476787.7932133977</v>
      </c>
      <c r="K531" s="7">
        <f t="shared" si="126"/>
        <v>68.799660922594384</v>
      </c>
      <c r="L531" s="7">
        <f>MIN(3000,'CW1'!Q534)</f>
        <v>3000</v>
      </c>
      <c r="M531" s="7">
        <f t="shared" si="127"/>
        <v>3000</v>
      </c>
      <c r="N531" s="7">
        <f>VLOOKUP(M531,'CW1'!$AG$7:$AH$68,2,TRUE)</f>
        <v>7.17</v>
      </c>
      <c r="O531" s="7">
        <f>VLOOKUP(L531,'CW1'!$AG$7:$AI$68,3,TRUE)</f>
        <v>17.033529999999999</v>
      </c>
      <c r="P531" s="7">
        <f t="shared" si="124"/>
        <v>18</v>
      </c>
      <c r="Q531" s="7">
        <f>MATCH(P531,'CW1'!$AJ$7:$AJ$29,0)</f>
        <v>5</v>
      </c>
      <c r="R531" s="7">
        <f>MATCH(M531,'CW1'!$AK$6:$AX$6,0)</f>
        <v>6</v>
      </c>
      <c r="S531" s="7">
        <f>INDEX('CW1'!$AK$7:$AX$29,'CW2 Hybrid Fuel consumption'!Q531,'CW2 Hybrid Fuel consumption'!R531)</f>
        <v>424</v>
      </c>
      <c r="T531" s="10">
        <f t="shared" si="122"/>
        <v>5.6</v>
      </c>
      <c r="U531" s="161">
        <f>(('CW1'!G534-'CW1'!G533)/3600)*'CW2 Hybrid Fuel consumption'!T531</f>
        <v>1.7926191772102128E-4</v>
      </c>
      <c r="V531" s="10">
        <f t="shared" si="125"/>
        <v>7.6007053113713016E-2</v>
      </c>
      <c r="W531" s="10">
        <f t="shared" si="128"/>
        <v>21.10554663666808</v>
      </c>
      <c r="X531" s="171">
        <f t="shared" si="129"/>
        <v>1.0188613017923997E-4</v>
      </c>
      <c r="Y531" s="7">
        <f t="shared" si="130"/>
        <v>2.5613487218105611E-2</v>
      </c>
    </row>
    <row r="532" spans="1:25">
      <c r="A532" s="42">
        <v>529</v>
      </c>
      <c r="B532" s="168">
        <f>'CW2'!P535</f>
        <v>8.3915408976005033</v>
      </c>
      <c r="C532" s="162">
        <f>CW1FC1!B532</f>
        <v>2.2949487281180645E-4</v>
      </c>
      <c r="D532" s="21">
        <f t="shared" si="123"/>
        <v>826.18154212250329</v>
      </c>
      <c r="E532" s="131" t="s">
        <v>149</v>
      </c>
      <c r="F532" s="166" t="s">
        <v>153</v>
      </c>
      <c r="G532" s="10">
        <f t="shared" si="120"/>
        <v>2.7915408976005036</v>
      </c>
      <c r="H532" s="79">
        <f t="shared" si="121"/>
        <v>2791.5408976005037</v>
      </c>
      <c r="I532" s="10">
        <v>0</v>
      </c>
      <c r="J532" s="10">
        <f t="shared" si="119"/>
        <v>2473996.2523157974</v>
      </c>
      <c r="K532" s="7">
        <f t="shared" si="126"/>
        <v>68.722118119883262</v>
      </c>
      <c r="L532" s="7">
        <f>MIN(3000,'CW1'!Q535)</f>
        <v>3000</v>
      </c>
      <c r="M532" s="7">
        <f t="shared" si="127"/>
        <v>3000</v>
      </c>
      <c r="N532" s="7">
        <f>VLOOKUP(M532,'CW1'!$AG$7:$AH$68,2,TRUE)</f>
        <v>7.17</v>
      </c>
      <c r="O532" s="7">
        <f>VLOOKUP(L532,'CW1'!$AG$7:$AI$68,3,TRUE)</f>
        <v>17.033529999999999</v>
      </c>
      <c r="P532" s="7">
        <f t="shared" si="124"/>
        <v>18</v>
      </c>
      <c r="Q532" s="7">
        <f>MATCH(P532,'CW1'!$AJ$7:$AJ$29,0)</f>
        <v>5</v>
      </c>
      <c r="R532" s="7">
        <f>MATCH(M532,'CW1'!$AK$6:$AX$6,0)</f>
        <v>6</v>
      </c>
      <c r="S532" s="7">
        <f>INDEX('CW1'!$AK$7:$AX$29,'CW2 Hybrid Fuel consumption'!Q532,'CW2 Hybrid Fuel consumption'!R532)</f>
        <v>424</v>
      </c>
      <c r="T532" s="10">
        <f t="shared" si="122"/>
        <v>5.6</v>
      </c>
      <c r="U532" s="161">
        <f>(('CW1'!G535-'CW1'!G534)/3600)*'CW2 Hybrid Fuel consumption'!T532</f>
        <v>1.7808332560181523E-4</v>
      </c>
      <c r="V532" s="10">
        <f t="shared" si="125"/>
        <v>7.5507330055169658E-2</v>
      </c>
      <c r="W532" s="10">
        <f t="shared" si="128"/>
        <v>21.181053966723251</v>
      </c>
      <c r="X532" s="171">
        <f t="shared" si="129"/>
        <v>1.0121626012757326E-4</v>
      </c>
      <c r="Y532" s="7">
        <f t="shared" si="130"/>
        <v>2.5714703478233184E-2</v>
      </c>
    </row>
    <row r="533" spans="1:25">
      <c r="A533" s="42">
        <v>530</v>
      </c>
      <c r="B533" s="168">
        <f>'CW2'!P536</f>
        <v>8.4519618982964815</v>
      </c>
      <c r="C533" s="162">
        <f>CW1FC1!B533</f>
        <v>2.2967210283264254E-4</v>
      </c>
      <c r="D533" s="21">
        <f t="shared" si="123"/>
        <v>826.81957019751314</v>
      </c>
      <c r="E533" s="131" t="s">
        <v>149</v>
      </c>
      <c r="F533" s="166" t="s">
        <v>153</v>
      </c>
      <c r="G533" s="10">
        <f t="shared" si="120"/>
        <v>2.8519618982964818</v>
      </c>
      <c r="H533" s="79">
        <f t="shared" si="121"/>
        <v>2851.9618982964816</v>
      </c>
      <c r="I533" s="10">
        <v>0</v>
      </c>
      <c r="J533" s="10">
        <f t="shared" si="119"/>
        <v>2471144.2904175008</v>
      </c>
      <c r="K533" s="7">
        <f t="shared" si="126"/>
        <v>68.642896956041682</v>
      </c>
      <c r="L533" s="7">
        <f>MIN(3000,'CW1'!Q536)</f>
        <v>3000</v>
      </c>
      <c r="M533" s="7">
        <f t="shared" si="127"/>
        <v>3000</v>
      </c>
      <c r="N533" s="7">
        <f>VLOOKUP(M533,'CW1'!$AG$7:$AH$68,2,TRUE)</f>
        <v>7.17</v>
      </c>
      <c r="O533" s="7">
        <f>VLOOKUP(L533,'CW1'!$AG$7:$AI$68,3,TRUE)</f>
        <v>17.033529999999999</v>
      </c>
      <c r="P533" s="7">
        <f t="shared" si="124"/>
        <v>18</v>
      </c>
      <c r="Q533" s="7">
        <f>MATCH(P533,'CW1'!$AJ$7:$AJ$29,0)</f>
        <v>5</v>
      </c>
      <c r="R533" s="7">
        <f>MATCH(M533,'CW1'!$AK$6:$AX$6,0)</f>
        <v>6</v>
      </c>
      <c r="S533" s="7">
        <f>INDEX('CW1'!$AK$7:$AX$29,'CW2 Hybrid Fuel consumption'!Q533,'CW2 Hybrid Fuel consumption'!R533)</f>
        <v>424</v>
      </c>
      <c r="T533" s="10">
        <f t="shared" si="122"/>
        <v>5.6</v>
      </c>
      <c r="U533" s="161">
        <f>(('CW1'!G536-'CW1'!G535)/3600)*'CW2 Hybrid Fuel consumption'!T533</f>
        <v>1.7692767857678386E-4</v>
      </c>
      <c r="V533" s="10">
        <f t="shared" si="125"/>
        <v>7.501733571655636E-2</v>
      </c>
      <c r="W533" s="10">
        <f t="shared" si="128"/>
        <v>21.256071302439807</v>
      </c>
      <c r="X533" s="171">
        <f t="shared" si="129"/>
        <v>1.0055943125543749E-4</v>
      </c>
      <c r="Y533" s="7">
        <f t="shared" si="130"/>
        <v>2.5815262909488622E-2</v>
      </c>
    </row>
    <row r="534" spans="1:25">
      <c r="A534" s="42">
        <v>531</v>
      </c>
      <c r="B534" s="168">
        <f>'CW2'!P537</f>
        <v>8.5121018294219937</v>
      </c>
      <c r="C534" s="162">
        <f>CW1FC1!B534</f>
        <v>2.2984933285346521E-4</v>
      </c>
      <c r="D534" s="21">
        <f t="shared" si="123"/>
        <v>827.4575982724748</v>
      </c>
      <c r="E534" s="131" t="s">
        <v>149</v>
      </c>
      <c r="F534" s="166" t="s">
        <v>153</v>
      </c>
      <c r="G534" s="10">
        <f t="shared" si="120"/>
        <v>2.912101829421994</v>
      </c>
      <c r="H534" s="79">
        <f t="shared" si="121"/>
        <v>2912.1018294219939</v>
      </c>
      <c r="I534" s="10">
        <v>0</v>
      </c>
      <c r="J534" s="10">
        <f t="shared" si="119"/>
        <v>2468232.1885880786</v>
      </c>
      <c r="K534" s="7">
        <f t="shared" si="126"/>
        <v>68.562005238557745</v>
      </c>
      <c r="L534" s="7">
        <f>MIN(3000,'CW1'!Q537)</f>
        <v>3000</v>
      </c>
      <c r="M534" s="7">
        <f t="shared" si="127"/>
        <v>3000</v>
      </c>
      <c r="N534" s="7">
        <f>VLOOKUP(M534,'CW1'!$AG$7:$AH$68,2,TRUE)</f>
        <v>7.17</v>
      </c>
      <c r="O534" s="7">
        <f>VLOOKUP(L534,'CW1'!$AG$7:$AI$68,3,TRUE)</f>
        <v>17.033529999999999</v>
      </c>
      <c r="P534" s="7">
        <f t="shared" si="124"/>
        <v>18</v>
      </c>
      <c r="Q534" s="7">
        <f>MATCH(P534,'CW1'!$AJ$7:$AJ$29,0)</f>
        <v>5</v>
      </c>
      <c r="R534" s="7">
        <f>MATCH(M534,'CW1'!$AK$6:$AX$6,0)</f>
        <v>6</v>
      </c>
      <c r="S534" s="7">
        <f>INDEX('CW1'!$AK$7:$AX$29,'CW2 Hybrid Fuel consumption'!Q534,'CW2 Hybrid Fuel consumption'!R534)</f>
        <v>424</v>
      </c>
      <c r="T534" s="10">
        <f t="shared" si="122"/>
        <v>5.6</v>
      </c>
      <c r="U534" s="161">
        <f>(('CW1'!G537-'CW1'!G536)/3600)*'CW2 Hybrid Fuel consumption'!T534</f>
        <v>1.7579424167946437E-4</v>
      </c>
      <c r="V534" s="10">
        <f t="shared" si="125"/>
        <v>7.4536758472092887E-2</v>
      </c>
      <c r="W534" s="10">
        <f t="shared" si="128"/>
        <v>21.330608060911899</v>
      </c>
      <c r="X534" s="171">
        <f t="shared" si="129"/>
        <v>9.9915225833904686E-5</v>
      </c>
      <c r="Y534" s="7">
        <f t="shared" si="130"/>
        <v>2.5915178135322528E-2</v>
      </c>
    </row>
    <row r="535" spans="1:25">
      <c r="A535" s="42">
        <v>532</v>
      </c>
      <c r="B535" s="168">
        <f>'CW2'!P538</f>
        <v>8.571966749303348</v>
      </c>
      <c r="C535" s="162">
        <f>CW1FC1!B535</f>
        <v>2.3002656287431254E-4</v>
      </c>
      <c r="D535" s="21">
        <f t="shared" si="123"/>
        <v>828.09562634752513</v>
      </c>
      <c r="E535" s="131" t="s">
        <v>149</v>
      </c>
      <c r="F535" s="166" t="s">
        <v>153</v>
      </c>
      <c r="G535" s="10">
        <f t="shared" si="120"/>
        <v>2.9719667493033484</v>
      </c>
      <c r="H535" s="79">
        <f t="shared" si="121"/>
        <v>2971.9667493033485</v>
      </c>
      <c r="I535" s="10">
        <v>0</v>
      </c>
      <c r="J535" s="10">
        <f t="shared" si="119"/>
        <v>2465260.2218387751</v>
      </c>
      <c r="K535" s="7">
        <f t="shared" si="126"/>
        <v>68.479450606632639</v>
      </c>
      <c r="L535" s="7">
        <f>MIN(3000,'CW1'!Q538)</f>
        <v>3000</v>
      </c>
      <c r="M535" s="7">
        <f t="shared" si="127"/>
        <v>3000</v>
      </c>
      <c r="N535" s="7">
        <f>VLOOKUP(M535,'CW1'!$AG$7:$AH$68,2,TRUE)</f>
        <v>7.17</v>
      </c>
      <c r="O535" s="7">
        <f>VLOOKUP(L535,'CW1'!$AG$7:$AI$68,3,TRUE)</f>
        <v>17.033529999999999</v>
      </c>
      <c r="P535" s="7">
        <f t="shared" si="124"/>
        <v>18</v>
      </c>
      <c r="Q535" s="7">
        <f>MATCH(P535,'CW1'!$AJ$7:$AJ$29,0)</f>
        <v>5</v>
      </c>
      <c r="R535" s="7">
        <f>MATCH(M535,'CW1'!$AK$6:$AX$6,0)</f>
        <v>6</v>
      </c>
      <c r="S535" s="7">
        <f>INDEX('CW1'!$AK$7:$AX$29,'CW2 Hybrid Fuel consumption'!Q535,'CW2 Hybrid Fuel consumption'!R535)</f>
        <v>424</v>
      </c>
      <c r="T535" s="10">
        <f t="shared" si="122"/>
        <v>5.6</v>
      </c>
      <c r="U535" s="161">
        <f>(('CW1'!G538-'CW1'!G537)/3600)*'CW2 Hybrid Fuel consumption'!T535</f>
        <v>1.746823124856465E-4</v>
      </c>
      <c r="V535" s="10">
        <f t="shared" si="125"/>
        <v>7.4065300493914119E-2</v>
      </c>
      <c r="W535" s="10">
        <f t="shared" si="128"/>
        <v>21.404673361405813</v>
      </c>
      <c r="X535" s="171">
        <f t="shared" si="129"/>
        <v>9.9283244629911696E-5</v>
      </c>
      <c r="Y535" s="7">
        <f t="shared" si="130"/>
        <v>2.601446137995244E-2</v>
      </c>
    </row>
    <row r="536" spans="1:25">
      <c r="A536" s="42">
        <v>533</v>
      </c>
      <c r="B536" s="168">
        <f>'CW2'!P539</f>
        <v>8.6315625215179459</v>
      </c>
      <c r="C536" s="162">
        <f>CW1FC1!B536</f>
        <v>2.3020379289514297E-4</v>
      </c>
      <c r="D536" s="21">
        <f t="shared" si="123"/>
        <v>828.73365442251463</v>
      </c>
      <c r="E536" s="131" t="s">
        <v>149</v>
      </c>
      <c r="F536" s="166" t="s">
        <v>153</v>
      </c>
      <c r="G536" s="10">
        <f t="shared" si="120"/>
        <v>3.0315625215179463</v>
      </c>
      <c r="H536" s="79">
        <f t="shared" si="121"/>
        <v>3031.5625215179462</v>
      </c>
      <c r="I536" s="10">
        <v>0</v>
      </c>
      <c r="J536" s="10">
        <f t="shared" si="119"/>
        <v>2462228.6593172573</v>
      </c>
      <c r="K536" s="7">
        <f t="shared" si="126"/>
        <v>68.395240536590478</v>
      </c>
      <c r="L536" s="7">
        <f>MIN(3000,'CW1'!Q539)</f>
        <v>3000</v>
      </c>
      <c r="M536" s="7">
        <f t="shared" si="127"/>
        <v>3000</v>
      </c>
      <c r="N536" s="7">
        <f>VLOOKUP(M536,'CW1'!$AG$7:$AH$68,2,TRUE)</f>
        <v>7.17</v>
      </c>
      <c r="O536" s="7">
        <f>VLOOKUP(L536,'CW1'!$AG$7:$AI$68,3,TRUE)</f>
        <v>17.033529999999999</v>
      </c>
      <c r="P536" s="7">
        <f t="shared" si="124"/>
        <v>18</v>
      </c>
      <c r="Q536" s="7">
        <f>MATCH(P536,'CW1'!$AJ$7:$AJ$29,0)</f>
        <v>5</v>
      </c>
      <c r="R536" s="7">
        <f>MATCH(M536,'CW1'!$AK$6:$AX$6,0)</f>
        <v>6</v>
      </c>
      <c r="S536" s="7">
        <f>INDEX('CW1'!$AK$7:$AX$29,'CW2 Hybrid Fuel consumption'!Q536,'CW2 Hybrid Fuel consumption'!R536)</f>
        <v>424</v>
      </c>
      <c r="T536" s="10">
        <f t="shared" si="122"/>
        <v>5.6</v>
      </c>
      <c r="U536" s="161">
        <f>(('CW1'!G539-'CW1'!G538)/3600)*'CW2 Hybrid Fuel consumption'!T536</f>
        <v>1.7359121928384348E-4</v>
      </c>
      <c r="V536" s="10">
        <f t="shared" si="125"/>
        <v>7.3602676976349632E-2</v>
      </c>
      <c r="W536" s="10">
        <f t="shared" si="128"/>
        <v>21.478276038382162</v>
      </c>
      <c r="X536" s="171">
        <f t="shared" si="129"/>
        <v>9.8663105866420421E-5</v>
      </c>
      <c r="Y536" s="7">
        <f t="shared" si="130"/>
        <v>2.6113124485818862E-2</v>
      </c>
    </row>
    <row r="537" spans="1:25">
      <c r="A537" s="42">
        <v>534</v>
      </c>
      <c r="B537" s="168">
        <f>'CW2'!P540</f>
        <v>8.6908948234379935</v>
      </c>
      <c r="C537" s="162">
        <f>CW1FC1!B537</f>
        <v>2.3038102291596726E-4</v>
      </c>
      <c r="D537" s="21">
        <f t="shared" si="123"/>
        <v>829.3716824974822</v>
      </c>
      <c r="E537" s="131" t="s">
        <v>149</v>
      </c>
      <c r="F537" s="166" t="s">
        <v>153</v>
      </c>
      <c r="G537" s="10">
        <f t="shared" si="120"/>
        <v>3.0908948234379938</v>
      </c>
      <c r="H537" s="79">
        <f t="shared" si="121"/>
        <v>3090.8948234379936</v>
      </c>
      <c r="I537" s="10">
        <v>0</v>
      </c>
      <c r="J537" s="10">
        <f t="shared" si="119"/>
        <v>2459137.7644938193</v>
      </c>
      <c r="K537" s="7">
        <f t="shared" si="126"/>
        <v>68.309382347050544</v>
      </c>
      <c r="L537" s="7">
        <f>MIN(3000,'CW1'!Q540)</f>
        <v>3000</v>
      </c>
      <c r="M537" s="7">
        <f t="shared" si="127"/>
        <v>3000</v>
      </c>
      <c r="N537" s="7">
        <f>VLOOKUP(M537,'CW1'!$AG$7:$AH$68,2,TRUE)</f>
        <v>7.17</v>
      </c>
      <c r="O537" s="7">
        <f>VLOOKUP(L537,'CW1'!$AG$7:$AI$68,3,TRUE)</f>
        <v>17.033529999999999</v>
      </c>
      <c r="P537" s="7">
        <f t="shared" si="124"/>
        <v>18</v>
      </c>
      <c r="Q537" s="7">
        <f>MATCH(P537,'CW1'!$AJ$7:$AJ$29,0)</f>
        <v>5</v>
      </c>
      <c r="R537" s="7">
        <f>MATCH(M537,'CW1'!$AK$6:$AX$6,0)</f>
        <v>6</v>
      </c>
      <c r="S537" s="7">
        <f>INDEX('CW1'!$AK$7:$AX$29,'CW2 Hybrid Fuel consumption'!Q537,'CW2 Hybrid Fuel consumption'!R537)</f>
        <v>424</v>
      </c>
      <c r="T537" s="10">
        <f t="shared" si="122"/>
        <v>5.6</v>
      </c>
      <c r="U537" s="161">
        <f>(('CW1'!G540-'CW1'!G539)/3600)*'CW2 Hybrid Fuel consumption'!T537</f>
        <v>1.7252031937011874E-4</v>
      </c>
      <c r="V537" s="10">
        <f t="shared" si="125"/>
        <v>7.3148615412930343E-2</v>
      </c>
      <c r="W537" s="10">
        <f t="shared" si="128"/>
        <v>21.551424653795092</v>
      </c>
      <c r="X537" s="171">
        <f t="shared" si="129"/>
        <v>9.8054444253257831E-5</v>
      </c>
      <c r="Y537" s="7">
        <f t="shared" si="130"/>
        <v>2.6211178930072122E-2</v>
      </c>
    </row>
    <row r="538" spans="1:25">
      <c r="A538" s="42">
        <v>535</v>
      </c>
      <c r="B538" s="168">
        <f>'CW2'!P541</f>
        <v>-0.75016090965151316</v>
      </c>
      <c r="C538" s="162">
        <f>CW1FC1!B538</f>
        <v>-1.7358413729860974E-5</v>
      </c>
      <c r="D538" s="21">
        <f t="shared" si="123"/>
        <v>-62.490289427499505</v>
      </c>
      <c r="E538" s="152" t="s">
        <v>150</v>
      </c>
      <c r="F538" s="165" t="s">
        <v>154</v>
      </c>
      <c r="G538" s="7">
        <v>0</v>
      </c>
      <c r="H538" s="79">
        <f t="shared" si="121"/>
        <v>0</v>
      </c>
      <c r="I538" s="10">
        <v>0</v>
      </c>
      <c r="J538" s="10">
        <f t="shared" si="119"/>
        <v>2459137.7644938193</v>
      </c>
      <c r="K538" s="7">
        <f t="shared" si="126"/>
        <v>68.309382347050544</v>
      </c>
      <c r="L538" s="7">
        <f>'CW1'!Q541</f>
        <v>5700</v>
      </c>
      <c r="M538" s="7">
        <f t="shared" si="127"/>
        <v>5500</v>
      </c>
      <c r="N538" s="7">
        <f>VLOOKUP(M538,'CW1'!$AG$7:$AH$68,2,TRUE)</f>
        <v>16.940000000000001</v>
      </c>
      <c r="O538" s="7">
        <f>VLOOKUP(L538,'CW1'!$AG$7:$AI$68,3,TRUE)</f>
        <v>21.393503508771929</v>
      </c>
      <c r="P538" s="7">
        <f t="shared" si="124"/>
        <v>22</v>
      </c>
      <c r="Q538" s="7">
        <f>MATCH(P538,'CW1'!$AJ$7:$AJ$29,0)</f>
        <v>1</v>
      </c>
      <c r="R538" s="7">
        <f>MATCH(M538,'CW1'!$AK$6:$AX$6,0)</f>
        <v>11</v>
      </c>
      <c r="S538" s="7">
        <v>0</v>
      </c>
      <c r="T538" s="10">
        <f t="shared" si="122"/>
        <v>-0.75016090965151316</v>
      </c>
      <c r="U538" s="161">
        <f>(('CW1'!G541-'CW1'!G540)/3600)*'CW2 Hybrid Fuel consumption'!T538</f>
        <v>-2.2969524840972003E-5</v>
      </c>
      <c r="V538" s="10">
        <v>0</v>
      </c>
      <c r="W538" s="10">
        <f t="shared" si="128"/>
        <v>21.551424653795092</v>
      </c>
      <c r="X538" s="171">
        <f t="shared" si="129"/>
        <v>0</v>
      </c>
      <c r="Y538" s="7">
        <f t="shared" si="130"/>
        <v>2.6211178930072122E-2</v>
      </c>
    </row>
    <row r="539" spans="1:25">
      <c r="A539" s="42">
        <v>536</v>
      </c>
      <c r="B539" s="168">
        <f>'CW2'!P542</f>
        <v>-0.75282954473320718</v>
      </c>
      <c r="C539" s="162">
        <f>CW1FC1!B539</f>
        <v>-1.7783765779861603E-5</v>
      </c>
      <c r="D539" s="21">
        <f t="shared" si="123"/>
        <v>-64.021556807501767</v>
      </c>
      <c r="E539" s="152" t="s">
        <v>150</v>
      </c>
      <c r="F539" s="165" t="s">
        <v>154</v>
      </c>
      <c r="G539" s="7">
        <v>0</v>
      </c>
      <c r="H539" s="79">
        <f t="shared" si="121"/>
        <v>0</v>
      </c>
      <c r="I539" s="10">
        <v>0</v>
      </c>
      <c r="J539" s="10">
        <f t="shared" si="119"/>
        <v>2459137.7644938193</v>
      </c>
      <c r="K539" s="7">
        <f t="shared" si="126"/>
        <v>68.309382347050544</v>
      </c>
      <c r="L539" s="7">
        <f>'CW1'!Q542</f>
        <v>5600</v>
      </c>
      <c r="M539" s="7">
        <f t="shared" si="127"/>
        <v>5500</v>
      </c>
      <c r="N539" s="7">
        <f>VLOOKUP(M539,'CW1'!$AG$7:$AH$68,2,TRUE)</f>
        <v>16.940000000000001</v>
      </c>
      <c r="O539" s="7">
        <f>VLOOKUP(L539,'CW1'!$AG$7:$AI$68,3,TRUE)</f>
        <v>21.69280625</v>
      </c>
      <c r="P539" s="7">
        <f t="shared" si="124"/>
        <v>22</v>
      </c>
      <c r="Q539" s="7">
        <f>MATCH(P539,'CW1'!$AJ$7:$AJ$29,0)</f>
        <v>1</v>
      </c>
      <c r="R539" s="7">
        <f>MATCH(M539,'CW1'!$AK$6:$AX$6,0)</f>
        <v>11</v>
      </c>
      <c r="S539" s="7">
        <v>0</v>
      </c>
      <c r="T539" s="10">
        <f t="shared" si="122"/>
        <v>-0.75282954473320718</v>
      </c>
      <c r="U539" s="161">
        <f>(('CW1'!G542-'CW1'!G541)/3600)*'CW2 Hybrid Fuel consumption'!T539</f>
        <v>-2.3394876890972825E-5</v>
      </c>
      <c r="V539" s="10">
        <v>0</v>
      </c>
      <c r="W539" s="10">
        <f t="shared" si="128"/>
        <v>21.551424653795092</v>
      </c>
      <c r="X539" s="171">
        <f t="shared" si="129"/>
        <v>0</v>
      </c>
      <c r="Y539" s="7">
        <f t="shared" si="130"/>
        <v>2.6211178930072122E-2</v>
      </c>
    </row>
    <row r="540" spans="1:25">
      <c r="A540" s="42">
        <v>537</v>
      </c>
      <c r="B540" s="168">
        <f>'CW2'!P543</f>
        <v>-0.75491713541967698</v>
      </c>
      <c r="C540" s="162">
        <f>CW1FC1!B540</f>
        <v>-1.820911782986066E-5</v>
      </c>
      <c r="D540" s="21">
        <f t="shared" si="123"/>
        <v>-65.552824187498373</v>
      </c>
      <c r="E540" s="152" t="s">
        <v>150</v>
      </c>
      <c r="F540" s="165" t="s">
        <v>154</v>
      </c>
      <c r="G540" s="7">
        <v>0</v>
      </c>
      <c r="H540" s="79">
        <f t="shared" si="121"/>
        <v>0</v>
      </c>
      <c r="I540" s="10">
        <v>0</v>
      </c>
      <c r="J540" s="10">
        <f t="shared" si="119"/>
        <v>2459137.7644938193</v>
      </c>
      <c r="K540" s="7">
        <f t="shared" si="126"/>
        <v>68.309382347050544</v>
      </c>
      <c r="L540" s="7">
        <f>'CW1'!Q543</f>
        <v>5500</v>
      </c>
      <c r="M540" s="7">
        <f t="shared" si="127"/>
        <v>5500</v>
      </c>
      <c r="N540" s="7">
        <f>VLOOKUP(M540,'CW1'!$AG$7:$AH$68,2,TRUE)</f>
        <v>16.940000000000001</v>
      </c>
      <c r="O540" s="7">
        <f>VLOOKUP(L540,'CW1'!$AG$7:$AI$68,3,TRUE)</f>
        <v>21.951160000000002</v>
      </c>
      <c r="P540" s="7">
        <f t="shared" si="124"/>
        <v>22</v>
      </c>
      <c r="Q540" s="7">
        <f>MATCH(P540,'CW1'!$AJ$7:$AJ$29,0)</f>
        <v>1</v>
      </c>
      <c r="R540" s="7">
        <f>MATCH(M540,'CW1'!$AK$6:$AX$6,0)</f>
        <v>11</v>
      </c>
      <c r="S540" s="7">
        <v>0</v>
      </c>
      <c r="T540" s="10">
        <f t="shared" si="122"/>
        <v>-0.75491713541967698</v>
      </c>
      <c r="U540" s="161">
        <f>(('CW1'!G543-'CW1'!G542)/3600)*'CW2 Hybrid Fuel consumption'!T540</f>
        <v>-2.3820228940971601E-5</v>
      </c>
      <c r="V540" s="10">
        <v>0</v>
      </c>
      <c r="W540" s="10">
        <f t="shared" si="128"/>
        <v>21.551424653795092</v>
      </c>
      <c r="X540" s="171">
        <f t="shared" si="129"/>
        <v>0</v>
      </c>
      <c r="Y540" s="7">
        <f t="shared" si="130"/>
        <v>2.6211178930072122E-2</v>
      </c>
    </row>
    <row r="541" spans="1:25">
      <c r="A541" s="42">
        <v>538</v>
      </c>
      <c r="B541" s="168">
        <f>'CW2'!P544</f>
        <v>-0.75640617350822481</v>
      </c>
      <c r="C541" s="162">
        <f>CW1FC1!B541</f>
        <v>-1.863446987986074E-5</v>
      </c>
      <c r="D541" s="21">
        <f t="shared" si="123"/>
        <v>-67.08409156749866</v>
      </c>
      <c r="E541" s="152" t="s">
        <v>150</v>
      </c>
      <c r="F541" s="165" t="s">
        <v>154</v>
      </c>
      <c r="G541" s="7">
        <v>0</v>
      </c>
      <c r="H541" s="79">
        <f t="shared" si="121"/>
        <v>0</v>
      </c>
      <c r="I541" s="10">
        <v>0</v>
      </c>
      <c r="J541" s="10">
        <f t="shared" si="119"/>
        <v>2459137.7644938193</v>
      </c>
      <c r="K541" s="7">
        <f t="shared" si="126"/>
        <v>68.309382347050544</v>
      </c>
      <c r="L541" s="7">
        <f>'CW1'!Q544</f>
        <v>5400</v>
      </c>
      <c r="M541" s="7">
        <f t="shared" si="127"/>
        <v>5500</v>
      </c>
      <c r="N541" s="7">
        <f>VLOOKUP(M541,'CW1'!$AG$7:$AH$68,2,TRUE)</f>
        <v>16.940000000000001</v>
      </c>
      <c r="O541" s="7">
        <f>VLOOKUP(L541,'CW1'!$AG$7:$AI$68,3,TRUE)</f>
        <v>21.882529629629627</v>
      </c>
      <c r="P541" s="7">
        <f t="shared" si="124"/>
        <v>22</v>
      </c>
      <c r="Q541" s="7">
        <f>MATCH(P541,'CW1'!$AJ$7:$AJ$29,0)</f>
        <v>1</v>
      </c>
      <c r="R541" s="7">
        <f>MATCH(M541,'CW1'!$AK$6:$AX$6,0)</f>
        <v>11</v>
      </c>
      <c r="S541" s="7">
        <v>0</v>
      </c>
      <c r="T541" s="10">
        <f t="shared" si="122"/>
        <v>-0.75640617350822481</v>
      </c>
      <c r="U541" s="161">
        <f>(('CW1'!G544-'CW1'!G543)/3600)*'CW2 Hybrid Fuel consumption'!T541</f>
        <v>-2.4245580990971705E-5</v>
      </c>
      <c r="V541" s="10">
        <v>0</v>
      </c>
      <c r="W541" s="10">
        <f t="shared" si="128"/>
        <v>21.551424653795092</v>
      </c>
      <c r="X541" s="171">
        <f t="shared" si="129"/>
        <v>0</v>
      </c>
      <c r="Y541" s="7">
        <f t="shared" si="130"/>
        <v>2.6211178930072122E-2</v>
      </c>
    </row>
    <row r="542" spans="1:25">
      <c r="A542" s="42">
        <v>539</v>
      </c>
      <c r="B542" s="168">
        <f>'CW2'!P545</f>
        <v>-0.75727789648685495</v>
      </c>
      <c r="C542" s="162">
        <f>CW1FC1!B542</f>
        <v>-1.9059821929861054E-5</v>
      </c>
      <c r="D542" s="21">
        <f t="shared" si="123"/>
        <v>-68.6153589474998</v>
      </c>
      <c r="E542" s="152" t="s">
        <v>150</v>
      </c>
      <c r="F542" s="165" t="s">
        <v>154</v>
      </c>
      <c r="G542" s="7">
        <v>0</v>
      </c>
      <c r="H542" s="79">
        <f t="shared" si="121"/>
        <v>0</v>
      </c>
      <c r="I542" s="10">
        <v>0</v>
      </c>
      <c r="J542" s="10">
        <f t="shared" ref="J542:J573" si="131">J541-H542</f>
        <v>2459137.7644938193</v>
      </c>
      <c r="K542" s="7">
        <f t="shared" si="126"/>
        <v>68.309382347050544</v>
      </c>
      <c r="L542" s="7">
        <f>'CW1'!Q545</f>
        <v>5400</v>
      </c>
      <c r="M542" s="7">
        <f t="shared" si="127"/>
        <v>5500</v>
      </c>
      <c r="N542" s="7">
        <f>VLOOKUP(M542,'CW1'!$AG$7:$AH$68,2,TRUE)</f>
        <v>16.940000000000001</v>
      </c>
      <c r="O542" s="7">
        <f>VLOOKUP(L542,'CW1'!$AG$7:$AI$68,3,TRUE)</f>
        <v>21.882529629629627</v>
      </c>
      <c r="P542" s="7">
        <f t="shared" si="124"/>
        <v>22</v>
      </c>
      <c r="Q542" s="7">
        <f>MATCH(P542,'CW1'!$AJ$7:$AJ$29,0)</f>
        <v>1</v>
      </c>
      <c r="R542" s="7">
        <f>MATCH(M542,'CW1'!$AK$6:$AX$6,0)</f>
        <v>11</v>
      </c>
      <c r="S542" s="7">
        <v>0</v>
      </c>
      <c r="T542" s="10">
        <f t="shared" si="122"/>
        <v>-0.75727789648685495</v>
      </c>
      <c r="U542" s="161">
        <f>(('CW1'!G545-'CW1'!G544)/3600)*'CW2 Hybrid Fuel consumption'!T542</f>
        <v>-2.467093304097211E-5</v>
      </c>
      <c r="V542" s="10">
        <v>0</v>
      </c>
      <c r="W542" s="10">
        <f t="shared" si="128"/>
        <v>21.551424653795092</v>
      </c>
      <c r="X542" s="171">
        <f t="shared" si="129"/>
        <v>0</v>
      </c>
      <c r="Y542" s="7">
        <f t="shared" si="130"/>
        <v>2.6211178930072122E-2</v>
      </c>
    </row>
    <row r="543" spans="1:25">
      <c r="A543" s="42">
        <v>540</v>
      </c>
      <c r="B543" s="168">
        <f>'CW2'!P546</f>
        <v>-0.7575121491302248</v>
      </c>
      <c r="C543" s="162">
        <f>CW1FC1!B543</f>
        <v>-1.9485173979861751E-5</v>
      </c>
      <c r="D543" s="21">
        <f t="shared" si="123"/>
        <v>-70.146626327502304</v>
      </c>
      <c r="E543" s="152" t="s">
        <v>150</v>
      </c>
      <c r="F543" s="165" t="s">
        <v>154</v>
      </c>
      <c r="G543" s="7">
        <v>0</v>
      </c>
      <c r="H543" s="79">
        <f t="shared" si="121"/>
        <v>0</v>
      </c>
      <c r="I543" s="10">
        <v>0</v>
      </c>
      <c r="J543" s="10">
        <f t="shared" si="131"/>
        <v>2459137.7644938193</v>
      </c>
      <c r="K543" s="7">
        <f t="shared" si="126"/>
        <v>68.309382347050544</v>
      </c>
      <c r="L543" s="7">
        <f>'CW1'!Q546</f>
        <v>5300</v>
      </c>
      <c r="M543" s="7">
        <f t="shared" si="127"/>
        <v>5500</v>
      </c>
      <c r="N543" s="7">
        <f>VLOOKUP(M543,'CW1'!$AG$7:$AH$68,2,TRUE)</f>
        <v>16.940000000000001</v>
      </c>
      <c r="O543" s="7">
        <f>VLOOKUP(L543,'CW1'!$AG$7:$AI$68,3,TRUE)</f>
        <v>21.851650943396226</v>
      </c>
      <c r="P543" s="7">
        <f t="shared" si="124"/>
        <v>22</v>
      </c>
      <c r="Q543" s="7">
        <f>MATCH(P543,'CW1'!$AJ$7:$AJ$29,0)</f>
        <v>1</v>
      </c>
      <c r="R543" s="7">
        <f>MATCH(M543,'CW1'!$AK$6:$AX$6,0)</f>
        <v>11</v>
      </c>
      <c r="S543" s="7">
        <v>0</v>
      </c>
      <c r="T543" s="10">
        <f t="shared" si="122"/>
        <v>-0.7575121491302248</v>
      </c>
      <c r="U543" s="161">
        <f>(('CW1'!G546-'CW1'!G545)/3600)*'CW2 Hybrid Fuel consumption'!T543</f>
        <v>-2.509628509097301E-5</v>
      </c>
      <c r="V543" s="10">
        <v>0</v>
      </c>
      <c r="W543" s="10">
        <f t="shared" si="128"/>
        <v>21.551424653795092</v>
      </c>
      <c r="X543" s="171">
        <f t="shared" si="129"/>
        <v>0</v>
      </c>
      <c r="Y543" s="7">
        <f t="shared" si="130"/>
        <v>2.6211178930072122E-2</v>
      </c>
    </row>
    <row r="544" spans="1:25">
      <c r="A544" s="42">
        <v>541</v>
      </c>
      <c r="B544" s="168">
        <f>'CW2'!P547</f>
        <v>-0.75708722430734521</v>
      </c>
      <c r="C544" s="162">
        <f>CW1FC1!B544</f>
        <v>-1.9910526029861506E-5</v>
      </c>
      <c r="D544" s="21">
        <f t="shared" si="123"/>
        <v>-71.677893707501426</v>
      </c>
      <c r="E544" s="152" t="s">
        <v>150</v>
      </c>
      <c r="F544" s="165" t="s">
        <v>154</v>
      </c>
      <c r="G544" s="7">
        <v>0</v>
      </c>
      <c r="H544" s="79">
        <f t="shared" si="121"/>
        <v>0</v>
      </c>
      <c r="I544" s="10">
        <v>0</v>
      </c>
      <c r="J544" s="10">
        <f t="shared" si="131"/>
        <v>2459137.7644938193</v>
      </c>
      <c r="K544" s="7">
        <f t="shared" si="126"/>
        <v>68.309382347050544</v>
      </c>
      <c r="L544" s="7">
        <f>'CW1'!Q547</f>
        <v>5200</v>
      </c>
      <c r="M544" s="7">
        <f t="shared" si="127"/>
        <v>5000</v>
      </c>
      <c r="N544" s="7">
        <f>VLOOKUP(M544,'CW1'!$AG$7:$AH$68,2,TRUE)</f>
        <v>15.26</v>
      </c>
      <c r="O544" s="7">
        <f>VLOOKUP(L544,'CW1'!$AG$7:$AI$68,3,TRUE)</f>
        <v>21.819584615384613</v>
      </c>
      <c r="P544" s="7">
        <f t="shared" si="124"/>
        <v>22</v>
      </c>
      <c r="Q544" s="7">
        <f>MATCH(P544,'CW1'!$AJ$7:$AJ$29,0)</f>
        <v>1</v>
      </c>
      <c r="R544" s="7">
        <f>MATCH(M544,'CW1'!$AK$6:$AX$6,0)</f>
        <v>10</v>
      </c>
      <c r="S544" s="7">
        <v>0</v>
      </c>
      <c r="T544" s="10">
        <f t="shared" si="122"/>
        <v>-0.75708722430734521</v>
      </c>
      <c r="U544" s="161">
        <f>(('CW1'!G547-'CW1'!G546)/3600)*'CW2 Hybrid Fuel consumption'!T544</f>
        <v>-2.552163714097269E-5</v>
      </c>
      <c r="V544" s="10">
        <v>0</v>
      </c>
      <c r="W544" s="10">
        <f t="shared" si="128"/>
        <v>21.551424653795092</v>
      </c>
      <c r="X544" s="171">
        <f t="shared" si="129"/>
        <v>0</v>
      </c>
      <c r="Y544" s="7">
        <f t="shared" si="130"/>
        <v>2.6211178930072122E-2</v>
      </c>
    </row>
    <row r="545" spans="1:25">
      <c r="A545" s="42">
        <v>542</v>
      </c>
      <c r="B545" s="168">
        <f>'CW2'!P548</f>
        <v>-0.7559796790040838</v>
      </c>
      <c r="C545" s="162">
        <f>CW1FC1!B545</f>
        <v>-2.0335878079861339E-5</v>
      </c>
      <c r="D545" s="21">
        <f t="shared" si="123"/>
        <v>-73.209161087500817</v>
      </c>
      <c r="E545" s="152" t="s">
        <v>150</v>
      </c>
      <c r="F545" s="165" t="s">
        <v>154</v>
      </c>
      <c r="G545" s="7">
        <v>0</v>
      </c>
      <c r="H545" s="79">
        <f t="shared" si="121"/>
        <v>0</v>
      </c>
      <c r="I545" s="10">
        <v>0</v>
      </c>
      <c r="J545" s="10">
        <f t="shared" si="131"/>
        <v>2459137.7644938193</v>
      </c>
      <c r="K545" s="7">
        <f t="shared" si="126"/>
        <v>68.309382347050544</v>
      </c>
      <c r="L545" s="7">
        <f>'CW1'!Q548</f>
        <v>5100</v>
      </c>
      <c r="M545" s="7">
        <f t="shared" si="127"/>
        <v>5000</v>
      </c>
      <c r="N545" s="7">
        <f>VLOOKUP(M545,'CW1'!$AG$7:$AH$68,2,TRUE)</f>
        <v>15.26</v>
      </c>
      <c r="O545" s="7">
        <f>VLOOKUP(L545,'CW1'!$AG$7:$AI$68,3,TRUE)</f>
        <v>21.786260784313725</v>
      </c>
      <c r="P545" s="7">
        <f t="shared" si="124"/>
        <v>22</v>
      </c>
      <c r="Q545" s="7">
        <f>MATCH(P545,'CW1'!$AJ$7:$AJ$29,0)</f>
        <v>1</v>
      </c>
      <c r="R545" s="7">
        <f>MATCH(M545,'CW1'!$AK$6:$AX$6,0)</f>
        <v>10</v>
      </c>
      <c r="S545" s="7">
        <v>0</v>
      </c>
      <c r="T545" s="10">
        <f t="shared" si="122"/>
        <v>-0.7559796790040838</v>
      </c>
      <c r="U545" s="161">
        <f>(('CW1'!G548-'CW1'!G547)/3600)*'CW2 Hybrid Fuel consumption'!T545</f>
        <v>-2.5946989190972479E-5</v>
      </c>
      <c r="V545" s="10">
        <v>0</v>
      </c>
      <c r="W545" s="10">
        <f t="shared" si="128"/>
        <v>21.551424653795092</v>
      </c>
      <c r="X545" s="171">
        <f t="shared" si="129"/>
        <v>0</v>
      </c>
      <c r="Y545" s="7">
        <f t="shared" si="130"/>
        <v>2.6211178930072122E-2</v>
      </c>
    </row>
    <row r="546" spans="1:25">
      <c r="A546" s="42">
        <v>543</v>
      </c>
      <c r="B546" s="168">
        <f>'CW2'!P549</f>
        <v>-0.75416412061572125</v>
      </c>
      <c r="C546" s="162">
        <f>CW1FC1!B546</f>
        <v>-2.0761230129861127E-5</v>
      </c>
      <c r="D546" s="21">
        <f t="shared" si="123"/>
        <v>-74.740428467500053</v>
      </c>
      <c r="E546" s="152" t="s">
        <v>150</v>
      </c>
      <c r="F546" s="165" t="s">
        <v>154</v>
      </c>
      <c r="G546" s="7">
        <v>0</v>
      </c>
      <c r="H546" s="79">
        <f t="shared" si="121"/>
        <v>0</v>
      </c>
      <c r="I546" s="10">
        <v>0</v>
      </c>
      <c r="J546" s="10">
        <f t="shared" si="131"/>
        <v>2459137.7644938193</v>
      </c>
      <c r="K546" s="7">
        <f t="shared" si="126"/>
        <v>68.309382347050544</v>
      </c>
      <c r="L546" s="7">
        <f>'CW1'!Q549</f>
        <v>5000</v>
      </c>
      <c r="M546" s="7">
        <f t="shared" si="127"/>
        <v>5000</v>
      </c>
      <c r="N546" s="7">
        <f>VLOOKUP(M546,'CW1'!$AG$7:$AH$68,2,TRUE)</f>
        <v>15.26</v>
      </c>
      <c r="O546" s="7">
        <f>VLOOKUP(L546,'CW1'!$AG$7:$AI$68,3,TRUE)</f>
        <v>21.751604</v>
      </c>
      <c r="P546" s="7">
        <f t="shared" si="124"/>
        <v>22</v>
      </c>
      <c r="Q546" s="7">
        <f>MATCH(P546,'CW1'!$AJ$7:$AJ$29,0)</f>
        <v>1</v>
      </c>
      <c r="R546" s="7">
        <f>MATCH(M546,'CW1'!$AK$6:$AX$6,0)</f>
        <v>10</v>
      </c>
      <c r="S546" s="7">
        <v>0</v>
      </c>
      <c r="T546" s="10">
        <f t="shared" si="122"/>
        <v>-0.75416412061572125</v>
      </c>
      <c r="U546" s="161">
        <f>(('CW1'!G549-'CW1'!G548)/3600)*'CW2 Hybrid Fuel consumption'!T546</f>
        <v>-2.637234124097221E-5</v>
      </c>
      <c r="V546" s="10">
        <v>0</v>
      </c>
      <c r="W546" s="10">
        <f t="shared" si="128"/>
        <v>21.551424653795092</v>
      </c>
      <c r="X546" s="171">
        <f t="shared" si="129"/>
        <v>0</v>
      </c>
      <c r="Y546" s="7">
        <f t="shared" si="130"/>
        <v>2.6211178930072122E-2</v>
      </c>
    </row>
    <row r="547" spans="1:25">
      <c r="A547" s="42">
        <v>544</v>
      </c>
      <c r="B547" s="168">
        <f>'CW2'!P550</f>
        <v>-0.75161295734662292</v>
      </c>
      <c r="C547" s="162">
        <f>CW1FC1!B547</f>
        <v>-2.1186582179861672E-5</v>
      </c>
      <c r="D547" s="21">
        <f t="shared" si="123"/>
        <v>-76.271695847502016</v>
      </c>
      <c r="E547" s="152" t="s">
        <v>150</v>
      </c>
      <c r="F547" s="165" t="s">
        <v>154</v>
      </c>
      <c r="G547" s="7">
        <v>0</v>
      </c>
      <c r="H547" s="79">
        <f t="shared" si="121"/>
        <v>0</v>
      </c>
      <c r="I547" s="10">
        <v>0</v>
      </c>
      <c r="J547" s="10">
        <f t="shared" si="131"/>
        <v>2459137.7644938193</v>
      </c>
      <c r="K547" s="7">
        <f t="shared" si="126"/>
        <v>68.309382347050544</v>
      </c>
      <c r="L547" s="7">
        <f>'CW1'!Q550</f>
        <v>4900</v>
      </c>
      <c r="M547" s="7">
        <f t="shared" si="127"/>
        <v>5000</v>
      </c>
      <c r="N547" s="7">
        <f>VLOOKUP(M547,'CW1'!$AG$7:$AH$68,2,TRUE)</f>
        <v>15.26</v>
      </c>
      <c r="O547" s="7">
        <f>VLOOKUP(L547,'CW1'!$AG$7:$AI$68,3,TRUE)</f>
        <v>21.773712244897961</v>
      </c>
      <c r="P547" s="7">
        <f t="shared" si="124"/>
        <v>22</v>
      </c>
      <c r="Q547" s="7">
        <f>MATCH(P547,'CW1'!$AJ$7:$AJ$29,0)</f>
        <v>1</v>
      </c>
      <c r="R547" s="7">
        <f>MATCH(M547,'CW1'!$AK$6:$AX$6,0)</f>
        <v>10</v>
      </c>
      <c r="S547" s="7">
        <v>0</v>
      </c>
      <c r="T547" s="10">
        <f t="shared" si="122"/>
        <v>-0.75161295734662292</v>
      </c>
      <c r="U547" s="161">
        <f>(('CW1'!G550-'CW1'!G549)/3600)*'CW2 Hybrid Fuel consumption'!T547</f>
        <v>-2.6797693290972887E-5</v>
      </c>
      <c r="V547" s="10">
        <v>0</v>
      </c>
      <c r="W547" s="10">
        <f t="shared" si="128"/>
        <v>21.551424653795092</v>
      </c>
      <c r="X547" s="171">
        <f t="shared" si="129"/>
        <v>0</v>
      </c>
      <c r="Y547" s="7">
        <f t="shared" si="130"/>
        <v>2.6211178930072122E-2</v>
      </c>
    </row>
    <row r="548" spans="1:25">
      <c r="A548" s="42">
        <v>545</v>
      </c>
      <c r="B548" s="168">
        <f>'CW2'!P551</f>
        <v>7.247540503661309</v>
      </c>
      <c r="C548" s="162">
        <f>CW1FC1!B548</f>
        <v>2.2630473243680438E-4</v>
      </c>
      <c r="D548" s="21">
        <f t="shared" si="123"/>
        <v>814.69703677249584</v>
      </c>
      <c r="E548" s="167" t="s">
        <v>149</v>
      </c>
      <c r="F548" s="166" t="s">
        <v>153</v>
      </c>
      <c r="G548" s="10">
        <f>B548-5.6</f>
        <v>1.6475405036613093</v>
      </c>
      <c r="H548" s="79">
        <f>G548*1000</f>
        <v>1647.5405036613092</v>
      </c>
      <c r="I548" s="10">
        <v>0</v>
      </c>
      <c r="J548" s="10">
        <f t="shared" si="131"/>
        <v>2457490.2239901582</v>
      </c>
      <c r="K548" s="7">
        <f t="shared" si="126"/>
        <v>68.263617333059941</v>
      </c>
      <c r="L548" s="7">
        <f>MIN(3000,'CW1'!Q551)</f>
        <v>3000</v>
      </c>
      <c r="M548" s="7">
        <f t="shared" si="127"/>
        <v>3000</v>
      </c>
      <c r="N548" s="7">
        <f>VLOOKUP(M548,'CW1'!$AG$7:$AH$68,2,TRUE)</f>
        <v>7.17</v>
      </c>
      <c r="O548" s="7">
        <f>VLOOKUP(L548,'CW1'!$AG$7:$AI$68,3,TRUE)</f>
        <v>17.033529999999999</v>
      </c>
      <c r="P548" s="7">
        <f t="shared" si="124"/>
        <v>18</v>
      </c>
      <c r="Q548" s="7">
        <f>MATCH(P548,'CW1'!$AJ$7:$AJ$29,0)</f>
        <v>5</v>
      </c>
      <c r="R548" s="7">
        <f>MATCH(M548,'CW1'!$AK$6:$AX$6,0)</f>
        <v>6</v>
      </c>
      <c r="S548" s="7">
        <f>INDEX('CW1'!$AK$7:$AX$29,'CW2 Hybrid Fuel consumption'!Q548,'CW2 Hybrid Fuel consumption'!R548)</f>
        <v>424</v>
      </c>
      <c r="T548" s="10">
        <f t="shared" si="122"/>
        <v>5.6</v>
      </c>
      <c r="U548" s="161">
        <f>(('CW1'!G551-'CW1'!G550)/3600)*'CW2 Hybrid Fuel consumption'!T548</f>
        <v>2.0372824727539138E-4</v>
      </c>
      <c r="V548" s="10">
        <f t="shared" si="125"/>
        <v>8.6380776844765944E-2</v>
      </c>
      <c r="W548" s="10">
        <f t="shared" si="128"/>
        <v>21.637805430639858</v>
      </c>
      <c r="X548" s="171">
        <f t="shared" si="129"/>
        <v>1.157919260653699E-4</v>
      </c>
      <c r="Y548" s="7">
        <f t="shared" si="130"/>
        <v>2.6326970856137492E-2</v>
      </c>
    </row>
    <row r="549" spans="1:25">
      <c r="A549" s="42">
        <v>546</v>
      </c>
      <c r="B549" s="168">
        <f>'CW2'!P552</f>
        <v>7.3143467493373056</v>
      </c>
      <c r="C549" s="162">
        <f>CW1FC1!B549</f>
        <v>2.2648196245764391E-4</v>
      </c>
      <c r="D549" s="21">
        <f t="shared" si="123"/>
        <v>815.33506484751808</v>
      </c>
      <c r="E549" s="167" t="s">
        <v>149</v>
      </c>
      <c r="F549" s="166" t="s">
        <v>153</v>
      </c>
      <c r="G549" s="10">
        <f t="shared" ref="G549:G558" si="132">B549-5.6</f>
        <v>1.7143467493373059</v>
      </c>
      <c r="H549" s="79">
        <f t="shared" ref="H549:H572" si="133">G549*1000</f>
        <v>1714.3467493373059</v>
      </c>
      <c r="I549" s="10">
        <v>0</v>
      </c>
      <c r="J549" s="10">
        <f t="shared" si="131"/>
        <v>2455775.8772408208</v>
      </c>
      <c r="K549" s="7">
        <f t="shared" si="126"/>
        <v>68.215996590022797</v>
      </c>
      <c r="L549" s="7">
        <f>MIN(3000,'CW1'!Q552)</f>
        <v>3000</v>
      </c>
      <c r="M549" s="7">
        <f t="shared" si="127"/>
        <v>3000</v>
      </c>
      <c r="N549" s="7">
        <f>VLOOKUP(M549,'CW1'!$AG$7:$AH$68,2,TRUE)</f>
        <v>7.17</v>
      </c>
      <c r="O549" s="7">
        <f>VLOOKUP(L549,'CW1'!$AG$7:$AI$68,3,TRUE)</f>
        <v>17.033529999999999</v>
      </c>
      <c r="P549" s="7">
        <f t="shared" si="124"/>
        <v>18</v>
      </c>
      <c r="Q549" s="7">
        <f>MATCH(P549,'CW1'!$AJ$7:$AJ$29,0)</f>
        <v>5</v>
      </c>
      <c r="R549" s="7">
        <f>MATCH(M549,'CW1'!$AK$6:$AX$6,0)</f>
        <v>6</v>
      </c>
      <c r="S549" s="7">
        <f>INDEX('CW1'!$AK$7:$AX$29,'CW2 Hybrid Fuel consumption'!Q549,'CW2 Hybrid Fuel consumption'!R549)</f>
        <v>424</v>
      </c>
      <c r="T549" s="10">
        <f t="shared" si="122"/>
        <v>5.6</v>
      </c>
      <c r="U549" s="161">
        <f>(('CW1'!G552-'CW1'!G551)/3600)*'CW2 Hybrid Fuel consumption'!T549</f>
        <v>2.0200316755818268E-4</v>
      </c>
      <c r="V549" s="10">
        <f t="shared" si="125"/>
        <v>8.5649343044669451E-2</v>
      </c>
      <c r="W549" s="10">
        <f t="shared" si="128"/>
        <v>21.723454773684526</v>
      </c>
      <c r="X549" s="171">
        <f t="shared" si="129"/>
        <v>1.1481145180250597E-4</v>
      </c>
      <c r="Y549" s="7">
        <f t="shared" si="130"/>
        <v>2.6441782307939997E-2</v>
      </c>
    </row>
    <row r="550" spans="1:25">
      <c r="A550" s="42">
        <v>547</v>
      </c>
      <c r="B550" s="168">
        <f>'CW2'!P553</f>
        <v>7.3807158021624382</v>
      </c>
      <c r="C550" s="162">
        <f>CW1FC1!B550</f>
        <v>2.2665919247846753E-4</v>
      </c>
      <c r="D550" s="21">
        <f t="shared" si="123"/>
        <v>815.97309292248315</v>
      </c>
      <c r="E550" s="167" t="s">
        <v>149</v>
      </c>
      <c r="F550" s="166" t="s">
        <v>153</v>
      </c>
      <c r="G550" s="10">
        <f t="shared" si="132"/>
        <v>1.7807158021624385</v>
      </c>
      <c r="H550" s="79">
        <f t="shared" si="133"/>
        <v>1780.7158021624384</v>
      </c>
      <c r="I550" s="10">
        <v>0</v>
      </c>
      <c r="J550" s="10">
        <f t="shared" si="131"/>
        <v>2453995.1614386584</v>
      </c>
      <c r="K550" s="7">
        <f t="shared" si="126"/>
        <v>68.166532262184958</v>
      </c>
      <c r="L550" s="7">
        <f>MIN(3000,'CW1'!Q553)</f>
        <v>3000</v>
      </c>
      <c r="M550" s="7">
        <f t="shared" si="127"/>
        <v>3000</v>
      </c>
      <c r="N550" s="7">
        <f>VLOOKUP(M550,'CW1'!$AG$7:$AH$68,2,TRUE)</f>
        <v>7.17</v>
      </c>
      <c r="O550" s="7">
        <f>VLOOKUP(L550,'CW1'!$AG$7:$AI$68,3,TRUE)</f>
        <v>17.033529999999999</v>
      </c>
      <c r="P550" s="7">
        <f t="shared" si="124"/>
        <v>18</v>
      </c>
      <c r="Q550" s="7">
        <f>MATCH(P550,'CW1'!$AJ$7:$AJ$29,0)</f>
        <v>5</v>
      </c>
      <c r="R550" s="7">
        <f>MATCH(M550,'CW1'!$AK$6:$AX$6,0)</f>
        <v>6</v>
      </c>
      <c r="S550" s="7">
        <f>INDEX('CW1'!$AK$7:$AX$29,'CW2 Hybrid Fuel consumption'!Q550,'CW2 Hybrid Fuel consumption'!R550)</f>
        <v>424</v>
      </c>
      <c r="T550" s="10">
        <f t="shared" si="122"/>
        <v>5.6</v>
      </c>
      <c r="U550" s="161">
        <f>(('CW1'!G553-'CW1'!G552)/3600)*'CW2 Hybrid Fuel consumption'!T550</f>
        <v>2.0032118018532212E-4</v>
      </c>
      <c r="V550" s="10">
        <f t="shared" si="125"/>
        <v>8.4936180398576575E-2</v>
      </c>
      <c r="W550" s="10">
        <f t="shared" si="128"/>
        <v>21.808390954083102</v>
      </c>
      <c r="X550" s="171">
        <f t="shared" si="129"/>
        <v>1.1385546970318576E-4</v>
      </c>
      <c r="Y550" s="7">
        <f t="shared" si="130"/>
        <v>2.6555637777643182E-2</v>
      </c>
    </row>
    <row r="551" spans="1:25">
      <c r="A551" s="42">
        <v>548</v>
      </c>
      <c r="B551" s="168">
        <f>'CW2'!P554</f>
        <v>7.4466595157115618</v>
      </c>
      <c r="C551" s="162">
        <f>CW1FC1!B551</f>
        <v>2.2683642249929999E-4</v>
      </c>
      <c r="D551" s="21">
        <f t="shared" si="123"/>
        <v>816.61112099747993</v>
      </c>
      <c r="E551" s="167" t="s">
        <v>149</v>
      </c>
      <c r="F551" s="166" t="s">
        <v>153</v>
      </c>
      <c r="G551" s="10">
        <f t="shared" si="132"/>
        <v>1.8466595157115622</v>
      </c>
      <c r="H551" s="79">
        <f t="shared" si="133"/>
        <v>1846.6595157115621</v>
      </c>
      <c r="I551" s="10">
        <v>0</v>
      </c>
      <c r="J551" s="10">
        <f t="shared" si="131"/>
        <v>2452148.5019229469</v>
      </c>
      <c r="K551" s="7">
        <f t="shared" si="126"/>
        <v>68.115236164526308</v>
      </c>
      <c r="L551" s="7">
        <f>MIN(3000,'CW1'!Q554)</f>
        <v>3000</v>
      </c>
      <c r="M551" s="7">
        <f t="shared" si="127"/>
        <v>3000</v>
      </c>
      <c r="N551" s="7">
        <f>VLOOKUP(M551,'CW1'!$AG$7:$AH$68,2,TRUE)</f>
        <v>7.17</v>
      </c>
      <c r="O551" s="7">
        <f>VLOOKUP(L551,'CW1'!$AG$7:$AI$68,3,TRUE)</f>
        <v>17.033529999999999</v>
      </c>
      <c r="P551" s="7">
        <f t="shared" si="124"/>
        <v>18</v>
      </c>
      <c r="Q551" s="7">
        <f>MATCH(P551,'CW1'!$AJ$7:$AJ$29,0)</f>
        <v>5</v>
      </c>
      <c r="R551" s="7">
        <f>MATCH(M551,'CW1'!$AK$6:$AX$6,0)</f>
        <v>6</v>
      </c>
      <c r="S551" s="7">
        <f>INDEX('CW1'!$AK$7:$AX$29,'CW2 Hybrid Fuel consumption'!Q551,'CW2 Hybrid Fuel consumption'!R551)</f>
        <v>424</v>
      </c>
      <c r="T551" s="10">
        <f t="shared" si="122"/>
        <v>5.6</v>
      </c>
      <c r="U551" s="161">
        <f>(('CW1'!G554-'CW1'!G553)/3600)*'CW2 Hybrid Fuel consumption'!T551</f>
        <v>1.9868052045305895E-4</v>
      </c>
      <c r="V551" s="10">
        <f t="shared" si="125"/>
        <v>8.4240540672096992E-2</v>
      </c>
      <c r="W551" s="10">
        <f t="shared" si="128"/>
        <v>21.8926314947552</v>
      </c>
      <c r="X551" s="171">
        <f t="shared" si="129"/>
        <v>1.1292297677224799E-4</v>
      </c>
      <c r="Y551" s="7">
        <f t="shared" si="130"/>
        <v>2.666856075441543E-2</v>
      </c>
    </row>
    <row r="552" spans="1:25">
      <c r="A552" s="42">
        <v>549</v>
      </c>
      <c r="B552" s="168">
        <f>'CW2'!P555</f>
        <v>7.5121892537370103</v>
      </c>
      <c r="C552" s="162">
        <f>CW1FC1!B552</f>
        <v>2.2701365252013621E-4</v>
      </c>
      <c r="D552" s="21">
        <f t="shared" si="123"/>
        <v>817.24914907249035</v>
      </c>
      <c r="E552" s="167" t="s">
        <v>149</v>
      </c>
      <c r="F552" s="166" t="s">
        <v>153</v>
      </c>
      <c r="G552" s="10">
        <f t="shared" si="132"/>
        <v>1.9121892537370107</v>
      </c>
      <c r="H552" s="79">
        <f t="shared" si="133"/>
        <v>1912.1892537370106</v>
      </c>
      <c r="I552" s="10">
        <v>0</v>
      </c>
      <c r="J552" s="10">
        <f t="shared" si="131"/>
        <v>2450236.3126692097</v>
      </c>
      <c r="K552" s="7">
        <f t="shared" si="126"/>
        <v>68.062119796366943</v>
      </c>
      <c r="L552" s="7">
        <f>MIN(3000,'CW1'!Q555)</f>
        <v>3000</v>
      </c>
      <c r="M552" s="7">
        <f t="shared" si="127"/>
        <v>3000</v>
      </c>
      <c r="N552" s="7">
        <f>VLOOKUP(M552,'CW1'!$AG$7:$AH$68,2,TRUE)</f>
        <v>7.17</v>
      </c>
      <c r="O552" s="7">
        <f>VLOOKUP(L552,'CW1'!$AG$7:$AI$68,3,TRUE)</f>
        <v>17.033529999999999</v>
      </c>
      <c r="P552" s="7">
        <f t="shared" si="124"/>
        <v>18</v>
      </c>
      <c r="Q552" s="7">
        <f>MATCH(P552,'CW1'!$AJ$7:$AJ$29,0)</f>
        <v>5</v>
      </c>
      <c r="R552" s="7">
        <f>MATCH(M552,'CW1'!$AK$6:$AX$6,0)</f>
        <v>6</v>
      </c>
      <c r="S552" s="7">
        <f>INDEX('CW1'!$AK$7:$AX$29,'CW2 Hybrid Fuel consumption'!Q552,'CW2 Hybrid Fuel consumption'!R552)</f>
        <v>424</v>
      </c>
      <c r="T552" s="10">
        <f t="shared" si="122"/>
        <v>5.6</v>
      </c>
      <c r="U552" s="161">
        <f>(('CW1'!G555-'CW1'!G554)/3600)*'CW2 Hybrid Fuel consumption'!T552</f>
        <v>1.9707952320270608E-4</v>
      </c>
      <c r="V552" s="10">
        <f t="shared" si="125"/>
        <v>8.3561717837947386E-2</v>
      </c>
      <c r="W552" s="10">
        <f t="shared" si="128"/>
        <v>21.976193212593149</v>
      </c>
      <c r="X552" s="171">
        <f t="shared" si="129"/>
        <v>1.1201302659242278E-4</v>
      </c>
      <c r="Y552" s="7">
        <f t="shared" si="130"/>
        <v>2.6780573781007854E-2</v>
      </c>
    </row>
    <row r="553" spans="1:25">
      <c r="A553" s="42">
        <v>550</v>
      </c>
      <c r="B553" s="168">
        <f>'CW2'!P556</f>
        <v>7.5773159177799947</v>
      </c>
      <c r="C553" s="162">
        <f>CW1FC1!B553</f>
        <v>2.2719088254096638E-4</v>
      </c>
      <c r="D553" s="21">
        <f t="shared" si="123"/>
        <v>817.88717714747895</v>
      </c>
      <c r="E553" s="167" t="s">
        <v>149</v>
      </c>
      <c r="F553" s="166" t="s">
        <v>153</v>
      </c>
      <c r="G553" s="10">
        <f t="shared" si="132"/>
        <v>1.977315917779995</v>
      </c>
      <c r="H553" s="79">
        <f t="shared" si="133"/>
        <v>1977.3159177799951</v>
      </c>
      <c r="I553" s="10">
        <v>0</v>
      </c>
      <c r="J553" s="10">
        <f t="shared" si="131"/>
        <v>2448258.9967514295</v>
      </c>
      <c r="K553" s="7">
        <f t="shared" si="126"/>
        <v>68.007194354206376</v>
      </c>
      <c r="L553" s="7">
        <f>MIN(3000,'CW1'!Q556)</f>
        <v>3000</v>
      </c>
      <c r="M553" s="7">
        <f t="shared" si="127"/>
        <v>3000</v>
      </c>
      <c r="N553" s="7">
        <f>VLOOKUP(M553,'CW1'!$AG$7:$AH$68,2,TRUE)</f>
        <v>7.17</v>
      </c>
      <c r="O553" s="7">
        <f>VLOOKUP(L553,'CW1'!$AG$7:$AI$68,3,TRUE)</f>
        <v>17.033529999999999</v>
      </c>
      <c r="P553" s="7">
        <f t="shared" si="124"/>
        <v>18</v>
      </c>
      <c r="Q553" s="7">
        <f>MATCH(P553,'CW1'!$AJ$7:$AJ$29,0)</f>
        <v>5</v>
      </c>
      <c r="R553" s="7">
        <f>MATCH(M553,'CW1'!$AK$6:$AX$6,0)</f>
        <v>6</v>
      </c>
      <c r="S553" s="7">
        <f>INDEX('CW1'!$AK$7:$AX$29,'CW2 Hybrid Fuel consumption'!Q553,'CW2 Hybrid Fuel consumption'!R553)</f>
        <v>424</v>
      </c>
      <c r="T553" s="10">
        <f t="shared" si="122"/>
        <v>5.6</v>
      </c>
      <c r="U553" s="161">
        <f>(('CW1'!G556-'CW1'!G555)/3600)*'CW2 Hybrid Fuel consumption'!T553</f>
        <v>1.9551661571551269E-4</v>
      </c>
      <c r="V553" s="10">
        <f t="shared" si="125"/>
        <v>8.2899045063377377E-2</v>
      </c>
      <c r="W553" s="10">
        <f t="shared" si="128"/>
        <v>22.059092257656527</v>
      </c>
      <c r="X553" s="171">
        <f t="shared" si="129"/>
        <v>1.1112472528602867E-4</v>
      </c>
      <c r="Y553" s="7">
        <f t="shared" si="130"/>
        <v>2.6891698506293884E-2</v>
      </c>
    </row>
    <row r="554" spans="1:25">
      <c r="A554" s="42">
        <v>551</v>
      </c>
      <c r="B554" s="168">
        <f>'CW2'!P557</f>
        <v>7.6420499728186337</v>
      </c>
      <c r="C554" s="162">
        <f>CW1FC1!B554</f>
        <v>2.273681125618012E-4</v>
      </c>
      <c r="D554" s="21">
        <f t="shared" si="123"/>
        <v>818.52520522248426</v>
      </c>
      <c r="E554" s="167" t="s">
        <v>149</v>
      </c>
      <c r="F554" s="166" t="s">
        <v>153</v>
      </c>
      <c r="G554" s="10">
        <f t="shared" si="132"/>
        <v>2.0420499728186341</v>
      </c>
      <c r="H554" s="79">
        <f t="shared" si="133"/>
        <v>2042.0499728186342</v>
      </c>
      <c r="I554" s="10">
        <v>0</v>
      </c>
      <c r="J554" s="10">
        <f t="shared" si="131"/>
        <v>2446216.9467786108</v>
      </c>
      <c r="K554" s="7">
        <f t="shared" si="126"/>
        <v>67.950470743850303</v>
      </c>
      <c r="L554" s="7">
        <f>MIN(3000,'CW1'!Q557)</f>
        <v>3000</v>
      </c>
      <c r="M554" s="7">
        <f t="shared" si="127"/>
        <v>3000</v>
      </c>
      <c r="N554" s="7">
        <f>VLOOKUP(M554,'CW1'!$AG$7:$AH$68,2,TRUE)</f>
        <v>7.17</v>
      </c>
      <c r="O554" s="7">
        <f>VLOOKUP(L554,'CW1'!$AG$7:$AI$68,3,TRUE)</f>
        <v>17.033529999999999</v>
      </c>
      <c r="P554" s="7">
        <f t="shared" si="124"/>
        <v>18</v>
      </c>
      <c r="Q554" s="7">
        <f>MATCH(P554,'CW1'!$AJ$7:$AJ$29,0)</f>
        <v>5</v>
      </c>
      <c r="R554" s="7">
        <f>MATCH(M554,'CW1'!$AK$6:$AX$6,0)</f>
        <v>6</v>
      </c>
      <c r="S554" s="7">
        <f>INDEX('CW1'!$AK$7:$AX$29,'CW2 Hybrid Fuel consumption'!Q554,'CW2 Hybrid Fuel consumption'!R554)</f>
        <v>424</v>
      </c>
      <c r="T554" s="10">
        <f t="shared" si="122"/>
        <v>5.6</v>
      </c>
      <c r="U554" s="161">
        <f>(('CW1'!G557-'CW1'!G556)/3600)*'CW2 Hybrid Fuel consumption'!T554</f>
        <v>1.939903112177003E-4</v>
      </c>
      <c r="V554" s="10">
        <f t="shared" si="125"/>
        <v>8.2251891956304932E-2</v>
      </c>
      <c r="W554" s="10">
        <f t="shared" si="128"/>
        <v>22.141344149612831</v>
      </c>
      <c r="X554" s="171">
        <f t="shared" si="129"/>
        <v>1.1025722782346505E-4</v>
      </c>
      <c r="Y554" s="7">
        <f t="shared" si="130"/>
        <v>2.7001955734117348E-2</v>
      </c>
    </row>
    <row r="555" spans="1:25">
      <c r="A555" s="42">
        <v>552</v>
      </c>
      <c r="B555" s="168">
        <f>'CW2'!P558</f>
        <v>7.7064014711203814</v>
      </c>
      <c r="C555" s="162">
        <f>CW1FC1!B555</f>
        <v>2.2754534258264018E-4</v>
      </c>
      <c r="D555" s="21">
        <f t="shared" si="123"/>
        <v>819.16323329750469</v>
      </c>
      <c r="E555" s="167" t="s">
        <v>149</v>
      </c>
      <c r="F555" s="166" t="s">
        <v>153</v>
      </c>
      <c r="G555" s="10">
        <f t="shared" si="132"/>
        <v>2.1064014711203818</v>
      </c>
      <c r="H555" s="79">
        <f t="shared" si="133"/>
        <v>2106.4014711203818</v>
      </c>
      <c r="I555" s="10">
        <v>0</v>
      </c>
      <c r="J555" s="10">
        <f t="shared" si="131"/>
        <v>2444110.5453074905</v>
      </c>
      <c r="K555" s="7">
        <f t="shared" si="126"/>
        <v>67.891959591874738</v>
      </c>
      <c r="L555" s="7">
        <f>MIN(3000,'CW1'!Q558)</f>
        <v>3000</v>
      </c>
      <c r="M555" s="7">
        <f t="shared" si="127"/>
        <v>3000</v>
      </c>
      <c r="N555" s="7">
        <f>VLOOKUP(M555,'CW1'!$AG$7:$AH$68,2,TRUE)</f>
        <v>7.17</v>
      </c>
      <c r="O555" s="7">
        <f>VLOOKUP(L555,'CW1'!$AG$7:$AI$68,3,TRUE)</f>
        <v>17.033529999999999</v>
      </c>
      <c r="P555" s="7">
        <f t="shared" si="124"/>
        <v>18</v>
      </c>
      <c r="Q555" s="7">
        <f>MATCH(P555,'CW1'!$AJ$7:$AJ$29,0)</f>
        <v>5</v>
      </c>
      <c r="R555" s="7">
        <f>MATCH(M555,'CW1'!$AK$6:$AX$6,0)</f>
        <v>6</v>
      </c>
      <c r="S555" s="7">
        <f>INDEX('CW1'!$AK$7:$AX$29,'CW2 Hybrid Fuel consumption'!Q555,'CW2 Hybrid Fuel consumption'!R555)</f>
        <v>424</v>
      </c>
      <c r="T555" s="10">
        <f t="shared" si="122"/>
        <v>5.6</v>
      </c>
      <c r="U555" s="161">
        <f>(('CW1'!G558-'CW1'!G557)/3600)*'CW2 Hybrid Fuel consumption'!T555</f>
        <v>1.9249920293463972E-4</v>
      </c>
      <c r="V555" s="10">
        <f t="shared" si="125"/>
        <v>8.1619662044287236E-2</v>
      </c>
      <c r="W555" s="10">
        <f t="shared" si="128"/>
        <v>22.222963811657117</v>
      </c>
      <c r="X555" s="171">
        <f t="shared" si="129"/>
        <v>1.0940973464381667E-4</v>
      </c>
      <c r="Y555" s="7">
        <f t="shared" si="130"/>
        <v>2.7111365468761164E-2</v>
      </c>
    </row>
    <row r="556" spans="1:25">
      <c r="A556" s="42">
        <v>553</v>
      </c>
      <c r="B556" s="168">
        <f>'CW2'!P559</f>
        <v>7.7703800744499176</v>
      </c>
      <c r="C556" s="162">
        <f>CW1FC1!B556</f>
        <v>2.2772257260347302E-4</v>
      </c>
      <c r="D556" s="21">
        <f t="shared" si="123"/>
        <v>819.80126137250284</v>
      </c>
      <c r="E556" s="167" t="s">
        <v>149</v>
      </c>
      <c r="F556" s="166" t="s">
        <v>153</v>
      </c>
      <c r="G556" s="10">
        <f t="shared" si="132"/>
        <v>2.170380074449918</v>
      </c>
      <c r="H556" s="79">
        <f t="shared" si="133"/>
        <v>2170.3800744499181</v>
      </c>
      <c r="I556" s="10">
        <v>0</v>
      </c>
      <c r="J556" s="10">
        <f t="shared" si="131"/>
        <v>2441940.1652330407</v>
      </c>
      <c r="K556" s="7">
        <f t="shared" si="126"/>
        <v>67.831671256473356</v>
      </c>
      <c r="L556" s="7">
        <f>MIN(3000,'CW1'!Q559)</f>
        <v>3000</v>
      </c>
      <c r="M556" s="7">
        <f t="shared" si="127"/>
        <v>3000</v>
      </c>
      <c r="N556" s="7">
        <f>VLOOKUP(M556,'CW1'!$AG$7:$AH$68,2,TRUE)</f>
        <v>7.17</v>
      </c>
      <c r="O556" s="7">
        <f>VLOOKUP(L556,'CW1'!$AG$7:$AI$68,3,TRUE)</f>
        <v>17.033529999999999</v>
      </c>
      <c r="P556" s="7">
        <f t="shared" si="124"/>
        <v>18</v>
      </c>
      <c r="Q556" s="7">
        <f>MATCH(P556,'CW1'!$AJ$7:$AJ$29,0)</f>
        <v>5</v>
      </c>
      <c r="R556" s="7">
        <f>MATCH(M556,'CW1'!$AK$6:$AX$6,0)</f>
        <v>6</v>
      </c>
      <c r="S556" s="7">
        <f>INDEX('CW1'!$AK$7:$AX$29,'CW2 Hybrid Fuel consumption'!Q556,'CW2 Hybrid Fuel consumption'!R556)</f>
        <v>424</v>
      </c>
      <c r="T556" s="10">
        <f t="shared" si="122"/>
        <v>5.6</v>
      </c>
      <c r="U556" s="161">
        <f>(('CW1'!G559-'CW1'!G558)/3600)*'CW2 Hybrid Fuel consumption'!T556</f>
        <v>1.9104195864019701E-4</v>
      </c>
      <c r="V556" s="10">
        <f t="shared" si="125"/>
        <v>8.1001790463443538E-2</v>
      </c>
      <c r="W556" s="10">
        <f t="shared" si="128"/>
        <v>22.303965602120559</v>
      </c>
      <c r="X556" s="171">
        <f t="shared" si="129"/>
        <v>1.0858148855689483E-4</v>
      </c>
      <c r="Y556" s="7">
        <f t="shared" si="130"/>
        <v>2.721994695731806E-2</v>
      </c>
    </row>
    <row r="557" spans="1:25">
      <c r="A557" s="42">
        <v>554</v>
      </c>
      <c r="B557" s="168">
        <f>'CW2'!P560</f>
        <v>7.8339950747688114</v>
      </c>
      <c r="C557" s="162">
        <f>CW1FC1!B557</f>
        <v>2.2789980262430498E-4</v>
      </c>
      <c r="D557" s="21">
        <f t="shared" si="123"/>
        <v>820.43928944749791</v>
      </c>
      <c r="E557" s="167" t="s">
        <v>149</v>
      </c>
      <c r="F557" s="166" t="s">
        <v>153</v>
      </c>
      <c r="G557" s="10">
        <f t="shared" si="132"/>
        <v>2.2339950747688118</v>
      </c>
      <c r="H557" s="79">
        <f t="shared" si="133"/>
        <v>2233.9950747688117</v>
      </c>
      <c r="I557" s="10">
        <v>0</v>
      </c>
      <c r="J557" s="10">
        <f t="shared" si="131"/>
        <v>2439706.1701582717</v>
      </c>
      <c r="K557" s="7">
        <f t="shared" si="126"/>
        <v>67.769615837729773</v>
      </c>
      <c r="L557" s="7">
        <f>MIN(3000,'CW1'!Q560)</f>
        <v>3000</v>
      </c>
      <c r="M557" s="7">
        <f t="shared" si="127"/>
        <v>3000</v>
      </c>
      <c r="N557" s="7">
        <f>VLOOKUP(M557,'CW1'!$AG$7:$AH$68,2,TRUE)</f>
        <v>7.17</v>
      </c>
      <c r="O557" s="7">
        <f>VLOOKUP(L557,'CW1'!$AG$7:$AI$68,3,TRUE)</f>
        <v>17.033529999999999</v>
      </c>
      <c r="P557" s="7">
        <f t="shared" si="124"/>
        <v>18</v>
      </c>
      <c r="Q557" s="7">
        <f>MATCH(P557,'CW1'!$AJ$7:$AJ$29,0)</f>
        <v>5</v>
      </c>
      <c r="R557" s="7">
        <f>MATCH(M557,'CW1'!$AK$6:$AX$6,0)</f>
        <v>6</v>
      </c>
      <c r="S557" s="7">
        <f>INDEX('CW1'!$AK$7:$AX$29,'CW2 Hybrid Fuel consumption'!Q557,'CW2 Hybrid Fuel consumption'!R557)</f>
        <v>424</v>
      </c>
      <c r="T557" s="10">
        <f t="shared" si="122"/>
        <v>5.6</v>
      </c>
      <c r="U557" s="161">
        <f>(('CW1'!G560-'CW1'!G559)/3600)*'CW2 Hybrid Fuel consumption'!T557</f>
        <v>1.8961731565323543E-4</v>
      </c>
      <c r="V557" s="10">
        <f t="shared" si="125"/>
        <v>8.039774183697182E-2</v>
      </c>
      <c r="W557" s="10">
        <f t="shared" si="128"/>
        <v>22.384363343957531</v>
      </c>
      <c r="X557" s="171">
        <f t="shared" si="129"/>
        <v>1.0777177189942605E-4</v>
      </c>
      <c r="Y557" s="7">
        <f t="shared" si="130"/>
        <v>2.7327718729217486E-2</v>
      </c>
    </row>
    <row r="558" spans="1:25">
      <c r="A558" s="42">
        <v>555</v>
      </c>
      <c r="B558" s="168">
        <f>'CW2'!P561</f>
        <v>7.8972554135501047</v>
      </c>
      <c r="C558" s="162">
        <f>CW1FC1!B558</f>
        <v>2.2807703264514416E-4</v>
      </c>
      <c r="D558" s="21">
        <f t="shared" si="123"/>
        <v>821.07731752251902</v>
      </c>
      <c r="E558" s="167" t="s">
        <v>149</v>
      </c>
      <c r="F558" s="166" t="s">
        <v>153</v>
      </c>
      <c r="G558" s="10">
        <f t="shared" si="132"/>
        <v>2.2972554135501051</v>
      </c>
      <c r="H558" s="79">
        <f t="shared" si="133"/>
        <v>2297.255413550105</v>
      </c>
      <c r="I558" s="10">
        <v>0</v>
      </c>
      <c r="J558" s="10">
        <f t="shared" si="131"/>
        <v>2437408.9147447217</v>
      </c>
      <c r="K558" s="7">
        <f t="shared" si="126"/>
        <v>67.705803187353382</v>
      </c>
      <c r="L558" s="7">
        <f>MIN(3000,'CW1'!Q561)</f>
        <v>3000</v>
      </c>
      <c r="M558" s="7">
        <f t="shared" si="127"/>
        <v>3000</v>
      </c>
      <c r="N558" s="7">
        <f>VLOOKUP(M558,'CW1'!$AG$7:$AH$68,2,TRUE)</f>
        <v>7.17</v>
      </c>
      <c r="O558" s="7">
        <f>VLOOKUP(L558,'CW1'!$AG$7:$AI$68,3,TRUE)</f>
        <v>17.033529999999999</v>
      </c>
      <c r="P558" s="7">
        <f t="shared" si="124"/>
        <v>18</v>
      </c>
      <c r="Q558" s="7">
        <f>MATCH(P558,'CW1'!$AJ$7:$AJ$29,0)</f>
        <v>5</v>
      </c>
      <c r="R558" s="7">
        <f>MATCH(M558,'CW1'!$AK$6:$AX$6,0)</f>
        <v>6</v>
      </c>
      <c r="S558" s="7">
        <f>INDEX('CW1'!$AK$7:$AX$29,'CW2 Hybrid Fuel consumption'!Q558,'CW2 Hybrid Fuel consumption'!R558)</f>
        <v>424</v>
      </c>
      <c r="T558" s="10">
        <f t="shared" si="122"/>
        <v>5.6</v>
      </c>
      <c r="U558" s="161">
        <f>(('CW1'!G561-'CW1'!G560)/3600)*'CW2 Hybrid Fuel consumption'!T558</f>
        <v>1.8822407623850918E-4</v>
      </c>
      <c r="V558" s="10">
        <f t="shared" si="125"/>
        <v>7.9807008325127896E-2</v>
      </c>
      <c r="W558" s="10">
        <f t="shared" si="128"/>
        <v>22.464170352282661</v>
      </c>
      <c r="X558" s="171">
        <f t="shared" si="129"/>
        <v>1.0697990392108296E-4</v>
      </c>
      <c r="Y558" s="7">
        <f t="shared" si="130"/>
        <v>2.743469863313857E-2</v>
      </c>
    </row>
    <row r="559" spans="1:25">
      <c r="A559" s="42">
        <v>556</v>
      </c>
      <c r="B559" s="168">
        <f>'CW2'!P562</f>
        <v>5.3961737559847167</v>
      </c>
      <c r="C559" s="162">
        <f>CW1FC1!B559</f>
        <v>1.5533759599930513E-4</v>
      </c>
      <c r="D559" s="21">
        <f t="shared" si="123"/>
        <v>559.21534559749853</v>
      </c>
      <c r="E559" s="152" t="s">
        <v>150</v>
      </c>
      <c r="F559" s="165" t="s">
        <v>154</v>
      </c>
      <c r="G559" s="7">
        <v>0</v>
      </c>
      <c r="H559" s="79">
        <f t="shared" si="133"/>
        <v>0</v>
      </c>
      <c r="I559" s="10">
        <v>0</v>
      </c>
      <c r="J559" s="10">
        <f t="shared" si="131"/>
        <v>2437408.9147447217</v>
      </c>
      <c r="K559" s="7">
        <f t="shared" si="126"/>
        <v>67.705803187353382</v>
      </c>
      <c r="L559" s="7">
        <f>'CW1'!Q562</f>
        <v>4100</v>
      </c>
      <c r="M559" s="7">
        <f t="shared" si="127"/>
        <v>4000</v>
      </c>
      <c r="N559" s="7">
        <f>VLOOKUP(M559,'CW1'!$AG$7:$AH$68,2,TRUE)</f>
        <v>10.86</v>
      </c>
      <c r="O559" s="7">
        <f>VLOOKUP(L559,'CW1'!$AG$7:$AI$68,3,TRUE)</f>
        <v>19.903451219512192</v>
      </c>
      <c r="P559" s="7">
        <f t="shared" si="124"/>
        <v>20</v>
      </c>
      <c r="Q559" s="7">
        <f>MATCH(P559,'CW1'!$AJ$7:$AJ$29,0)</f>
        <v>3</v>
      </c>
      <c r="R559" s="7">
        <f>MATCH(M559,'CW1'!$AK$6:$AX$6,0)</f>
        <v>8</v>
      </c>
      <c r="S559" s="7">
        <v>0</v>
      </c>
      <c r="T559" s="10">
        <f t="shared" si="122"/>
        <v>5.3961737559847167</v>
      </c>
      <c r="U559" s="161">
        <f>(('CW1'!G562-'CW1'!G561)/3600)*'CW2 Hybrid Fuel consumption'!T559</f>
        <v>1.8005981822152725E-4</v>
      </c>
      <c r="V559" s="10">
        <f t="shared" si="125"/>
        <v>0</v>
      </c>
      <c r="W559" s="10">
        <f t="shared" si="128"/>
        <v>22.464170352282661</v>
      </c>
      <c r="X559" s="171">
        <f t="shared" si="129"/>
        <v>0</v>
      </c>
      <c r="Y559" s="7">
        <f t="shared" si="130"/>
        <v>2.743469863313857E-2</v>
      </c>
    </row>
    <row r="560" spans="1:25">
      <c r="A560" s="42">
        <v>557</v>
      </c>
      <c r="B560" s="168">
        <f>'CW2'!P563</f>
        <v>5.3961737559847167</v>
      </c>
      <c r="C560" s="162">
        <f>CW1FC1!B560</f>
        <v>1.5533759599930513E-4</v>
      </c>
      <c r="D560" s="21">
        <f t="shared" si="123"/>
        <v>559.21534559749853</v>
      </c>
      <c r="E560" s="152" t="s">
        <v>150</v>
      </c>
      <c r="F560" s="165" t="s">
        <v>154</v>
      </c>
      <c r="G560" s="7">
        <v>0</v>
      </c>
      <c r="H560" s="79">
        <f t="shared" si="133"/>
        <v>0</v>
      </c>
      <c r="I560" s="10">
        <v>0</v>
      </c>
      <c r="J560" s="10">
        <f t="shared" si="131"/>
        <v>2437408.9147447217</v>
      </c>
      <c r="K560" s="7">
        <f t="shared" si="126"/>
        <v>67.705803187353382</v>
      </c>
      <c r="L560" s="7">
        <f>'CW1'!Q563</f>
        <v>4100</v>
      </c>
      <c r="M560" s="7">
        <f t="shared" si="127"/>
        <v>4000</v>
      </c>
      <c r="N560" s="7">
        <f>VLOOKUP(M560,'CW1'!$AG$7:$AH$68,2,TRUE)</f>
        <v>10.86</v>
      </c>
      <c r="O560" s="7">
        <f>VLOOKUP(L560,'CW1'!$AG$7:$AI$68,3,TRUE)</f>
        <v>19.903451219512192</v>
      </c>
      <c r="P560" s="7">
        <f t="shared" si="124"/>
        <v>20</v>
      </c>
      <c r="Q560" s="7">
        <f>MATCH(P560,'CW1'!$AJ$7:$AJ$29,0)</f>
        <v>3</v>
      </c>
      <c r="R560" s="7">
        <f>MATCH(M560,'CW1'!$AK$6:$AX$6,0)</f>
        <v>8</v>
      </c>
      <c r="S560" s="7">
        <v>0</v>
      </c>
      <c r="T560" s="10">
        <f t="shared" si="122"/>
        <v>5.3961737559847167</v>
      </c>
      <c r="U560" s="161">
        <f>(('CW1'!G563-'CW1'!G562)/3600)*'CW2 Hybrid Fuel consumption'!T560</f>
        <v>1.8005981822152725E-4</v>
      </c>
      <c r="V560" s="10">
        <f t="shared" si="125"/>
        <v>0</v>
      </c>
      <c r="W560" s="10">
        <f t="shared" si="128"/>
        <v>22.464170352282661</v>
      </c>
      <c r="X560" s="171">
        <f t="shared" si="129"/>
        <v>0</v>
      </c>
      <c r="Y560" s="7">
        <f t="shared" si="130"/>
        <v>2.743469863313857E-2</v>
      </c>
    </row>
    <row r="561" spans="1:25">
      <c r="A561" s="42">
        <v>558</v>
      </c>
      <c r="B561" s="168">
        <f>'CW2'!P564</f>
        <v>5.3961737559847167</v>
      </c>
      <c r="C561" s="162">
        <f>CW1FC1!B561</f>
        <v>1.5533759599930513E-4</v>
      </c>
      <c r="D561" s="21">
        <f t="shared" si="123"/>
        <v>559.21534559749853</v>
      </c>
      <c r="E561" s="152" t="s">
        <v>150</v>
      </c>
      <c r="F561" s="165" t="s">
        <v>154</v>
      </c>
      <c r="G561" s="7">
        <v>0</v>
      </c>
      <c r="H561" s="79">
        <f t="shared" si="133"/>
        <v>0</v>
      </c>
      <c r="I561" s="10">
        <v>0</v>
      </c>
      <c r="J561" s="10">
        <f t="shared" si="131"/>
        <v>2437408.9147447217</v>
      </c>
      <c r="K561" s="7">
        <f t="shared" si="126"/>
        <v>67.705803187353382</v>
      </c>
      <c r="L561" s="7">
        <f>'CW1'!Q564</f>
        <v>4100</v>
      </c>
      <c r="M561" s="7">
        <f t="shared" si="127"/>
        <v>4000</v>
      </c>
      <c r="N561" s="7">
        <f>VLOOKUP(M561,'CW1'!$AG$7:$AH$68,2,TRUE)</f>
        <v>10.86</v>
      </c>
      <c r="O561" s="7">
        <f>VLOOKUP(L561,'CW1'!$AG$7:$AI$68,3,TRUE)</f>
        <v>19.903451219512192</v>
      </c>
      <c r="P561" s="7">
        <f t="shared" si="124"/>
        <v>20</v>
      </c>
      <c r="Q561" s="7">
        <f>MATCH(P561,'CW1'!$AJ$7:$AJ$29,0)</f>
        <v>3</v>
      </c>
      <c r="R561" s="7">
        <f>MATCH(M561,'CW1'!$AK$6:$AX$6,0)</f>
        <v>8</v>
      </c>
      <c r="S561" s="7">
        <v>0</v>
      </c>
      <c r="T561" s="10">
        <f t="shared" si="122"/>
        <v>5.3961737559847167</v>
      </c>
      <c r="U561" s="161">
        <f>(('CW1'!G564-'CW1'!G563)/3600)*'CW2 Hybrid Fuel consumption'!T561</f>
        <v>1.8005981822152725E-4</v>
      </c>
      <c r="V561" s="10">
        <f t="shared" si="125"/>
        <v>0</v>
      </c>
      <c r="W561" s="10">
        <f t="shared" si="128"/>
        <v>22.464170352282661</v>
      </c>
      <c r="X561" s="171">
        <f t="shared" si="129"/>
        <v>0</v>
      </c>
      <c r="Y561" s="7">
        <f t="shared" si="130"/>
        <v>2.743469863313857E-2</v>
      </c>
    </row>
    <row r="562" spans="1:25">
      <c r="A562" s="42">
        <v>559</v>
      </c>
      <c r="B562" s="168">
        <f>'CW2'!P565</f>
        <v>5.3961737559847167</v>
      </c>
      <c r="C562" s="162">
        <f>CW1FC1!B562</f>
        <v>1.5533759599931429E-4</v>
      </c>
      <c r="D562" s="21">
        <f t="shared" si="123"/>
        <v>559.2153455975315</v>
      </c>
      <c r="E562" s="152" t="s">
        <v>150</v>
      </c>
      <c r="F562" s="165" t="s">
        <v>154</v>
      </c>
      <c r="G562" s="7">
        <v>0</v>
      </c>
      <c r="H562" s="79">
        <f t="shared" si="133"/>
        <v>0</v>
      </c>
      <c r="I562" s="10">
        <v>0</v>
      </c>
      <c r="J562" s="10">
        <f t="shared" si="131"/>
        <v>2437408.9147447217</v>
      </c>
      <c r="K562" s="7">
        <f t="shared" si="126"/>
        <v>67.705803187353382</v>
      </c>
      <c r="L562" s="7">
        <f>'CW1'!Q565</f>
        <v>4100</v>
      </c>
      <c r="M562" s="7">
        <f t="shared" si="127"/>
        <v>4000</v>
      </c>
      <c r="N562" s="7">
        <f>VLOOKUP(M562,'CW1'!$AG$7:$AH$68,2,TRUE)</f>
        <v>10.86</v>
      </c>
      <c r="O562" s="7">
        <f>VLOOKUP(L562,'CW1'!$AG$7:$AI$68,3,TRUE)</f>
        <v>19.903451219512192</v>
      </c>
      <c r="P562" s="7">
        <f t="shared" si="124"/>
        <v>20</v>
      </c>
      <c r="Q562" s="7">
        <f>MATCH(P562,'CW1'!$AJ$7:$AJ$29,0)</f>
        <v>3</v>
      </c>
      <c r="R562" s="7">
        <f>MATCH(M562,'CW1'!$AK$6:$AX$6,0)</f>
        <v>8</v>
      </c>
      <c r="S562" s="7">
        <v>0</v>
      </c>
      <c r="T562" s="10">
        <f t="shared" si="122"/>
        <v>5.3961737559847167</v>
      </c>
      <c r="U562" s="161">
        <f>(('CW1'!G565-'CW1'!G564)/3600)*'CW2 Hybrid Fuel consumption'!T562</f>
        <v>1.8005981822153791E-4</v>
      </c>
      <c r="V562" s="10">
        <f t="shared" si="125"/>
        <v>0</v>
      </c>
      <c r="W562" s="10">
        <f t="shared" si="128"/>
        <v>22.464170352282661</v>
      </c>
      <c r="X562" s="171">
        <f t="shared" si="129"/>
        <v>0</v>
      </c>
      <c r="Y562" s="7">
        <f t="shared" si="130"/>
        <v>2.743469863313857E-2</v>
      </c>
    </row>
    <row r="563" spans="1:25">
      <c r="A563" s="42">
        <v>560</v>
      </c>
      <c r="B563" s="168">
        <f>'CW2'!P566</f>
        <v>5.3961737559847167</v>
      </c>
      <c r="C563" s="162">
        <f>CW1FC1!B563</f>
        <v>1.5533759599930513E-4</v>
      </c>
      <c r="D563" s="21">
        <f t="shared" si="123"/>
        <v>559.21534559749853</v>
      </c>
      <c r="E563" s="152" t="s">
        <v>150</v>
      </c>
      <c r="F563" s="165" t="s">
        <v>154</v>
      </c>
      <c r="G563" s="7">
        <v>0</v>
      </c>
      <c r="H563" s="79">
        <f t="shared" si="133"/>
        <v>0</v>
      </c>
      <c r="I563" s="10">
        <v>0</v>
      </c>
      <c r="J563" s="10">
        <f t="shared" si="131"/>
        <v>2437408.9147447217</v>
      </c>
      <c r="K563" s="7">
        <f t="shared" si="126"/>
        <v>67.705803187353382</v>
      </c>
      <c r="L563" s="7">
        <f>'CW1'!Q566</f>
        <v>4100</v>
      </c>
      <c r="M563" s="7">
        <f t="shared" si="127"/>
        <v>4000</v>
      </c>
      <c r="N563" s="7">
        <f>VLOOKUP(M563,'CW1'!$AG$7:$AH$68,2,TRUE)</f>
        <v>10.86</v>
      </c>
      <c r="O563" s="7">
        <f>VLOOKUP(L563,'CW1'!$AG$7:$AI$68,3,TRUE)</f>
        <v>19.903451219512192</v>
      </c>
      <c r="P563" s="7">
        <f t="shared" si="124"/>
        <v>20</v>
      </c>
      <c r="Q563" s="7">
        <f>MATCH(P563,'CW1'!$AJ$7:$AJ$29,0)</f>
        <v>3</v>
      </c>
      <c r="R563" s="7">
        <f>MATCH(M563,'CW1'!$AK$6:$AX$6,0)</f>
        <v>8</v>
      </c>
      <c r="S563" s="7">
        <v>0</v>
      </c>
      <c r="T563" s="10">
        <f t="shared" si="122"/>
        <v>5.3961737559847167</v>
      </c>
      <c r="U563" s="161">
        <f>(('CW1'!G566-'CW1'!G565)/3600)*'CW2 Hybrid Fuel consumption'!T563</f>
        <v>1.8005981822152725E-4</v>
      </c>
      <c r="V563" s="10">
        <f t="shared" si="125"/>
        <v>0</v>
      </c>
      <c r="W563" s="10">
        <f t="shared" si="128"/>
        <v>22.464170352282661</v>
      </c>
      <c r="X563" s="171">
        <f t="shared" si="129"/>
        <v>0</v>
      </c>
      <c r="Y563" s="7">
        <f t="shared" si="130"/>
        <v>2.743469863313857E-2</v>
      </c>
    </row>
    <row r="564" spans="1:25">
      <c r="A564" s="42">
        <v>561</v>
      </c>
      <c r="B564" s="168">
        <f>'CW2'!P567</f>
        <v>5.3961737559847167</v>
      </c>
      <c r="C564" s="162">
        <f>CW1FC1!B564</f>
        <v>1.5533759599930513E-4</v>
      </c>
      <c r="D564" s="21">
        <f t="shared" si="123"/>
        <v>559.21534559749853</v>
      </c>
      <c r="E564" s="152" t="s">
        <v>150</v>
      </c>
      <c r="F564" s="165" t="s">
        <v>154</v>
      </c>
      <c r="G564" s="7">
        <v>0</v>
      </c>
      <c r="H564" s="79">
        <f t="shared" si="133"/>
        <v>0</v>
      </c>
      <c r="I564" s="10">
        <v>0</v>
      </c>
      <c r="J564" s="10">
        <f t="shared" si="131"/>
        <v>2437408.9147447217</v>
      </c>
      <c r="K564" s="7">
        <f t="shared" si="126"/>
        <v>67.705803187353382</v>
      </c>
      <c r="L564" s="7">
        <f>'CW1'!Q567</f>
        <v>4100</v>
      </c>
      <c r="M564" s="7">
        <f t="shared" si="127"/>
        <v>4000</v>
      </c>
      <c r="N564" s="7">
        <f>VLOOKUP(M564,'CW1'!$AG$7:$AH$68,2,TRUE)</f>
        <v>10.86</v>
      </c>
      <c r="O564" s="7">
        <f>VLOOKUP(L564,'CW1'!$AG$7:$AI$68,3,TRUE)</f>
        <v>19.903451219512192</v>
      </c>
      <c r="P564" s="7">
        <f t="shared" si="124"/>
        <v>20</v>
      </c>
      <c r="Q564" s="7">
        <f>MATCH(P564,'CW1'!$AJ$7:$AJ$29,0)</f>
        <v>3</v>
      </c>
      <c r="R564" s="7">
        <f>MATCH(M564,'CW1'!$AK$6:$AX$6,0)</f>
        <v>8</v>
      </c>
      <c r="S564" s="7">
        <v>0</v>
      </c>
      <c r="T564" s="10">
        <f t="shared" si="122"/>
        <v>5.3961737559847167</v>
      </c>
      <c r="U564" s="161">
        <f>(('CW1'!G567-'CW1'!G566)/3600)*'CW2 Hybrid Fuel consumption'!T564</f>
        <v>1.8005981822152725E-4</v>
      </c>
      <c r="V564" s="10">
        <f t="shared" si="125"/>
        <v>0</v>
      </c>
      <c r="W564" s="10">
        <f t="shared" si="128"/>
        <v>22.464170352282661</v>
      </c>
      <c r="X564" s="171">
        <f t="shared" si="129"/>
        <v>0</v>
      </c>
      <c r="Y564" s="7">
        <f t="shared" si="130"/>
        <v>2.743469863313857E-2</v>
      </c>
    </row>
    <row r="565" spans="1:25">
      <c r="A565" s="42">
        <v>562</v>
      </c>
      <c r="B565" s="168">
        <f>'CW2'!P568</f>
        <v>5.3961737559847167</v>
      </c>
      <c r="C565" s="162">
        <f>CW1FC1!B565</f>
        <v>1.5533759599930513E-4</v>
      </c>
      <c r="D565" s="21">
        <f t="shared" si="123"/>
        <v>559.21534559749853</v>
      </c>
      <c r="E565" s="152" t="s">
        <v>150</v>
      </c>
      <c r="F565" s="165" t="s">
        <v>154</v>
      </c>
      <c r="G565" s="7">
        <v>0</v>
      </c>
      <c r="H565" s="79">
        <f t="shared" si="133"/>
        <v>0</v>
      </c>
      <c r="I565" s="10">
        <v>0</v>
      </c>
      <c r="J565" s="10">
        <f t="shared" si="131"/>
        <v>2437408.9147447217</v>
      </c>
      <c r="K565" s="7">
        <f t="shared" si="126"/>
        <v>67.705803187353382</v>
      </c>
      <c r="L565" s="7">
        <f>'CW1'!Q568</f>
        <v>4100</v>
      </c>
      <c r="M565" s="7">
        <f t="shared" si="127"/>
        <v>4000</v>
      </c>
      <c r="N565" s="7">
        <f>VLOOKUP(M565,'CW1'!$AG$7:$AH$68,2,TRUE)</f>
        <v>10.86</v>
      </c>
      <c r="O565" s="7">
        <f>VLOOKUP(L565,'CW1'!$AG$7:$AI$68,3,TRUE)</f>
        <v>19.903451219512192</v>
      </c>
      <c r="P565" s="7">
        <f t="shared" si="124"/>
        <v>20</v>
      </c>
      <c r="Q565" s="7">
        <f>MATCH(P565,'CW1'!$AJ$7:$AJ$29,0)</f>
        <v>3</v>
      </c>
      <c r="R565" s="7">
        <f>MATCH(M565,'CW1'!$AK$6:$AX$6,0)</f>
        <v>8</v>
      </c>
      <c r="S565" s="7">
        <v>0</v>
      </c>
      <c r="T565" s="10">
        <f t="shared" si="122"/>
        <v>5.3961737559847167</v>
      </c>
      <c r="U565" s="161">
        <f>(('CW1'!G568-'CW1'!G567)/3600)*'CW2 Hybrid Fuel consumption'!T565</f>
        <v>1.8005981822152725E-4</v>
      </c>
      <c r="V565" s="10">
        <f t="shared" si="125"/>
        <v>0</v>
      </c>
      <c r="W565" s="10">
        <f t="shared" si="128"/>
        <v>22.464170352282661</v>
      </c>
      <c r="X565" s="171">
        <f t="shared" si="129"/>
        <v>0</v>
      </c>
      <c r="Y565" s="7">
        <f t="shared" si="130"/>
        <v>2.743469863313857E-2</v>
      </c>
    </row>
    <row r="566" spans="1:25">
      <c r="A566" s="42">
        <v>563</v>
      </c>
      <c r="B566" s="168">
        <f>'CW2'!P569</f>
        <v>5.3961737559847167</v>
      </c>
      <c r="C566" s="162">
        <f>CW1FC1!B566</f>
        <v>1.5533759599930513E-4</v>
      </c>
      <c r="D566" s="21">
        <f t="shared" si="123"/>
        <v>559.21534559749853</v>
      </c>
      <c r="E566" s="152" t="s">
        <v>150</v>
      </c>
      <c r="F566" s="165" t="s">
        <v>154</v>
      </c>
      <c r="G566" s="7">
        <v>0</v>
      </c>
      <c r="H566" s="79">
        <f t="shared" si="133"/>
        <v>0</v>
      </c>
      <c r="I566" s="10">
        <v>0</v>
      </c>
      <c r="J566" s="10">
        <f t="shared" si="131"/>
        <v>2437408.9147447217</v>
      </c>
      <c r="K566" s="7">
        <f t="shared" si="126"/>
        <v>67.705803187353382</v>
      </c>
      <c r="L566" s="7">
        <f>'CW1'!Q569</f>
        <v>4100</v>
      </c>
      <c r="M566" s="7">
        <f t="shared" si="127"/>
        <v>4000</v>
      </c>
      <c r="N566" s="7">
        <f>VLOOKUP(M566,'CW1'!$AG$7:$AH$68,2,TRUE)</f>
        <v>10.86</v>
      </c>
      <c r="O566" s="7">
        <f>VLOOKUP(L566,'CW1'!$AG$7:$AI$68,3,TRUE)</f>
        <v>19.903451219512192</v>
      </c>
      <c r="P566" s="7">
        <f t="shared" si="124"/>
        <v>20</v>
      </c>
      <c r="Q566" s="7">
        <f>MATCH(P566,'CW1'!$AJ$7:$AJ$29,0)</f>
        <v>3</v>
      </c>
      <c r="R566" s="7">
        <f>MATCH(M566,'CW1'!$AK$6:$AX$6,0)</f>
        <v>8</v>
      </c>
      <c r="S566" s="7">
        <v>0</v>
      </c>
      <c r="T566" s="10">
        <f t="shared" si="122"/>
        <v>5.3961737559847167</v>
      </c>
      <c r="U566" s="161">
        <f>(('CW1'!G569-'CW1'!G568)/3600)*'CW2 Hybrid Fuel consumption'!T566</f>
        <v>1.8005981822152725E-4</v>
      </c>
      <c r="V566" s="10">
        <f t="shared" si="125"/>
        <v>0</v>
      </c>
      <c r="W566" s="10">
        <f t="shared" si="128"/>
        <v>22.464170352282661</v>
      </c>
      <c r="X566" s="171">
        <f t="shared" si="129"/>
        <v>0</v>
      </c>
      <c r="Y566" s="7">
        <f t="shared" si="130"/>
        <v>2.743469863313857E-2</v>
      </c>
    </row>
    <row r="567" spans="1:25">
      <c r="A567" s="42">
        <v>564</v>
      </c>
      <c r="B567" s="168">
        <f>'CW2'!P570</f>
        <v>5.3961737559847167</v>
      </c>
      <c r="C567" s="162">
        <f>CW1FC1!B567</f>
        <v>1.5533759599930513E-4</v>
      </c>
      <c r="D567" s="21">
        <f t="shared" si="123"/>
        <v>559.21534559749853</v>
      </c>
      <c r="E567" s="152" t="s">
        <v>150</v>
      </c>
      <c r="F567" s="165" t="s">
        <v>154</v>
      </c>
      <c r="G567" s="7">
        <v>0</v>
      </c>
      <c r="H567" s="79">
        <f t="shared" si="133"/>
        <v>0</v>
      </c>
      <c r="I567" s="10">
        <v>0</v>
      </c>
      <c r="J567" s="10">
        <f t="shared" si="131"/>
        <v>2437408.9147447217</v>
      </c>
      <c r="K567" s="7">
        <f t="shared" si="126"/>
        <v>67.705803187353382</v>
      </c>
      <c r="L567" s="7">
        <f>'CW1'!Q570</f>
        <v>4100</v>
      </c>
      <c r="M567" s="7">
        <f t="shared" si="127"/>
        <v>4000</v>
      </c>
      <c r="N567" s="7">
        <f>VLOOKUP(M567,'CW1'!$AG$7:$AH$68,2,TRUE)</f>
        <v>10.86</v>
      </c>
      <c r="O567" s="7">
        <f>VLOOKUP(L567,'CW1'!$AG$7:$AI$68,3,TRUE)</f>
        <v>19.903451219512192</v>
      </c>
      <c r="P567" s="7">
        <f t="shared" si="124"/>
        <v>20</v>
      </c>
      <c r="Q567" s="7">
        <f>MATCH(P567,'CW1'!$AJ$7:$AJ$29,0)</f>
        <v>3</v>
      </c>
      <c r="R567" s="7">
        <f>MATCH(M567,'CW1'!$AK$6:$AX$6,0)</f>
        <v>8</v>
      </c>
      <c r="S567" s="7">
        <v>0</v>
      </c>
      <c r="T567" s="10">
        <f t="shared" si="122"/>
        <v>5.3961737559847167</v>
      </c>
      <c r="U567" s="161">
        <f>(('CW1'!G570-'CW1'!G569)/3600)*'CW2 Hybrid Fuel consumption'!T567</f>
        <v>1.8005981822152725E-4</v>
      </c>
      <c r="V567" s="10">
        <f t="shared" si="125"/>
        <v>0</v>
      </c>
      <c r="W567" s="10">
        <f t="shared" si="128"/>
        <v>22.464170352282661</v>
      </c>
      <c r="X567" s="171">
        <f t="shared" si="129"/>
        <v>0</v>
      </c>
      <c r="Y567" s="7">
        <f t="shared" si="130"/>
        <v>2.743469863313857E-2</v>
      </c>
    </row>
    <row r="568" spans="1:25">
      <c r="A568" s="42">
        <v>565</v>
      </c>
      <c r="B568" s="168">
        <f>'CW2'!P571</f>
        <v>5.3961737559847167</v>
      </c>
      <c r="C568" s="162">
        <f>CW1FC1!B568</f>
        <v>1.5533759599930513E-4</v>
      </c>
      <c r="D568" s="21">
        <f t="shared" si="123"/>
        <v>559.21534559749853</v>
      </c>
      <c r="E568" s="152" t="s">
        <v>150</v>
      </c>
      <c r="F568" s="165" t="s">
        <v>154</v>
      </c>
      <c r="G568" s="7">
        <v>0</v>
      </c>
      <c r="H568" s="79">
        <f t="shared" si="133"/>
        <v>0</v>
      </c>
      <c r="I568" s="10">
        <v>0</v>
      </c>
      <c r="J568" s="10">
        <f t="shared" si="131"/>
        <v>2437408.9147447217</v>
      </c>
      <c r="K568" s="7">
        <f t="shared" si="126"/>
        <v>67.705803187353382</v>
      </c>
      <c r="L568" s="7">
        <f>'CW1'!Q571</f>
        <v>4100</v>
      </c>
      <c r="M568" s="7">
        <f t="shared" si="127"/>
        <v>4000</v>
      </c>
      <c r="N568" s="7">
        <f>VLOOKUP(M568,'CW1'!$AG$7:$AH$68,2,TRUE)</f>
        <v>10.86</v>
      </c>
      <c r="O568" s="7">
        <f>VLOOKUP(L568,'CW1'!$AG$7:$AI$68,3,TRUE)</f>
        <v>19.903451219512192</v>
      </c>
      <c r="P568" s="7">
        <f t="shared" si="124"/>
        <v>20</v>
      </c>
      <c r="Q568" s="7">
        <f>MATCH(P568,'CW1'!$AJ$7:$AJ$29,0)</f>
        <v>3</v>
      </c>
      <c r="R568" s="7">
        <f>MATCH(M568,'CW1'!$AK$6:$AX$6,0)</f>
        <v>8</v>
      </c>
      <c r="S568" s="7">
        <v>0</v>
      </c>
      <c r="T568" s="10">
        <f t="shared" si="122"/>
        <v>5.3961737559847167</v>
      </c>
      <c r="U568" s="161">
        <f>(('CW1'!G571-'CW1'!G570)/3600)*'CW2 Hybrid Fuel consumption'!T568</f>
        <v>1.8005981822152725E-4</v>
      </c>
      <c r="V568" s="10">
        <f t="shared" si="125"/>
        <v>0</v>
      </c>
      <c r="W568" s="10">
        <f t="shared" si="128"/>
        <v>22.464170352282661</v>
      </c>
      <c r="X568" s="171">
        <f t="shared" si="129"/>
        <v>0</v>
      </c>
      <c r="Y568" s="7">
        <f t="shared" si="130"/>
        <v>2.743469863313857E-2</v>
      </c>
    </row>
    <row r="569" spans="1:25">
      <c r="A569" s="42">
        <v>566</v>
      </c>
      <c r="B569" s="168">
        <f>'CW2'!P572</f>
        <v>5.3961737559847167</v>
      </c>
      <c r="C569" s="162">
        <f>CW1FC1!B569</f>
        <v>1.5533759599930513E-4</v>
      </c>
      <c r="D569" s="21">
        <f t="shared" si="123"/>
        <v>559.21534559749853</v>
      </c>
      <c r="E569" s="152" t="s">
        <v>150</v>
      </c>
      <c r="F569" s="165" t="s">
        <v>154</v>
      </c>
      <c r="G569" s="7">
        <v>0</v>
      </c>
      <c r="H569" s="79">
        <f t="shared" si="133"/>
        <v>0</v>
      </c>
      <c r="I569" s="10">
        <v>0</v>
      </c>
      <c r="J569" s="10">
        <f t="shared" si="131"/>
        <v>2437408.9147447217</v>
      </c>
      <c r="K569" s="7">
        <f t="shared" si="126"/>
        <v>67.705803187353382</v>
      </c>
      <c r="L569" s="7">
        <f>'CW1'!Q572</f>
        <v>4100</v>
      </c>
      <c r="M569" s="7">
        <f t="shared" si="127"/>
        <v>4000</v>
      </c>
      <c r="N569" s="7">
        <f>VLOOKUP(M569,'CW1'!$AG$7:$AH$68,2,TRUE)</f>
        <v>10.86</v>
      </c>
      <c r="O569" s="7">
        <f>VLOOKUP(L569,'CW1'!$AG$7:$AI$68,3,TRUE)</f>
        <v>19.903451219512192</v>
      </c>
      <c r="P569" s="7">
        <f t="shared" si="124"/>
        <v>20</v>
      </c>
      <c r="Q569" s="7">
        <f>MATCH(P569,'CW1'!$AJ$7:$AJ$29,0)</f>
        <v>3</v>
      </c>
      <c r="R569" s="7">
        <f>MATCH(M569,'CW1'!$AK$6:$AX$6,0)</f>
        <v>8</v>
      </c>
      <c r="S569" s="7">
        <v>0</v>
      </c>
      <c r="T569" s="10">
        <f t="shared" si="122"/>
        <v>5.3961737559847167</v>
      </c>
      <c r="U569" s="161">
        <f>(('CW1'!G572-'CW1'!G571)/3600)*'CW2 Hybrid Fuel consumption'!T569</f>
        <v>1.8005981822152725E-4</v>
      </c>
      <c r="V569" s="10">
        <f t="shared" si="125"/>
        <v>0</v>
      </c>
      <c r="W569" s="10">
        <f t="shared" si="128"/>
        <v>22.464170352282661</v>
      </c>
      <c r="X569" s="171">
        <f t="shared" si="129"/>
        <v>0</v>
      </c>
      <c r="Y569" s="7">
        <f t="shared" si="130"/>
        <v>2.743469863313857E-2</v>
      </c>
    </row>
    <row r="570" spans="1:25">
      <c r="A570" s="42">
        <v>567</v>
      </c>
      <c r="B570" s="168">
        <f>'CW2'!P573</f>
        <v>5.3961737559847167</v>
      </c>
      <c r="C570" s="162">
        <f>CW1FC1!B570</f>
        <v>1.5533759599930513E-4</v>
      </c>
      <c r="D570" s="21">
        <f t="shared" si="123"/>
        <v>559.21534559749853</v>
      </c>
      <c r="E570" s="152" t="s">
        <v>150</v>
      </c>
      <c r="F570" s="165" t="s">
        <v>154</v>
      </c>
      <c r="G570" s="7">
        <v>0</v>
      </c>
      <c r="H570" s="79">
        <f t="shared" si="133"/>
        <v>0</v>
      </c>
      <c r="I570" s="10">
        <v>0</v>
      </c>
      <c r="J570" s="10">
        <f t="shared" si="131"/>
        <v>2437408.9147447217</v>
      </c>
      <c r="K570" s="7">
        <f t="shared" si="126"/>
        <v>67.705803187353382</v>
      </c>
      <c r="L570" s="7">
        <f>'CW1'!Q573</f>
        <v>4100</v>
      </c>
      <c r="M570" s="7">
        <f t="shared" si="127"/>
        <v>4000</v>
      </c>
      <c r="N570" s="7">
        <f>VLOOKUP(M570,'CW1'!$AG$7:$AH$68,2,TRUE)</f>
        <v>10.86</v>
      </c>
      <c r="O570" s="7">
        <f>VLOOKUP(L570,'CW1'!$AG$7:$AI$68,3,TRUE)</f>
        <v>19.903451219512192</v>
      </c>
      <c r="P570" s="7">
        <f t="shared" si="124"/>
        <v>20</v>
      </c>
      <c r="Q570" s="7">
        <f>MATCH(P570,'CW1'!$AJ$7:$AJ$29,0)</f>
        <v>3</v>
      </c>
      <c r="R570" s="7">
        <f>MATCH(M570,'CW1'!$AK$6:$AX$6,0)</f>
        <v>8</v>
      </c>
      <c r="S570" s="7">
        <v>0</v>
      </c>
      <c r="T570" s="10">
        <f t="shared" si="122"/>
        <v>5.3961737559847167</v>
      </c>
      <c r="U570" s="161">
        <f>(('CW1'!G573-'CW1'!G572)/3600)*'CW2 Hybrid Fuel consumption'!T570</f>
        <v>1.8005981822152725E-4</v>
      </c>
      <c r="V570" s="10">
        <f t="shared" si="125"/>
        <v>0</v>
      </c>
      <c r="W570" s="10">
        <f t="shared" si="128"/>
        <v>22.464170352282661</v>
      </c>
      <c r="X570" s="171">
        <f t="shared" si="129"/>
        <v>0</v>
      </c>
      <c r="Y570" s="7">
        <f t="shared" si="130"/>
        <v>2.743469863313857E-2</v>
      </c>
    </row>
    <row r="571" spans="1:25">
      <c r="A571" s="42">
        <v>568</v>
      </c>
      <c r="B571" s="168">
        <f>'CW2'!P574</f>
        <v>5.3961737559847167</v>
      </c>
      <c r="C571" s="162">
        <f>CW1FC1!B571</f>
        <v>1.5533759599930513E-4</v>
      </c>
      <c r="D571" s="21">
        <f t="shared" si="123"/>
        <v>559.21534559749853</v>
      </c>
      <c r="E571" s="152" t="s">
        <v>150</v>
      </c>
      <c r="F571" s="165" t="s">
        <v>154</v>
      </c>
      <c r="G571" s="7">
        <v>0</v>
      </c>
      <c r="H571" s="79">
        <f t="shared" si="133"/>
        <v>0</v>
      </c>
      <c r="I571" s="10">
        <v>0</v>
      </c>
      <c r="J571" s="10">
        <f t="shared" si="131"/>
        <v>2437408.9147447217</v>
      </c>
      <c r="K571" s="7">
        <f t="shared" si="126"/>
        <v>67.705803187353382</v>
      </c>
      <c r="L571" s="7">
        <f>'CW1'!Q574</f>
        <v>4100</v>
      </c>
      <c r="M571" s="7">
        <f t="shared" si="127"/>
        <v>4000</v>
      </c>
      <c r="N571" s="7">
        <f>VLOOKUP(M571,'CW1'!$AG$7:$AH$68,2,TRUE)</f>
        <v>10.86</v>
      </c>
      <c r="O571" s="7">
        <f>VLOOKUP(L571,'CW1'!$AG$7:$AI$68,3,TRUE)</f>
        <v>19.903451219512192</v>
      </c>
      <c r="P571" s="7">
        <f t="shared" si="124"/>
        <v>20</v>
      </c>
      <c r="Q571" s="7">
        <f>MATCH(P571,'CW1'!$AJ$7:$AJ$29,0)</f>
        <v>3</v>
      </c>
      <c r="R571" s="7">
        <f>MATCH(M571,'CW1'!$AK$6:$AX$6,0)</f>
        <v>8</v>
      </c>
      <c r="S571" s="7">
        <v>0</v>
      </c>
      <c r="T571" s="10">
        <f t="shared" si="122"/>
        <v>5.3961737559847167</v>
      </c>
      <c r="U571" s="161">
        <f>(('CW1'!G574-'CW1'!G573)/3600)*'CW2 Hybrid Fuel consumption'!T571</f>
        <v>1.8005981822152725E-4</v>
      </c>
      <c r="V571" s="10">
        <f t="shared" si="125"/>
        <v>0</v>
      </c>
      <c r="W571" s="10">
        <f t="shared" si="128"/>
        <v>22.464170352282661</v>
      </c>
      <c r="X571" s="171">
        <f t="shared" si="129"/>
        <v>0</v>
      </c>
      <c r="Y571" s="7">
        <f t="shared" si="130"/>
        <v>2.743469863313857E-2</v>
      </c>
    </row>
    <row r="572" spans="1:25">
      <c r="A572" s="42">
        <v>569</v>
      </c>
      <c r="B572" s="168">
        <f>'CW2'!P575</f>
        <v>5.3961737559847167</v>
      </c>
      <c r="C572" s="162">
        <f>CW1FC1!B572</f>
        <v>1.5533759599930513E-4</v>
      </c>
      <c r="D572" s="21">
        <f t="shared" si="123"/>
        <v>559.21534559749853</v>
      </c>
      <c r="E572" s="152" t="s">
        <v>150</v>
      </c>
      <c r="F572" s="165" t="s">
        <v>154</v>
      </c>
      <c r="G572" s="7">
        <v>0</v>
      </c>
      <c r="H572" s="79">
        <f t="shared" si="133"/>
        <v>0</v>
      </c>
      <c r="I572" s="10">
        <v>0</v>
      </c>
      <c r="J572" s="10">
        <f t="shared" si="131"/>
        <v>2437408.9147447217</v>
      </c>
      <c r="K572" s="7">
        <f t="shared" si="126"/>
        <v>67.705803187353382</v>
      </c>
      <c r="L572" s="7">
        <f>'CW1'!Q575</f>
        <v>4100</v>
      </c>
      <c r="M572" s="7">
        <f t="shared" si="127"/>
        <v>4000</v>
      </c>
      <c r="N572" s="7">
        <f>VLOOKUP(M572,'CW1'!$AG$7:$AH$68,2,TRUE)</f>
        <v>10.86</v>
      </c>
      <c r="O572" s="7">
        <f>VLOOKUP(L572,'CW1'!$AG$7:$AI$68,3,TRUE)</f>
        <v>19.903451219512192</v>
      </c>
      <c r="P572" s="7">
        <f t="shared" si="124"/>
        <v>20</v>
      </c>
      <c r="Q572" s="7">
        <f>MATCH(P572,'CW1'!$AJ$7:$AJ$29,0)</f>
        <v>3</v>
      </c>
      <c r="R572" s="7">
        <f>MATCH(M572,'CW1'!$AK$6:$AX$6,0)</f>
        <v>8</v>
      </c>
      <c r="S572" s="7">
        <v>0</v>
      </c>
      <c r="T572" s="10">
        <f t="shared" si="122"/>
        <v>5.3961737559847167</v>
      </c>
      <c r="U572" s="161">
        <f>(('CW1'!G575-'CW1'!G574)/3600)*'CW2 Hybrid Fuel consumption'!T572</f>
        <v>1.8005981822152725E-4</v>
      </c>
      <c r="V572" s="10">
        <f t="shared" si="125"/>
        <v>0</v>
      </c>
      <c r="W572" s="10">
        <f t="shared" si="128"/>
        <v>22.464170352282661</v>
      </c>
      <c r="X572" s="171">
        <f t="shared" si="129"/>
        <v>0</v>
      </c>
      <c r="Y572" s="7">
        <f t="shared" si="130"/>
        <v>2.743469863313857E-2</v>
      </c>
    </row>
    <row r="573" spans="1:25">
      <c r="A573" s="42">
        <v>570</v>
      </c>
      <c r="B573" s="168">
        <f>'CW2'!P576</f>
        <v>6.9345713222854393</v>
      </c>
      <c r="C573" s="162">
        <f>CW1FC1!B573</f>
        <v>1.99087595999305E-4</v>
      </c>
      <c r="D573" s="21">
        <f t="shared" si="123"/>
        <v>716.71534559749796</v>
      </c>
      <c r="E573" s="167" t="s">
        <v>149</v>
      </c>
      <c r="F573" s="166" t="s">
        <v>153</v>
      </c>
      <c r="G573" s="10">
        <f>B573-5.6</f>
        <v>1.3345713222854396</v>
      </c>
      <c r="H573" s="79">
        <f>G573*1000</f>
        <v>1334.5713222854397</v>
      </c>
      <c r="I573" s="10">
        <v>0</v>
      </c>
      <c r="J573" s="10">
        <f t="shared" si="131"/>
        <v>2436074.3434224362</v>
      </c>
      <c r="K573" s="7">
        <f t="shared" si="126"/>
        <v>67.668731761734335</v>
      </c>
      <c r="L573" s="7">
        <f>MIN(3000,'CW1'!Q576)</f>
        <v>3000</v>
      </c>
      <c r="M573" s="7">
        <f t="shared" si="127"/>
        <v>3000</v>
      </c>
      <c r="N573" s="7">
        <f>VLOOKUP(M573,'CW1'!$AG$7:$AH$68,2,TRUE)</f>
        <v>7.17</v>
      </c>
      <c r="O573" s="7">
        <f>VLOOKUP(L573,'CW1'!$AG$7:$AI$68,3,TRUE)</f>
        <v>17.033529999999999</v>
      </c>
      <c r="P573" s="7">
        <f t="shared" si="124"/>
        <v>18</v>
      </c>
      <c r="Q573" s="7">
        <f>MATCH(P573,'CW1'!$AJ$7:$AJ$29,0)</f>
        <v>5</v>
      </c>
      <c r="R573" s="7">
        <f>MATCH(M573,'CW1'!$AK$6:$AX$6,0)</f>
        <v>6</v>
      </c>
      <c r="S573" s="7">
        <f>INDEX('CW1'!$AK$7:$AX$29,'CW2 Hybrid Fuel consumption'!Q573,'CW2 Hybrid Fuel consumption'!R573)</f>
        <v>424</v>
      </c>
      <c r="T573" s="10">
        <f t="shared" si="122"/>
        <v>5.6</v>
      </c>
      <c r="U573" s="161">
        <f>(('CW1'!G576-'CW1'!G575)/3600)*'CW2 Hybrid Fuel consumption'!T573</f>
        <v>1.8686110337389373E-4</v>
      </c>
      <c r="V573" s="10">
        <f t="shared" si="125"/>
        <v>7.9229107830530943E-2</v>
      </c>
      <c r="W573" s="10">
        <f t="shared" si="128"/>
        <v>22.543399460113193</v>
      </c>
      <c r="X573" s="171">
        <f t="shared" si="129"/>
        <v>1.0620523837872781E-4</v>
      </c>
      <c r="Y573" s="7">
        <f t="shared" si="130"/>
        <v>2.7540903871517298E-2</v>
      </c>
    </row>
    <row r="574" spans="1:25">
      <c r="A574" s="42">
        <v>571</v>
      </c>
      <c r="B574" s="168">
        <f>'CW2'!P577</f>
        <v>6.9677270003682663</v>
      </c>
      <c r="C574" s="162">
        <f>CW1FC1!B574</f>
        <v>1.9919393401181598E-4</v>
      </c>
      <c r="D574" s="21">
        <f t="shared" si="123"/>
        <v>717.0981624425375</v>
      </c>
      <c r="E574" s="167" t="s">
        <v>149</v>
      </c>
      <c r="F574" s="166" t="s">
        <v>153</v>
      </c>
      <c r="G574" s="10">
        <f t="shared" ref="G574:G597" si="134">B574-5.6</f>
        <v>1.3677270003682667</v>
      </c>
      <c r="H574" s="79">
        <f t="shared" ref="H574:H633" si="135">G574*1000</f>
        <v>1367.7270003682668</v>
      </c>
      <c r="I574" s="10">
        <v>0</v>
      </c>
      <c r="J574" s="10">
        <f t="shared" ref="J574:J605" si="136">J573-H574</f>
        <v>2434706.6164220679</v>
      </c>
      <c r="K574" s="7">
        <f t="shared" si="126"/>
        <v>67.630739345057449</v>
      </c>
      <c r="L574" s="7">
        <f>MIN(3000,'CW1'!Q577)</f>
        <v>3000</v>
      </c>
      <c r="M574" s="7">
        <f t="shared" si="127"/>
        <v>3000</v>
      </c>
      <c r="N574" s="7">
        <f>VLOOKUP(M574,'CW1'!$AG$7:$AH$68,2,TRUE)</f>
        <v>7.17</v>
      </c>
      <c r="O574" s="7">
        <f>VLOOKUP(L574,'CW1'!$AG$7:$AI$68,3,TRUE)</f>
        <v>17.033529999999999</v>
      </c>
      <c r="P574" s="7">
        <f t="shared" si="124"/>
        <v>18</v>
      </c>
      <c r="Q574" s="7">
        <f>MATCH(P574,'CW1'!$AJ$7:$AJ$29,0)</f>
        <v>5</v>
      </c>
      <c r="R574" s="7">
        <f>MATCH(M574,'CW1'!$AK$6:$AX$6,0)</f>
        <v>6</v>
      </c>
      <c r="S574" s="7">
        <f>INDEX('CW1'!$AK$7:$AX$29,'CW2 Hybrid Fuel consumption'!Q574,'CW2 Hybrid Fuel consumption'!R574)</f>
        <v>424</v>
      </c>
      <c r="T574" s="10">
        <f t="shared" si="122"/>
        <v>5.6</v>
      </c>
      <c r="U574" s="161">
        <f>(('CW1'!G577-'CW1'!G576)/3600)*'CW2 Hybrid Fuel consumption'!T574</f>
        <v>1.8605739597845486E-4</v>
      </c>
      <c r="V574" s="10">
        <f t="shared" si="125"/>
        <v>7.8888335894864853E-2</v>
      </c>
      <c r="W574" s="10">
        <f t="shared" si="128"/>
        <v>22.622287796008056</v>
      </c>
      <c r="X574" s="171">
        <f t="shared" si="129"/>
        <v>1.0574843953735235E-4</v>
      </c>
      <c r="Y574" s="7">
        <f t="shared" si="130"/>
        <v>2.7646652311054652E-2</v>
      </c>
    </row>
    <row r="575" spans="1:25">
      <c r="A575" s="42">
        <v>572</v>
      </c>
      <c r="B575" s="168">
        <f>'CW2'!P578</f>
        <v>7.0007818035005274</v>
      </c>
      <c r="C575" s="162">
        <f>CW1FC1!B575</f>
        <v>1.9930027202430254E-4</v>
      </c>
      <c r="D575" s="21">
        <f t="shared" si="123"/>
        <v>717.48097928748916</v>
      </c>
      <c r="E575" s="167" t="s">
        <v>149</v>
      </c>
      <c r="F575" s="166" t="s">
        <v>153</v>
      </c>
      <c r="G575" s="10">
        <f t="shared" si="134"/>
        <v>1.4007818035005277</v>
      </c>
      <c r="H575" s="79">
        <f t="shared" si="135"/>
        <v>1400.7818035005278</v>
      </c>
      <c r="I575" s="10">
        <v>0</v>
      </c>
      <c r="J575" s="10">
        <f t="shared" si="136"/>
        <v>2433305.8346185675</v>
      </c>
      <c r="K575" s="7">
        <f t="shared" si="126"/>
        <v>67.591828739404662</v>
      </c>
      <c r="L575" s="7">
        <f>MIN(3000,'CW1'!Q578)</f>
        <v>3000</v>
      </c>
      <c r="M575" s="7">
        <f t="shared" si="127"/>
        <v>3000</v>
      </c>
      <c r="N575" s="7">
        <f>VLOOKUP(M575,'CW1'!$AG$7:$AH$68,2,TRUE)</f>
        <v>7.17</v>
      </c>
      <c r="O575" s="7">
        <f>VLOOKUP(L575,'CW1'!$AG$7:$AI$68,3,TRUE)</f>
        <v>17.033529999999999</v>
      </c>
      <c r="P575" s="7">
        <f t="shared" si="124"/>
        <v>18</v>
      </c>
      <c r="Q575" s="7">
        <f>MATCH(P575,'CW1'!$AJ$7:$AJ$29,0)</f>
        <v>5</v>
      </c>
      <c r="R575" s="7">
        <f>MATCH(M575,'CW1'!$AK$6:$AX$6,0)</f>
        <v>6</v>
      </c>
      <c r="S575" s="7">
        <f>INDEX('CW1'!$AK$7:$AX$29,'CW2 Hybrid Fuel consumption'!Q575,'CW2 Hybrid Fuel consumption'!R575)</f>
        <v>424</v>
      </c>
      <c r="T575" s="10">
        <f t="shared" si="122"/>
        <v>5.6</v>
      </c>
      <c r="U575" s="161">
        <f>(('CW1'!G578-'CW1'!G577)/3600)*'CW2 Hybrid Fuel consumption'!T575</f>
        <v>1.8526397063234868E-4</v>
      </c>
      <c r="V575" s="10">
        <f t="shared" si="125"/>
        <v>7.855192354811584E-2</v>
      </c>
      <c r="W575" s="10">
        <f t="shared" si="128"/>
        <v>22.700839719556171</v>
      </c>
      <c r="X575" s="171">
        <f t="shared" si="129"/>
        <v>1.0529748464894885E-4</v>
      </c>
      <c r="Y575" s="7">
        <f t="shared" si="130"/>
        <v>2.7751949795703602E-2</v>
      </c>
    </row>
    <row r="576" spans="1:25">
      <c r="A576" s="42">
        <v>573</v>
      </c>
      <c r="B576" s="168">
        <f>'CW2'!P579</f>
        <v>7.0337371913605438</v>
      </c>
      <c r="C576" s="162">
        <f>CW1FC1!B576</f>
        <v>1.9940661003681168E-4</v>
      </c>
      <c r="D576" s="21">
        <f t="shared" si="123"/>
        <v>717.86379613252211</v>
      </c>
      <c r="E576" s="167" t="s">
        <v>149</v>
      </c>
      <c r="F576" s="166" t="s">
        <v>153</v>
      </c>
      <c r="G576" s="10">
        <f t="shared" si="134"/>
        <v>1.4337371913605441</v>
      </c>
      <c r="H576" s="79">
        <f t="shared" si="135"/>
        <v>1433.7371913605441</v>
      </c>
      <c r="I576" s="10">
        <v>0</v>
      </c>
      <c r="J576" s="10">
        <f t="shared" si="136"/>
        <v>2431872.097427207</v>
      </c>
      <c r="K576" s="7">
        <f t="shared" si="126"/>
        <v>67.552002706311313</v>
      </c>
      <c r="L576" s="7">
        <f>MIN(3000,'CW1'!Q579)</f>
        <v>3000</v>
      </c>
      <c r="M576" s="7">
        <f t="shared" si="127"/>
        <v>3000</v>
      </c>
      <c r="N576" s="7">
        <f>VLOOKUP(M576,'CW1'!$AG$7:$AH$68,2,TRUE)</f>
        <v>7.17</v>
      </c>
      <c r="O576" s="7">
        <f>VLOOKUP(L576,'CW1'!$AG$7:$AI$68,3,TRUE)</f>
        <v>17.033529999999999</v>
      </c>
      <c r="P576" s="7">
        <f t="shared" si="124"/>
        <v>18</v>
      </c>
      <c r="Q576" s="7">
        <f>MATCH(P576,'CW1'!$AJ$7:$AJ$29,0)</f>
        <v>5</v>
      </c>
      <c r="R576" s="7">
        <f>MATCH(M576,'CW1'!$AK$6:$AX$6,0)</f>
        <v>6</v>
      </c>
      <c r="S576" s="7">
        <f>INDEX('CW1'!$AK$7:$AX$29,'CW2 Hybrid Fuel consumption'!Q576,'CW2 Hybrid Fuel consumption'!R576)</f>
        <v>424</v>
      </c>
      <c r="T576" s="10">
        <f t="shared" si="122"/>
        <v>5.6</v>
      </c>
      <c r="U576" s="161">
        <f>(('CW1'!G579-'CW1'!G578)/3600)*'CW2 Hybrid Fuel consumption'!T576</f>
        <v>1.8448060995384847E-4</v>
      </c>
      <c r="V576" s="10">
        <f t="shared" si="125"/>
        <v>7.8219778620431751E-2</v>
      </c>
      <c r="W576" s="10">
        <f t="shared" si="128"/>
        <v>22.779059498176604</v>
      </c>
      <c r="X576" s="171">
        <f t="shared" si="129"/>
        <v>1.0485225016143667E-4</v>
      </c>
      <c r="Y576" s="7">
        <f t="shared" si="130"/>
        <v>2.7856802045865037E-2</v>
      </c>
    </row>
    <row r="577" spans="1:25">
      <c r="A577" s="42">
        <v>574</v>
      </c>
      <c r="B577" s="168">
        <f>'CW2'!P580</f>
        <v>7.0665945921603344</v>
      </c>
      <c r="C577" s="162">
        <f>CW1FC1!B577</f>
        <v>1.9951294804931258E-4</v>
      </c>
      <c r="D577" s="21">
        <f t="shared" si="123"/>
        <v>718.24661297752527</v>
      </c>
      <c r="E577" s="167" t="s">
        <v>149</v>
      </c>
      <c r="F577" s="166" t="s">
        <v>153</v>
      </c>
      <c r="G577" s="10">
        <f t="shared" si="134"/>
        <v>1.4665945921603347</v>
      </c>
      <c r="H577" s="79">
        <f t="shared" si="135"/>
        <v>1466.5945921603347</v>
      </c>
      <c r="I577" s="10">
        <v>0</v>
      </c>
      <c r="J577" s="10">
        <f t="shared" si="136"/>
        <v>2430405.5028350465</v>
      </c>
      <c r="K577" s="7">
        <f t="shared" si="126"/>
        <v>67.511263967640176</v>
      </c>
      <c r="L577" s="7">
        <f>MIN(3000,'CW1'!Q580)</f>
        <v>3000</v>
      </c>
      <c r="M577" s="7">
        <f t="shared" si="127"/>
        <v>3000</v>
      </c>
      <c r="N577" s="7">
        <f>VLOOKUP(M577,'CW1'!$AG$7:$AH$68,2,TRUE)</f>
        <v>7.17</v>
      </c>
      <c r="O577" s="7">
        <f>VLOOKUP(L577,'CW1'!$AG$7:$AI$68,3,TRUE)</f>
        <v>17.033529999999999</v>
      </c>
      <c r="P577" s="7">
        <f t="shared" si="124"/>
        <v>18</v>
      </c>
      <c r="Q577" s="7">
        <f>MATCH(P577,'CW1'!$AJ$7:$AJ$29,0)</f>
        <v>5</v>
      </c>
      <c r="R577" s="7">
        <f>MATCH(M577,'CW1'!$AK$6:$AX$6,0)</f>
        <v>6</v>
      </c>
      <c r="S577" s="7">
        <f>INDEX('CW1'!$AK$7:$AX$29,'CW2 Hybrid Fuel consumption'!Q577,'CW2 Hybrid Fuel consumption'!R577)</f>
        <v>424</v>
      </c>
      <c r="T577" s="10">
        <f t="shared" si="122"/>
        <v>5.6</v>
      </c>
      <c r="U577" s="161">
        <f>(('CW1'!G580-'CW1'!G579)/3600)*'CW2 Hybrid Fuel consumption'!T577</f>
        <v>1.8370710294141822E-4</v>
      </c>
      <c r="V577" s="10">
        <f t="shared" si="125"/>
        <v>7.789181164716133E-2</v>
      </c>
      <c r="W577" s="10">
        <f t="shared" si="128"/>
        <v>22.856951309823767</v>
      </c>
      <c r="X577" s="171">
        <f t="shared" si="129"/>
        <v>1.0441261614900984E-4</v>
      </c>
      <c r="Y577" s="7">
        <f t="shared" si="130"/>
        <v>2.7961214662014046E-2</v>
      </c>
    </row>
    <row r="578" spans="1:25">
      <c r="A578" s="42">
        <v>575</v>
      </c>
      <c r="B578" s="168">
        <f>'CW2'!P581</f>
        <v>7.0993554035745392</v>
      </c>
      <c r="C578" s="162">
        <f>CW1FC1!B578</f>
        <v>1.9961928606181708E-4</v>
      </c>
      <c r="D578" s="21">
        <f t="shared" si="123"/>
        <v>718.62942982254151</v>
      </c>
      <c r="E578" s="167" t="s">
        <v>149</v>
      </c>
      <c r="F578" s="166" t="s">
        <v>153</v>
      </c>
      <c r="G578" s="10">
        <f t="shared" si="134"/>
        <v>1.4993554035745396</v>
      </c>
      <c r="H578" s="79">
        <f t="shared" si="135"/>
        <v>1499.3554035745397</v>
      </c>
      <c r="I578" s="10">
        <v>0</v>
      </c>
      <c r="J578" s="10">
        <f t="shared" si="136"/>
        <v>2428906.1474314719</v>
      </c>
      <c r="K578" s="7">
        <f t="shared" si="126"/>
        <v>67.469615206429779</v>
      </c>
      <c r="L578" s="7">
        <f>MIN(3000,'CW1'!Q581)</f>
        <v>3000</v>
      </c>
      <c r="M578" s="7">
        <f t="shared" si="127"/>
        <v>3000</v>
      </c>
      <c r="N578" s="7">
        <f>VLOOKUP(M578,'CW1'!$AG$7:$AH$68,2,TRUE)</f>
        <v>7.17</v>
      </c>
      <c r="O578" s="7">
        <f>VLOOKUP(L578,'CW1'!$AG$7:$AI$68,3,TRUE)</f>
        <v>17.033529999999999</v>
      </c>
      <c r="P578" s="7">
        <f t="shared" si="124"/>
        <v>18</v>
      </c>
      <c r="Q578" s="7">
        <f>MATCH(P578,'CW1'!$AJ$7:$AJ$29,0)</f>
        <v>5</v>
      </c>
      <c r="R578" s="7">
        <f>MATCH(M578,'CW1'!$AK$6:$AX$6,0)</f>
        <v>6</v>
      </c>
      <c r="S578" s="7">
        <f>INDEX('CW1'!$AK$7:$AX$29,'CW2 Hybrid Fuel consumption'!Q578,'CW2 Hybrid Fuel consumption'!R578)</f>
        <v>424</v>
      </c>
      <c r="T578" s="10">
        <f t="shared" si="122"/>
        <v>5.6</v>
      </c>
      <c r="U578" s="161">
        <f>(('CW1'!G581-'CW1'!G580)/3600)*'CW2 Hybrid Fuel consumption'!T578</f>
        <v>1.8294324473505853E-4</v>
      </c>
      <c r="V578" s="10">
        <f t="shared" si="125"/>
        <v>7.7567935767664811E-2</v>
      </c>
      <c r="W578" s="10">
        <f t="shared" si="128"/>
        <v>22.934519245591432</v>
      </c>
      <c r="X578" s="171">
        <f t="shared" si="129"/>
        <v>1.0397846617649438E-4</v>
      </c>
      <c r="Y578" s="7">
        <f t="shared" si="130"/>
        <v>2.806519312819054E-2</v>
      </c>
    </row>
    <row r="579" spans="1:25">
      <c r="A579" s="42">
        <v>576</v>
      </c>
      <c r="B579" s="168">
        <f>'CW2'!P582</f>
        <v>7.1320209936345531</v>
      </c>
      <c r="C579" s="162">
        <f>CW1FC1!B579</f>
        <v>1.9972562407431164E-4</v>
      </c>
      <c r="D579" s="21">
        <f t="shared" si="123"/>
        <v>719.01224666752194</v>
      </c>
      <c r="E579" s="167" t="s">
        <v>149</v>
      </c>
      <c r="F579" s="166" t="s">
        <v>153</v>
      </c>
      <c r="G579" s="10">
        <f t="shared" si="134"/>
        <v>1.5320209936345535</v>
      </c>
      <c r="H579" s="79">
        <f t="shared" si="135"/>
        <v>1532.0209936345534</v>
      </c>
      <c r="I579" s="10">
        <v>0</v>
      </c>
      <c r="J579" s="10">
        <f t="shared" si="136"/>
        <v>2427374.1264378373</v>
      </c>
      <c r="K579" s="7">
        <f t="shared" si="126"/>
        <v>67.427059067717693</v>
      </c>
      <c r="L579" s="7">
        <f>MIN(3000,'CW1'!Q582)</f>
        <v>3000</v>
      </c>
      <c r="M579" s="7">
        <f t="shared" si="127"/>
        <v>3000</v>
      </c>
      <c r="N579" s="7">
        <f>VLOOKUP(M579,'CW1'!$AG$7:$AH$68,2,TRUE)</f>
        <v>7.17</v>
      </c>
      <c r="O579" s="7">
        <f>VLOOKUP(L579,'CW1'!$AG$7:$AI$68,3,TRUE)</f>
        <v>17.033529999999999</v>
      </c>
      <c r="P579" s="7">
        <f t="shared" si="124"/>
        <v>18</v>
      </c>
      <c r="Q579" s="7">
        <f>MATCH(P579,'CW1'!$AJ$7:$AJ$29,0)</f>
        <v>5</v>
      </c>
      <c r="R579" s="7">
        <f>MATCH(M579,'CW1'!$AK$6:$AX$6,0)</f>
        <v>6</v>
      </c>
      <c r="S579" s="7">
        <f>INDEX('CW1'!$AK$7:$AX$29,'CW2 Hybrid Fuel consumption'!Q579,'CW2 Hybrid Fuel consumption'!R579)</f>
        <v>424</v>
      </c>
      <c r="T579" s="10">
        <f t="shared" ref="T579:T634" si="137">MIN(5.6,B579)</f>
        <v>5.6</v>
      </c>
      <c r="U579" s="161">
        <f>(('CW1'!G582-'CW1'!G581)/3600)*'CW2 Hybrid Fuel consumption'!T579</f>
        <v>1.8218883638830777E-4</v>
      </c>
      <c r="V579" s="10">
        <f t="shared" si="125"/>
        <v>7.7248066628642489E-2</v>
      </c>
      <c r="W579" s="10">
        <f t="shared" si="128"/>
        <v>23.011767312220073</v>
      </c>
      <c r="X579" s="171">
        <f t="shared" si="129"/>
        <v>1.0354968716976206E-4</v>
      </c>
      <c r="Y579" s="7">
        <f t="shared" si="130"/>
        <v>2.8168742815360304E-2</v>
      </c>
    </row>
    <row r="580" spans="1:25">
      <c r="A580" s="42">
        <v>577</v>
      </c>
      <c r="B580" s="168">
        <f>'CW2'!P583</f>
        <v>7.164592701589398</v>
      </c>
      <c r="C580" s="162">
        <f>CW1FC1!B580</f>
        <v>1.9983196208681021E-4</v>
      </c>
      <c r="D580" s="21">
        <f t="shared" ref="D580:D633" si="138">3600000*C580</f>
        <v>719.3950635125168</v>
      </c>
      <c r="E580" s="167" t="s">
        <v>149</v>
      </c>
      <c r="F580" s="166" t="s">
        <v>153</v>
      </c>
      <c r="G580" s="10">
        <f t="shared" si="134"/>
        <v>1.5645927015893983</v>
      </c>
      <c r="H580" s="79">
        <f t="shared" si="135"/>
        <v>1564.5927015893983</v>
      </c>
      <c r="I580" s="10">
        <v>0</v>
      </c>
      <c r="J580" s="10">
        <f t="shared" si="136"/>
        <v>2425809.533736248</v>
      </c>
      <c r="K580" s="7">
        <f t="shared" si="126"/>
        <v>67.383598159340224</v>
      </c>
      <c r="L580" s="7">
        <f>MIN(3000,'CW1'!Q583)</f>
        <v>3000</v>
      </c>
      <c r="M580" s="7">
        <f t="shared" si="127"/>
        <v>3000</v>
      </c>
      <c r="N580" s="7">
        <f>VLOOKUP(M580,'CW1'!$AG$7:$AH$68,2,TRUE)</f>
        <v>7.17</v>
      </c>
      <c r="O580" s="7">
        <f>VLOOKUP(L580,'CW1'!$AG$7:$AI$68,3,TRUE)</f>
        <v>17.033529999999999</v>
      </c>
      <c r="P580" s="7">
        <f t="shared" ref="P580:P634" si="139">ROUNDUP(O580,0)</f>
        <v>18</v>
      </c>
      <c r="Q580" s="7">
        <f>MATCH(P580,'CW1'!$AJ$7:$AJ$29,0)</f>
        <v>5</v>
      </c>
      <c r="R580" s="7">
        <f>MATCH(M580,'CW1'!$AK$6:$AX$6,0)</f>
        <v>6</v>
      </c>
      <c r="S580" s="7">
        <f>INDEX('CW1'!$AK$7:$AX$29,'CW2 Hybrid Fuel consumption'!Q580,'CW2 Hybrid Fuel consumption'!R580)</f>
        <v>424</v>
      </c>
      <c r="T580" s="10">
        <f t="shared" si="137"/>
        <v>5.6</v>
      </c>
      <c r="U580" s="161">
        <f>(('CW1'!G583-'CW1'!G582)/3600)*'CW2 Hybrid Fuel consumption'!T580</f>
        <v>1.8144368465061056E-4</v>
      </c>
      <c r="V580" s="10">
        <f t="shared" ref="V580:V597" si="140">S580*U580</f>
        <v>7.6932122291858876E-2</v>
      </c>
      <c r="W580" s="10">
        <f t="shared" si="128"/>
        <v>23.088699434511931</v>
      </c>
      <c r="X580" s="171">
        <f t="shared" si="129"/>
        <v>1.0312616929203603E-4</v>
      </c>
      <c r="Y580" s="7">
        <f t="shared" si="130"/>
        <v>2.8271868984652341E-2</v>
      </c>
    </row>
    <row r="581" spans="1:25">
      <c r="A581" s="42">
        <v>578</v>
      </c>
      <c r="B581" s="168">
        <f>'CW2'!P584</f>
        <v>7.1970718387348791</v>
      </c>
      <c r="C581" s="162">
        <f>CW1FC1!B581</f>
        <v>1.9993830009930138E-4</v>
      </c>
      <c r="D581" s="21">
        <f t="shared" si="138"/>
        <v>719.77788035748495</v>
      </c>
      <c r="E581" s="167" t="s">
        <v>149</v>
      </c>
      <c r="F581" s="166" t="s">
        <v>153</v>
      </c>
      <c r="G581" s="10">
        <f t="shared" si="134"/>
        <v>1.5970718387348795</v>
      </c>
      <c r="H581" s="79">
        <f t="shared" si="135"/>
        <v>1597.0718387348795</v>
      </c>
      <c r="I581" s="10">
        <v>0</v>
      </c>
      <c r="J581" s="10">
        <f t="shared" si="136"/>
        <v>2424212.4618975134</v>
      </c>
      <c r="K581" s="7">
        <f t="shared" ref="K581:K634" si="141">(J581/3600000)*100</f>
        <v>67.339235052708702</v>
      </c>
      <c r="L581" s="7">
        <f>MIN(3000,'CW1'!Q584)</f>
        <v>3000</v>
      </c>
      <c r="M581" s="7">
        <f t="shared" ref="M581:M634" si="142">MROUND(L581,500)</f>
        <v>3000</v>
      </c>
      <c r="N581" s="7">
        <f>VLOOKUP(M581,'CW1'!$AG$7:$AH$68,2,TRUE)</f>
        <v>7.17</v>
      </c>
      <c r="O581" s="7">
        <f>VLOOKUP(L581,'CW1'!$AG$7:$AI$68,3,TRUE)</f>
        <v>17.033529999999999</v>
      </c>
      <c r="P581" s="7">
        <f t="shared" si="139"/>
        <v>18</v>
      </c>
      <c r="Q581" s="7">
        <f>MATCH(P581,'CW1'!$AJ$7:$AJ$29,0)</f>
        <v>5</v>
      </c>
      <c r="R581" s="7">
        <f>MATCH(M581,'CW1'!$AK$6:$AX$6,0)</f>
        <v>6</v>
      </c>
      <c r="S581" s="7">
        <f>INDEX('CW1'!$AK$7:$AX$29,'CW2 Hybrid Fuel consumption'!Q581,'CW2 Hybrid Fuel consumption'!R581)</f>
        <v>424</v>
      </c>
      <c r="T581" s="10">
        <f t="shared" si="137"/>
        <v>5.6</v>
      </c>
      <c r="U581" s="161">
        <f>(('CW1'!G584-'CW1'!G583)/3600)*'CW2 Hybrid Fuel consumption'!T581</f>
        <v>1.8070760175930268E-4</v>
      </c>
      <c r="V581" s="10">
        <f t="shared" si="140"/>
        <v>7.6620023145944335E-2</v>
      </c>
      <c r="W581" s="10">
        <f t="shared" si="128"/>
        <v>23.165319457657876</v>
      </c>
      <c r="X581" s="171">
        <f t="shared" si="129"/>
        <v>1.0270780582566264E-4</v>
      </c>
      <c r="Y581" s="7">
        <f t="shared" si="130"/>
        <v>2.8374576790478005E-2</v>
      </c>
    </row>
    <row r="582" spans="1:25">
      <c r="A582" s="42">
        <v>579</v>
      </c>
      <c r="B582" s="168">
        <f>'CW2'!P585</f>
        <v>7.2294596892124137</v>
      </c>
      <c r="C582" s="162">
        <f>CW1FC1!B582</f>
        <v>2.000446381118046E-4</v>
      </c>
      <c r="D582" s="21">
        <f t="shared" si="138"/>
        <v>720.16069720249652</v>
      </c>
      <c r="E582" s="167" t="s">
        <v>149</v>
      </c>
      <c r="F582" s="166" t="s">
        <v>153</v>
      </c>
      <c r="G582" s="10">
        <f t="shared" si="134"/>
        <v>1.629459689212414</v>
      </c>
      <c r="H582" s="79">
        <f t="shared" si="135"/>
        <v>1629.4596892124141</v>
      </c>
      <c r="I582" s="10">
        <v>0</v>
      </c>
      <c r="J582" s="10">
        <f t="shared" si="136"/>
        <v>2422583.0022083009</v>
      </c>
      <c r="K582" s="7">
        <f t="shared" si="141"/>
        <v>67.293972283563903</v>
      </c>
      <c r="L582" s="7">
        <f>MIN(3000,'CW1'!Q585)</f>
        <v>3000</v>
      </c>
      <c r="M582" s="7">
        <f t="shared" si="142"/>
        <v>3000</v>
      </c>
      <c r="N582" s="7">
        <f>VLOOKUP(M582,'CW1'!$AG$7:$AH$68,2,TRUE)</f>
        <v>7.17</v>
      </c>
      <c r="O582" s="7">
        <f>VLOOKUP(L582,'CW1'!$AG$7:$AI$68,3,TRUE)</f>
        <v>17.033529999999999</v>
      </c>
      <c r="P582" s="7">
        <f t="shared" si="139"/>
        <v>18</v>
      </c>
      <c r="Q582" s="7">
        <f>MATCH(P582,'CW1'!$AJ$7:$AJ$29,0)</f>
        <v>5</v>
      </c>
      <c r="R582" s="7">
        <f>MATCH(M582,'CW1'!$AK$6:$AX$6,0)</f>
        <v>6</v>
      </c>
      <c r="S582" s="7">
        <f>INDEX('CW1'!$AK$7:$AX$29,'CW2 Hybrid Fuel consumption'!Q582,'CW2 Hybrid Fuel consumption'!R582)</f>
        <v>424</v>
      </c>
      <c r="T582" s="10">
        <f t="shared" si="137"/>
        <v>5.6</v>
      </c>
      <c r="U582" s="161">
        <f>(('CW1'!G585-'CW1'!G584)/3600)*'CW2 Hybrid Fuel consumption'!T582</f>
        <v>1.7998040524090205E-4</v>
      </c>
      <c r="V582" s="10">
        <f t="shared" si="140"/>
        <v>7.6311691822142466E-2</v>
      </c>
      <c r="W582" s="10">
        <f t="shared" ref="W582:W634" si="143">V582+W581</f>
        <v>23.241631149480018</v>
      </c>
      <c r="X582" s="171">
        <f t="shared" ref="X582:X634" si="144">((S582*U582)/1000)/0.746</f>
        <v>1.0229449305917221E-4</v>
      </c>
      <c r="Y582" s="7">
        <f t="shared" ref="Y582:Y634" si="145">Y581+X582</f>
        <v>2.8476871283537177E-2</v>
      </c>
    </row>
    <row r="583" spans="1:25">
      <c r="A583" s="42">
        <v>580</v>
      </c>
      <c r="B583" s="168">
        <f>'CW2'!P586</f>
        <v>7.2617575107788683</v>
      </c>
      <c r="C583" s="162">
        <f>CW1FC1!B583</f>
        <v>2.0015097612430979E-4</v>
      </c>
      <c r="D583" s="21">
        <f t="shared" si="138"/>
        <v>720.54351404751526</v>
      </c>
      <c r="E583" s="167" t="s">
        <v>149</v>
      </c>
      <c r="F583" s="166" t="s">
        <v>153</v>
      </c>
      <c r="G583" s="10">
        <f t="shared" si="134"/>
        <v>1.6617575107788687</v>
      </c>
      <c r="H583" s="79">
        <f t="shared" si="135"/>
        <v>1661.7575107788687</v>
      </c>
      <c r="I583" s="10">
        <v>0</v>
      </c>
      <c r="J583" s="10">
        <f t="shared" si="136"/>
        <v>2420921.2446975219</v>
      </c>
      <c r="K583" s="7">
        <f t="shared" si="141"/>
        <v>67.247812352708948</v>
      </c>
      <c r="L583" s="7">
        <f>MIN(3000,'CW1'!Q586)</f>
        <v>3000</v>
      </c>
      <c r="M583" s="7">
        <f t="shared" si="142"/>
        <v>3000</v>
      </c>
      <c r="N583" s="7">
        <f>VLOOKUP(M583,'CW1'!$AG$7:$AH$68,2,TRUE)</f>
        <v>7.17</v>
      </c>
      <c r="O583" s="7">
        <f>VLOOKUP(L583,'CW1'!$AG$7:$AI$68,3,TRUE)</f>
        <v>17.033529999999999</v>
      </c>
      <c r="P583" s="7">
        <f t="shared" si="139"/>
        <v>18</v>
      </c>
      <c r="Q583" s="7">
        <f>MATCH(P583,'CW1'!$AJ$7:$AJ$29,0)</f>
        <v>5</v>
      </c>
      <c r="R583" s="7">
        <f>MATCH(M583,'CW1'!$AK$6:$AX$6,0)</f>
        <v>6</v>
      </c>
      <c r="S583" s="7">
        <f>INDEX('CW1'!$AK$7:$AX$29,'CW2 Hybrid Fuel consumption'!Q583,'CW2 Hybrid Fuel consumption'!R583)</f>
        <v>424</v>
      </c>
      <c r="T583" s="10">
        <f t="shared" si="137"/>
        <v>5.6</v>
      </c>
      <c r="U583" s="161">
        <f>(('CW1'!G586-'CW1'!G585)/3600)*'CW2 Hybrid Fuel consumption'!T583</f>
        <v>1.7926191772102128E-4</v>
      </c>
      <c r="V583" s="10">
        <f t="shared" si="140"/>
        <v>7.6007053113713016E-2</v>
      </c>
      <c r="W583" s="10">
        <f t="shared" si="143"/>
        <v>23.317638202593731</v>
      </c>
      <c r="X583" s="171">
        <f t="shared" si="144"/>
        <v>1.0188613017923997E-4</v>
      </c>
      <c r="Y583" s="7">
        <f t="shared" si="145"/>
        <v>2.8578757413716419E-2</v>
      </c>
    </row>
    <row r="584" spans="1:25">
      <c r="A584" s="42">
        <v>581</v>
      </c>
      <c r="B584" s="168">
        <f>'CW2'!P587</f>
        <v>7.2939665355486971</v>
      </c>
      <c r="C584" s="162">
        <f>CW1FC1!B584</f>
        <v>2.0025731413680087E-4</v>
      </c>
      <c r="D584" s="21">
        <f t="shared" si="138"/>
        <v>720.92633089248318</v>
      </c>
      <c r="E584" s="167" t="s">
        <v>149</v>
      </c>
      <c r="F584" s="166" t="s">
        <v>153</v>
      </c>
      <c r="G584" s="10">
        <f t="shared" si="134"/>
        <v>1.6939665355486975</v>
      </c>
      <c r="H584" s="79">
        <f t="shared" si="135"/>
        <v>1693.9665355486975</v>
      </c>
      <c r="I584" s="10">
        <v>0</v>
      </c>
      <c r="J584" s="10">
        <f t="shared" si="136"/>
        <v>2419227.2781619732</v>
      </c>
      <c r="K584" s="7">
        <f t="shared" si="141"/>
        <v>67.200757726721477</v>
      </c>
      <c r="L584" s="7">
        <f>MIN(3000,'CW1'!Q587)</f>
        <v>3000</v>
      </c>
      <c r="M584" s="7">
        <f t="shared" si="142"/>
        <v>3000</v>
      </c>
      <c r="N584" s="7">
        <f>VLOOKUP(M584,'CW1'!$AG$7:$AH$68,2,TRUE)</f>
        <v>7.17</v>
      </c>
      <c r="O584" s="7">
        <f>VLOOKUP(L584,'CW1'!$AG$7:$AI$68,3,TRUE)</f>
        <v>17.033529999999999</v>
      </c>
      <c r="P584" s="7">
        <f t="shared" si="139"/>
        <v>18</v>
      </c>
      <c r="Q584" s="7">
        <f>MATCH(P584,'CW1'!$AJ$7:$AJ$29,0)</f>
        <v>5</v>
      </c>
      <c r="R584" s="7">
        <f>MATCH(M584,'CW1'!$AK$6:$AX$6,0)</f>
        <v>6</v>
      </c>
      <c r="S584" s="7">
        <f>INDEX('CW1'!$AK$7:$AX$29,'CW2 Hybrid Fuel consumption'!Q584,'CW2 Hybrid Fuel consumption'!R584)</f>
        <v>424</v>
      </c>
      <c r="T584" s="10">
        <f t="shared" si="137"/>
        <v>5.6</v>
      </c>
      <c r="U584" s="161">
        <f>(('CW1'!G587-'CW1'!G586)/3600)*'CW2 Hybrid Fuel consumption'!T584</f>
        <v>1.785519667426361E-4</v>
      </c>
      <c r="V584" s="10">
        <f t="shared" si="140"/>
        <v>7.5706033898877714E-2</v>
      </c>
      <c r="W584" s="10">
        <f t="shared" si="143"/>
        <v>23.393344236492609</v>
      </c>
      <c r="X584" s="171">
        <f t="shared" si="144"/>
        <v>1.0148261916739641E-4</v>
      </c>
      <c r="Y584" s="7">
        <f t="shared" si="145"/>
        <v>2.8680240032883816E-2</v>
      </c>
    </row>
    <row r="585" spans="1:25">
      <c r="A585" s="42">
        <v>582</v>
      </c>
      <c r="B585" s="168">
        <f>'CW2'!P588</f>
        <v>7.326087970709577</v>
      </c>
      <c r="C585" s="162">
        <f>CW1FC1!B585</f>
        <v>2.0036365214929611E-4</v>
      </c>
      <c r="D585" s="21">
        <f t="shared" si="138"/>
        <v>721.30914773746599</v>
      </c>
      <c r="E585" s="167" t="s">
        <v>149</v>
      </c>
      <c r="F585" s="166" t="s">
        <v>153</v>
      </c>
      <c r="G585" s="10">
        <f t="shared" si="134"/>
        <v>1.7260879707095773</v>
      </c>
      <c r="H585" s="79">
        <f t="shared" si="135"/>
        <v>1726.0879707095773</v>
      </c>
      <c r="I585" s="10">
        <v>0</v>
      </c>
      <c r="J585" s="10">
        <f t="shared" si="136"/>
        <v>2417501.1901912638</v>
      </c>
      <c r="K585" s="7">
        <f t="shared" si="141"/>
        <v>67.152810838646218</v>
      </c>
      <c r="L585" s="7">
        <f>MIN(3000,'CW1'!Q588)</f>
        <v>3000</v>
      </c>
      <c r="M585" s="7">
        <f t="shared" si="142"/>
        <v>3000</v>
      </c>
      <c r="N585" s="7">
        <f>VLOOKUP(M585,'CW1'!$AG$7:$AH$68,2,TRUE)</f>
        <v>7.17</v>
      </c>
      <c r="O585" s="7">
        <f>VLOOKUP(L585,'CW1'!$AG$7:$AI$68,3,TRUE)</f>
        <v>17.033529999999999</v>
      </c>
      <c r="P585" s="7">
        <f t="shared" si="139"/>
        <v>18</v>
      </c>
      <c r="Q585" s="7">
        <f>MATCH(P585,'CW1'!$AJ$7:$AJ$29,0)</f>
        <v>5</v>
      </c>
      <c r="R585" s="7">
        <f>MATCH(M585,'CW1'!$AK$6:$AX$6,0)</f>
        <v>6</v>
      </c>
      <c r="S585" s="7">
        <f>INDEX('CW1'!$AK$7:$AX$29,'CW2 Hybrid Fuel consumption'!Q585,'CW2 Hybrid Fuel consumption'!R585)</f>
        <v>424</v>
      </c>
      <c r="T585" s="10">
        <f t="shared" si="137"/>
        <v>5.6</v>
      </c>
      <c r="U585" s="161">
        <f>(('CW1'!G588-'CW1'!G587)/3600)*'CW2 Hybrid Fuel consumption'!T585</f>
        <v>1.7785038459222351E-4</v>
      </c>
      <c r="V585" s="10">
        <f t="shared" si="140"/>
        <v>7.5408563067102766E-2</v>
      </c>
      <c r="W585" s="10">
        <f t="shared" si="143"/>
        <v>23.468752799559713</v>
      </c>
      <c r="X585" s="171">
        <f t="shared" si="144"/>
        <v>1.0108386470121015E-4</v>
      </c>
      <c r="Y585" s="7">
        <f t="shared" si="145"/>
        <v>2.8781323897585028E-2</v>
      </c>
    </row>
    <row r="586" spans="1:25">
      <c r="A586" s="42">
        <v>583</v>
      </c>
      <c r="B586" s="168">
        <f>'CW2'!P589</f>
        <v>7.358122999212684</v>
      </c>
      <c r="C586" s="162">
        <f>CW1FC1!B586</f>
        <v>2.0046999016180497E-4</v>
      </c>
      <c r="D586" s="21">
        <f t="shared" si="138"/>
        <v>721.69196458249792</v>
      </c>
      <c r="E586" s="167" t="s">
        <v>149</v>
      </c>
      <c r="F586" s="166" t="s">
        <v>153</v>
      </c>
      <c r="G586" s="10">
        <f t="shared" si="134"/>
        <v>1.7581229992126843</v>
      </c>
      <c r="H586" s="79">
        <f t="shared" si="135"/>
        <v>1758.1229992126844</v>
      </c>
      <c r="I586" s="10">
        <v>0</v>
      </c>
      <c r="J586" s="10">
        <f t="shared" si="136"/>
        <v>2415743.0671920511</v>
      </c>
      <c r="K586" s="7">
        <f t="shared" si="141"/>
        <v>67.103974088668082</v>
      </c>
      <c r="L586" s="7">
        <f>MIN(3000,'CW1'!Q589)</f>
        <v>3000</v>
      </c>
      <c r="M586" s="7">
        <f t="shared" si="142"/>
        <v>3000</v>
      </c>
      <c r="N586" s="7">
        <f>VLOOKUP(M586,'CW1'!$AG$7:$AH$68,2,TRUE)</f>
        <v>7.17</v>
      </c>
      <c r="O586" s="7">
        <f>VLOOKUP(L586,'CW1'!$AG$7:$AI$68,3,TRUE)</f>
        <v>17.033529999999999</v>
      </c>
      <c r="P586" s="7">
        <f t="shared" si="139"/>
        <v>18</v>
      </c>
      <c r="Q586" s="7">
        <f>MATCH(P586,'CW1'!$AJ$7:$AJ$29,0)</f>
        <v>5</v>
      </c>
      <c r="R586" s="7">
        <f>MATCH(M586,'CW1'!$AK$6:$AX$6,0)</f>
        <v>6</v>
      </c>
      <c r="S586" s="7">
        <f>INDEX('CW1'!$AK$7:$AX$29,'CW2 Hybrid Fuel consumption'!Q586,'CW2 Hybrid Fuel consumption'!R586)</f>
        <v>424</v>
      </c>
      <c r="T586" s="10">
        <f t="shared" si="137"/>
        <v>5.6</v>
      </c>
      <c r="U586" s="161">
        <f>(('CW1'!G589-'CW1'!G588)/3600)*'CW2 Hybrid Fuel consumption'!T586</f>
        <v>1.77157008133283E-4</v>
      </c>
      <c r="V586" s="10">
        <f t="shared" si="140"/>
        <v>7.5114571448511996E-2</v>
      </c>
      <c r="W586" s="10">
        <f t="shared" si="143"/>
        <v>23.543867371008226</v>
      </c>
      <c r="X586" s="171">
        <f t="shared" si="144"/>
        <v>1.0068977405966754E-4</v>
      </c>
      <c r="Y586" s="7">
        <f t="shared" si="145"/>
        <v>2.8882013671644696E-2</v>
      </c>
    </row>
    <row r="587" spans="1:25">
      <c r="A587" s="42">
        <v>584</v>
      </c>
      <c r="B587" s="168">
        <f>'CW2'!P590</f>
        <v>7.390072780438703</v>
      </c>
      <c r="C587" s="162">
        <f>CW1FC1!B587</f>
        <v>2.0057632817429926E-4</v>
      </c>
      <c r="D587" s="21">
        <f t="shared" si="138"/>
        <v>722.07478142747732</v>
      </c>
      <c r="E587" s="167" t="s">
        <v>149</v>
      </c>
      <c r="F587" s="166" t="s">
        <v>153</v>
      </c>
      <c r="G587" s="10">
        <f t="shared" si="134"/>
        <v>1.7900727804387033</v>
      </c>
      <c r="H587" s="79">
        <f t="shared" si="135"/>
        <v>1790.0727804387034</v>
      </c>
      <c r="I587" s="10">
        <v>0</v>
      </c>
      <c r="J587" s="10">
        <f t="shared" si="136"/>
        <v>2413952.9944116124</v>
      </c>
      <c r="K587" s="7">
        <f t="shared" si="141"/>
        <v>67.054249844767014</v>
      </c>
      <c r="L587" s="7">
        <f>MIN(3000,'CW1'!Q590)</f>
        <v>3000</v>
      </c>
      <c r="M587" s="7">
        <f t="shared" si="142"/>
        <v>3000</v>
      </c>
      <c r="N587" s="7">
        <f>VLOOKUP(M587,'CW1'!$AG$7:$AH$68,2,TRUE)</f>
        <v>7.17</v>
      </c>
      <c r="O587" s="7">
        <f>VLOOKUP(L587,'CW1'!$AG$7:$AI$68,3,TRUE)</f>
        <v>17.033529999999999</v>
      </c>
      <c r="P587" s="7">
        <f t="shared" si="139"/>
        <v>18</v>
      </c>
      <c r="Q587" s="7">
        <f>MATCH(P587,'CW1'!$AJ$7:$AJ$29,0)</f>
        <v>5</v>
      </c>
      <c r="R587" s="7">
        <f>MATCH(M587,'CW1'!$AK$6:$AX$6,0)</f>
        <v>6</v>
      </c>
      <c r="S587" s="7">
        <f>INDEX('CW1'!$AK$7:$AX$29,'CW2 Hybrid Fuel consumption'!Q587,'CW2 Hybrid Fuel consumption'!R587)</f>
        <v>424</v>
      </c>
      <c r="T587" s="10">
        <f t="shared" si="137"/>
        <v>5.6</v>
      </c>
      <c r="U587" s="161">
        <f>(('CW1'!G590-'CW1'!G589)/3600)*'CW2 Hybrid Fuel consumption'!T587</f>
        <v>1.7647167864695407E-4</v>
      </c>
      <c r="V587" s="10">
        <f t="shared" si="140"/>
        <v>7.4823991746308521E-2</v>
      </c>
      <c r="W587" s="10">
        <f t="shared" si="143"/>
        <v>23.618691362754536</v>
      </c>
      <c r="X587" s="171">
        <f t="shared" si="144"/>
        <v>1.0030025703258514E-4</v>
      </c>
      <c r="Y587" s="7">
        <f t="shared" si="145"/>
        <v>2.898231392867728E-2</v>
      </c>
    </row>
    <row r="588" spans="1:25">
      <c r="A588" s="42">
        <v>585</v>
      </c>
      <c r="B588" s="168">
        <f>'CW2'!P591</f>
        <v>8.5121018294219866</v>
      </c>
      <c r="C588" s="162">
        <f>CW1FC1!B588</f>
        <v>2.2984933285346494E-4</v>
      </c>
      <c r="D588" s="21">
        <f t="shared" si="138"/>
        <v>827.45759827247377</v>
      </c>
      <c r="E588" s="167" t="s">
        <v>149</v>
      </c>
      <c r="F588" s="166" t="s">
        <v>153</v>
      </c>
      <c r="G588" s="10">
        <f t="shared" si="134"/>
        <v>2.9121018294219869</v>
      </c>
      <c r="H588" s="79">
        <f t="shared" si="135"/>
        <v>2912.1018294219871</v>
      </c>
      <c r="I588" s="10">
        <v>0</v>
      </c>
      <c r="J588" s="10">
        <f t="shared" si="136"/>
        <v>2411040.8925821902</v>
      </c>
      <c r="K588" s="7">
        <f t="shared" si="141"/>
        <v>66.973358127283063</v>
      </c>
      <c r="L588" s="7">
        <f>MIN(3000,'CW1'!Q591)</f>
        <v>3000</v>
      </c>
      <c r="M588" s="7">
        <f t="shared" si="142"/>
        <v>3000</v>
      </c>
      <c r="N588" s="7">
        <f>VLOOKUP(M588,'CW1'!$AG$7:$AH$68,2,TRUE)</f>
        <v>7.17</v>
      </c>
      <c r="O588" s="7">
        <f>VLOOKUP(L588,'CW1'!$AG$7:$AI$68,3,TRUE)</f>
        <v>17.033529999999999</v>
      </c>
      <c r="P588" s="7">
        <f t="shared" si="139"/>
        <v>18</v>
      </c>
      <c r="Q588" s="7">
        <f>MATCH(P588,'CW1'!$AJ$7:$AJ$29,0)</f>
        <v>5</v>
      </c>
      <c r="R588" s="7">
        <f>MATCH(M588,'CW1'!$AK$6:$AX$6,0)</f>
        <v>6</v>
      </c>
      <c r="S588" s="7">
        <f>INDEX('CW1'!$AK$7:$AX$29,'CW2 Hybrid Fuel consumption'!Q588,'CW2 Hybrid Fuel consumption'!R588)</f>
        <v>424</v>
      </c>
      <c r="T588" s="10">
        <f t="shared" si="137"/>
        <v>5.6</v>
      </c>
      <c r="U588" s="161">
        <f>(('CW1'!G591-'CW1'!G590)/3600)*'CW2 Hybrid Fuel consumption'!T588</f>
        <v>1.7579424167946437E-4</v>
      </c>
      <c r="V588" s="10">
        <f t="shared" si="140"/>
        <v>7.4536758472092887E-2</v>
      </c>
      <c r="W588" s="10">
        <f t="shared" si="143"/>
        <v>23.693228121226628</v>
      </c>
      <c r="X588" s="171">
        <f t="shared" si="144"/>
        <v>9.9915225833904686E-5</v>
      </c>
      <c r="Y588" s="7">
        <f t="shared" si="145"/>
        <v>2.9082229154511186E-2</v>
      </c>
    </row>
    <row r="589" spans="1:25">
      <c r="A589" s="42">
        <v>586</v>
      </c>
      <c r="B589" s="168">
        <f>'CW2'!P592</f>
        <v>8.5719667493033391</v>
      </c>
      <c r="C589" s="162">
        <f>CW1FC1!B589</f>
        <v>2.300265628742978E-4</v>
      </c>
      <c r="D589" s="21">
        <f t="shared" si="138"/>
        <v>828.09562634747203</v>
      </c>
      <c r="E589" s="167" t="s">
        <v>149</v>
      </c>
      <c r="F589" s="166" t="s">
        <v>153</v>
      </c>
      <c r="G589" s="10">
        <f t="shared" si="134"/>
        <v>2.9719667493033395</v>
      </c>
      <c r="H589" s="79">
        <f t="shared" si="135"/>
        <v>2971.9667493033394</v>
      </c>
      <c r="I589" s="10">
        <v>0</v>
      </c>
      <c r="J589" s="10">
        <f t="shared" si="136"/>
        <v>2408068.9258328867</v>
      </c>
      <c r="K589" s="7">
        <f t="shared" si="141"/>
        <v>66.890803495357972</v>
      </c>
      <c r="L589" s="7">
        <f>MIN(3000,'CW1'!Q592)</f>
        <v>3000</v>
      </c>
      <c r="M589" s="7">
        <f t="shared" si="142"/>
        <v>3000</v>
      </c>
      <c r="N589" s="7">
        <f>VLOOKUP(M589,'CW1'!$AG$7:$AH$68,2,TRUE)</f>
        <v>7.17</v>
      </c>
      <c r="O589" s="7">
        <f>VLOOKUP(L589,'CW1'!$AG$7:$AI$68,3,TRUE)</f>
        <v>17.033529999999999</v>
      </c>
      <c r="P589" s="7">
        <f t="shared" si="139"/>
        <v>18</v>
      </c>
      <c r="Q589" s="7">
        <f>MATCH(P589,'CW1'!$AJ$7:$AJ$29,0)</f>
        <v>5</v>
      </c>
      <c r="R589" s="7">
        <f>MATCH(M589,'CW1'!$AK$6:$AX$6,0)</f>
        <v>6</v>
      </c>
      <c r="S589" s="7">
        <f>INDEX('CW1'!$AK$7:$AX$29,'CW2 Hybrid Fuel consumption'!Q589,'CW2 Hybrid Fuel consumption'!R589)</f>
        <v>424</v>
      </c>
      <c r="T589" s="10">
        <f t="shared" si="137"/>
        <v>5.6</v>
      </c>
      <c r="U589" s="161">
        <f>(('CW1'!G592-'CW1'!G591)/3600)*'CW2 Hybrid Fuel consumption'!T589</f>
        <v>1.7468231248563546E-4</v>
      </c>
      <c r="V589" s="10">
        <f t="shared" si="140"/>
        <v>7.4065300493909442E-2</v>
      </c>
      <c r="W589" s="10">
        <f t="shared" si="143"/>
        <v>23.767293421720538</v>
      </c>
      <c r="X589" s="171">
        <f t="shared" si="144"/>
        <v>9.9283244629905408E-5</v>
      </c>
      <c r="Y589" s="7">
        <f t="shared" si="145"/>
        <v>2.9181512399141091E-2</v>
      </c>
    </row>
    <row r="590" spans="1:25">
      <c r="A590" s="42">
        <v>587</v>
      </c>
      <c r="B590" s="168">
        <f>'CW2'!P593</f>
        <v>8.6315625215179388</v>
      </c>
      <c r="C590" s="162">
        <f>CW1FC1!B590</f>
        <v>2.3020379289514278E-4</v>
      </c>
      <c r="D590" s="21">
        <f t="shared" si="138"/>
        <v>828.73365442251395</v>
      </c>
      <c r="E590" s="167" t="s">
        <v>149</v>
      </c>
      <c r="F590" s="166" t="s">
        <v>153</v>
      </c>
      <c r="G590" s="10">
        <f t="shared" si="134"/>
        <v>3.0315625215179391</v>
      </c>
      <c r="H590" s="79">
        <f t="shared" si="135"/>
        <v>3031.5625215179393</v>
      </c>
      <c r="I590" s="10">
        <v>0</v>
      </c>
      <c r="J590" s="10">
        <f t="shared" si="136"/>
        <v>2405037.363311369</v>
      </c>
      <c r="K590" s="7">
        <f t="shared" si="141"/>
        <v>66.80659342531581</v>
      </c>
      <c r="L590" s="7">
        <f>MIN(3000,'CW1'!Q593)</f>
        <v>3000</v>
      </c>
      <c r="M590" s="7">
        <f t="shared" si="142"/>
        <v>3000</v>
      </c>
      <c r="N590" s="7">
        <f>VLOOKUP(M590,'CW1'!$AG$7:$AH$68,2,TRUE)</f>
        <v>7.17</v>
      </c>
      <c r="O590" s="7">
        <f>VLOOKUP(L590,'CW1'!$AG$7:$AI$68,3,TRUE)</f>
        <v>17.033529999999999</v>
      </c>
      <c r="P590" s="7">
        <f t="shared" si="139"/>
        <v>18</v>
      </c>
      <c r="Q590" s="7">
        <f>MATCH(P590,'CW1'!$AJ$7:$AJ$29,0)</f>
        <v>5</v>
      </c>
      <c r="R590" s="7">
        <f>MATCH(M590,'CW1'!$AK$6:$AX$6,0)</f>
        <v>6</v>
      </c>
      <c r="S590" s="7">
        <f>INDEX('CW1'!$AK$7:$AX$29,'CW2 Hybrid Fuel consumption'!Q590,'CW2 Hybrid Fuel consumption'!R590)</f>
        <v>424</v>
      </c>
      <c r="T590" s="10">
        <f t="shared" si="137"/>
        <v>5.6</v>
      </c>
      <c r="U590" s="161">
        <f>(('CW1'!G593-'CW1'!G592)/3600)*'CW2 Hybrid Fuel consumption'!T590</f>
        <v>1.7359121928384348E-4</v>
      </c>
      <c r="V590" s="10">
        <f t="shared" si="140"/>
        <v>7.3602676976349632E-2</v>
      </c>
      <c r="W590" s="10">
        <f t="shared" si="143"/>
        <v>23.840896098696888</v>
      </c>
      <c r="X590" s="171">
        <f t="shared" si="144"/>
        <v>9.8663105866420421E-5</v>
      </c>
      <c r="Y590" s="7">
        <f t="shared" si="145"/>
        <v>2.9280175505007514E-2</v>
      </c>
    </row>
    <row r="591" spans="1:25">
      <c r="A591" s="42">
        <v>588</v>
      </c>
      <c r="B591" s="168">
        <f>'CW2'!P594</f>
        <v>8.6908948234379864</v>
      </c>
      <c r="C591" s="162">
        <f>CW1FC1!B591</f>
        <v>2.3038102291598179E-4</v>
      </c>
      <c r="D591" s="21">
        <f t="shared" si="138"/>
        <v>829.37168249753449</v>
      </c>
      <c r="E591" s="167" t="s">
        <v>149</v>
      </c>
      <c r="F591" s="166" t="s">
        <v>153</v>
      </c>
      <c r="G591" s="10">
        <f t="shared" si="134"/>
        <v>3.0908948234379867</v>
      </c>
      <c r="H591" s="79">
        <f t="shared" si="135"/>
        <v>3090.8948234379868</v>
      </c>
      <c r="I591" s="10">
        <v>0</v>
      </c>
      <c r="J591" s="10">
        <f t="shared" si="136"/>
        <v>2401946.4684879309</v>
      </c>
      <c r="K591" s="7">
        <f t="shared" si="141"/>
        <v>66.720735235775862</v>
      </c>
      <c r="L591" s="7">
        <f>MIN(3000,'CW1'!Q594)</f>
        <v>3000</v>
      </c>
      <c r="M591" s="7">
        <f t="shared" si="142"/>
        <v>3000</v>
      </c>
      <c r="N591" s="7">
        <f>VLOOKUP(M591,'CW1'!$AG$7:$AH$68,2,TRUE)</f>
        <v>7.17</v>
      </c>
      <c r="O591" s="7">
        <f>VLOOKUP(L591,'CW1'!$AG$7:$AI$68,3,TRUE)</f>
        <v>17.033529999999999</v>
      </c>
      <c r="P591" s="7">
        <f t="shared" si="139"/>
        <v>18</v>
      </c>
      <c r="Q591" s="7">
        <f>MATCH(P591,'CW1'!$AJ$7:$AJ$29,0)</f>
        <v>5</v>
      </c>
      <c r="R591" s="7">
        <f>MATCH(M591,'CW1'!$AK$6:$AX$6,0)</f>
        <v>6</v>
      </c>
      <c r="S591" s="7">
        <f>INDEX('CW1'!$AK$7:$AX$29,'CW2 Hybrid Fuel consumption'!Q591,'CW2 Hybrid Fuel consumption'!R591)</f>
        <v>424</v>
      </c>
      <c r="T591" s="10">
        <f t="shared" si="137"/>
        <v>5.6</v>
      </c>
      <c r="U591" s="161">
        <f>(('CW1'!G594-'CW1'!G593)/3600)*'CW2 Hybrid Fuel consumption'!T591</f>
        <v>1.725203193701298E-4</v>
      </c>
      <c r="V591" s="10">
        <f t="shared" si="140"/>
        <v>7.3148615412935034E-2</v>
      </c>
      <c r="W591" s="10">
        <f t="shared" si="143"/>
        <v>23.914044714109824</v>
      </c>
      <c r="X591" s="171">
        <f t="shared" si="144"/>
        <v>9.805444425326412E-5</v>
      </c>
      <c r="Y591" s="7">
        <f t="shared" si="145"/>
        <v>2.9378229949260776E-2</v>
      </c>
    </row>
    <row r="592" spans="1:25">
      <c r="A592" s="42">
        <v>589</v>
      </c>
      <c r="B592" s="168">
        <f>'CW2'!P595</f>
        <v>8.7499691543002154</v>
      </c>
      <c r="C592" s="162">
        <f>CW1FC1!B592</f>
        <v>2.3055825293680264E-4</v>
      </c>
      <c r="D592" s="21">
        <f t="shared" si="138"/>
        <v>830.00971057248955</v>
      </c>
      <c r="E592" s="167" t="s">
        <v>149</v>
      </c>
      <c r="F592" s="166" t="s">
        <v>153</v>
      </c>
      <c r="G592" s="10">
        <f t="shared" si="134"/>
        <v>3.1499691543002157</v>
      </c>
      <c r="H592" s="79">
        <f t="shared" si="135"/>
        <v>3149.9691543002159</v>
      </c>
      <c r="I592" s="10">
        <v>0</v>
      </c>
      <c r="J592" s="10">
        <f t="shared" si="136"/>
        <v>2398796.4993336308</v>
      </c>
      <c r="K592" s="7">
        <f t="shared" si="141"/>
        <v>66.633236092600853</v>
      </c>
      <c r="L592" s="7">
        <f>MIN(3000,'CW1'!Q595)</f>
        <v>3000</v>
      </c>
      <c r="M592" s="7">
        <f t="shared" si="142"/>
        <v>3000</v>
      </c>
      <c r="N592" s="7">
        <f>VLOOKUP(M592,'CW1'!$AG$7:$AH$68,2,TRUE)</f>
        <v>7.17</v>
      </c>
      <c r="O592" s="7">
        <f>VLOOKUP(L592,'CW1'!$AG$7:$AI$68,3,TRUE)</f>
        <v>17.033529999999999</v>
      </c>
      <c r="P592" s="7">
        <f t="shared" si="139"/>
        <v>18</v>
      </c>
      <c r="Q592" s="7">
        <f>MATCH(P592,'CW1'!$AJ$7:$AJ$29,0)</f>
        <v>5</v>
      </c>
      <c r="R592" s="7">
        <f>MATCH(M592,'CW1'!$AK$6:$AX$6,0)</f>
        <v>6</v>
      </c>
      <c r="S592" s="7">
        <f>INDEX('CW1'!$AK$7:$AX$29,'CW2 Hybrid Fuel consumption'!Q592,'CW2 Hybrid Fuel consumption'!R592)</f>
        <v>424</v>
      </c>
      <c r="T592" s="10">
        <f t="shared" si="137"/>
        <v>5.6</v>
      </c>
      <c r="U592" s="161">
        <f>(('CW1'!G595-'CW1'!G594)/3600)*'CW2 Hybrid Fuel consumption'!T592</f>
        <v>1.7146899745708942E-4</v>
      </c>
      <c r="V592" s="10">
        <f t="shared" si="140"/>
        <v>7.2702854921805921E-2</v>
      </c>
      <c r="W592" s="10">
        <f t="shared" si="143"/>
        <v>23.986747569031632</v>
      </c>
      <c r="X592" s="171">
        <f t="shared" si="144"/>
        <v>9.7456910082849762E-5</v>
      </c>
      <c r="Y592" s="7">
        <f t="shared" si="145"/>
        <v>2.9475686859343625E-2</v>
      </c>
    </row>
    <row r="593" spans="1:25">
      <c r="A593" s="42">
        <v>590</v>
      </c>
      <c r="B593" s="168">
        <f>'CW2'!P596</f>
        <v>8.8087908428333233</v>
      </c>
      <c r="C593" s="162">
        <f>CW1FC1!B593</f>
        <v>2.3073548295762729E-4</v>
      </c>
      <c r="D593" s="21">
        <f t="shared" si="138"/>
        <v>830.64773864745825</v>
      </c>
      <c r="E593" s="167" t="s">
        <v>149</v>
      </c>
      <c r="F593" s="166" t="s">
        <v>153</v>
      </c>
      <c r="G593" s="10">
        <f t="shared" si="134"/>
        <v>3.2087908428333236</v>
      </c>
      <c r="H593" s="79">
        <f t="shared" si="135"/>
        <v>3208.7908428333235</v>
      </c>
      <c r="I593" s="10">
        <v>0</v>
      </c>
      <c r="J593" s="10">
        <f t="shared" si="136"/>
        <v>2395587.7084907973</v>
      </c>
      <c r="K593" s="7">
        <f t="shared" si="141"/>
        <v>66.544103013633261</v>
      </c>
      <c r="L593" s="7">
        <f>MIN(3000,'CW1'!Q596)</f>
        <v>3000</v>
      </c>
      <c r="M593" s="7">
        <f t="shared" si="142"/>
        <v>3000</v>
      </c>
      <c r="N593" s="7">
        <f>VLOOKUP(M593,'CW1'!$AG$7:$AH$68,2,TRUE)</f>
        <v>7.17</v>
      </c>
      <c r="O593" s="7">
        <f>VLOOKUP(L593,'CW1'!$AG$7:$AI$68,3,TRUE)</f>
        <v>17.033529999999999</v>
      </c>
      <c r="P593" s="7">
        <f t="shared" si="139"/>
        <v>18</v>
      </c>
      <c r="Q593" s="7">
        <f>MATCH(P593,'CW1'!$AJ$7:$AJ$29,0)</f>
        <v>5</v>
      </c>
      <c r="R593" s="7">
        <f>MATCH(M593,'CW1'!$AK$6:$AX$6,0)</f>
        <v>6</v>
      </c>
      <c r="S593" s="7">
        <f>INDEX('CW1'!$AK$7:$AX$29,'CW2 Hybrid Fuel consumption'!Q593,'CW2 Hybrid Fuel consumption'!R593)</f>
        <v>424</v>
      </c>
      <c r="T593" s="10">
        <f t="shared" si="137"/>
        <v>5.6</v>
      </c>
      <c r="U593" s="161">
        <f>(('CW1'!G596-'CW1'!G595)/3600)*'CW2 Hybrid Fuel consumption'!T593</f>
        <v>1.7043666418829653E-4</v>
      </c>
      <c r="V593" s="10">
        <f t="shared" si="140"/>
        <v>7.2265145615837731E-2</v>
      </c>
      <c r="W593" s="10">
        <f t="shared" si="143"/>
        <v>24.059012714647469</v>
      </c>
      <c r="X593" s="171">
        <f t="shared" si="144"/>
        <v>9.687016838584147E-5</v>
      </c>
      <c r="Y593" s="7">
        <f t="shared" si="145"/>
        <v>2.9572557027729467E-2</v>
      </c>
    </row>
    <row r="594" spans="1:25">
      <c r="A594" s="42">
        <v>591</v>
      </c>
      <c r="B594" s="168">
        <f>'CW2'!P597</f>
        <v>8.8673650544723319</v>
      </c>
      <c r="C594" s="162">
        <f>CW1FC1!B594</f>
        <v>2.3091271297848715E-4</v>
      </c>
      <c r="D594" s="21">
        <f t="shared" si="138"/>
        <v>831.28576672255372</v>
      </c>
      <c r="E594" s="167" t="s">
        <v>149</v>
      </c>
      <c r="F594" s="166" t="s">
        <v>153</v>
      </c>
      <c r="G594" s="10">
        <f t="shared" si="134"/>
        <v>3.2673650544723323</v>
      </c>
      <c r="H594" s="79">
        <f t="shared" si="135"/>
        <v>3267.3650544723323</v>
      </c>
      <c r="I594" s="10">
        <v>0</v>
      </c>
      <c r="J594" s="10">
        <f t="shared" si="136"/>
        <v>2392320.343436325</v>
      </c>
      <c r="K594" s="7">
        <f t="shared" si="141"/>
        <v>66.45334287323125</v>
      </c>
      <c r="L594" s="7">
        <f>MIN(3000,'CW1'!Q597)</f>
        <v>3000</v>
      </c>
      <c r="M594" s="7">
        <f t="shared" si="142"/>
        <v>3000</v>
      </c>
      <c r="N594" s="7">
        <f>VLOOKUP(M594,'CW1'!$AG$7:$AH$68,2,TRUE)</f>
        <v>7.17</v>
      </c>
      <c r="O594" s="7">
        <f>VLOOKUP(L594,'CW1'!$AG$7:$AI$68,3,TRUE)</f>
        <v>17.033529999999999</v>
      </c>
      <c r="P594" s="7">
        <f t="shared" si="139"/>
        <v>18</v>
      </c>
      <c r="Q594" s="7">
        <f>MATCH(P594,'CW1'!$AJ$7:$AJ$29,0)</f>
        <v>5</v>
      </c>
      <c r="R594" s="7">
        <f>MATCH(M594,'CW1'!$AK$6:$AX$6,0)</f>
        <v>6</v>
      </c>
      <c r="S594" s="7">
        <f>INDEX('CW1'!$AK$7:$AX$29,'CW2 Hybrid Fuel consumption'!Q594,'CW2 Hybrid Fuel consumption'!R594)</f>
        <v>424</v>
      </c>
      <c r="T594" s="10">
        <f t="shared" si="137"/>
        <v>5.6</v>
      </c>
      <c r="U594" s="161">
        <f>(('CW1'!G597-'CW1'!G596)/3600)*'CW2 Hybrid Fuel consumption'!T594</f>
        <v>1.6942275474990729E-4</v>
      </c>
      <c r="V594" s="10">
        <f t="shared" si="140"/>
        <v>7.1835248013960684E-2</v>
      </c>
      <c r="W594" s="10">
        <f t="shared" si="143"/>
        <v>24.130847962661431</v>
      </c>
      <c r="X594" s="171">
        <f t="shared" si="144"/>
        <v>9.6293898142038451E-5</v>
      </c>
      <c r="Y594" s="7">
        <f t="shared" si="145"/>
        <v>2.9668850925871505E-2</v>
      </c>
    </row>
    <row r="595" spans="1:25">
      <c r="A595" s="42">
        <v>592</v>
      </c>
      <c r="B595" s="168">
        <f>'CW2'!P598</f>
        <v>8.9256967981868378</v>
      </c>
      <c r="C595" s="162">
        <f>CW1FC1!B595</f>
        <v>2.3108994299931497E-4</v>
      </c>
      <c r="D595" s="21">
        <f t="shared" si="138"/>
        <v>831.9237947975339</v>
      </c>
      <c r="E595" s="167" t="s">
        <v>149</v>
      </c>
      <c r="F595" s="166" t="s">
        <v>153</v>
      </c>
      <c r="G595" s="10">
        <f t="shared" si="134"/>
        <v>3.3256967981868382</v>
      </c>
      <c r="H595" s="79">
        <f t="shared" si="135"/>
        <v>3325.6967981868384</v>
      </c>
      <c r="I595" s="10">
        <v>0</v>
      </c>
      <c r="J595" s="10">
        <f t="shared" si="136"/>
        <v>2388994.6466381382</v>
      </c>
      <c r="K595" s="7">
        <f t="shared" si="141"/>
        <v>66.360962406614959</v>
      </c>
      <c r="L595" s="7">
        <f>MIN(3000,'CW1'!Q598)</f>
        <v>3000</v>
      </c>
      <c r="M595" s="7">
        <f t="shared" si="142"/>
        <v>3000</v>
      </c>
      <c r="N595" s="7">
        <f>VLOOKUP(M595,'CW1'!$AG$7:$AH$68,2,TRUE)</f>
        <v>7.17</v>
      </c>
      <c r="O595" s="7">
        <f>VLOOKUP(L595,'CW1'!$AG$7:$AI$68,3,TRUE)</f>
        <v>17.033529999999999</v>
      </c>
      <c r="P595" s="7">
        <f t="shared" si="139"/>
        <v>18</v>
      </c>
      <c r="Q595" s="7">
        <f>MATCH(P595,'CW1'!$AJ$7:$AJ$29,0)</f>
        <v>5</v>
      </c>
      <c r="R595" s="7">
        <f>MATCH(M595,'CW1'!$AK$6:$AX$6,0)</f>
        <v>6</v>
      </c>
      <c r="S595" s="7">
        <f>INDEX('CW1'!$AK$7:$AX$29,'CW2 Hybrid Fuel consumption'!Q595,'CW2 Hybrid Fuel consumption'!R595)</f>
        <v>424</v>
      </c>
      <c r="T595" s="10">
        <f t="shared" si="137"/>
        <v>5.6</v>
      </c>
      <c r="U595" s="161">
        <f>(('CW1'!G598-'CW1'!G597)/3600)*'CW2 Hybrid Fuel consumption'!T595</f>
        <v>1.6842672757198961E-4</v>
      </c>
      <c r="V595" s="10">
        <f t="shared" si="140"/>
        <v>7.1412932490523592E-2</v>
      </c>
      <c r="W595" s="10">
        <f t="shared" si="143"/>
        <v>24.202260895151955</v>
      </c>
      <c r="X595" s="171">
        <f t="shared" si="144"/>
        <v>9.5727791542256816E-5</v>
      </c>
      <c r="Y595" s="7">
        <f t="shared" si="145"/>
        <v>2.976457871741376E-2</v>
      </c>
    </row>
    <row r="596" spans="1:25">
      <c r="A596" s="42">
        <v>593</v>
      </c>
      <c r="B596" s="168">
        <f>'CW2'!P599</f>
        <v>8.9837909329480876</v>
      </c>
      <c r="C596" s="162">
        <f>CW1FC1!B596</f>
        <v>2.3126717302014227E-4</v>
      </c>
      <c r="D596" s="21">
        <f t="shared" si="138"/>
        <v>832.56182287251215</v>
      </c>
      <c r="E596" s="167" t="s">
        <v>149</v>
      </c>
      <c r="F596" s="166" t="s">
        <v>153</v>
      </c>
      <c r="G596" s="10">
        <f t="shared" si="134"/>
        <v>3.383790932948088</v>
      </c>
      <c r="H596" s="79">
        <f t="shared" si="135"/>
        <v>3383.7909329480881</v>
      </c>
      <c r="I596" s="10">
        <v>0</v>
      </c>
      <c r="J596" s="10">
        <f t="shared" si="136"/>
        <v>2385610.85570519</v>
      </c>
      <c r="K596" s="7">
        <f t="shared" si="141"/>
        <v>66.266968214033056</v>
      </c>
      <c r="L596" s="7">
        <f>MIN(3000,'CW1'!Q599)</f>
        <v>3000</v>
      </c>
      <c r="M596" s="7">
        <f t="shared" si="142"/>
        <v>3000</v>
      </c>
      <c r="N596" s="7">
        <f>VLOOKUP(M596,'CW1'!$AG$7:$AH$68,2,TRUE)</f>
        <v>7.17</v>
      </c>
      <c r="O596" s="7">
        <f>VLOOKUP(L596,'CW1'!$AG$7:$AI$68,3,TRUE)</f>
        <v>17.033529999999999</v>
      </c>
      <c r="P596" s="7">
        <f t="shared" si="139"/>
        <v>18</v>
      </c>
      <c r="Q596" s="7">
        <f>MATCH(P596,'CW1'!$AJ$7:$AJ$29,0)</f>
        <v>5</v>
      </c>
      <c r="R596" s="7">
        <f>MATCH(M596,'CW1'!$AK$6:$AX$6,0)</f>
        <v>6</v>
      </c>
      <c r="S596" s="7">
        <f>INDEX('CW1'!$AK$7:$AX$29,'CW2 Hybrid Fuel consumption'!Q596,'CW2 Hybrid Fuel consumption'!R596)</f>
        <v>424</v>
      </c>
      <c r="T596" s="10">
        <f t="shared" si="137"/>
        <v>5.6</v>
      </c>
      <c r="U596" s="161">
        <f>(('CW1'!G599-'CW1'!G598)/3600)*'CW2 Hybrid Fuel consumption'!T596</f>
        <v>1.6744806311308163E-4</v>
      </c>
      <c r="V596" s="10">
        <f t="shared" si="140"/>
        <v>7.0997978759946609E-2</v>
      </c>
      <c r="W596" s="10">
        <f t="shared" si="143"/>
        <v>24.273258873911903</v>
      </c>
      <c r="X596" s="171">
        <f t="shared" si="144"/>
        <v>9.5171553297515566E-5</v>
      </c>
      <c r="Y596" s="7">
        <f t="shared" si="145"/>
        <v>2.9859750270711277E-2</v>
      </c>
    </row>
    <row r="597" spans="1:25">
      <c r="A597" s="42">
        <v>594</v>
      </c>
      <c r="B597" s="168">
        <f>'CW2'!P600</f>
        <v>9.0416521738578535</v>
      </c>
      <c r="C597" s="162">
        <f>CW1FC1!B597</f>
        <v>2.3144440304098205E-4</v>
      </c>
      <c r="D597" s="21">
        <f t="shared" si="138"/>
        <v>833.19985094753542</v>
      </c>
      <c r="E597" s="167" t="s">
        <v>149</v>
      </c>
      <c r="F597" s="166" t="s">
        <v>153</v>
      </c>
      <c r="G597" s="10">
        <f t="shared" si="134"/>
        <v>3.4416521738578538</v>
      </c>
      <c r="H597" s="79">
        <f t="shared" si="135"/>
        <v>3441.652173857854</v>
      </c>
      <c r="I597" s="10">
        <v>0</v>
      </c>
      <c r="J597" s="10">
        <f t="shared" si="136"/>
        <v>2382169.2035313323</v>
      </c>
      <c r="K597" s="7">
        <f t="shared" si="141"/>
        <v>66.171366764759227</v>
      </c>
      <c r="L597" s="7">
        <f>MIN(3000,'CW1'!Q600)</f>
        <v>3000</v>
      </c>
      <c r="M597" s="7">
        <f t="shared" si="142"/>
        <v>3000</v>
      </c>
      <c r="N597" s="7">
        <f>VLOOKUP(M597,'CW1'!$AG$7:$AH$68,2,TRUE)</f>
        <v>7.17</v>
      </c>
      <c r="O597" s="7">
        <f>VLOOKUP(L597,'CW1'!$AG$7:$AI$68,3,TRUE)</f>
        <v>17.033529999999999</v>
      </c>
      <c r="P597" s="7">
        <f t="shared" si="139"/>
        <v>18</v>
      </c>
      <c r="Q597" s="7">
        <f>MATCH(P597,'CW1'!$AJ$7:$AJ$29,0)</f>
        <v>5</v>
      </c>
      <c r="R597" s="7">
        <f>MATCH(M597,'CW1'!$AK$6:$AX$6,0)</f>
        <v>6</v>
      </c>
      <c r="S597" s="7">
        <f>INDEX('CW1'!$AK$7:$AX$29,'CW2 Hybrid Fuel consumption'!Q597,'CW2 Hybrid Fuel consumption'!R597)</f>
        <v>424</v>
      </c>
      <c r="T597" s="10">
        <f t="shared" si="137"/>
        <v>5.6</v>
      </c>
      <c r="U597" s="161">
        <f>(('CW1'!G600-'CW1'!G599)/3600)*'CW2 Hybrid Fuel consumption'!T597</f>
        <v>1.6648626272132419E-4</v>
      </c>
      <c r="V597" s="10">
        <f t="shared" si="140"/>
        <v>7.0590175393841464E-2</v>
      </c>
      <c r="W597" s="10">
        <f t="shared" si="143"/>
        <v>24.343849049305746</v>
      </c>
      <c r="X597" s="171">
        <f t="shared" si="144"/>
        <v>9.4624899991744589E-5</v>
      </c>
      <c r="Y597" s="7">
        <f t="shared" si="145"/>
        <v>2.9954375170703023E-2</v>
      </c>
    </row>
    <row r="598" spans="1:25">
      <c r="A598" s="42">
        <v>595</v>
      </c>
      <c r="B598" s="168">
        <f>'CW2'!P601</f>
        <v>-1.319895577697213</v>
      </c>
      <c r="C598" s="162">
        <f>CW1FC1!B598</f>
        <v>-3.0878366938193899E-5</v>
      </c>
      <c r="D598" s="21">
        <f t="shared" si="138"/>
        <v>-111.16212097749803</v>
      </c>
      <c r="E598" s="152" t="s">
        <v>150</v>
      </c>
      <c r="F598" s="165" t="s">
        <v>154</v>
      </c>
      <c r="G598" s="7">
        <v>0</v>
      </c>
      <c r="H598" s="79">
        <f t="shared" si="135"/>
        <v>0</v>
      </c>
      <c r="I598" s="10">
        <v>0</v>
      </c>
      <c r="J598" s="10">
        <f t="shared" si="136"/>
        <v>2382169.2035313323</v>
      </c>
      <c r="K598" s="7">
        <f t="shared" si="141"/>
        <v>66.171366764759227</v>
      </c>
      <c r="L598" s="7">
        <f>'CW1'!Q601</f>
        <v>5900</v>
      </c>
      <c r="M598" s="7">
        <f t="shared" si="142"/>
        <v>6000</v>
      </c>
      <c r="N598" s="7">
        <f>VLOOKUP(M598,'CW1'!$AG$7:$AH$68,2,TRUE)</f>
        <v>17.32</v>
      </c>
      <c r="O598" s="7">
        <f>VLOOKUP(L598,'CW1'!$AG$7:$AI$68,3,TRUE)</f>
        <v>20.825335593220338</v>
      </c>
      <c r="P598" s="7">
        <f t="shared" si="139"/>
        <v>21</v>
      </c>
      <c r="Q598" s="7">
        <f>MATCH(P598,'CW1'!$AJ$7:$AJ$29,0)</f>
        <v>2</v>
      </c>
      <c r="R598" s="7">
        <f>MATCH(M598,'CW1'!$AK$6:$AX$6,0)</f>
        <v>12</v>
      </c>
      <c r="S598" s="7">
        <v>0</v>
      </c>
      <c r="T598" s="10">
        <f t="shared" si="137"/>
        <v>-1.319895577697213</v>
      </c>
      <c r="U598" s="161">
        <f>(('CW1'!G601-'CW1'!G600)/3600)*'CW2 Hybrid Fuel consumption'!T598</f>
        <v>-3.9017255827082638E-5</v>
      </c>
      <c r="V598" s="10">
        <v>0</v>
      </c>
      <c r="W598" s="10">
        <f t="shared" si="143"/>
        <v>24.343849049305746</v>
      </c>
      <c r="X598" s="171">
        <f t="shared" si="144"/>
        <v>0</v>
      </c>
      <c r="Y598" s="7">
        <f t="shared" si="145"/>
        <v>2.9954375170703023E-2</v>
      </c>
    </row>
    <row r="599" spans="1:25">
      <c r="A599" s="42">
        <v>596</v>
      </c>
      <c r="B599" s="168">
        <f>'CW2'!P602</f>
        <v>-1.3156750748975143</v>
      </c>
      <c r="C599" s="162">
        <f>CW1FC1!B599</f>
        <v>-3.1339164992359157E-5</v>
      </c>
      <c r="D599" s="21">
        <f t="shared" si="138"/>
        <v>-112.82099397249297</v>
      </c>
      <c r="E599" s="152" t="s">
        <v>150</v>
      </c>
      <c r="F599" s="165" t="s">
        <v>154</v>
      </c>
      <c r="G599" s="7">
        <v>0</v>
      </c>
      <c r="H599" s="79">
        <f t="shared" si="135"/>
        <v>0</v>
      </c>
      <c r="I599" s="10">
        <v>0</v>
      </c>
      <c r="J599" s="10">
        <f t="shared" si="136"/>
        <v>2382169.2035313323</v>
      </c>
      <c r="K599" s="7">
        <f t="shared" si="141"/>
        <v>66.171366764759227</v>
      </c>
      <c r="L599" s="7">
        <f>'CW1'!Q602</f>
        <v>5800</v>
      </c>
      <c r="M599" s="7">
        <f t="shared" si="142"/>
        <v>6000</v>
      </c>
      <c r="N599" s="7">
        <f>VLOOKUP(M599,'CW1'!$AG$7:$AH$68,2,TRUE)</f>
        <v>17.32</v>
      </c>
      <c r="O599" s="7">
        <f>VLOOKUP(L599,'CW1'!$AG$7:$AI$68,3,TRUE)</f>
        <v>21.10452155172414</v>
      </c>
      <c r="P599" s="7">
        <f t="shared" si="139"/>
        <v>22</v>
      </c>
      <c r="Q599" s="7">
        <f>MATCH(P599,'CW1'!$AJ$7:$AJ$29,0)</f>
        <v>1</v>
      </c>
      <c r="R599" s="7">
        <f>MATCH(M599,'CW1'!$AK$6:$AX$6,0)</f>
        <v>12</v>
      </c>
      <c r="S599" s="7">
        <v>0</v>
      </c>
      <c r="T599" s="10">
        <f t="shared" si="137"/>
        <v>-1.3156750748975143</v>
      </c>
      <c r="U599" s="161">
        <f>(('CW1'!G602-'CW1'!G601)/3600)*'CW2 Hybrid Fuel consumption'!T599</f>
        <v>-3.9478053881247531E-5</v>
      </c>
      <c r="V599" s="10">
        <v>0</v>
      </c>
      <c r="W599" s="10">
        <f t="shared" si="143"/>
        <v>24.343849049305746</v>
      </c>
      <c r="X599" s="171">
        <f t="shared" si="144"/>
        <v>0</v>
      </c>
      <c r="Y599" s="7">
        <f t="shared" si="145"/>
        <v>2.9954375170703023E-2</v>
      </c>
    </row>
    <row r="600" spans="1:25">
      <c r="A600" s="42">
        <v>597</v>
      </c>
      <c r="B600" s="168">
        <f>'CW2'!P603</f>
        <v>-1.3106857850245623</v>
      </c>
      <c r="C600" s="162">
        <f>CW1FC1!B600</f>
        <v>-3.1799963046526069E-5</v>
      </c>
      <c r="D600" s="21">
        <f t="shared" si="138"/>
        <v>-114.47986696749385</v>
      </c>
      <c r="E600" s="152" t="s">
        <v>150</v>
      </c>
      <c r="F600" s="165" t="s">
        <v>154</v>
      </c>
      <c r="G600" s="7">
        <v>0</v>
      </c>
      <c r="H600" s="79">
        <f t="shared" si="135"/>
        <v>0</v>
      </c>
      <c r="I600" s="10">
        <v>0</v>
      </c>
      <c r="J600" s="10">
        <f t="shared" si="136"/>
        <v>2382169.2035313323</v>
      </c>
      <c r="K600" s="7">
        <f t="shared" si="141"/>
        <v>66.171366764759227</v>
      </c>
      <c r="L600" s="7">
        <f>'CW1'!Q603</f>
        <v>5700</v>
      </c>
      <c r="M600" s="7">
        <f t="shared" si="142"/>
        <v>5500</v>
      </c>
      <c r="N600" s="7">
        <f>VLOOKUP(M600,'CW1'!$AG$7:$AH$68,2,TRUE)</f>
        <v>16.940000000000001</v>
      </c>
      <c r="O600" s="7">
        <f>VLOOKUP(L600,'CW1'!$AG$7:$AI$68,3,TRUE)</f>
        <v>21.393503508771929</v>
      </c>
      <c r="P600" s="7">
        <f t="shared" si="139"/>
        <v>22</v>
      </c>
      <c r="Q600" s="7">
        <f>MATCH(P600,'CW1'!$AJ$7:$AJ$29,0)</f>
        <v>1</v>
      </c>
      <c r="R600" s="7">
        <f>MATCH(M600,'CW1'!$AK$6:$AX$6,0)</f>
        <v>11</v>
      </c>
      <c r="S600" s="7">
        <v>0</v>
      </c>
      <c r="T600" s="10">
        <f t="shared" si="137"/>
        <v>-1.3106857850245623</v>
      </c>
      <c r="U600" s="161">
        <f>(('CW1'!G603-'CW1'!G602)/3600)*'CW2 Hybrid Fuel consumption'!T600</f>
        <v>-3.9938851935414517E-5</v>
      </c>
      <c r="V600" s="10">
        <v>0</v>
      </c>
      <c r="W600" s="10">
        <f t="shared" si="143"/>
        <v>24.343849049305746</v>
      </c>
      <c r="X600" s="171">
        <f t="shared" si="144"/>
        <v>0</v>
      </c>
      <c r="Y600" s="7">
        <f t="shared" si="145"/>
        <v>2.9954375170703023E-2</v>
      </c>
    </row>
    <row r="601" spans="1:25">
      <c r="A601" s="42">
        <v>598</v>
      </c>
      <c r="B601" s="168">
        <f>'CW2'!P604</f>
        <v>-1.3049024408327674</v>
      </c>
      <c r="C601" s="162">
        <f>CW1FC1!B601</f>
        <v>-3.2260761100693719E-5</v>
      </c>
      <c r="D601" s="21">
        <f t="shared" si="138"/>
        <v>-116.1387399624974</v>
      </c>
      <c r="E601" s="152" t="s">
        <v>150</v>
      </c>
      <c r="F601" s="165" t="s">
        <v>154</v>
      </c>
      <c r="G601" s="7">
        <v>0</v>
      </c>
      <c r="H601" s="79">
        <f t="shared" si="135"/>
        <v>0</v>
      </c>
      <c r="I601" s="10">
        <v>0</v>
      </c>
      <c r="J601" s="10">
        <f t="shared" si="136"/>
        <v>2382169.2035313323</v>
      </c>
      <c r="K601" s="7">
        <f t="shared" si="141"/>
        <v>66.171366764759227</v>
      </c>
      <c r="L601" s="7">
        <f>'CW1'!Q604</f>
        <v>5600</v>
      </c>
      <c r="M601" s="7">
        <f t="shared" si="142"/>
        <v>5500</v>
      </c>
      <c r="N601" s="7">
        <f>VLOOKUP(M601,'CW1'!$AG$7:$AH$68,2,TRUE)</f>
        <v>16.940000000000001</v>
      </c>
      <c r="O601" s="7">
        <f>VLOOKUP(L601,'CW1'!$AG$7:$AI$68,3,TRUE)</f>
        <v>21.69280625</v>
      </c>
      <c r="P601" s="7">
        <f t="shared" si="139"/>
        <v>22</v>
      </c>
      <c r="Q601" s="7">
        <f>MATCH(P601,'CW1'!$AJ$7:$AJ$29,0)</f>
        <v>1</v>
      </c>
      <c r="R601" s="7">
        <f>MATCH(M601,'CW1'!$AK$6:$AX$6,0)</f>
        <v>11</v>
      </c>
      <c r="S601" s="7">
        <v>0</v>
      </c>
      <c r="T601" s="10">
        <f t="shared" si="137"/>
        <v>-1.3049024408327674</v>
      </c>
      <c r="U601" s="161">
        <f>(('CW1'!G604-'CW1'!G603)/3600)*'CW2 Hybrid Fuel consumption'!T601</f>
        <v>-4.0399649989582432E-5</v>
      </c>
      <c r="V601" s="10">
        <v>0</v>
      </c>
      <c r="W601" s="10">
        <f t="shared" si="143"/>
        <v>24.343849049305746</v>
      </c>
      <c r="X601" s="171">
        <f t="shared" si="144"/>
        <v>0</v>
      </c>
      <c r="Y601" s="7">
        <f t="shared" si="145"/>
        <v>2.9954375170703023E-2</v>
      </c>
    </row>
    <row r="602" spans="1:25">
      <c r="A602" s="42">
        <v>599</v>
      </c>
      <c r="B602" s="168">
        <f>'CW2'!P605</f>
        <v>-1.298297898316942</v>
      </c>
      <c r="C602" s="162">
        <f>CW1FC1!B602</f>
        <v>-3.2721559154862264E-5</v>
      </c>
      <c r="D602" s="21">
        <f t="shared" si="138"/>
        <v>-117.79761295750416</v>
      </c>
      <c r="E602" s="152" t="s">
        <v>150</v>
      </c>
      <c r="F602" s="165" t="s">
        <v>154</v>
      </c>
      <c r="G602" s="7">
        <v>0</v>
      </c>
      <c r="H602" s="79">
        <f t="shared" si="135"/>
        <v>0</v>
      </c>
      <c r="I602" s="10">
        <v>0</v>
      </c>
      <c r="J602" s="10">
        <f t="shared" si="136"/>
        <v>2382169.2035313323</v>
      </c>
      <c r="K602" s="7">
        <f t="shared" si="141"/>
        <v>66.171366764759227</v>
      </c>
      <c r="L602" s="7">
        <f>'CW1'!Q605</f>
        <v>5600</v>
      </c>
      <c r="M602" s="7">
        <f t="shared" si="142"/>
        <v>5500</v>
      </c>
      <c r="N602" s="7">
        <f>VLOOKUP(M602,'CW1'!$AG$7:$AH$68,2,TRUE)</f>
        <v>16.940000000000001</v>
      </c>
      <c r="O602" s="7">
        <f>VLOOKUP(L602,'CW1'!$AG$7:$AI$68,3,TRUE)</f>
        <v>21.69280625</v>
      </c>
      <c r="P602" s="7">
        <f t="shared" si="139"/>
        <v>22</v>
      </c>
      <c r="Q602" s="7">
        <f>MATCH(P602,'CW1'!$AJ$7:$AJ$29,0)</f>
        <v>1</v>
      </c>
      <c r="R602" s="7">
        <f>MATCH(M602,'CW1'!$AK$6:$AX$6,0)</f>
        <v>11</v>
      </c>
      <c r="S602" s="7">
        <v>0</v>
      </c>
      <c r="T602" s="10">
        <f t="shared" si="137"/>
        <v>-1.298297898316942</v>
      </c>
      <c r="U602" s="161">
        <f>(('CW1'!G605-'CW1'!G604)/3600)*'CW2 Hybrid Fuel consumption'!T602</f>
        <v>-4.0860448043751451E-5</v>
      </c>
      <c r="V602" s="10">
        <v>0</v>
      </c>
      <c r="W602" s="10">
        <f t="shared" si="143"/>
        <v>24.343849049305746</v>
      </c>
      <c r="X602" s="171">
        <f t="shared" si="144"/>
        <v>0</v>
      </c>
      <c r="Y602" s="7">
        <f t="shared" si="145"/>
        <v>2.9954375170703023E-2</v>
      </c>
    </row>
    <row r="603" spans="1:25">
      <c r="A603" s="42">
        <v>600</v>
      </c>
      <c r="B603" s="168">
        <f>'CW2'!P606</f>
        <v>-1.2908429246442437</v>
      </c>
      <c r="C603" s="162">
        <f>CW1FC1!B603</f>
        <v>-3.3182357209028573E-5</v>
      </c>
      <c r="D603" s="21">
        <f t="shared" si="138"/>
        <v>-119.45648595250286</v>
      </c>
      <c r="E603" s="152" t="s">
        <v>150</v>
      </c>
      <c r="F603" s="165" t="s">
        <v>154</v>
      </c>
      <c r="G603" s="7">
        <v>0</v>
      </c>
      <c r="H603" s="79">
        <f t="shared" si="135"/>
        <v>0</v>
      </c>
      <c r="I603" s="10">
        <v>0</v>
      </c>
      <c r="J603" s="10">
        <f t="shared" si="136"/>
        <v>2382169.2035313323</v>
      </c>
      <c r="K603" s="7">
        <f t="shared" si="141"/>
        <v>66.171366764759227</v>
      </c>
      <c r="L603" s="7">
        <f>'CW1'!Q606</f>
        <v>5500</v>
      </c>
      <c r="M603" s="7">
        <f t="shared" si="142"/>
        <v>5500</v>
      </c>
      <c r="N603" s="7">
        <f>VLOOKUP(M603,'CW1'!$AG$7:$AH$68,2,TRUE)</f>
        <v>16.940000000000001</v>
      </c>
      <c r="O603" s="7">
        <f>VLOOKUP(L603,'CW1'!$AG$7:$AI$68,3,TRUE)</f>
        <v>21.951160000000002</v>
      </c>
      <c r="P603" s="7">
        <f t="shared" si="139"/>
        <v>22</v>
      </c>
      <c r="Q603" s="7">
        <f>MATCH(P603,'CW1'!$AJ$7:$AJ$29,0)</f>
        <v>1</v>
      </c>
      <c r="R603" s="7">
        <f>MATCH(M603,'CW1'!$AK$6:$AX$6,0)</f>
        <v>11</v>
      </c>
      <c r="S603" s="7">
        <v>0</v>
      </c>
      <c r="T603" s="10">
        <f t="shared" si="137"/>
        <v>-1.2908429246442437</v>
      </c>
      <c r="U603" s="161">
        <f>(('CW1'!G606-'CW1'!G605)/3600)*'CW2 Hybrid Fuel consumption'!T603</f>
        <v>-4.1321246097917658E-5</v>
      </c>
      <c r="V603" s="10">
        <v>0</v>
      </c>
      <c r="W603" s="10">
        <f t="shared" si="143"/>
        <v>24.343849049305746</v>
      </c>
      <c r="X603" s="171">
        <f t="shared" si="144"/>
        <v>0</v>
      </c>
      <c r="Y603" s="7">
        <f t="shared" si="145"/>
        <v>2.9954375170703023E-2</v>
      </c>
    </row>
    <row r="604" spans="1:25">
      <c r="A604" s="42">
        <v>601</v>
      </c>
      <c r="B604" s="168">
        <f>'CW2'!P607</f>
        <v>-1.282505953620134</v>
      </c>
      <c r="C604" s="162">
        <f>CW1FC1!B604</f>
        <v>-3.3643155263196312E-5</v>
      </c>
      <c r="D604" s="21">
        <f t="shared" si="138"/>
        <v>-121.11535894750672</v>
      </c>
      <c r="E604" s="152" t="s">
        <v>150</v>
      </c>
      <c r="F604" s="165" t="s">
        <v>154</v>
      </c>
      <c r="G604" s="7">
        <v>0</v>
      </c>
      <c r="H604" s="79">
        <f t="shared" si="135"/>
        <v>0</v>
      </c>
      <c r="I604" s="10">
        <v>0</v>
      </c>
      <c r="J604" s="10">
        <f t="shared" si="136"/>
        <v>2382169.2035313323</v>
      </c>
      <c r="K604" s="7">
        <f t="shared" si="141"/>
        <v>66.171366764759227</v>
      </c>
      <c r="L604" s="7">
        <f>'CW1'!Q607</f>
        <v>5400</v>
      </c>
      <c r="M604" s="7">
        <f t="shared" si="142"/>
        <v>5500</v>
      </c>
      <c r="N604" s="7">
        <f>VLOOKUP(M604,'CW1'!$AG$7:$AH$68,2,TRUE)</f>
        <v>16.940000000000001</v>
      </c>
      <c r="O604" s="7">
        <f>VLOOKUP(L604,'CW1'!$AG$7:$AI$68,3,TRUE)</f>
        <v>21.882529629629627</v>
      </c>
      <c r="P604" s="7">
        <f t="shared" si="139"/>
        <v>22</v>
      </c>
      <c r="Q604" s="7">
        <f>MATCH(P604,'CW1'!$AJ$7:$AJ$29,0)</f>
        <v>1</v>
      </c>
      <c r="R604" s="7">
        <f>MATCH(M604,'CW1'!$AK$6:$AX$6,0)</f>
        <v>11</v>
      </c>
      <c r="S604" s="7">
        <v>0</v>
      </c>
      <c r="T604" s="10">
        <f t="shared" si="137"/>
        <v>-1.282505953620134</v>
      </c>
      <c r="U604" s="161">
        <f>(('CW1'!G607-'CW1'!G606)/3600)*'CW2 Hybrid Fuel consumption'!T604</f>
        <v>-4.1782044152085655E-5</v>
      </c>
      <c r="V604" s="10">
        <v>0</v>
      </c>
      <c r="W604" s="10">
        <f t="shared" si="143"/>
        <v>24.343849049305746</v>
      </c>
      <c r="X604" s="171">
        <f t="shared" si="144"/>
        <v>0</v>
      </c>
      <c r="Y604" s="7">
        <f t="shared" si="145"/>
        <v>2.9954375170703023E-2</v>
      </c>
    </row>
    <row r="605" spans="1:25">
      <c r="A605" s="42">
        <v>602</v>
      </c>
      <c r="B605" s="168">
        <f>'CW2'!P608</f>
        <v>-1.2732528023394163</v>
      </c>
      <c r="C605" s="162">
        <f>CW1FC1!B605</f>
        <v>-3.4103953317360791E-5</v>
      </c>
      <c r="D605" s="21">
        <f t="shared" si="138"/>
        <v>-122.77423194249884</v>
      </c>
      <c r="E605" s="152" t="s">
        <v>150</v>
      </c>
      <c r="F605" s="165" t="s">
        <v>154</v>
      </c>
      <c r="G605" s="7">
        <v>0</v>
      </c>
      <c r="H605" s="79">
        <f t="shared" si="135"/>
        <v>0</v>
      </c>
      <c r="I605" s="10">
        <v>0</v>
      </c>
      <c r="J605" s="10">
        <f t="shared" si="136"/>
        <v>2382169.2035313323</v>
      </c>
      <c r="K605" s="7">
        <f t="shared" si="141"/>
        <v>66.171366764759227</v>
      </c>
      <c r="L605" s="7">
        <f>'CW1'!Q608</f>
        <v>5300</v>
      </c>
      <c r="M605" s="7">
        <f t="shared" si="142"/>
        <v>5500</v>
      </c>
      <c r="N605" s="7">
        <f>VLOOKUP(M605,'CW1'!$AG$7:$AH$68,2,TRUE)</f>
        <v>16.940000000000001</v>
      </c>
      <c r="O605" s="7">
        <f>VLOOKUP(L605,'CW1'!$AG$7:$AI$68,3,TRUE)</f>
        <v>21.851650943396226</v>
      </c>
      <c r="P605" s="7">
        <f t="shared" si="139"/>
        <v>22</v>
      </c>
      <c r="Q605" s="7">
        <f>MATCH(P605,'CW1'!$AJ$7:$AJ$29,0)</f>
        <v>1</v>
      </c>
      <c r="R605" s="7">
        <f>MATCH(M605,'CW1'!$AK$6:$AX$6,0)</f>
        <v>11</v>
      </c>
      <c r="S605" s="7">
        <v>0</v>
      </c>
      <c r="T605" s="10">
        <f t="shared" si="137"/>
        <v>-1.2732528023394163</v>
      </c>
      <c r="U605" s="161">
        <f>(('CW1'!G608-'CW1'!G607)/3600)*'CW2 Hybrid Fuel consumption'!T605</f>
        <v>-4.2242842206249598E-5</v>
      </c>
      <c r="V605" s="10">
        <v>0</v>
      </c>
      <c r="W605" s="10">
        <f t="shared" si="143"/>
        <v>24.343849049305746</v>
      </c>
      <c r="X605" s="171">
        <f t="shared" si="144"/>
        <v>0</v>
      </c>
      <c r="Y605" s="7">
        <f t="shared" si="145"/>
        <v>2.9954375170703023E-2</v>
      </c>
    </row>
    <row r="606" spans="1:25">
      <c r="A606" s="42">
        <v>603</v>
      </c>
      <c r="B606" s="168">
        <f>'CW2'!P609</f>
        <v>-1.2630463411436623</v>
      </c>
      <c r="C606" s="162">
        <f>CW1FC1!B606</f>
        <v>-3.4564751371528286E-5</v>
      </c>
      <c r="D606" s="21">
        <f t="shared" si="138"/>
        <v>-124.43310493750182</v>
      </c>
      <c r="E606" s="152" t="s">
        <v>150</v>
      </c>
      <c r="F606" s="165" t="s">
        <v>154</v>
      </c>
      <c r="G606" s="7">
        <v>0</v>
      </c>
      <c r="H606" s="79">
        <f t="shared" si="135"/>
        <v>0</v>
      </c>
      <c r="I606" s="10">
        <v>0</v>
      </c>
      <c r="J606" s="10">
        <f t="shared" ref="J606:J634" si="146">J605-H606</f>
        <v>2382169.2035313323</v>
      </c>
      <c r="K606" s="7">
        <f t="shared" si="141"/>
        <v>66.171366764759227</v>
      </c>
      <c r="L606" s="7">
        <f>'CW1'!Q609</f>
        <v>5200</v>
      </c>
      <c r="M606" s="7">
        <f t="shared" si="142"/>
        <v>5000</v>
      </c>
      <c r="N606" s="7">
        <f>VLOOKUP(M606,'CW1'!$AG$7:$AH$68,2,TRUE)</f>
        <v>15.26</v>
      </c>
      <c r="O606" s="7">
        <f>VLOOKUP(L606,'CW1'!$AG$7:$AI$68,3,TRUE)</f>
        <v>21.819584615384613</v>
      </c>
      <c r="P606" s="7">
        <f t="shared" si="139"/>
        <v>22</v>
      </c>
      <c r="Q606" s="7">
        <f>MATCH(P606,'CW1'!$AJ$7:$AJ$29,0)</f>
        <v>1</v>
      </c>
      <c r="R606" s="7">
        <f>MATCH(M606,'CW1'!$AK$6:$AX$6,0)</f>
        <v>10</v>
      </c>
      <c r="S606" s="7">
        <v>0</v>
      </c>
      <c r="T606" s="10">
        <f t="shared" si="137"/>
        <v>-1.2630463411436623</v>
      </c>
      <c r="U606" s="161">
        <f>(('CW1'!G609-'CW1'!G608)/3600)*'CW2 Hybrid Fuel consumption'!T606</f>
        <v>-4.2703640260417296E-5</v>
      </c>
      <c r="V606" s="10">
        <v>0</v>
      </c>
      <c r="W606" s="10">
        <f t="shared" si="143"/>
        <v>24.343849049305746</v>
      </c>
      <c r="X606" s="171">
        <f t="shared" si="144"/>
        <v>0</v>
      </c>
      <c r="Y606" s="7">
        <f t="shared" si="145"/>
        <v>2.9954375170703023E-2</v>
      </c>
    </row>
    <row r="607" spans="1:25">
      <c r="A607" s="42">
        <v>604</v>
      </c>
      <c r="B607" s="168">
        <f>'CW2'!P610</f>
        <v>-1.2518461070334352</v>
      </c>
      <c r="C607" s="162">
        <f>CW1FC1!B607</f>
        <v>-3.5025549425694994E-5</v>
      </c>
      <c r="D607" s="21">
        <f t="shared" si="138"/>
        <v>-126.09197793250198</v>
      </c>
      <c r="E607" s="152" t="s">
        <v>150</v>
      </c>
      <c r="F607" s="165" t="s">
        <v>154</v>
      </c>
      <c r="G607" s="7">
        <v>0</v>
      </c>
      <c r="H607" s="79">
        <f t="shared" si="135"/>
        <v>0</v>
      </c>
      <c r="I607" s="10">
        <v>0</v>
      </c>
      <c r="J607" s="10">
        <f t="shared" si="146"/>
        <v>2382169.2035313323</v>
      </c>
      <c r="K607" s="7">
        <f t="shared" si="141"/>
        <v>66.171366764759227</v>
      </c>
      <c r="L607" s="7">
        <f>'CW1'!Q610</f>
        <v>5100</v>
      </c>
      <c r="M607" s="7">
        <f t="shared" si="142"/>
        <v>5000</v>
      </c>
      <c r="N607" s="7">
        <f>VLOOKUP(M607,'CW1'!$AG$7:$AH$68,2,TRUE)</f>
        <v>15.26</v>
      </c>
      <c r="O607" s="7">
        <f>VLOOKUP(L607,'CW1'!$AG$7:$AI$68,3,TRUE)</f>
        <v>21.786260784313725</v>
      </c>
      <c r="P607" s="7">
        <f t="shared" si="139"/>
        <v>22</v>
      </c>
      <c r="Q607" s="7">
        <f>MATCH(P607,'CW1'!$AJ$7:$AJ$29,0)</f>
        <v>1</v>
      </c>
      <c r="R607" s="7">
        <f>MATCH(M607,'CW1'!$AK$6:$AX$6,0)</f>
        <v>10</v>
      </c>
      <c r="S607" s="7">
        <v>0</v>
      </c>
      <c r="T607" s="10">
        <f t="shared" si="137"/>
        <v>-1.2518461070334352</v>
      </c>
      <c r="U607" s="161">
        <f>(('CW1'!G610-'CW1'!G609)/3600)*'CW2 Hybrid Fuel consumption'!T607</f>
        <v>-4.3164438314584012E-5</v>
      </c>
      <c r="V607" s="10">
        <v>0</v>
      </c>
      <c r="W607" s="10">
        <f t="shared" si="143"/>
        <v>24.343849049305746</v>
      </c>
      <c r="X607" s="171">
        <f t="shared" si="144"/>
        <v>0</v>
      </c>
      <c r="Y607" s="7">
        <f t="shared" si="145"/>
        <v>2.9954375170703023E-2</v>
      </c>
    </row>
    <row r="608" spans="1:25">
      <c r="A608" s="42">
        <v>605</v>
      </c>
      <c r="B608" s="168">
        <f>'CW2'!P611</f>
        <v>-1.2396078481158168</v>
      </c>
      <c r="C608" s="162">
        <f>CW1FC1!B608</f>
        <v>-3.5486347479862774E-5</v>
      </c>
      <c r="D608" s="21">
        <f t="shared" si="138"/>
        <v>-127.75085092750598</v>
      </c>
      <c r="E608" s="152" t="s">
        <v>150</v>
      </c>
      <c r="F608" s="165" t="s">
        <v>154</v>
      </c>
      <c r="G608" s="7">
        <v>0</v>
      </c>
      <c r="H608" s="79">
        <f t="shared" si="135"/>
        <v>0</v>
      </c>
      <c r="I608" s="10">
        <v>0</v>
      </c>
      <c r="J608" s="10">
        <f t="shared" si="146"/>
        <v>2382169.2035313323</v>
      </c>
      <c r="K608" s="7">
        <f t="shared" si="141"/>
        <v>66.171366764759227</v>
      </c>
      <c r="L608" s="7">
        <f>'CW1'!Q611</f>
        <v>5000</v>
      </c>
      <c r="M608" s="7">
        <f t="shared" si="142"/>
        <v>5000</v>
      </c>
      <c r="N608" s="7">
        <f>VLOOKUP(M608,'CW1'!$AG$7:$AH$68,2,TRUE)</f>
        <v>15.26</v>
      </c>
      <c r="O608" s="7">
        <f>VLOOKUP(L608,'CW1'!$AG$7:$AI$68,3,TRUE)</f>
        <v>21.751604</v>
      </c>
      <c r="P608" s="7">
        <f t="shared" si="139"/>
        <v>22</v>
      </c>
      <c r="Q608" s="7">
        <f>MATCH(P608,'CW1'!$AJ$7:$AJ$29,0)</f>
        <v>1</v>
      </c>
      <c r="R608" s="7">
        <f>MATCH(M608,'CW1'!$AK$6:$AX$6,0)</f>
        <v>10</v>
      </c>
      <c r="S608" s="7">
        <v>0</v>
      </c>
      <c r="T608" s="10">
        <f t="shared" si="137"/>
        <v>-1.2396078481158168</v>
      </c>
      <c r="U608" s="161">
        <f>(('CW1'!G611-'CW1'!G610)/3600)*'CW2 Hybrid Fuel consumption'!T608</f>
        <v>-4.3625236368752035E-5</v>
      </c>
      <c r="V608" s="10">
        <v>0</v>
      </c>
      <c r="W608" s="10">
        <f t="shared" si="143"/>
        <v>24.343849049305746</v>
      </c>
      <c r="X608" s="171">
        <f t="shared" si="144"/>
        <v>0</v>
      </c>
      <c r="Y608" s="7">
        <f t="shared" si="145"/>
        <v>2.9954375170703023E-2</v>
      </c>
    </row>
    <row r="609" spans="1:25">
      <c r="A609" s="42">
        <v>606</v>
      </c>
      <c r="B609" s="168">
        <f>'CW2'!P612</f>
        <v>-1.2262829832926405</v>
      </c>
      <c r="C609" s="162">
        <f>CW1FC1!B609</f>
        <v>-3.5947145534028622E-5</v>
      </c>
      <c r="D609" s="21">
        <f t="shared" si="138"/>
        <v>-129.40972392250305</v>
      </c>
      <c r="E609" s="152" t="s">
        <v>150</v>
      </c>
      <c r="F609" s="165" t="s">
        <v>154</v>
      </c>
      <c r="G609" s="7">
        <v>0</v>
      </c>
      <c r="H609" s="79">
        <f t="shared" si="135"/>
        <v>0</v>
      </c>
      <c r="I609" s="10">
        <v>0</v>
      </c>
      <c r="J609" s="10">
        <f t="shared" si="146"/>
        <v>2382169.2035313323</v>
      </c>
      <c r="K609" s="7">
        <f t="shared" si="141"/>
        <v>66.171366764759227</v>
      </c>
      <c r="L609" s="7">
        <f>'CW1'!Q612</f>
        <v>4900</v>
      </c>
      <c r="M609" s="7">
        <f t="shared" si="142"/>
        <v>5000</v>
      </c>
      <c r="N609" s="7">
        <f>VLOOKUP(M609,'CW1'!$AG$7:$AH$68,2,TRUE)</f>
        <v>15.26</v>
      </c>
      <c r="O609" s="7">
        <f>VLOOKUP(L609,'CW1'!$AG$7:$AI$68,3,TRUE)</f>
        <v>21.773712244897961</v>
      </c>
      <c r="P609" s="7">
        <f t="shared" si="139"/>
        <v>22</v>
      </c>
      <c r="Q609" s="7">
        <f>MATCH(P609,'CW1'!$AJ$7:$AJ$29,0)</f>
        <v>1</v>
      </c>
      <c r="R609" s="7">
        <f>MATCH(M609,'CW1'!$AK$6:$AX$6,0)</f>
        <v>10</v>
      </c>
      <c r="S609" s="7">
        <v>0</v>
      </c>
      <c r="T609" s="10">
        <f t="shared" si="137"/>
        <v>-1.2262829832926405</v>
      </c>
      <c r="U609" s="161">
        <f>(('CW1'!G612-'CW1'!G611)/3600)*'CW2 Hybrid Fuel consumption'!T609</f>
        <v>-4.40860344229177E-5</v>
      </c>
      <c r="V609" s="10">
        <v>0</v>
      </c>
      <c r="W609" s="10">
        <f t="shared" si="143"/>
        <v>24.343849049305746</v>
      </c>
      <c r="X609" s="171">
        <f t="shared" si="144"/>
        <v>0</v>
      </c>
      <c r="Y609" s="7">
        <f t="shared" si="145"/>
        <v>2.9954375170703023E-2</v>
      </c>
    </row>
    <row r="610" spans="1:25">
      <c r="A610" s="42">
        <v>607</v>
      </c>
      <c r="B610" s="168">
        <f>'CW2'!P613</f>
        <v>-1.2118179569114811</v>
      </c>
      <c r="C610" s="162">
        <f>CW1FC1!B610</f>
        <v>-3.6407943588193379E-5</v>
      </c>
      <c r="D610" s="21">
        <f t="shared" si="138"/>
        <v>-131.06859691749617</v>
      </c>
      <c r="E610" s="152" t="s">
        <v>150</v>
      </c>
      <c r="F610" s="165" t="s">
        <v>154</v>
      </c>
      <c r="G610" s="7">
        <v>0</v>
      </c>
      <c r="H610" s="79">
        <f t="shared" si="135"/>
        <v>0</v>
      </c>
      <c r="I610" s="10">
        <v>0</v>
      </c>
      <c r="J610" s="10">
        <f t="shared" si="146"/>
        <v>2382169.2035313323</v>
      </c>
      <c r="K610" s="7">
        <f t="shared" si="141"/>
        <v>66.171366764759227</v>
      </c>
      <c r="L610" s="7">
        <f>'CW1'!Q613</f>
        <v>4700</v>
      </c>
      <c r="M610" s="7">
        <f t="shared" si="142"/>
        <v>4500</v>
      </c>
      <c r="N610" s="7">
        <f>VLOOKUP(M610,'CW1'!$AG$7:$AH$68,2,TRUE)</f>
        <v>13.81</v>
      </c>
      <c r="O610" s="7">
        <f>VLOOKUP(L610,'CW1'!$AG$7:$AI$68,3,TRUE)</f>
        <v>21.820751063829785</v>
      </c>
      <c r="P610" s="7">
        <f t="shared" si="139"/>
        <v>22</v>
      </c>
      <c r="Q610" s="7">
        <f>MATCH(P610,'CW1'!$AJ$7:$AJ$29,0)</f>
        <v>1</v>
      </c>
      <c r="R610" s="7">
        <f>MATCH(M610,'CW1'!$AK$6:$AX$6,0)</f>
        <v>9</v>
      </c>
      <c r="S610" s="7">
        <v>0</v>
      </c>
      <c r="T610" s="10">
        <f t="shared" si="137"/>
        <v>-1.2118179569114811</v>
      </c>
      <c r="U610" s="161">
        <f>(('CW1'!G613-'CW1'!G612)/3600)*'CW2 Hybrid Fuel consumption'!T610</f>
        <v>-4.454683247708203E-5</v>
      </c>
      <c r="V610" s="10">
        <v>0</v>
      </c>
      <c r="W610" s="10">
        <f t="shared" si="143"/>
        <v>24.343849049305746</v>
      </c>
      <c r="X610" s="171">
        <f t="shared" si="144"/>
        <v>0</v>
      </c>
      <c r="Y610" s="7">
        <f t="shared" si="145"/>
        <v>2.9954375170703023E-2</v>
      </c>
    </row>
    <row r="611" spans="1:25">
      <c r="A611" s="42">
        <v>608</v>
      </c>
      <c r="B611" s="168">
        <f>'CW2'!P614</f>
        <v>-1.1961534620776748</v>
      </c>
      <c r="C611" s="162">
        <f>CW1FC1!B611</f>
        <v>-3.6868741642362242E-5</v>
      </c>
      <c r="D611" s="21">
        <f t="shared" si="138"/>
        <v>-132.72746991250406</v>
      </c>
      <c r="E611" s="152" t="s">
        <v>150</v>
      </c>
      <c r="F611" s="165" t="s">
        <v>154</v>
      </c>
      <c r="G611" s="7">
        <v>0</v>
      </c>
      <c r="H611" s="79">
        <f t="shared" si="135"/>
        <v>0</v>
      </c>
      <c r="I611" s="10">
        <v>0</v>
      </c>
      <c r="J611" s="10">
        <f t="shared" si="146"/>
        <v>2382169.2035313323</v>
      </c>
      <c r="K611" s="7">
        <f t="shared" si="141"/>
        <v>66.171366764759227</v>
      </c>
      <c r="L611" s="7">
        <f>'CW1'!Q614</f>
        <v>4600</v>
      </c>
      <c r="M611" s="7">
        <f t="shared" si="142"/>
        <v>4500</v>
      </c>
      <c r="N611" s="7">
        <f>VLOOKUP(M611,'CW1'!$AG$7:$AH$68,2,TRUE)</f>
        <v>13.81</v>
      </c>
      <c r="O611" s="7">
        <f>VLOOKUP(L611,'CW1'!$AG$7:$AI$68,3,TRUE)</f>
        <v>21.845804347826085</v>
      </c>
      <c r="P611" s="7">
        <f t="shared" si="139"/>
        <v>22</v>
      </c>
      <c r="Q611" s="7">
        <f>MATCH(P611,'CW1'!$AJ$7:$AJ$29,0)</f>
        <v>1</v>
      </c>
      <c r="R611" s="7">
        <f>MATCH(M611,'CW1'!$AK$6:$AX$6,0)</f>
        <v>9</v>
      </c>
      <c r="S611" s="7">
        <v>0</v>
      </c>
      <c r="T611" s="10">
        <f t="shared" si="137"/>
        <v>-1.1961534620776748</v>
      </c>
      <c r="U611" s="161">
        <f>(('CW1'!G614-'CW1'!G613)/3600)*'CW2 Hybrid Fuel consumption'!T611</f>
        <v>-4.5007630531251382E-5</v>
      </c>
      <c r="V611" s="10">
        <v>0</v>
      </c>
      <c r="W611" s="10">
        <f t="shared" si="143"/>
        <v>24.343849049305746</v>
      </c>
      <c r="X611" s="171">
        <f t="shared" si="144"/>
        <v>0</v>
      </c>
      <c r="Y611" s="7">
        <f t="shared" si="145"/>
        <v>2.9954375170703023E-2</v>
      </c>
    </row>
    <row r="612" spans="1:25">
      <c r="A612" s="42">
        <v>609</v>
      </c>
      <c r="B612" s="168">
        <f>'CW2'!P615</f>
        <v>-1.179223498131291</v>
      </c>
      <c r="C612" s="162">
        <f>CW1FC1!B612</f>
        <v>-3.7329539696528917E-5</v>
      </c>
      <c r="D612" s="21">
        <f t="shared" si="138"/>
        <v>-134.38634290750409</v>
      </c>
      <c r="E612" s="152" t="s">
        <v>150</v>
      </c>
      <c r="F612" s="165" t="s">
        <v>154</v>
      </c>
      <c r="G612" s="7">
        <v>0</v>
      </c>
      <c r="H612" s="79">
        <f t="shared" si="135"/>
        <v>0</v>
      </c>
      <c r="I612" s="10">
        <v>0</v>
      </c>
      <c r="J612" s="10">
        <f t="shared" si="146"/>
        <v>2382169.2035313323</v>
      </c>
      <c r="K612" s="7">
        <f t="shared" si="141"/>
        <v>66.171366764759227</v>
      </c>
      <c r="L612" s="7">
        <f>'CW1'!Q615</f>
        <v>4500</v>
      </c>
      <c r="M612" s="7">
        <f t="shared" si="142"/>
        <v>4500</v>
      </c>
      <c r="N612" s="7">
        <f>VLOOKUP(M612,'CW1'!$AG$7:$AH$68,2,TRUE)</f>
        <v>13.81</v>
      </c>
      <c r="O612" s="7">
        <f>VLOOKUP(L612,'CW1'!$AG$7:$AI$68,3,TRUE)</f>
        <v>21.871971111111112</v>
      </c>
      <c r="P612" s="7">
        <f t="shared" si="139"/>
        <v>22</v>
      </c>
      <c r="Q612" s="7">
        <f>MATCH(P612,'CW1'!$AJ$7:$AJ$29,0)</f>
        <v>1</v>
      </c>
      <c r="R612" s="7">
        <f>MATCH(M612,'CW1'!$AK$6:$AX$6,0)</f>
        <v>9</v>
      </c>
      <c r="S612" s="7">
        <v>0</v>
      </c>
      <c r="T612" s="10">
        <f t="shared" si="137"/>
        <v>-1.179223498131291</v>
      </c>
      <c r="U612" s="161">
        <f>(('CW1'!G615-'CW1'!G614)/3600)*'CW2 Hybrid Fuel consumption'!T612</f>
        <v>-4.5468428585418049E-5</v>
      </c>
      <c r="V612" s="10">
        <v>0</v>
      </c>
      <c r="W612" s="10">
        <f t="shared" si="143"/>
        <v>24.343849049305746</v>
      </c>
      <c r="X612" s="171">
        <f t="shared" si="144"/>
        <v>0</v>
      </c>
      <c r="Y612" s="7">
        <f t="shared" si="145"/>
        <v>2.9954375170703023E-2</v>
      </c>
    </row>
    <row r="613" spans="1:25">
      <c r="A613" s="42">
        <v>610</v>
      </c>
      <c r="B613" s="168">
        <f>'CW2'!P616</f>
        <v>-1.1609542164947422</v>
      </c>
      <c r="C613" s="162">
        <f>CW1FC1!B613</f>
        <v>-3.7790337750694629E-5</v>
      </c>
      <c r="D613" s="21">
        <f t="shared" si="138"/>
        <v>-136.04521590250067</v>
      </c>
      <c r="E613" s="152" t="s">
        <v>150</v>
      </c>
      <c r="F613" s="165" t="s">
        <v>154</v>
      </c>
      <c r="G613" s="7">
        <v>0</v>
      </c>
      <c r="H613" s="79">
        <f t="shared" si="135"/>
        <v>0</v>
      </c>
      <c r="I613" s="10">
        <v>0</v>
      </c>
      <c r="J613" s="10">
        <f t="shared" si="146"/>
        <v>2382169.2035313323</v>
      </c>
      <c r="K613" s="7">
        <f t="shared" si="141"/>
        <v>66.171366764759227</v>
      </c>
      <c r="L613" s="7">
        <f>'CW1'!Q616</f>
        <v>4400</v>
      </c>
      <c r="M613" s="7">
        <f t="shared" si="142"/>
        <v>4500</v>
      </c>
      <c r="N613" s="7">
        <f>VLOOKUP(M613,'CW1'!$AG$7:$AH$68,2,TRUE)</f>
        <v>13.81</v>
      </c>
      <c r="O613" s="7">
        <f>VLOOKUP(L613,'CW1'!$AG$7:$AI$68,3,TRUE)</f>
        <v>21.413395454545455</v>
      </c>
      <c r="P613" s="7">
        <f t="shared" si="139"/>
        <v>22</v>
      </c>
      <c r="Q613" s="7">
        <f>MATCH(P613,'CW1'!$AJ$7:$AJ$29,0)</f>
        <v>1</v>
      </c>
      <c r="R613" s="7">
        <f>MATCH(M613,'CW1'!$AK$6:$AX$6,0)</f>
        <v>9</v>
      </c>
      <c r="S613" s="7">
        <v>0</v>
      </c>
      <c r="T613" s="10">
        <f t="shared" si="137"/>
        <v>-1.1609542164947422</v>
      </c>
      <c r="U613" s="161">
        <f>(('CW1'!G616-'CW1'!G615)/3600)*'CW2 Hybrid Fuel consumption'!T613</f>
        <v>-4.5929226639583552E-5</v>
      </c>
      <c r="V613" s="10">
        <v>0</v>
      </c>
      <c r="W613" s="10">
        <f t="shared" si="143"/>
        <v>24.343849049305746</v>
      </c>
      <c r="X613" s="171">
        <f t="shared" si="144"/>
        <v>0</v>
      </c>
      <c r="Y613" s="7">
        <f t="shared" si="145"/>
        <v>2.9954375170703023E-2</v>
      </c>
    </row>
    <row r="614" spans="1:25">
      <c r="A614" s="42">
        <v>611</v>
      </c>
      <c r="B614" s="168">
        <f>'CW2'!P617</f>
        <v>-1.1412624932881126</v>
      </c>
      <c r="C614" s="162">
        <f>CW1FC1!B614</f>
        <v>-3.8251135804860118E-5</v>
      </c>
      <c r="D614" s="21">
        <f t="shared" si="138"/>
        <v>-137.70408889749643</v>
      </c>
      <c r="E614" s="152" t="s">
        <v>150</v>
      </c>
      <c r="F614" s="165" t="s">
        <v>154</v>
      </c>
      <c r="G614" s="7">
        <v>0</v>
      </c>
      <c r="H614" s="79">
        <f t="shared" si="135"/>
        <v>0</v>
      </c>
      <c r="I614" s="10">
        <v>0</v>
      </c>
      <c r="J614" s="10">
        <f t="shared" si="146"/>
        <v>2382169.2035313323</v>
      </c>
      <c r="K614" s="7">
        <f t="shared" si="141"/>
        <v>66.171366764759227</v>
      </c>
      <c r="L614" s="7">
        <f>'CW1'!Q617</f>
        <v>4300</v>
      </c>
      <c r="M614" s="7">
        <f t="shared" si="142"/>
        <v>4500</v>
      </c>
      <c r="N614" s="7">
        <f>VLOOKUP(M614,'CW1'!$AG$7:$AH$68,2,TRUE)</f>
        <v>13.81</v>
      </c>
      <c r="O614" s="7">
        <f>VLOOKUP(L614,'CW1'!$AG$7:$AI$68,3,TRUE)</f>
        <v>20.933490697674422</v>
      </c>
      <c r="P614" s="7">
        <f t="shared" si="139"/>
        <v>21</v>
      </c>
      <c r="Q614" s="7">
        <f>MATCH(P614,'CW1'!$AJ$7:$AJ$29,0)</f>
        <v>2</v>
      </c>
      <c r="R614" s="7">
        <f>MATCH(M614,'CW1'!$AK$6:$AX$6,0)</f>
        <v>9</v>
      </c>
      <c r="S614" s="7">
        <v>0</v>
      </c>
      <c r="T614" s="10">
        <f t="shared" si="137"/>
        <v>-1.1412624932881126</v>
      </c>
      <c r="U614" s="161">
        <f>(('CW1'!G617-'CW1'!G616)/3600)*'CW2 Hybrid Fuel consumption'!T614</f>
        <v>-4.639002469374879E-5</v>
      </c>
      <c r="V614" s="10">
        <v>0</v>
      </c>
      <c r="W614" s="10">
        <f t="shared" si="143"/>
        <v>24.343849049305746</v>
      </c>
      <c r="X614" s="171">
        <f t="shared" si="144"/>
        <v>0</v>
      </c>
      <c r="Y614" s="7">
        <f t="shared" si="145"/>
        <v>2.9954375170703023E-2</v>
      </c>
    </row>
    <row r="615" spans="1:25">
      <c r="A615" s="42">
        <v>612</v>
      </c>
      <c r="B615" s="168">
        <f>'CW2'!P618</f>
        <v>-1.1200541446300118</v>
      </c>
      <c r="C615" s="162">
        <f>CW1FC1!B615</f>
        <v>-3.8711933859026861E-5</v>
      </c>
      <c r="D615" s="21">
        <f t="shared" si="138"/>
        <v>-139.36296189249668</v>
      </c>
      <c r="E615" s="152" t="s">
        <v>150</v>
      </c>
      <c r="F615" s="165" t="s">
        <v>154</v>
      </c>
      <c r="G615" s="7">
        <v>0</v>
      </c>
      <c r="H615" s="79">
        <f t="shared" si="135"/>
        <v>0</v>
      </c>
      <c r="I615" s="10">
        <v>0</v>
      </c>
      <c r="J615" s="10">
        <f t="shared" si="146"/>
        <v>2382169.2035313323</v>
      </c>
      <c r="K615" s="7">
        <f t="shared" si="141"/>
        <v>66.171366764759227</v>
      </c>
      <c r="L615" s="7">
        <f>'CW1'!Q618</f>
        <v>4200</v>
      </c>
      <c r="M615" s="7">
        <f t="shared" si="142"/>
        <v>4000</v>
      </c>
      <c r="N615" s="7">
        <f>VLOOKUP(M615,'CW1'!$AG$7:$AH$68,2,TRUE)</f>
        <v>10.86</v>
      </c>
      <c r="O615" s="7">
        <f>VLOOKUP(L615,'CW1'!$AG$7:$AI$68,3,TRUE)</f>
        <v>20.430733333333329</v>
      </c>
      <c r="P615" s="7">
        <f t="shared" si="139"/>
        <v>21</v>
      </c>
      <c r="Q615" s="7">
        <f>MATCH(P615,'CW1'!$AJ$7:$AJ$29,0)</f>
        <v>2</v>
      </c>
      <c r="R615" s="7">
        <f>MATCH(M615,'CW1'!$AK$6:$AX$6,0)</f>
        <v>8</v>
      </c>
      <c r="S615" s="7">
        <v>0</v>
      </c>
      <c r="T615" s="10">
        <f t="shared" si="137"/>
        <v>-1.1200541446300118</v>
      </c>
      <c r="U615" s="161">
        <f>(('CW1'!G618-'CW1'!G617)/3600)*'CW2 Hybrid Fuel consumption'!T615</f>
        <v>-4.685082274791556E-5</v>
      </c>
      <c r="V615" s="10">
        <v>0</v>
      </c>
      <c r="W615" s="10">
        <f t="shared" si="143"/>
        <v>24.343849049305746</v>
      </c>
      <c r="X615" s="171">
        <f t="shared" si="144"/>
        <v>0</v>
      </c>
      <c r="Y615" s="7">
        <f t="shared" si="145"/>
        <v>2.9954375170703023E-2</v>
      </c>
    </row>
    <row r="616" spans="1:25">
      <c r="A616" s="42">
        <v>613</v>
      </c>
      <c r="B616" s="168">
        <f>'CW2'!P619</f>
        <v>-1.0972216680037596</v>
      </c>
      <c r="C616" s="162">
        <f>CW1FC1!B616</f>
        <v>-3.9172731913195494E-5</v>
      </c>
      <c r="D616" s="21">
        <f t="shared" si="138"/>
        <v>-141.02183488750379</v>
      </c>
      <c r="E616" s="152" t="s">
        <v>150</v>
      </c>
      <c r="F616" s="165" t="s">
        <v>154</v>
      </c>
      <c r="G616" s="7">
        <v>0</v>
      </c>
      <c r="H616" s="79">
        <f t="shared" si="135"/>
        <v>0</v>
      </c>
      <c r="I616" s="10">
        <v>0</v>
      </c>
      <c r="J616" s="10">
        <f t="shared" si="146"/>
        <v>2382169.2035313323</v>
      </c>
      <c r="K616" s="7">
        <f t="shared" si="141"/>
        <v>66.171366764759227</v>
      </c>
      <c r="L616" s="7">
        <f>'CW1'!Q619</f>
        <v>4000</v>
      </c>
      <c r="M616" s="7">
        <f t="shared" si="142"/>
        <v>4000</v>
      </c>
      <c r="N616" s="7">
        <f>VLOOKUP(M616,'CW1'!$AG$7:$AH$68,2,TRUE)</f>
        <v>10.86</v>
      </c>
      <c r="O616" s="7">
        <f>VLOOKUP(L616,'CW1'!$AG$7:$AI$68,3,TRUE)</f>
        <v>19.349805</v>
      </c>
      <c r="P616" s="7">
        <f t="shared" si="139"/>
        <v>20</v>
      </c>
      <c r="Q616" s="7">
        <f>MATCH(P616,'CW1'!$AJ$7:$AJ$29,0)</f>
        <v>3</v>
      </c>
      <c r="R616" s="7">
        <f>MATCH(M616,'CW1'!$AK$6:$AX$6,0)</f>
        <v>8</v>
      </c>
      <c r="S616" s="7">
        <v>0</v>
      </c>
      <c r="T616" s="10">
        <f t="shared" si="137"/>
        <v>-1.0972216680037596</v>
      </c>
      <c r="U616" s="161">
        <f>(('CW1'!G619-'CW1'!G618)/3600)*'CW2 Hybrid Fuel consumption'!T616</f>
        <v>-4.7311620802084606E-5</v>
      </c>
      <c r="V616" s="10">
        <v>0</v>
      </c>
      <c r="W616" s="10">
        <f t="shared" si="143"/>
        <v>24.343849049305746</v>
      </c>
      <c r="X616" s="171">
        <f t="shared" si="144"/>
        <v>0</v>
      </c>
      <c r="Y616" s="7">
        <f t="shared" si="145"/>
        <v>2.9954375170703023E-2</v>
      </c>
    </row>
    <row r="617" spans="1:25">
      <c r="A617" s="42">
        <v>614</v>
      </c>
      <c r="B617" s="168">
        <f>'CW2'!P620</f>
        <v>-1.0726413450349943</v>
      </c>
      <c r="C617" s="162">
        <f>CW1FC1!B617</f>
        <v>-3.9633529967360122E-5</v>
      </c>
      <c r="D617" s="21">
        <f t="shared" si="138"/>
        <v>-142.68070788249645</v>
      </c>
      <c r="E617" s="152" t="s">
        <v>150</v>
      </c>
      <c r="F617" s="165" t="s">
        <v>154</v>
      </c>
      <c r="G617" s="7">
        <v>0</v>
      </c>
      <c r="H617" s="79">
        <f t="shared" si="135"/>
        <v>0</v>
      </c>
      <c r="I617" s="10">
        <v>0</v>
      </c>
      <c r="J617" s="10">
        <f t="shared" si="146"/>
        <v>2382169.2035313323</v>
      </c>
      <c r="K617" s="7">
        <f t="shared" si="141"/>
        <v>66.171366764759227</v>
      </c>
      <c r="L617" s="7">
        <f>'CW1'!Q620</f>
        <v>3900</v>
      </c>
      <c r="M617" s="7">
        <f t="shared" si="142"/>
        <v>4000</v>
      </c>
      <c r="N617" s="7">
        <f>VLOOKUP(M617,'CW1'!$AG$7:$AH$68,2,TRUE)</f>
        <v>10.86</v>
      </c>
      <c r="O617" s="7">
        <f>VLOOKUP(L617,'CW1'!$AG$7:$AI$68,3,TRUE)</f>
        <v>18.79335076923077</v>
      </c>
      <c r="P617" s="7">
        <f t="shared" si="139"/>
        <v>19</v>
      </c>
      <c r="Q617" s="7">
        <f>MATCH(P617,'CW1'!$AJ$7:$AJ$29,0)</f>
        <v>4</v>
      </c>
      <c r="R617" s="7">
        <f>MATCH(M617,'CW1'!$AK$6:$AX$6,0)</f>
        <v>8</v>
      </c>
      <c r="S617" s="7">
        <v>0</v>
      </c>
      <c r="T617" s="10">
        <f t="shared" si="137"/>
        <v>-1.0726413450349943</v>
      </c>
      <c r="U617" s="161">
        <f>(('CW1'!G620-'CW1'!G619)/3600)*'CW2 Hybrid Fuel consumption'!T617</f>
        <v>-4.7772418856248814E-5</v>
      </c>
      <c r="V617" s="10">
        <v>0</v>
      </c>
      <c r="W617" s="10">
        <f t="shared" si="143"/>
        <v>24.343849049305746</v>
      </c>
      <c r="X617" s="171">
        <f t="shared" si="144"/>
        <v>0</v>
      </c>
      <c r="Y617" s="7">
        <f t="shared" si="145"/>
        <v>2.9954375170703023E-2</v>
      </c>
    </row>
    <row r="618" spans="1:25">
      <c r="A618" s="42">
        <v>615</v>
      </c>
      <c r="B618" s="168">
        <f>'CW2'!P621</f>
        <v>-1.0461694685458398</v>
      </c>
      <c r="C618" s="162">
        <f>CW1FC1!B618</f>
        <v>-4.009432802152639E-5</v>
      </c>
      <c r="D618" s="21">
        <f t="shared" si="138"/>
        <v>-144.339580877495</v>
      </c>
      <c r="E618" s="152" t="s">
        <v>150</v>
      </c>
      <c r="F618" s="165" t="s">
        <v>154</v>
      </c>
      <c r="G618" s="7">
        <v>0</v>
      </c>
      <c r="H618" s="79">
        <f t="shared" si="135"/>
        <v>0</v>
      </c>
      <c r="I618" s="10">
        <v>0</v>
      </c>
      <c r="J618" s="10">
        <f t="shared" si="146"/>
        <v>2382169.2035313323</v>
      </c>
      <c r="K618" s="7">
        <f t="shared" si="141"/>
        <v>66.171366764759227</v>
      </c>
      <c r="L618" s="7">
        <f>'CW1'!Q621</f>
        <v>3800</v>
      </c>
      <c r="M618" s="7">
        <f t="shared" si="142"/>
        <v>4000</v>
      </c>
      <c r="N618" s="7">
        <f>VLOOKUP(M618,'CW1'!$AG$7:$AH$68,2,TRUE)</f>
        <v>10.86</v>
      </c>
      <c r="O618" s="7">
        <f>VLOOKUP(L618,'CW1'!$AG$7:$AI$68,3,TRUE)</f>
        <v>18.882798947368421</v>
      </c>
      <c r="P618" s="7">
        <f t="shared" si="139"/>
        <v>19</v>
      </c>
      <c r="Q618" s="7">
        <f>MATCH(P618,'CW1'!$AJ$7:$AJ$29,0)</f>
        <v>4</v>
      </c>
      <c r="R618" s="7">
        <f>MATCH(M618,'CW1'!$AK$6:$AX$6,0)</f>
        <v>8</v>
      </c>
      <c r="S618" s="7">
        <v>0</v>
      </c>
      <c r="T618" s="10">
        <f t="shared" si="137"/>
        <v>-1.0461694685458398</v>
      </c>
      <c r="U618" s="161">
        <f>(('CW1'!G621-'CW1'!G620)/3600)*'CW2 Hybrid Fuel consumption'!T618</f>
        <v>-4.8233216910414988E-5</v>
      </c>
      <c r="V618" s="10">
        <v>0</v>
      </c>
      <c r="W618" s="10">
        <f t="shared" si="143"/>
        <v>24.343849049305746</v>
      </c>
      <c r="X618" s="171">
        <f t="shared" si="144"/>
        <v>0</v>
      </c>
      <c r="Y618" s="7">
        <f t="shared" si="145"/>
        <v>2.9954375170703023E-2</v>
      </c>
    </row>
    <row r="619" spans="1:25">
      <c r="A619" s="42">
        <v>616</v>
      </c>
      <c r="B619" s="168">
        <f>'CW2'!P622</f>
        <v>-0.302440387170759</v>
      </c>
      <c r="C619" s="162">
        <f>CW1FC1!B619</f>
        <v>-1.1388459409027545E-5</v>
      </c>
      <c r="D619" s="21">
        <f t="shared" si="138"/>
        <v>-40.998453872499162</v>
      </c>
      <c r="E619" s="152" t="s">
        <v>150</v>
      </c>
      <c r="F619" s="165" t="s">
        <v>154</v>
      </c>
      <c r="G619" s="7">
        <v>0</v>
      </c>
      <c r="H619" s="79">
        <f t="shared" si="135"/>
        <v>0</v>
      </c>
      <c r="I619" s="10">
        <v>0</v>
      </c>
      <c r="J619" s="10">
        <f t="shared" si="146"/>
        <v>2382169.2035313323</v>
      </c>
      <c r="K619" s="7">
        <f t="shared" si="141"/>
        <v>66.171366764759227</v>
      </c>
      <c r="L619" s="7">
        <f>'CW1'!Q622</f>
        <v>3600</v>
      </c>
      <c r="M619" s="7">
        <f t="shared" si="142"/>
        <v>3500</v>
      </c>
      <c r="N619" s="7">
        <f>VLOOKUP(M619,'CW1'!$AG$7:$AH$68,2,TRUE)</f>
        <v>9.2200000000000006</v>
      </c>
      <c r="O619" s="7">
        <f>VLOOKUP(L619,'CW1'!$AG$7:$AI$68,3,TRUE)</f>
        <v>19.076603333333331</v>
      </c>
      <c r="P619" s="7">
        <f t="shared" si="139"/>
        <v>20</v>
      </c>
      <c r="Q619" s="7">
        <f>MATCH(P619,'CW1'!$AJ$7:$AJ$29,0)</f>
        <v>3</v>
      </c>
      <c r="R619" s="7">
        <f>MATCH(M619,'CW1'!$AK$6:$AX$6,0)</f>
        <v>7</v>
      </c>
      <c r="S619" s="7">
        <v>0</v>
      </c>
      <c r="T619" s="10">
        <f t="shared" si="137"/>
        <v>-0.302440387170759</v>
      </c>
      <c r="U619" s="161">
        <f>(('CW1'!G622-'CW1'!G621)/3600)*'CW2 Hybrid Fuel consumption'!T619</f>
        <v>-1.4471792742360804E-5</v>
      </c>
      <c r="V619" s="10">
        <v>0</v>
      </c>
      <c r="W619" s="10">
        <f t="shared" si="143"/>
        <v>24.343849049305746</v>
      </c>
      <c r="X619" s="171">
        <f t="shared" si="144"/>
        <v>0</v>
      </c>
      <c r="Y619" s="7">
        <f t="shared" si="145"/>
        <v>2.9954375170703023E-2</v>
      </c>
    </row>
    <row r="620" spans="1:25">
      <c r="A620" s="42">
        <v>617</v>
      </c>
      <c r="B620" s="168">
        <f>'CW2'!P623</f>
        <v>-0.64600902181253705</v>
      </c>
      <c r="C620" s="162">
        <f>CW1FC1!B620</f>
        <v>-2.6361698788194806E-5</v>
      </c>
      <c r="D620" s="21">
        <f t="shared" si="138"/>
        <v>-94.902115637501296</v>
      </c>
      <c r="E620" s="152" t="s">
        <v>150</v>
      </c>
      <c r="F620" s="165" t="s">
        <v>154</v>
      </c>
      <c r="G620" s="7">
        <v>0</v>
      </c>
      <c r="H620" s="79">
        <f t="shared" si="135"/>
        <v>0</v>
      </c>
      <c r="I620" s="10">
        <v>0</v>
      </c>
      <c r="J620" s="10">
        <f t="shared" si="146"/>
        <v>2382169.2035313323</v>
      </c>
      <c r="K620" s="7">
        <f t="shared" si="141"/>
        <v>66.171366764759227</v>
      </c>
      <c r="L620" s="7">
        <f>'CW1'!Q623</f>
        <v>3500</v>
      </c>
      <c r="M620" s="7">
        <f t="shared" si="142"/>
        <v>3500</v>
      </c>
      <c r="N620" s="7">
        <f>VLOOKUP(M620,'CW1'!$AG$7:$AH$68,2,TRUE)</f>
        <v>9.2200000000000006</v>
      </c>
      <c r="O620" s="7">
        <f>VLOOKUP(L620,'CW1'!$AG$7:$AI$68,3,TRUE)</f>
        <v>18.774554285714288</v>
      </c>
      <c r="P620" s="7">
        <f t="shared" si="139"/>
        <v>19</v>
      </c>
      <c r="Q620" s="7">
        <f>MATCH(P620,'CW1'!$AJ$7:$AJ$29,0)</f>
        <v>4</v>
      </c>
      <c r="R620" s="7">
        <f>MATCH(M620,'CW1'!$AK$6:$AX$6,0)</f>
        <v>7</v>
      </c>
      <c r="S620" s="7">
        <v>0</v>
      </c>
      <c r="T620" s="10">
        <f t="shared" si="137"/>
        <v>-0.64600902181253705</v>
      </c>
      <c r="U620" s="161">
        <f>(('CW1'!G623-'CW1'!G622)/3600)*'CW2 Hybrid Fuel consumption'!T620</f>
        <v>-3.1972809899305964E-5</v>
      </c>
      <c r="V620" s="10">
        <v>0</v>
      </c>
      <c r="W620" s="10">
        <f t="shared" si="143"/>
        <v>24.343849049305746</v>
      </c>
      <c r="X620" s="171">
        <f t="shared" si="144"/>
        <v>0</v>
      </c>
      <c r="Y620" s="7">
        <f t="shared" si="145"/>
        <v>2.9954375170703023E-2</v>
      </c>
    </row>
    <row r="621" spans="1:25">
      <c r="A621" s="42">
        <v>618</v>
      </c>
      <c r="B621" s="168">
        <f>'CW2'!P624</f>
        <v>-0.62917197139772929</v>
      </c>
      <c r="C621" s="162">
        <f>CW1FC1!B621</f>
        <v>-2.6787050838193741E-5</v>
      </c>
      <c r="D621" s="21">
        <f t="shared" si="138"/>
        <v>-96.433383017497462</v>
      </c>
      <c r="E621" s="152" t="s">
        <v>150</v>
      </c>
      <c r="F621" s="165" t="s">
        <v>154</v>
      </c>
      <c r="G621" s="7">
        <v>0</v>
      </c>
      <c r="H621" s="79">
        <f t="shared" si="135"/>
        <v>0</v>
      </c>
      <c r="I621" s="10">
        <v>0</v>
      </c>
      <c r="J621" s="10">
        <f t="shared" si="146"/>
        <v>2382169.2035313323</v>
      </c>
      <c r="K621" s="7">
        <f t="shared" si="141"/>
        <v>66.171366764759227</v>
      </c>
      <c r="L621" s="7">
        <f>'CW1'!Q624</f>
        <v>3400</v>
      </c>
      <c r="M621" s="7">
        <f t="shared" si="142"/>
        <v>3500</v>
      </c>
      <c r="N621" s="7">
        <f>VLOOKUP(M621,'CW1'!$AG$7:$AH$68,2,TRUE)</f>
        <v>9.2200000000000006</v>
      </c>
      <c r="O621" s="7">
        <f>VLOOKUP(L621,'CW1'!$AG$7:$AI$68,3,TRUE)</f>
        <v>18.777548823529415</v>
      </c>
      <c r="P621" s="7">
        <f t="shared" si="139"/>
        <v>19</v>
      </c>
      <c r="Q621" s="7">
        <f>MATCH(P621,'CW1'!$AJ$7:$AJ$29,0)</f>
        <v>4</v>
      </c>
      <c r="R621" s="7">
        <f>MATCH(M621,'CW1'!$AK$6:$AX$6,0)</f>
        <v>7</v>
      </c>
      <c r="S621" s="7">
        <v>0</v>
      </c>
      <c r="T621" s="10">
        <f t="shared" si="137"/>
        <v>-0.62917197139772929</v>
      </c>
      <c r="U621" s="161">
        <f>(('CW1'!G624-'CW1'!G623)/3600)*'CW2 Hybrid Fuel consumption'!T621</f>
        <v>-3.2398161949304665E-5</v>
      </c>
      <c r="V621" s="10">
        <v>0</v>
      </c>
      <c r="W621" s="10">
        <f t="shared" si="143"/>
        <v>24.343849049305746</v>
      </c>
      <c r="X621" s="171">
        <f t="shared" si="144"/>
        <v>0</v>
      </c>
      <c r="Y621" s="7">
        <f t="shared" si="145"/>
        <v>2.9954375170703023E-2</v>
      </c>
    </row>
    <row r="622" spans="1:25">
      <c r="A622" s="42">
        <v>619</v>
      </c>
      <c r="B622" s="168">
        <f>'CW2'!P625</f>
        <v>-0.61058088646397823</v>
      </c>
      <c r="C622" s="162">
        <f>CW1FC1!B622</f>
        <v>-2.7212402888194181E-5</v>
      </c>
      <c r="D622" s="21">
        <f t="shared" si="138"/>
        <v>-97.964650397499057</v>
      </c>
      <c r="E622" s="152" t="s">
        <v>150</v>
      </c>
      <c r="F622" s="165" t="s">
        <v>154</v>
      </c>
      <c r="G622" s="7">
        <v>0</v>
      </c>
      <c r="H622" s="79">
        <f t="shared" si="135"/>
        <v>0</v>
      </c>
      <c r="I622" s="10">
        <v>0</v>
      </c>
      <c r="J622" s="10">
        <f t="shared" si="146"/>
        <v>2382169.2035313323</v>
      </c>
      <c r="K622" s="7">
        <f t="shared" si="141"/>
        <v>66.171366764759227</v>
      </c>
      <c r="L622" s="7">
        <f>'CW1'!Q625</f>
        <v>3200</v>
      </c>
      <c r="M622" s="7">
        <f t="shared" si="142"/>
        <v>3000</v>
      </c>
      <c r="N622" s="7">
        <f>VLOOKUP(M622,'CW1'!$AG$7:$AH$68,2,TRUE)</f>
        <v>7.17</v>
      </c>
      <c r="O622" s="7">
        <f>VLOOKUP(L622,'CW1'!$AG$7:$AI$68,3,TRUE)</f>
        <v>17.893224375000003</v>
      </c>
      <c r="P622" s="7">
        <f t="shared" si="139"/>
        <v>18</v>
      </c>
      <c r="Q622" s="7">
        <f>MATCH(P622,'CW1'!$AJ$7:$AJ$29,0)</f>
        <v>5</v>
      </c>
      <c r="R622" s="7">
        <f>MATCH(M622,'CW1'!$AK$6:$AX$6,0)</f>
        <v>6</v>
      </c>
      <c r="S622" s="7">
        <v>0</v>
      </c>
      <c r="T622" s="10">
        <f t="shared" si="137"/>
        <v>-0.61058088646397823</v>
      </c>
      <c r="U622" s="161">
        <f>(('CW1'!G625-'CW1'!G624)/3600)*'CW2 Hybrid Fuel consumption'!T622</f>
        <v>-3.2823513999305203E-5</v>
      </c>
      <c r="V622" s="10">
        <v>0</v>
      </c>
      <c r="W622" s="10">
        <f t="shared" si="143"/>
        <v>24.343849049305746</v>
      </c>
      <c r="X622" s="171">
        <f t="shared" si="144"/>
        <v>0</v>
      </c>
      <c r="Y622" s="7">
        <f t="shared" si="145"/>
        <v>2.9954375170703023E-2</v>
      </c>
    </row>
    <row r="623" spans="1:25">
      <c r="A623" s="42">
        <v>620</v>
      </c>
      <c r="B623" s="168">
        <f>'CW2'!P626</f>
        <v>-0.59004138787217908</v>
      </c>
      <c r="C623" s="162">
        <f>CW1FC1!B623</f>
        <v>-2.7637754938194057E-5</v>
      </c>
      <c r="D623" s="21">
        <f t="shared" si="138"/>
        <v>-99.495917777498605</v>
      </c>
      <c r="E623" s="152" t="s">
        <v>150</v>
      </c>
      <c r="F623" s="165" t="s">
        <v>154</v>
      </c>
      <c r="G623" s="7">
        <v>0</v>
      </c>
      <c r="H623" s="79">
        <f t="shared" si="135"/>
        <v>0</v>
      </c>
      <c r="I623" s="10">
        <v>0</v>
      </c>
      <c r="J623" s="10">
        <f t="shared" si="146"/>
        <v>2382169.2035313323</v>
      </c>
      <c r="K623" s="7">
        <f t="shared" si="141"/>
        <v>66.171366764759227</v>
      </c>
      <c r="L623" s="7">
        <f>'CW1'!Q626</f>
        <v>3100</v>
      </c>
      <c r="M623" s="7">
        <f t="shared" si="142"/>
        <v>3000</v>
      </c>
      <c r="N623" s="7">
        <f>VLOOKUP(M623,'CW1'!$AG$7:$AH$68,2,TRUE)</f>
        <v>7.17</v>
      </c>
      <c r="O623" s="7">
        <f>VLOOKUP(L623,'CW1'!$AG$7:$AI$68,3,TRUE)</f>
        <v>17.408272258064518</v>
      </c>
      <c r="P623" s="7">
        <f t="shared" si="139"/>
        <v>18</v>
      </c>
      <c r="Q623" s="7">
        <f>MATCH(P623,'CW1'!$AJ$7:$AJ$29,0)</f>
        <v>5</v>
      </c>
      <c r="R623" s="7">
        <f>MATCH(M623,'CW1'!$AK$6:$AX$6,0)</f>
        <v>6</v>
      </c>
      <c r="S623" s="7">
        <v>0</v>
      </c>
      <c r="T623" s="10">
        <f t="shared" si="137"/>
        <v>-0.59004138787217908</v>
      </c>
      <c r="U623" s="161">
        <f>(('CW1'!G626-'CW1'!G625)/3600)*'CW2 Hybrid Fuel consumption'!T623</f>
        <v>-3.3248866049305056E-5</v>
      </c>
      <c r="V623" s="10">
        <v>0</v>
      </c>
      <c r="W623" s="10">
        <f t="shared" si="143"/>
        <v>24.343849049305746</v>
      </c>
      <c r="X623" s="171">
        <f t="shared" si="144"/>
        <v>0</v>
      </c>
      <c r="Y623" s="7">
        <f t="shared" si="145"/>
        <v>2.9954375170703023E-2</v>
      </c>
    </row>
    <row r="624" spans="1:25">
      <c r="A624" s="42">
        <v>621</v>
      </c>
      <c r="B624" s="168">
        <f>'CW2'!P627</f>
        <v>-0.56731214179189837</v>
      </c>
      <c r="C624" s="162">
        <f>CW1FC1!B624</f>
        <v>-2.8063106988194937E-5</v>
      </c>
      <c r="D624" s="21">
        <f t="shared" si="138"/>
        <v>-101.02718515750178</v>
      </c>
      <c r="E624" s="152" t="s">
        <v>150</v>
      </c>
      <c r="F624" s="165" t="s">
        <v>154</v>
      </c>
      <c r="G624" s="7">
        <v>0</v>
      </c>
      <c r="H624" s="79">
        <f t="shared" si="135"/>
        <v>0</v>
      </c>
      <c r="I624" s="10">
        <v>0</v>
      </c>
      <c r="J624" s="10">
        <f t="shared" si="146"/>
        <v>2382169.2035313323</v>
      </c>
      <c r="K624" s="7">
        <f t="shared" si="141"/>
        <v>66.171366764759227</v>
      </c>
      <c r="L624" s="7">
        <f>'CW1'!Q627</f>
        <v>2900</v>
      </c>
      <c r="M624" s="7">
        <f t="shared" si="142"/>
        <v>3000</v>
      </c>
      <c r="N624" s="7">
        <f>VLOOKUP(M624,'CW1'!$AG$7:$AH$68,2,TRUE)</f>
        <v>7.17</v>
      </c>
      <c r="O624" s="7">
        <f>VLOOKUP(L624,'CW1'!$AG$7:$AI$68,3,TRUE)</f>
        <v>16.510064137931035</v>
      </c>
      <c r="P624" s="7">
        <f t="shared" si="139"/>
        <v>17</v>
      </c>
      <c r="Q624" s="7">
        <f>MATCH(P624,'CW1'!$AJ$7:$AJ$29,0)</f>
        <v>6</v>
      </c>
      <c r="R624" s="7">
        <f>MATCH(M624,'CW1'!$AK$6:$AX$6,0)</f>
        <v>6</v>
      </c>
      <c r="S624" s="7">
        <v>0</v>
      </c>
      <c r="T624" s="10">
        <f t="shared" si="137"/>
        <v>-0.56731214179189837</v>
      </c>
      <c r="U624" s="161">
        <f>(('CW1'!G627-'CW1'!G626)/3600)*'CW2 Hybrid Fuel consumption'!T624</f>
        <v>-3.3674218099306115E-5</v>
      </c>
      <c r="V624" s="10">
        <v>0</v>
      </c>
      <c r="W624" s="10">
        <f t="shared" si="143"/>
        <v>24.343849049305746</v>
      </c>
      <c r="X624" s="171">
        <f t="shared" si="144"/>
        <v>0</v>
      </c>
      <c r="Y624" s="7">
        <f t="shared" si="145"/>
        <v>2.9954375170703023E-2</v>
      </c>
    </row>
    <row r="625" spans="1:25">
      <c r="A625" s="42">
        <v>622</v>
      </c>
      <c r="B625" s="168">
        <f>'CW2'!P628</f>
        <v>-0.54208664856582345</v>
      </c>
      <c r="C625" s="162">
        <f>CW1FC1!B625</f>
        <v>-2.8488459038194147E-5</v>
      </c>
      <c r="D625" s="21">
        <f t="shared" si="138"/>
        <v>-102.55845253749892</v>
      </c>
      <c r="E625" s="152" t="s">
        <v>150</v>
      </c>
      <c r="F625" s="165" t="s">
        <v>154</v>
      </c>
      <c r="G625" s="7">
        <v>0</v>
      </c>
      <c r="H625" s="79">
        <f t="shared" si="135"/>
        <v>0</v>
      </c>
      <c r="I625" s="10">
        <v>0</v>
      </c>
      <c r="J625" s="10">
        <f t="shared" si="146"/>
        <v>2382169.2035313323</v>
      </c>
      <c r="K625" s="7">
        <f t="shared" si="141"/>
        <v>66.171366764759227</v>
      </c>
      <c r="L625" s="7">
        <f>'CW1'!Q628</f>
        <v>2800</v>
      </c>
      <c r="M625" s="7">
        <f t="shared" si="142"/>
        <v>3000</v>
      </c>
      <c r="N625" s="7">
        <f>VLOOKUP(M625,'CW1'!$AG$7:$AH$68,2,TRUE)</f>
        <v>7.17</v>
      </c>
      <c r="O625" s="7">
        <f>VLOOKUP(L625,'CW1'!$AG$7:$AI$68,3,TRUE)</f>
        <v>16.101929285714284</v>
      </c>
      <c r="P625" s="7">
        <f t="shared" si="139"/>
        <v>17</v>
      </c>
      <c r="Q625" s="7">
        <f>MATCH(P625,'CW1'!$AJ$7:$AJ$29,0)</f>
        <v>6</v>
      </c>
      <c r="R625" s="7">
        <f>MATCH(M625,'CW1'!$AK$6:$AX$6,0)</f>
        <v>6</v>
      </c>
      <c r="S625" s="7">
        <v>0</v>
      </c>
      <c r="T625" s="10">
        <f t="shared" si="137"/>
        <v>-0.54208664856582345</v>
      </c>
      <c r="U625" s="161">
        <f>(('CW1'!G628-'CW1'!G627)/3600)*'CW2 Hybrid Fuel consumption'!T625</f>
        <v>-3.4099570149305169E-5</v>
      </c>
      <c r="V625" s="10">
        <v>0</v>
      </c>
      <c r="W625" s="10">
        <f t="shared" si="143"/>
        <v>24.343849049305746</v>
      </c>
      <c r="X625" s="171">
        <f t="shared" si="144"/>
        <v>0</v>
      </c>
      <c r="Y625" s="7">
        <f t="shared" si="145"/>
        <v>2.9954375170703023E-2</v>
      </c>
    </row>
    <row r="626" spans="1:25">
      <c r="A626" s="42">
        <v>623</v>
      </c>
      <c r="B626" s="168">
        <f>'CW2'!P629</f>
        <v>-0.5139646676179318</v>
      </c>
      <c r="C626" s="162">
        <f>CW1FC1!B626</f>
        <v>-2.8913811088193915E-5</v>
      </c>
      <c r="D626" s="21">
        <f t="shared" si="138"/>
        <v>-104.0897199174981</v>
      </c>
      <c r="E626" s="152" t="s">
        <v>150</v>
      </c>
      <c r="F626" s="165" t="s">
        <v>154</v>
      </c>
      <c r="G626" s="7">
        <v>0</v>
      </c>
      <c r="H626" s="79">
        <f t="shared" si="135"/>
        <v>0</v>
      </c>
      <c r="I626" s="10">
        <v>0</v>
      </c>
      <c r="J626" s="10">
        <f t="shared" si="146"/>
        <v>2382169.2035313323</v>
      </c>
      <c r="K626" s="7">
        <f t="shared" si="141"/>
        <v>66.171366764759227</v>
      </c>
      <c r="L626" s="7">
        <f>'CW1'!Q629</f>
        <v>3400</v>
      </c>
      <c r="M626" s="7">
        <f t="shared" si="142"/>
        <v>3500</v>
      </c>
      <c r="N626" s="7">
        <f>VLOOKUP(M626,'CW1'!$AG$7:$AH$68,2,TRUE)</f>
        <v>9.2200000000000006</v>
      </c>
      <c r="O626" s="7">
        <f>VLOOKUP(L626,'CW1'!$AG$7:$AI$68,3,TRUE)</f>
        <v>18.777548823529415</v>
      </c>
      <c r="P626" s="7">
        <f t="shared" si="139"/>
        <v>19</v>
      </c>
      <c r="Q626" s="7">
        <f>MATCH(P626,'CW1'!$AJ$7:$AJ$29,0)</f>
        <v>4</v>
      </c>
      <c r="R626" s="7">
        <f>MATCH(M626,'CW1'!$AK$6:$AX$6,0)</f>
        <v>7</v>
      </c>
      <c r="S626" s="7">
        <v>0</v>
      </c>
      <c r="T626" s="10">
        <f t="shared" si="137"/>
        <v>-0.5139646676179318</v>
      </c>
      <c r="U626" s="161">
        <f>(('CW1'!G629-'CW1'!G628)/3600)*'CW2 Hybrid Fuel consumption'!T626</f>
        <v>-3.4524922199304893E-5</v>
      </c>
      <c r="V626" s="10">
        <v>0</v>
      </c>
      <c r="W626" s="10">
        <f t="shared" si="143"/>
        <v>24.343849049305746</v>
      </c>
      <c r="X626" s="171">
        <f t="shared" si="144"/>
        <v>0</v>
      </c>
      <c r="Y626" s="7">
        <f t="shared" si="145"/>
        <v>2.9954375170703023E-2</v>
      </c>
    </row>
    <row r="627" spans="1:25">
      <c r="A627" s="42">
        <v>624</v>
      </c>
      <c r="B627" s="168">
        <f>'CW2'!P630</f>
        <v>-0.48240495065287559</v>
      </c>
      <c r="C627" s="162">
        <f>CW1FC1!B627</f>
        <v>-2.9339163138194771E-5</v>
      </c>
      <c r="D627" s="21">
        <f t="shared" si="138"/>
        <v>-105.62098729750117</v>
      </c>
      <c r="E627" s="152" t="s">
        <v>150</v>
      </c>
      <c r="F627" s="165" t="s">
        <v>154</v>
      </c>
      <c r="G627" s="7">
        <v>0</v>
      </c>
      <c r="H627" s="79">
        <f t="shared" si="135"/>
        <v>0</v>
      </c>
      <c r="I627" s="10">
        <v>0</v>
      </c>
      <c r="J627" s="10">
        <f t="shared" si="146"/>
        <v>2382169.2035313323</v>
      </c>
      <c r="K627" s="7">
        <f t="shared" si="141"/>
        <v>66.171366764759227</v>
      </c>
      <c r="L627" s="7">
        <f>'CW1'!Q630</f>
        <v>3100</v>
      </c>
      <c r="M627" s="7">
        <f t="shared" si="142"/>
        <v>3000</v>
      </c>
      <c r="N627" s="7">
        <f>VLOOKUP(M627,'CW1'!$AG$7:$AH$68,2,TRUE)</f>
        <v>7.17</v>
      </c>
      <c r="O627" s="7">
        <f>VLOOKUP(L627,'CW1'!$AG$7:$AI$68,3,TRUE)</f>
        <v>17.408272258064518</v>
      </c>
      <c r="P627" s="7">
        <f t="shared" si="139"/>
        <v>18</v>
      </c>
      <c r="Q627" s="7">
        <f>MATCH(P627,'CW1'!$AJ$7:$AJ$29,0)</f>
        <v>5</v>
      </c>
      <c r="R627" s="7">
        <f>MATCH(M627,'CW1'!$AK$6:$AX$6,0)</f>
        <v>6</v>
      </c>
      <c r="S627" s="7">
        <v>0</v>
      </c>
      <c r="T627" s="10">
        <f t="shared" si="137"/>
        <v>-0.48240495065287559</v>
      </c>
      <c r="U627" s="161">
        <f>(('CW1'!G630-'CW1'!G629)/3600)*'CW2 Hybrid Fuel consumption'!T627</f>
        <v>-3.4950274249305912E-5</v>
      </c>
      <c r="V627" s="10">
        <v>0</v>
      </c>
      <c r="W627" s="10">
        <f t="shared" si="143"/>
        <v>24.343849049305746</v>
      </c>
      <c r="X627" s="171">
        <f t="shared" si="144"/>
        <v>0</v>
      </c>
      <c r="Y627" s="7">
        <f t="shared" si="145"/>
        <v>2.9954375170703023E-2</v>
      </c>
    </row>
    <row r="628" spans="1:25">
      <c r="A628" s="42">
        <v>625</v>
      </c>
      <c r="B628" s="168">
        <f>'CW2'!P631</f>
        <v>-0.44664162399930918</v>
      </c>
      <c r="C628" s="162">
        <f>CW1FC1!B628</f>
        <v>-2.9764515188194004E-5</v>
      </c>
      <c r="D628" s="21">
        <f t="shared" si="138"/>
        <v>-107.15225467749842</v>
      </c>
      <c r="E628" s="152" t="s">
        <v>150</v>
      </c>
      <c r="F628" s="165" t="s">
        <v>154</v>
      </c>
      <c r="G628" s="7">
        <v>0</v>
      </c>
      <c r="H628" s="79">
        <f t="shared" si="135"/>
        <v>0</v>
      </c>
      <c r="I628" s="10">
        <v>0</v>
      </c>
      <c r="J628" s="10">
        <f t="shared" si="146"/>
        <v>2382169.2035313323</v>
      </c>
      <c r="K628" s="7">
        <f t="shared" si="141"/>
        <v>66.171366764759227</v>
      </c>
      <c r="L628" s="7">
        <f>'CW1'!Q631</f>
        <v>2900</v>
      </c>
      <c r="M628" s="7">
        <f t="shared" si="142"/>
        <v>3000</v>
      </c>
      <c r="N628" s="7">
        <f>VLOOKUP(M628,'CW1'!$AG$7:$AH$68,2,TRUE)</f>
        <v>7.17</v>
      </c>
      <c r="O628" s="7">
        <f>VLOOKUP(L628,'CW1'!$AG$7:$AI$68,3,TRUE)</f>
        <v>16.510064137931035</v>
      </c>
      <c r="P628" s="7">
        <f t="shared" si="139"/>
        <v>17</v>
      </c>
      <c r="Q628" s="7">
        <f>MATCH(P628,'CW1'!$AJ$7:$AJ$29,0)</f>
        <v>6</v>
      </c>
      <c r="R628" s="7">
        <f>MATCH(M628,'CW1'!$AK$6:$AX$6,0)</f>
        <v>6</v>
      </c>
      <c r="S628" s="7">
        <v>0</v>
      </c>
      <c r="T628" s="10">
        <f t="shared" si="137"/>
        <v>-0.44664162399930918</v>
      </c>
      <c r="U628" s="161">
        <f>(('CW1'!G631-'CW1'!G630)/3600)*'CW2 Hybrid Fuel consumption'!T628</f>
        <v>-3.5375626299304999E-5</v>
      </c>
      <c r="V628" s="10">
        <v>0</v>
      </c>
      <c r="W628" s="10">
        <f t="shared" si="143"/>
        <v>24.343849049305746</v>
      </c>
      <c r="X628" s="171">
        <f t="shared" si="144"/>
        <v>0</v>
      </c>
      <c r="Y628" s="7">
        <f t="shared" si="145"/>
        <v>2.9954375170703023E-2</v>
      </c>
    </row>
    <row r="629" spans="1:25">
      <c r="A629" s="42">
        <v>626</v>
      </c>
      <c r="B629" s="168">
        <f>'CW2'!P632</f>
        <v>-0.40552253495170809</v>
      </c>
      <c r="C629" s="162">
        <f>CW1FC1!B629</f>
        <v>-3.0189867238195087E-5</v>
      </c>
      <c r="D629" s="21">
        <f t="shared" si="138"/>
        <v>-108.68352205750232</v>
      </c>
      <c r="E629" s="152" t="s">
        <v>150</v>
      </c>
      <c r="F629" s="165" t="s">
        <v>154</v>
      </c>
      <c r="G629" s="7">
        <v>0</v>
      </c>
      <c r="H629" s="79">
        <f t="shared" si="135"/>
        <v>0</v>
      </c>
      <c r="I629" s="10">
        <v>0</v>
      </c>
      <c r="J629" s="10">
        <f t="shared" si="146"/>
        <v>2382169.2035313323</v>
      </c>
      <c r="K629" s="7">
        <f t="shared" si="141"/>
        <v>66.171366764759227</v>
      </c>
      <c r="L629" s="7">
        <f>'CW1'!Q632</f>
        <v>2600</v>
      </c>
      <c r="M629" s="7">
        <f t="shared" si="142"/>
        <v>2500</v>
      </c>
      <c r="N629" s="7">
        <f>VLOOKUP(M629,'CW1'!$AG$7:$AH$68,2,TRUE)</f>
        <v>5.24</v>
      </c>
      <c r="O629" s="7">
        <f>VLOOKUP(L629,'CW1'!$AG$7:$AI$68,3,TRUE)</f>
        <v>15.191474615384614</v>
      </c>
      <c r="P629" s="7">
        <f t="shared" si="139"/>
        <v>16</v>
      </c>
      <c r="Q629" s="7">
        <f>MATCH(P629,'CW1'!$AJ$7:$AJ$29,0)</f>
        <v>7</v>
      </c>
      <c r="R629" s="7">
        <f>MATCH(M629,'CW1'!$AK$6:$AX$6,0)</f>
        <v>5</v>
      </c>
      <c r="S629" s="7">
        <v>0</v>
      </c>
      <c r="T629" s="10">
        <f t="shared" si="137"/>
        <v>-0.40552253495170809</v>
      </c>
      <c r="U629" s="161">
        <f>(('CW1'!G632-'CW1'!G631)/3600)*'CW2 Hybrid Fuel consumption'!T629</f>
        <v>-3.5800978349306282E-5</v>
      </c>
      <c r="V629" s="10">
        <v>0</v>
      </c>
      <c r="W629" s="10">
        <f t="shared" si="143"/>
        <v>24.343849049305746</v>
      </c>
      <c r="X629" s="171">
        <f t="shared" si="144"/>
        <v>0</v>
      </c>
      <c r="Y629" s="7">
        <f t="shared" si="145"/>
        <v>2.9954375170703023E-2</v>
      </c>
    </row>
    <row r="630" spans="1:25">
      <c r="A630" s="42">
        <v>627</v>
      </c>
      <c r="B630" s="168">
        <f>'CW2'!P633</f>
        <v>-0.35715561003601615</v>
      </c>
      <c r="C630" s="162">
        <f>CW1FC1!B630</f>
        <v>-3.0615219288194093E-5</v>
      </c>
      <c r="D630" s="21">
        <f t="shared" si="138"/>
        <v>-110.21478943749874</v>
      </c>
      <c r="E630" s="152" t="s">
        <v>150</v>
      </c>
      <c r="F630" s="165" t="s">
        <v>154</v>
      </c>
      <c r="G630" s="7">
        <v>0</v>
      </c>
      <c r="H630" s="79">
        <f t="shared" si="135"/>
        <v>0</v>
      </c>
      <c r="I630" s="10">
        <v>0</v>
      </c>
      <c r="J630" s="10">
        <f t="shared" si="146"/>
        <v>2382169.2035313323</v>
      </c>
      <c r="K630" s="7">
        <f t="shared" si="141"/>
        <v>66.171366764759227</v>
      </c>
      <c r="L630" s="7">
        <f>'CW1'!Q633</f>
        <v>2200</v>
      </c>
      <c r="M630" s="7">
        <f t="shared" si="142"/>
        <v>2000</v>
      </c>
      <c r="N630" s="7">
        <f>VLOOKUP(M630,'CW1'!$AG$7:$AH$68,2,TRUE)</f>
        <v>3.26</v>
      </c>
      <c r="O630" s="7">
        <f>VLOOKUP(L630,'CW1'!$AG$7:$AI$68,3,TRUE)</f>
        <v>13.120159090909091</v>
      </c>
      <c r="P630" s="7">
        <f t="shared" si="139"/>
        <v>14</v>
      </c>
      <c r="Q630" s="7">
        <f>MATCH(P630,'CW1'!$AJ$7:$AJ$29,0)</f>
        <v>9</v>
      </c>
      <c r="R630" s="7">
        <f>MATCH(M630,'CW1'!$AK$6:$AX$6,0)</f>
        <v>4</v>
      </c>
      <c r="S630" s="7">
        <v>0</v>
      </c>
      <c r="T630" s="10">
        <f t="shared" si="137"/>
        <v>-0.35715561003601615</v>
      </c>
      <c r="U630" s="161">
        <f>(('CW1'!G633-'CW1'!G632)/3600)*'CW2 Hybrid Fuel consumption'!T630</f>
        <v>-3.6226330399305112E-5</v>
      </c>
      <c r="V630" s="10">
        <v>0</v>
      </c>
      <c r="W630" s="10">
        <f t="shared" si="143"/>
        <v>24.343849049305746</v>
      </c>
      <c r="X630" s="171">
        <f t="shared" si="144"/>
        <v>0</v>
      </c>
      <c r="Y630" s="7">
        <f t="shared" si="145"/>
        <v>2.9954375170703023E-2</v>
      </c>
    </row>
    <row r="631" spans="1:25">
      <c r="A631" s="42">
        <v>628</v>
      </c>
      <c r="B631" s="168">
        <f>'CW2'!P634</f>
        <v>-0.29797614961502533</v>
      </c>
      <c r="C631" s="162">
        <f>CW1FC1!B631</f>
        <v>-3.1040571338194096E-5</v>
      </c>
      <c r="D631" s="21">
        <f t="shared" si="138"/>
        <v>-111.74605681749874</v>
      </c>
      <c r="E631" s="152" t="s">
        <v>150</v>
      </c>
      <c r="F631" s="165" t="s">
        <v>154</v>
      </c>
      <c r="G631" s="7">
        <v>0</v>
      </c>
      <c r="H631" s="79">
        <f t="shared" si="135"/>
        <v>0</v>
      </c>
      <c r="I631" s="10">
        <v>0</v>
      </c>
      <c r="J631" s="10">
        <f t="shared" si="146"/>
        <v>2382169.2035313323</v>
      </c>
      <c r="K631" s="7">
        <f t="shared" si="141"/>
        <v>66.171366764759227</v>
      </c>
      <c r="L631" s="7">
        <f>'CW1'!Q634</f>
        <v>1800</v>
      </c>
      <c r="M631" s="7">
        <f t="shared" si="142"/>
        <v>2000</v>
      </c>
      <c r="N631" s="7">
        <f>VLOOKUP(M631,'CW1'!$AG$7:$AH$68,2,TRUE)</f>
        <v>3.26</v>
      </c>
      <c r="O631" s="7">
        <f>VLOOKUP(L631,'CW1'!$AG$7:$AI$68,3,TRUE)</f>
        <v>10.215366666666666</v>
      </c>
      <c r="P631" s="7">
        <f t="shared" si="139"/>
        <v>11</v>
      </c>
      <c r="Q631" s="7">
        <f>MATCH(P631,'CW1'!$AJ$7:$AJ$29,0)</f>
        <v>12</v>
      </c>
      <c r="R631" s="7">
        <f>MATCH(M631,'CW1'!$AK$6:$AX$6,0)</f>
        <v>4</v>
      </c>
      <c r="S631" s="7">
        <v>0</v>
      </c>
      <c r="T631" s="10">
        <f t="shared" si="137"/>
        <v>-0.29797614961502533</v>
      </c>
      <c r="U631" s="161">
        <f>(('CW1'!G634-'CW1'!G633)/3600)*'CW2 Hybrid Fuel consumption'!T631</f>
        <v>-3.6651682449305107E-5</v>
      </c>
      <c r="V631" s="10">
        <v>0</v>
      </c>
      <c r="W631" s="10">
        <f t="shared" si="143"/>
        <v>24.343849049305746</v>
      </c>
      <c r="X631" s="171">
        <f t="shared" si="144"/>
        <v>0</v>
      </c>
      <c r="Y631" s="7">
        <f t="shared" si="145"/>
        <v>2.9954375170703023E-2</v>
      </c>
    </row>
    <row r="632" spans="1:25">
      <c r="A632" s="42">
        <v>629</v>
      </c>
      <c r="B632" s="168">
        <f>'CW2'!P635</f>
        <v>-0.24969136272326908</v>
      </c>
      <c r="C632" s="162">
        <f>CW1FC1!B632</f>
        <v>-3.5840923388194679E-5</v>
      </c>
      <c r="D632" s="21">
        <f t="shared" si="138"/>
        <v>-129.02732419750083</v>
      </c>
      <c r="E632" s="152" t="s">
        <v>150</v>
      </c>
      <c r="F632" s="165" t="s">
        <v>154</v>
      </c>
      <c r="G632" s="7">
        <v>0</v>
      </c>
      <c r="H632" s="79">
        <f t="shared" si="135"/>
        <v>0</v>
      </c>
      <c r="I632" s="10">
        <v>0</v>
      </c>
      <c r="J632" s="10">
        <f t="shared" si="146"/>
        <v>2382169.2035313323</v>
      </c>
      <c r="K632" s="7">
        <f t="shared" si="141"/>
        <v>66.171366764759227</v>
      </c>
      <c r="L632" s="7">
        <f>'CW1'!Q635</f>
        <v>1300</v>
      </c>
      <c r="M632" s="7">
        <f t="shared" si="142"/>
        <v>1500</v>
      </c>
      <c r="N632" s="7">
        <f>VLOOKUP(M632,'CW1'!$AG$7:$AH$68,2,TRUE)</f>
        <v>1.56</v>
      </c>
      <c r="O632" s="7">
        <f>VLOOKUP(L632,'CW1'!$AG$7:$AI$68,3,TRUE)</f>
        <v>6.5787692307692307</v>
      </c>
      <c r="P632" s="7">
        <f t="shared" si="139"/>
        <v>7</v>
      </c>
      <c r="Q632" s="7">
        <f>MATCH(P632,'CW1'!$AJ$7:$AJ$29,0)</f>
        <v>16</v>
      </c>
      <c r="R632" s="7">
        <f>MATCH(M632,'CW1'!$AK$6:$AX$6,0)</f>
        <v>3</v>
      </c>
      <c r="S632" s="7">
        <v>0</v>
      </c>
      <c r="T632" s="10">
        <f t="shared" si="137"/>
        <v>-0.24969136272326908</v>
      </c>
      <c r="U632" s="161">
        <f>(('CW1'!G635-'CW1'!G634)/3600)*'CW2 Hybrid Fuel consumption'!T632</f>
        <v>-4.2210367832639128E-5</v>
      </c>
      <c r="V632" s="10">
        <v>0</v>
      </c>
      <c r="W632" s="10">
        <f t="shared" si="143"/>
        <v>24.343849049305746</v>
      </c>
      <c r="X632" s="171">
        <f t="shared" si="144"/>
        <v>0</v>
      </c>
      <c r="Y632" s="7">
        <f t="shared" si="145"/>
        <v>2.9954375170703023E-2</v>
      </c>
    </row>
    <row r="633" spans="1:25">
      <c r="A633" s="42">
        <v>630</v>
      </c>
      <c r="B633" s="168">
        <f>'CW2'!P636</f>
        <v>0.29597337740275081</v>
      </c>
      <c r="C633" s="162">
        <f>CW1FC1!B633</f>
        <v>1.4309809076055508E-4</v>
      </c>
      <c r="D633" s="21">
        <f t="shared" si="138"/>
        <v>515.15312673799826</v>
      </c>
      <c r="E633" s="152" t="s">
        <v>150</v>
      </c>
      <c r="F633" s="165" t="s">
        <v>154</v>
      </c>
      <c r="G633" s="7">
        <v>0</v>
      </c>
      <c r="H633" s="79">
        <f t="shared" si="135"/>
        <v>0</v>
      </c>
      <c r="I633" s="10">
        <v>0</v>
      </c>
      <c r="J633" s="10">
        <f t="shared" si="146"/>
        <v>2382169.2035313323</v>
      </c>
      <c r="K633" s="7">
        <f t="shared" si="141"/>
        <v>66.171366764759227</v>
      </c>
      <c r="L633" s="7">
        <f>'CW1'!Q636</f>
        <v>0</v>
      </c>
      <c r="M633" s="7">
        <f t="shared" si="142"/>
        <v>0</v>
      </c>
      <c r="N633" s="7">
        <f>VLOOKUP(M633,'CW1'!$AG$7:$AH$68,2,TRUE)</f>
        <v>0</v>
      </c>
      <c r="O633" s="7">
        <f>VLOOKUP(L633,'CW1'!$AG$7:$AI$68,3,TRUE)</f>
        <v>0</v>
      </c>
      <c r="P633" s="7">
        <f t="shared" si="139"/>
        <v>0</v>
      </c>
      <c r="Q633" s="7">
        <f>MATCH(P633,'CW1'!$AJ$7:$AJ$29,0)</f>
        <v>23</v>
      </c>
      <c r="R633" s="7">
        <v>0</v>
      </c>
      <c r="S633" s="7">
        <v>0</v>
      </c>
      <c r="T633" s="10">
        <f t="shared" si="137"/>
        <v>0.29597337740275081</v>
      </c>
      <c r="U633" s="161">
        <f>(('CW1'!G636-'CW1'!G635)/3600)*'CW2 Hybrid Fuel consumption'!T633</f>
        <v>1.6782031298277726E-4</v>
      </c>
      <c r="V633" s="10">
        <v>0</v>
      </c>
      <c r="W633" s="10">
        <f t="shared" si="143"/>
        <v>24.343849049305746</v>
      </c>
      <c r="X633" s="171">
        <f t="shared" si="144"/>
        <v>0</v>
      </c>
      <c r="Y633" s="7">
        <f t="shared" si="145"/>
        <v>2.9954375170703023E-2</v>
      </c>
    </row>
    <row r="634" spans="1:25">
      <c r="A634" s="42"/>
      <c r="B634" s="42"/>
      <c r="C634" s="162"/>
      <c r="D634" s="162"/>
      <c r="E634" s="152"/>
      <c r="F634" s="165"/>
      <c r="G634" s="7"/>
      <c r="H634" s="7"/>
      <c r="I634" s="10">
        <v>0</v>
      </c>
      <c r="J634" s="10">
        <f t="shared" si="146"/>
        <v>2382169.2035313323</v>
      </c>
      <c r="K634" s="7">
        <f t="shared" si="141"/>
        <v>66.171366764759227</v>
      </c>
      <c r="L634" s="7">
        <f>'CW1'!Q637</f>
        <v>0</v>
      </c>
      <c r="M634" s="7">
        <f t="shared" si="142"/>
        <v>0</v>
      </c>
      <c r="N634" s="7">
        <f>VLOOKUP(M634,'CW1'!$AG$7:$AH$68,2,TRUE)</f>
        <v>0</v>
      </c>
      <c r="O634" s="7">
        <f>VLOOKUP(L634,'CW1'!$AG$7:$AI$68,3,TRUE)</f>
        <v>0</v>
      </c>
      <c r="P634" s="7">
        <f t="shared" si="139"/>
        <v>0</v>
      </c>
      <c r="Q634" s="7">
        <f>MATCH(P634,'CW1'!$AJ$7:$AJ$29,0)</f>
        <v>23</v>
      </c>
      <c r="R634" s="7">
        <v>0</v>
      </c>
      <c r="S634" s="7">
        <v>0</v>
      </c>
      <c r="T634" s="10">
        <f t="shared" si="137"/>
        <v>5.6</v>
      </c>
      <c r="U634" s="161">
        <f>(('CW1'!G637-'CW1'!G636)/3600)*'CW2 Hybrid Fuel consumption'!T634</f>
        <v>-0.11951605159902205</v>
      </c>
      <c r="V634" s="10">
        <v>0</v>
      </c>
      <c r="W634" s="10">
        <f t="shared" si="143"/>
        <v>24.343849049305746</v>
      </c>
      <c r="X634" s="171">
        <f t="shared" si="144"/>
        <v>0</v>
      </c>
      <c r="Y634" s="7">
        <f t="shared" si="145"/>
        <v>2.9954375170703023E-2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3C9BD-E432-4344-ACF7-48E3DC1D271D}">
  <dimension ref="A1"/>
  <sheetViews>
    <sheetView workbookViewId="0">
      <selection activeCell="W30" sqref="W30"/>
    </sheetView>
  </sheetViews>
  <sheetFormatPr defaultRowHeight="14.4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Specifications (CW1)</vt:lpstr>
      <vt:lpstr>CW1</vt:lpstr>
      <vt:lpstr>CW1FC1</vt:lpstr>
      <vt:lpstr>CW1 Data</vt:lpstr>
      <vt:lpstr>Hybrid Specifications  </vt:lpstr>
      <vt:lpstr>CW2</vt:lpstr>
      <vt:lpstr>CW2 Hybrid Fuel consumption</vt:lpstr>
      <vt:lpstr>CW2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HP;Krishnadas</dc:creator>
  <cp:lastModifiedBy>Krishnadas</cp:lastModifiedBy>
  <cp:lastPrinted>2021-11-26T22:47:41Z</cp:lastPrinted>
  <dcterms:created xsi:type="dcterms:W3CDTF">2015-06-05T18:17:20Z</dcterms:created>
  <dcterms:modified xsi:type="dcterms:W3CDTF">2022-03-28T15:53:34Z</dcterms:modified>
</cp:coreProperties>
</file>