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0783_student_uwtsd_ac_uk/Documents/Documents/University Work/Motorcycle Dynamics/"/>
    </mc:Choice>
  </mc:AlternateContent>
  <xr:revisionPtr revIDLastSave="579" documentId="8_{D3974917-9D03-47FB-A4BC-C3BCEB71CC61}" xr6:coauthVersionLast="47" xr6:coauthVersionMax="47" xr10:uidLastSave="{48299918-A4F2-724F-A68D-E381FF8FFFA6}"/>
  <bookViews>
    <workbookView xWindow="0" yWindow="500" windowWidth="28800" windowHeight="15840" activeTab="4" xr2:uid="{9B795602-0B3A-4F4C-A897-D339E74AB83D}"/>
  </bookViews>
  <sheets>
    <sheet name="Centre Of Gravity" sheetId="1" r:id="rId1"/>
    <sheet name="Moment of Inertia" sheetId="3" r:id="rId2"/>
    <sheet name="Gear Ratios" sheetId="4" r:id="rId3"/>
    <sheet name="Dyno Graph" sheetId="5" r:id="rId4"/>
    <sheet name="Resistance to Motion" sheetId="2" r:id="rId5"/>
  </sheets>
  <externalReferences>
    <externalReference r:id="rId6"/>
  </externalReferences>
  <definedNames>
    <definedName name="_xlchart.v1.0" hidden="1">'Resistance to Motion'!$H$2:$H$323</definedName>
    <definedName name="_xlchart.v1.1" hidden="1">'Resistance to Motion'!$O$2:$O$323</definedName>
    <definedName name="_xlchart.v1.2" hidden="1">'Resistance to Motion'!$H$2:$H$323</definedName>
    <definedName name="_xlchart.v1.3" hidden="1">'Resistance to Motion'!$O$2:$O$323</definedName>
    <definedName name="_xlchart.v1.4" hidden="1">'Resistance to Motion'!$H$2:$H$323</definedName>
    <definedName name="_xlchart.v1.5" hidden="1">'Resistance to Motion'!$O$2:$O$323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1" i="2" l="1"/>
  <c r="O301" i="2"/>
  <c r="I302" i="2"/>
  <c r="J302" i="2" s="1"/>
  <c r="M302" i="2" s="1"/>
  <c r="N302" i="2" s="1"/>
  <c r="O302" i="2" s="1"/>
  <c r="J301" i="2"/>
  <c r="K302" i="2"/>
  <c r="L302" i="2"/>
  <c r="G10" i="4"/>
  <c r="J24" i="4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D3" i="2"/>
  <c r="F3" i="2" s="1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K25" i="4"/>
  <c r="J25" i="4"/>
  <c r="K24" i="4"/>
  <c r="G19" i="4"/>
  <c r="D19" i="4"/>
  <c r="C19" i="4"/>
  <c r="E19" i="4" s="1"/>
  <c r="P17" i="4"/>
  <c r="G17" i="4"/>
  <c r="D17" i="4"/>
  <c r="C17" i="4"/>
  <c r="P16" i="4"/>
  <c r="P15" i="4"/>
  <c r="D5" i="4" s="1"/>
  <c r="G15" i="4"/>
  <c r="D15" i="4"/>
  <c r="C15" i="4"/>
  <c r="E15" i="4" s="1"/>
  <c r="P14" i="4"/>
  <c r="G13" i="4"/>
  <c r="D13" i="4"/>
  <c r="C13" i="4"/>
  <c r="G14" i="4" s="1"/>
  <c r="G11" i="4"/>
  <c r="D11" i="4"/>
  <c r="C11" i="4"/>
  <c r="G12" i="4" s="1"/>
  <c r="G9" i="4"/>
  <c r="D9" i="4"/>
  <c r="C9" i="4"/>
  <c r="X3" i="4"/>
  <c r="X2" i="4"/>
  <c r="H12" i="4" l="1"/>
  <c r="H10" i="4"/>
  <c r="F13" i="4"/>
  <c r="F14" i="4" s="1"/>
  <c r="F11" i="4"/>
  <c r="F12" i="4" s="1"/>
  <c r="F9" i="4"/>
  <c r="F10" i="4" s="1"/>
  <c r="F17" i="4"/>
  <c r="F18" i="4" s="1"/>
  <c r="H14" i="4"/>
  <c r="G16" i="4"/>
  <c r="H16" i="4" s="1"/>
  <c r="F19" i="4"/>
  <c r="F20" i="4" s="1"/>
  <c r="E9" i="4"/>
  <c r="E11" i="4"/>
  <c r="E13" i="4"/>
  <c r="G18" i="4"/>
  <c r="H18" i="4" s="1"/>
  <c r="F15" i="4"/>
  <c r="F16" i="4" s="1"/>
  <c r="E17" i="4"/>
  <c r="L2" i="2"/>
  <c r="K2" i="2"/>
  <c r="B11" i="3" l="1"/>
  <c r="F14" i="3"/>
  <c r="B14" i="3"/>
  <c r="F11" i="3"/>
  <c r="H8" i="3"/>
  <c r="D8" i="3"/>
  <c r="H6" i="3"/>
  <c r="D6" i="3"/>
  <c r="I2" i="2"/>
  <c r="J2" i="2" s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H3" i="2"/>
  <c r="I3" i="2" s="1"/>
  <c r="J3" i="2" s="1"/>
  <c r="L89" i="2"/>
  <c r="F5" i="2"/>
  <c r="X11" i="1"/>
  <c r="U11" i="1"/>
  <c r="W30" i="1" s="1"/>
  <c r="X8" i="1"/>
  <c r="U7" i="1"/>
  <c r="W27" i="1" s="1"/>
  <c r="R11" i="1"/>
  <c r="O11" i="1"/>
  <c r="N24" i="1" s="1"/>
  <c r="R8" i="1"/>
  <c r="O7" i="1"/>
  <c r="Q27" i="1" s="1"/>
  <c r="L8" i="1"/>
  <c r="F8" i="1"/>
  <c r="L11" i="1"/>
  <c r="I11" i="1"/>
  <c r="H30" i="1" s="1"/>
  <c r="I7" i="1"/>
  <c r="F11" i="1"/>
  <c r="C11" i="1"/>
  <c r="B30" i="1" s="1"/>
  <c r="C7" i="1"/>
  <c r="E27" i="1" s="1"/>
  <c r="K20" i="1" l="1"/>
  <c r="N30" i="1"/>
  <c r="H4" i="2"/>
  <c r="H5" i="2" s="1"/>
  <c r="H24" i="1"/>
  <c r="K24" i="1"/>
  <c r="E30" i="1"/>
  <c r="T27" i="1"/>
  <c r="H27" i="1"/>
  <c r="K27" i="1"/>
  <c r="T30" i="1"/>
  <c r="N27" i="1"/>
  <c r="E24" i="1"/>
  <c r="K30" i="1"/>
  <c r="B20" i="1"/>
  <c r="B27" i="1"/>
  <c r="B24" i="1"/>
  <c r="Q30" i="1"/>
  <c r="L273" i="2"/>
  <c r="L10" i="2"/>
  <c r="L18" i="2"/>
  <c r="L26" i="2"/>
  <c r="L34" i="2"/>
  <c r="L42" i="2"/>
  <c r="L50" i="2"/>
  <c r="L58" i="2"/>
  <c r="L66" i="2"/>
  <c r="L74" i="2"/>
  <c r="L82" i="2"/>
  <c r="L90" i="2"/>
  <c r="L98" i="2"/>
  <c r="L106" i="2"/>
  <c r="L114" i="2"/>
  <c r="L122" i="2"/>
  <c r="L130" i="2"/>
  <c r="L138" i="2"/>
  <c r="L146" i="2"/>
  <c r="L154" i="2"/>
  <c r="L162" i="2"/>
  <c r="L170" i="2"/>
  <c r="L178" i="2"/>
  <c r="L186" i="2"/>
  <c r="L194" i="2"/>
  <c r="L202" i="2"/>
  <c r="L210" i="2"/>
  <c r="L218" i="2"/>
  <c r="L226" i="2"/>
  <c r="L234" i="2"/>
  <c r="L242" i="2"/>
  <c r="L250" i="2"/>
  <c r="L258" i="2"/>
  <c r="L266" i="2"/>
  <c r="L274" i="2"/>
  <c r="L282" i="2"/>
  <c r="L290" i="2"/>
  <c r="L298" i="2"/>
  <c r="L307" i="2"/>
  <c r="L315" i="2"/>
  <c r="L323" i="2"/>
  <c r="L3" i="2"/>
  <c r="L11" i="2"/>
  <c r="L19" i="2"/>
  <c r="L27" i="2"/>
  <c r="L35" i="2"/>
  <c r="L43" i="2"/>
  <c r="L51" i="2"/>
  <c r="L59" i="2"/>
  <c r="L67" i="2"/>
  <c r="L75" i="2"/>
  <c r="L83" i="2"/>
  <c r="L91" i="2"/>
  <c r="L99" i="2"/>
  <c r="L107" i="2"/>
  <c r="L115" i="2"/>
  <c r="L123" i="2"/>
  <c r="L131" i="2"/>
  <c r="L139" i="2"/>
  <c r="L147" i="2"/>
  <c r="L155" i="2"/>
  <c r="L163" i="2"/>
  <c r="L171" i="2"/>
  <c r="L179" i="2"/>
  <c r="L187" i="2"/>
  <c r="L195" i="2"/>
  <c r="L203" i="2"/>
  <c r="L211" i="2"/>
  <c r="L219" i="2"/>
  <c r="L227" i="2"/>
  <c r="L235" i="2"/>
  <c r="L243" i="2"/>
  <c r="L251" i="2"/>
  <c r="L259" i="2"/>
  <c r="L267" i="2"/>
  <c r="L275" i="2"/>
  <c r="L283" i="2"/>
  <c r="L291" i="2"/>
  <c r="L299" i="2"/>
  <c r="L308" i="2"/>
  <c r="L316" i="2"/>
  <c r="M2" i="2"/>
  <c r="L4" i="2"/>
  <c r="L12" i="2"/>
  <c r="L20" i="2"/>
  <c r="L28" i="2"/>
  <c r="L36" i="2"/>
  <c r="L44" i="2"/>
  <c r="L52" i="2"/>
  <c r="L60" i="2"/>
  <c r="L68" i="2"/>
  <c r="L76" i="2"/>
  <c r="L84" i="2"/>
  <c r="L92" i="2"/>
  <c r="L100" i="2"/>
  <c r="L108" i="2"/>
  <c r="L116" i="2"/>
  <c r="L124" i="2"/>
  <c r="L132" i="2"/>
  <c r="L140" i="2"/>
  <c r="L148" i="2"/>
  <c r="L156" i="2"/>
  <c r="L164" i="2"/>
  <c r="L172" i="2"/>
  <c r="L180" i="2"/>
  <c r="L188" i="2"/>
  <c r="L196" i="2"/>
  <c r="L204" i="2"/>
  <c r="L212" i="2"/>
  <c r="L220" i="2"/>
  <c r="L228" i="2"/>
  <c r="L236" i="2"/>
  <c r="L244" i="2"/>
  <c r="L252" i="2"/>
  <c r="L260" i="2"/>
  <c r="L268" i="2"/>
  <c r="L276" i="2"/>
  <c r="L284" i="2"/>
  <c r="L292" i="2"/>
  <c r="L300" i="2"/>
  <c r="L309" i="2"/>
  <c r="L317" i="2"/>
  <c r="L5" i="2"/>
  <c r="L13" i="2"/>
  <c r="L21" i="2"/>
  <c r="L29" i="2"/>
  <c r="L37" i="2"/>
  <c r="L45" i="2"/>
  <c r="L53" i="2"/>
  <c r="L61" i="2"/>
  <c r="L69" i="2"/>
  <c r="L77" i="2"/>
  <c r="L85" i="2"/>
  <c r="L93" i="2"/>
  <c r="L101" i="2"/>
  <c r="L109" i="2"/>
  <c r="L117" i="2"/>
  <c r="L125" i="2"/>
  <c r="L133" i="2"/>
  <c r="L141" i="2"/>
  <c r="L149" i="2"/>
  <c r="L157" i="2"/>
  <c r="L165" i="2"/>
  <c r="L173" i="2"/>
  <c r="L181" i="2"/>
  <c r="L189" i="2"/>
  <c r="L197" i="2"/>
  <c r="L205" i="2"/>
  <c r="L213" i="2"/>
  <c r="L221" i="2"/>
  <c r="L229" i="2"/>
  <c r="L237" i="2"/>
  <c r="L245" i="2"/>
  <c r="L253" i="2"/>
  <c r="L261" i="2"/>
  <c r="L269" i="2"/>
  <c r="L277" i="2"/>
  <c r="L285" i="2"/>
  <c r="L293" i="2"/>
  <c r="L301" i="2"/>
  <c r="L310" i="2"/>
  <c r="L318" i="2"/>
  <c r="L6" i="2"/>
  <c r="L14" i="2"/>
  <c r="L22" i="2"/>
  <c r="L30" i="2"/>
  <c r="L38" i="2"/>
  <c r="L46" i="2"/>
  <c r="L54" i="2"/>
  <c r="L62" i="2"/>
  <c r="L70" i="2"/>
  <c r="L78" i="2"/>
  <c r="L86" i="2"/>
  <c r="L94" i="2"/>
  <c r="L102" i="2"/>
  <c r="L110" i="2"/>
  <c r="L118" i="2"/>
  <c r="L126" i="2"/>
  <c r="L134" i="2"/>
  <c r="L142" i="2"/>
  <c r="L150" i="2"/>
  <c r="L158" i="2"/>
  <c r="L166" i="2"/>
  <c r="L174" i="2"/>
  <c r="L182" i="2"/>
  <c r="L190" i="2"/>
  <c r="L198" i="2"/>
  <c r="L206" i="2"/>
  <c r="L214" i="2"/>
  <c r="L222" i="2"/>
  <c r="L230" i="2"/>
  <c r="L238" i="2"/>
  <c r="L246" i="2"/>
  <c r="L254" i="2"/>
  <c r="L262" i="2"/>
  <c r="L270" i="2"/>
  <c r="L278" i="2"/>
  <c r="L286" i="2"/>
  <c r="L294" i="2"/>
  <c r="L303" i="2"/>
  <c r="L311" i="2"/>
  <c r="L319" i="2"/>
  <c r="L7" i="2"/>
  <c r="L15" i="2"/>
  <c r="L23" i="2"/>
  <c r="L31" i="2"/>
  <c r="L39" i="2"/>
  <c r="L47" i="2"/>
  <c r="L55" i="2"/>
  <c r="L63" i="2"/>
  <c r="L71" i="2"/>
  <c r="L79" i="2"/>
  <c r="L87" i="2"/>
  <c r="L95" i="2"/>
  <c r="L103" i="2"/>
  <c r="L111" i="2"/>
  <c r="L119" i="2"/>
  <c r="L127" i="2"/>
  <c r="L135" i="2"/>
  <c r="L143" i="2"/>
  <c r="L151" i="2"/>
  <c r="L159" i="2"/>
  <c r="L167" i="2"/>
  <c r="L175" i="2"/>
  <c r="L183" i="2"/>
  <c r="L191" i="2"/>
  <c r="L199" i="2"/>
  <c r="L207" i="2"/>
  <c r="L215" i="2"/>
  <c r="L223" i="2"/>
  <c r="L231" i="2"/>
  <c r="L239" i="2"/>
  <c r="L247" i="2"/>
  <c r="L255" i="2"/>
  <c r="L263" i="2"/>
  <c r="L271" i="2"/>
  <c r="L279" i="2"/>
  <c r="L287" i="2"/>
  <c r="L295" i="2"/>
  <c r="L304" i="2"/>
  <c r="L312" i="2"/>
  <c r="L320" i="2"/>
  <c r="L8" i="2"/>
  <c r="L16" i="2"/>
  <c r="L24" i="2"/>
  <c r="L32" i="2"/>
  <c r="L40" i="2"/>
  <c r="L48" i="2"/>
  <c r="L56" i="2"/>
  <c r="L64" i="2"/>
  <c r="L72" i="2"/>
  <c r="L80" i="2"/>
  <c r="L88" i="2"/>
  <c r="L96" i="2"/>
  <c r="L104" i="2"/>
  <c r="L112" i="2"/>
  <c r="L120" i="2"/>
  <c r="L128" i="2"/>
  <c r="L136" i="2"/>
  <c r="L144" i="2"/>
  <c r="L152" i="2"/>
  <c r="L160" i="2"/>
  <c r="L168" i="2"/>
  <c r="L176" i="2"/>
  <c r="L184" i="2"/>
  <c r="L192" i="2"/>
  <c r="L200" i="2"/>
  <c r="L208" i="2"/>
  <c r="L216" i="2"/>
  <c r="L224" i="2"/>
  <c r="L232" i="2"/>
  <c r="L240" i="2"/>
  <c r="L248" i="2"/>
  <c r="L256" i="2"/>
  <c r="L264" i="2"/>
  <c r="L272" i="2"/>
  <c r="L280" i="2"/>
  <c r="L288" i="2"/>
  <c r="L296" i="2"/>
  <c r="L305" i="2"/>
  <c r="L313" i="2"/>
  <c r="L321" i="2"/>
  <c r="L9" i="2"/>
  <c r="L73" i="2"/>
  <c r="L137" i="2"/>
  <c r="L201" i="2"/>
  <c r="L265" i="2"/>
  <c r="L33" i="2"/>
  <c r="L97" i="2"/>
  <c r="L161" i="2"/>
  <c r="L225" i="2"/>
  <c r="L289" i="2"/>
  <c r="L41" i="2"/>
  <c r="L105" i="2"/>
  <c r="L169" i="2"/>
  <c r="L233" i="2"/>
  <c r="L297" i="2"/>
  <c r="L49" i="2"/>
  <c r="L113" i="2"/>
  <c r="L177" i="2"/>
  <c r="L241" i="2"/>
  <c r="L306" i="2"/>
  <c r="L65" i="2"/>
  <c r="L129" i="2"/>
  <c r="L193" i="2"/>
  <c r="L257" i="2"/>
  <c r="L322" i="2"/>
  <c r="L249" i="2"/>
  <c r="L81" i="2"/>
  <c r="M3" i="2"/>
  <c r="N3" i="2" s="1"/>
  <c r="O3" i="2" s="1"/>
  <c r="I4" i="2"/>
  <c r="J4" i="2" s="1"/>
  <c r="L217" i="2"/>
  <c r="L57" i="2"/>
  <c r="H6" i="2"/>
  <c r="I5" i="2"/>
  <c r="J5" i="2" s="1"/>
  <c r="M5" i="2" s="1"/>
  <c r="N5" i="2" s="1"/>
  <c r="O5" i="2" s="1"/>
  <c r="L209" i="2"/>
  <c r="L25" i="2"/>
  <c r="L185" i="2"/>
  <c r="L17" i="2"/>
  <c r="L153" i="2"/>
  <c r="L314" i="2"/>
  <c r="L145" i="2"/>
  <c r="L281" i="2"/>
  <c r="L121" i="2"/>
  <c r="W20" i="1"/>
  <c r="W24" i="1"/>
  <c r="T24" i="1"/>
  <c r="T20" i="1"/>
  <c r="Q20" i="1"/>
  <c r="Q24" i="1"/>
  <c r="N20" i="1"/>
  <c r="E20" i="1"/>
  <c r="H20" i="1"/>
  <c r="M4" i="2" l="1"/>
  <c r="N4" i="2" s="1"/>
  <c r="O4" i="2" s="1"/>
  <c r="N2" i="2"/>
  <c r="O2" i="2" s="1"/>
  <c r="H7" i="2"/>
  <c r="I6" i="2"/>
  <c r="J6" i="2" s="1"/>
  <c r="M6" i="2" s="1"/>
  <c r="N6" i="2" s="1"/>
  <c r="O6" i="2" s="1"/>
  <c r="H8" i="2" l="1"/>
  <c r="I7" i="2"/>
  <c r="J7" i="2" s="1"/>
  <c r="M7" i="2" s="1"/>
  <c r="N7" i="2" s="1"/>
  <c r="O7" i="2" s="1"/>
  <c r="H9" i="2" l="1"/>
  <c r="I8" i="2"/>
  <c r="J8" i="2" s="1"/>
  <c r="M8" i="2" s="1"/>
  <c r="N8" i="2" s="1"/>
  <c r="O8" i="2" s="1"/>
  <c r="H10" i="2" l="1"/>
  <c r="I9" i="2"/>
  <c r="J9" i="2" s="1"/>
  <c r="M9" i="2" s="1"/>
  <c r="N9" i="2" s="1"/>
  <c r="O9" i="2" s="1"/>
  <c r="H11" i="2" l="1"/>
  <c r="I10" i="2"/>
  <c r="J10" i="2" s="1"/>
  <c r="M10" i="2" s="1"/>
  <c r="N10" i="2" s="1"/>
  <c r="O10" i="2" s="1"/>
  <c r="H12" i="2" l="1"/>
  <c r="I11" i="2"/>
  <c r="J11" i="2" s="1"/>
  <c r="M11" i="2" s="1"/>
  <c r="N11" i="2" s="1"/>
  <c r="O11" i="2" s="1"/>
  <c r="H13" i="2" l="1"/>
  <c r="I12" i="2"/>
  <c r="J12" i="2" s="1"/>
  <c r="M12" i="2" s="1"/>
  <c r="N12" i="2" s="1"/>
  <c r="O12" i="2" s="1"/>
  <c r="H14" i="2" l="1"/>
  <c r="I13" i="2"/>
  <c r="J13" i="2" s="1"/>
  <c r="M13" i="2" s="1"/>
  <c r="N13" i="2" s="1"/>
  <c r="O13" i="2" s="1"/>
  <c r="H15" i="2" l="1"/>
  <c r="I14" i="2"/>
  <c r="J14" i="2" s="1"/>
  <c r="M14" i="2" s="1"/>
  <c r="N14" i="2" s="1"/>
  <c r="O14" i="2" s="1"/>
  <c r="H16" i="2" l="1"/>
  <c r="I15" i="2"/>
  <c r="J15" i="2" s="1"/>
  <c r="M15" i="2" s="1"/>
  <c r="N15" i="2" s="1"/>
  <c r="O15" i="2" s="1"/>
  <c r="H17" i="2" l="1"/>
  <c r="I16" i="2"/>
  <c r="J16" i="2" s="1"/>
  <c r="M16" i="2" s="1"/>
  <c r="N16" i="2" s="1"/>
  <c r="O16" i="2" s="1"/>
  <c r="H18" i="2" l="1"/>
  <c r="I17" i="2"/>
  <c r="J17" i="2" s="1"/>
  <c r="M17" i="2" s="1"/>
  <c r="N17" i="2" s="1"/>
  <c r="O17" i="2" s="1"/>
  <c r="H19" i="2" l="1"/>
  <c r="I18" i="2"/>
  <c r="J18" i="2" s="1"/>
  <c r="M18" i="2" s="1"/>
  <c r="N18" i="2" s="1"/>
  <c r="O18" i="2" s="1"/>
  <c r="H20" i="2" l="1"/>
  <c r="I19" i="2"/>
  <c r="J19" i="2" s="1"/>
  <c r="M19" i="2" s="1"/>
  <c r="N19" i="2" s="1"/>
  <c r="O19" i="2" s="1"/>
  <c r="H21" i="2" l="1"/>
  <c r="I20" i="2"/>
  <c r="J20" i="2" s="1"/>
  <c r="M20" i="2" s="1"/>
  <c r="N20" i="2" s="1"/>
  <c r="O20" i="2" s="1"/>
  <c r="H22" i="2" l="1"/>
  <c r="I21" i="2"/>
  <c r="J21" i="2" s="1"/>
  <c r="M21" i="2" s="1"/>
  <c r="N21" i="2" s="1"/>
  <c r="O21" i="2" s="1"/>
  <c r="H23" i="2" l="1"/>
  <c r="I22" i="2"/>
  <c r="J22" i="2" s="1"/>
  <c r="M22" i="2" s="1"/>
  <c r="N22" i="2" s="1"/>
  <c r="O22" i="2" s="1"/>
  <c r="H24" i="2" l="1"/>
  <c r="I23" i="2"/>
  <c r="J23" i="2" s="1"/>
  <c r="M23" i="2" s="1"/>
  <c r="N23" i="2" s="1"/>
  <c r="O23" i="2" s="1"/>
  <c r="H25" i="2" l="1"/>
  <c r="I24" i="2"/>
  <c r="J24" i="2" s="1"/>
  <c r="M24" i="2" s="1"/>
  <c r="N24" i="2" s="1"/>
  <c r="O24" i="2" s="1"/>
  <c r="H26" i="2" l="1"/>
  <c r="I25" i="2"/>
  <c r="J25" i="2" s="1"/>
  <c r="M25" i="2" s="1"/>
  <c r="N25" i="2" s="1"/>
  <c r="O25" i="2" s="1"/>
  <c r="H27" i="2" l="1"/>
  <c r="I26" i="2"/>
  <c r="J26" i="2" s="1"/>
  <c r="M26" i="2" s="1"/>
  <c r="N26" i="2" s="1"/>
  <c r="O26" i="2" s="1"/>
  <c r="H28" i="2" l="1"/>
  <c r="I27" i="2"/>
  <c r="J27" i="2" s="1"/>
  <c r="M27" i="2" s="1"/>
  <c r="N27" i="2" s="1"/>
  <c r="O27" i="2" s="1"/>
  <c r="H29" i="2" l="1"/>
  <c r="I28" i="2"/>
  <c r="J28" i="2" s="1"/>
  <c r="M28" i="2" s="1"/>
  <c r="N28" i="2" s="1"/>
  <c r="O28" i="2" s="1"/>
  <c r="H30" i="2" l="1"/>
  <c r="I29" i="2"/>
  <c r="J29" i="2" s="1"/>
  <c r="M29" i="2" s="1"/>
  <c r="N29" i="2" s="1"/>
  <c r="O29" i="2" s="1"/>
  <c r="H31" i="2" l="1"/>
  <c r="I30" i="2"/>
  <c r="J30" i="2" s="1"/>
  <c r="M30" i="2" s="1"/>
  <c r="N30" i="2" s="1"/>
  <c r="O30" i="2" s="1"/>
  <c r="H32" i="2" l="1"/>
  <c r="I31" i="2"/>
  <c r="J31" i="2" s="1"/>
  <c r="M31" i="2" s="1"/>
  <c r="N31" i="2" s="1"/>
  <c r="O31" i="2" s="1"/>
  <c r="H33" i="2" l="1"/>
  <c r="I32" i="2"/>
  <c r="J32" i="2" s="1"/>
  <c r="M32" i="2" s="1"/>
  <c r="N32" i="2" s="1"/>
  <c r="O32" i="2" s="1"/>
  <c r="H34" i="2" l="1"/>
  <c r="I33" i="2"/>
  <c r="J33" i="2" s="1"/>
  <c r="M33" i="2" s="1"/>
  <c r="N33" i="2" s="1"/>
  <c r="O33" i="2" s="1"/>
  <c r="H35" i="2" l="1"/>
  <c r="I34" i="2"/>
  <c r="J34" i="2" s="1"/>
  <c r="M34" i="2" s="1"/>
  <c r="N34" i="2" s="1"/>
  <c r="O34" i="2" s="1"/>
  <c r="H36" i="2" l="1"/>
  <c r="I35" i="2"/>
  <c r="J35" i="2" s="1"/>
  <c r="M35" i="2" s="1"/>
  <c r="N35" i="2" s="1"/>
  <c r="O35" i="2" s="1"/>
  <c r="H37" i="2" l="1"/>
  <c r="I36" i="2"/>
  <c r="J36" i="2" s="1"/>
  <c r="M36" i="2" s="1"/>
  <c r="N36" i="2" s="1"/>
  <c r="O36" i="2" s="1"/>
  <c r="H38" i="2" l="1"/>
  <c r="I37" i="2"/>
  <c r="J37" i="2" s="1"/>
  <c r="M37" i="2" s="1"/>
  <c r="N37" i="2" s="1"/>
  <c r="O37" i="2" s="1"/>
  <c r="H39" i="2" l="1"/>
  <c r="I38" i="2"/>
  <c r="J38" i="2" s="1"/>
  <c r="M38" i="2" s="1"/>
  <c r="N38" i="2" s="1"/>
  <c r="O38" i="2" s="1"/>
  <c r="H40" i="2" l="1"/>
  <c r="I39" i="2"/>
  <c r="J39" i="2" s="1"/>
  <c r="M39" i="2" s="1"/>
  <c r="N39" i="2" s="1"/>
  <c r="O39" i="2" s="1"/>
  <c r="H41" i="2" l="1"/>
  <c r="I40" i="2"/>
  <c r="J40" i="2" s="1"/>
  <c r="M40" i="2" s="1"/>
  <c r="N40" i="2" s="1"/>
  <c r="O40" i="2" s="1"/>
  <c r="H42" i="2" l="1"/>
  <c r="I41" i="2"/>
  <c r="J41" i="2" s="1"/>
  <c r="M41" i="2" s="1"/>
  <c r="N41" i="2" s="1"/>
  <c r="O41" i="2" s="1"/>
  <c r="H43" i="2" l="1"/>
  <c r="I42" i="2"/>
  <c r="J42" i="2" s="1"/>
  <c r="M42" i="2" s="1"/>
  <c r="N42" i="2" s="1"/>
  <c r="O42" i="2" s="1"/>
  <c r="H44" i="2" l="1"/>
  <c r="I43" i="2"/>
  <c r="J43" i="2" s="1"/>
  <c r="M43" i="2" s="1"/>
  <c r="N43" i="2" s="1"/>
  <c r="O43" i="2" s="1"/>
  <c r="H45" i="2" l="1"/>
  <c r="I44" i="2"/>
  <c r="J44" i="2" s="1"/>
  <c r="M44" i="2" s="1"/>
  <c r="N44" i="2" s="1"/>
  <c r="O44" i="2" s="1"/>
  <c r="H46" i="2" l="1"/>
  <c r="I45" i="2"/>
  <c r="J45" i="2" s="1"/>
  <c r="M45" i="2" s="1"/>
  <c r="N45" i="2" s="1"/>
  <c r="O45" i="2" s="1"/>
  <c r="H47" i="2" l="1"/>
  <c r="I46" i="2"/>
  <c r="J46" i="2" s="1"/>
  <c r="M46" i="2" s="1"/>
  <c r="N46" i="2" s="1"/>
  <c r="O46" i="2" s="1"/>
  <c r="H48" i="2" l="1"/>
  <c r="I47" i="2"/>
  <c r="J47" i="2" s="1"/>
  <c r="M47" i="2" s="1"/>
  <c r="N47" i="2" s="1"/>
  <c r="O47" i="2" s="1"/>
  <c r="H49" i="2" l="1"/>
  <c r="I48" i="2"/>
  <c r="J48" i="2" s="1"/>
  <c r="M48" i="2" s="1"/>
  <c r="N48" i="2" s="1"/>
  <c r="O48" i="2" s="1"/>
  <c r="H50" i="2" l="1"/>
  <c r="I49" i="2"/>
  <c r="J49" i="2" s="1"/>
  <c r="M49" i="2" s="1"/>
  <c r="N49" i="2" s="1"/>
  <c r="O49" i="2" s="1"/>
  <c r="H51" i="2" l="1"/>
  <c r="I50" i="2"/>
  <c r="J50" i="2" s="1"/>
  <c r="M50" i="2" s="1"/>
  <c r="N50" i="2" s="1"/>
  <c r="O50" i="2" s="1"/>
  <c r="H52" i="2" l="1"/>
  <c r="I51" i="2"/>
  <c r="J51" i="2" s="1"/>
  <c r="M51" i="2" s="1"/>
  <c r="N51" i="2" s="1"/>
  <c r="O51" i="2" s="1"/>
  <c r="H53" i="2" l="1"/>
  <c r="I52" i="2"/>
  <c r="J52" i="2" s="1"/>
  <c r="M52" i="2" s="1"/>
  <c r="N52" i="2" s="1"/>
  <c r="O52" i="2" s="1"/>
  <c r="H54" i="2" l="1"/>
  <c r="I53" i="2"/>
  <c r="J53" i="2" s="1"/>
  <c r="M53" i="2" s="1"/>
  <c r="N53" i="2" s="1"/>
  <c r="O53" i="2" s="1"/>
  <c r="H55" i="2" l="1"/>
  <c r="I54" i="2"/>
  <c r="J54" i="2" s="1"/>
  <c r="M54" i="2" s="1"/>
  <c r="N54" i="2" s="1"/>
  <c r="O54" i="2" s="1"/>
  <c r="H56" i="2" l="1"/>
  <c r="I55" i="2"/>
  <c r="J55" i="2" s="1"/>
  <c r="M55" i="2" s="1"/>
  <c r="N55" i="2" s="1"/>
  <c r="O55" i="2" s="1"/>
  <c r="H57" i="2" l="1"/>
  <c r="I56" i="2"/>
  <c r="J56" i="2" s="1"/>
  <c r="M56" i="2" s="1"/>
  <c r="N56" i="2" s="1"/>
  <c r="O56" i="2" s="1"/>
  <c r="H58" i="2" l="1"/>
  <c r="I57" i="2"/>
  <c r="J57" i="2" s="1"/>
  <c r="M57" i="2" s="1"/>
  <c r="N57" i="2" s="1"/>
  <c r="O57" i="2" s="1"/>
  <c r="H59" i="2" l="1"/>
  <c r="I58" i="2"/>
  <c r="J58" i="2" s="1"/>
  <c r="M58" i="2" s="1"/>
  <c r="N58" i="2" s="1"/>
  <c r="O58" i="2" s="1"/>
  <c r="H60" i="2" l="1"/>
  <c r="I59" i="2"/>
  <c r="J59" i="2" s="1"/>
  <c r="M59" i="2" s="1"/>
  <c r="N59" i="2" s="1"/>
  <c r="O59" i="2" s="1"/>
  <c r="H61" i="2" l="1"/>
  <c r="I60" i="2"/>
  <c r="J60" i="2" s="1"/>
  <c r="M60" i="2" s="1"/>
  <c r="N60" i="2" s="1"/>
  <c r="O60" i="2" s="1"/>
  <c r="H62" i="2" l="1"/>
  <c r="I61" i="2"/>
  <c r="J61" i="2" s="1"/>
  <c r="M61" i="2" s="1"/>
  <c r="N61" i="2" s="1"/>
  <c r="O61" i="2" s="1"/>
  <c r="H63" i="2" l="1"/>
  <c r="I62" i="2"/>
  <c r="J62" i="2" s="1"/>
  <c r="M62" i="2" s="1"/>
  <c r="N62" i="2" s="1"/>
  <c r="O62" i="2" s="1"/>
  <c r="H64" i="2" l="1"/>
  <c r="I63" i="2"/>
  <c r="J63" i="2" s="1"/>
  <c r="M63" i="2" s="1"/>
  <c r="N63" i="2" s="1"/>
  <c r="O63" i="2" s="1"/>
  <c r="H65" i="2" l="1"/>
  <c r="I64" i="2"/>
  <c r="J64" i="2" s="1"/>
  <c r="M64" i="2" s="1"/>
  <c r="N64" i="2" s="1"/>
  <c r="O64" i="2" s="1"/>
  <c r="H66" i="2" l="1"/>
  <c r="I65" i="2"/>
  <c r="J65" i="2" s="1"/>
  <c r="M65" i="2" s="1"/>
  <c r="N65" i="2" s="1"/>
  <c r="O65" i="2" s="1"/>
  <c r="H67" i="2" l="1"/>
  <c r="I66" i="2"/>
  <c r="J66" i="2" s="1"/>
  <c r="M66" i="2" s="1"/>
  <c r="N66" i="2" s="1"/>
  <c r="O66" i="2" s="1"/>
  <c r="H68" i="2" l="1"/>
  <c r="I67" i="2"/>
  <c r="J67" i="2" s="1"/>
  <c r="M67" i="2" s="1"/>
  <c r="N67" i="2" s="1"/>
  <c r="O67" i="2" s="1"/>
  <c r="H69" i="2" l="1"/>
  <c r="I68" i="2"/>
  <c r="J68" i="2" s="1"/>
  <c r="M68" i="2" s="1"/>
  <c r="N68" i="2" s="1"/>
  <c r="O68" i="2" s="1"/>
  <c r="H70" i="2" l="1"/>
  <c r="I69" i="2"/>
  <c r="J69" i="2" s="1"/>
  <c r="M69" i="2" s="1"/>
  <c r="N69" i="2" s="1"/>
  <c r="O69" i="2" s="1"/>
  <c r="H71" i="2" l="1"/>
  <c r="I70" i="2"/>
  <c r="J70" i="2" s="1"/>
  <c r="M70" i="2" s="1"/>
  <c r="N70" i="2" s="1"/>
  <c r="O70" i="2" s="1"/>
  <c r="H72" i="2" l="1"/>
  <c r="I71" i="2"/>
  <c r="J71" i="2" s="1"/>
  <c r="M71" i="2" s="1"/>
  <c r="N71" i="2" s="1"/>
  <c r="O71" i="2" s="1"/>
  <c r="H73" i="2" l="1"/>
  <c r="I72" i="2"/>
  <c r="J72" i="2" s="1"/>
  <c r="M72" i="2" s="1"/>
  <c r="N72" i="2" s="1"/>
  <c r="O72" i="2" s="1"/>
  <c r="H74" i="2" l="1"/>
  <c r="I73" i="2"/>
  <c r="J73" i="2" s="1"/>
  <c r="M73" i="2" s="1"/>
  <c r="N73" i="2" s="1"/>
  <c r="O73" i="2" s="1"/>
  <c r="H75" i="2" l="1"/>
  <c r="I74" i="2"/>
  <c r="J74" i="2" s="1"/>
  <c r="M74" i="2" s="1"/>
  <c r="N74" i="2" s="1"/>
  <c r="O74" i="2" s="1"/>
  <c r="H76" i="2" l="1"/>
  <c r="I75" i="2"/>
  <c r="J75" i="2" s="1"/>
  <c r="M75" i="2" s="1"/>
  <c r="N75" i="2" s="1"/>
  <c r="O75" i="2" s="1"/>
  <c r="H77" i="2" l="1"/>
  <c r="I76" i="2"/>
  <c r="J76" i="2" s="1"/>
  <c r="M76" i="2" s="1"/>
  <c r="N76" i="2" s="1"/>
  <c r="O76" i="2" s="1"/>
  <c r="H78" i="2" l="1"/>
  <c r="I77" i="2"/>
  <c r="J77" i="2" s="1"/>
  <c r="M77" i="2" s="1"/>
  <c r="N77" i="2" s="1"/>
  <c r="O77" i="2" s="1"/>
  <c r="H79" i="2" l="1"/>
  <c r="I78" i="2"/>
  <c r="J78" i="2" s="1"/>
  <c r="M78" i="2" s="1"/>
  <c r="N78" i="2" s="1"/>
  <c r="O78" i="2" s="1"/>
  <c r="H80" i="2" l="1"/>
  <c r="I79" i="2"/>
  <c r="J79" i="2" s="1"/>
  <c r="M79" i="2" s="1"/>
  <c r="N79" i="2" s="1"/>
  <c r="O79" i="2" s="1"/>
  <c r="H81" i="2" l="1"/>
  <c r="I80" i="2"/>
  <c r="J80" i="2" s="1"/>
  <c r="M80" i="2" s="1"/>
  <c r="N80" i="2" s="1"/>
  <c r="O80" i="2" s="1"/>
  <c r="H82" i="2" l="1"/>
  <c r="I81" i="2"/>
  <c r="J81" i="2" s="1"/>
  <c r="M81" i="2" s="1"/>
  <c r="N81" i="2" s="1"/>
  <c r="O81" i="2" s="1"/>
  <c r="H83" i="2" l="1"/>
  <c r="I82" i="2"/>
  <c r="J82" i="2" s="1"/>
  <c r="M82" i="2" s="1"/>
  <c r="N82" i="2" s="1"/>
  <c r="O82" i="2" s="1"/>
  <c r="H84" i="2" l="1"/>
  <c r="I83" i="2"/>
  <c r="J83" i="2" s="1"/>
  <c r="M83" i="2" s="1"/>
  <c r="N83" i="2" s="1"/>
  <c r="O83" i="2" s="1"/>
  <c r="H85" i="2" l="1"/>
  <c r="I84" i="2"/>
  <c r="J84" i="2" s="1"/>
  <c r="M84" i="2" s="1"/>
  <c r="N84" i="2" s="1"/>
  <c r="O84" i="2" s="1"/>
  <c r="H86" i="2" l="1"/>
  <c r="I85" i="2"/>
  <c r="J85" i="2" s="1"/>
  <c r="M85" i="2" s="1"/>
  <c r="N85" i="2" s="1"/>
  <c r="O85" i="2" s="1"/>
  <c r="H87" i="2" l="1"/>
  <c r="I86" i="2"/>
  <c r="J86" i="2" s="1"/>
  <c r="M86" i="2" s="1"/>
  <c r="N86" i="2" s="1"/>
  <c r="O86" i="2" s="1"/>
  <c r="H88" i="2" l="1"/>
  <c r="I87" i="2"/>
  <c r="J87" i="2" s="1"/>
  <c r="M87" i="2" s="1"/>
  <c r="N87" i="2" s="1"/>
  <c r="O87" i="2" s="1"/>
  <c r="H89" i="2" l="1"/>
  <c r="I88" i="2"/>
  <c r="J88" i="2" s="1"/>
  <c r="M88" i="2" s="1"/>
  <c r="N88" i="2" s="1"/>
  <c r="O88" i="2" s="1"/>
  <c r="H90" i="2" l="1"/>
  <c r="I89" i="2"/>
  <c r="J89" i="2" s="1"/>
  <c r="M89" i="2" s="1"/>
  <c r="N89" i="2" s="1"/>
  <c r="O89" i="2" s="1"/>
  <c r="H91" i="2" l="1"/>
  <c r="I90" i="2"/>
  <c r="J90" i="2" s="1"/>
  <c r="M90" i="2" s="1"/>
  <c r="N90" i="2" s="1"/>
  <c r="O90" i="2" s="1"/>
  <c r="H92" i="2" l="1"/>
  <c r="I91" i="2"/>
  <c r="J91" i="2" s="1"/>
  <c r="M91" i="2" s="1"/>
  <c r="N91" i="2" s="1"/>
  <c r="O91" i="2" s="1"/>
  <c r="H93" i="2" l="1"/>
  <c r="I92" i="2"/>
  <c r="J92" i="2" s="1"/>
  <c r="M92" i="2" s="1"/>
  <c r="N92" i="2" s="1"/>
  <c r="O92" i="2" s="1"/>
  <c r="H94" i="2" l="1"/>
  <c r="I93" i="2"/>
  <c r="J93" i="2" s="1"/>
  <c r="M93" i="2" s="1"/>
  <c r="N93" i="2" s="1"/>
  <c r="O93" i="2" s="1"/>
  <c r="H95" i="2" l="1"/>
  <c r="I94" i="2"/>
  <c r="J94" i="2" s="1"/>
  <c r="M94" i="2" s="1"/>
  <c r="N94" i="2" s="1"/>
  <c r="O94" i="2" s="1"/>
  <c r="H96" i="2" l="1"/>
  <c r="I95" i="2"/>
  <c r="J95" i="2" s="1"/>
  <c r="M95" i="2" s="1"/>
  <c r="N95" i="2" s="1"/>
  <c r="O95" i="2" s="1"/>
  <c r="H97" i="2" l="1"/>
  <c r="I96" i="2"/>
  <c r="J96" i="2" s="1"/>
  <c r="M96" i="2" s="1"/>
  <c r="N96" i="2" s="1"/>
  <c r="O96" i="2" s="1"/>
  <c r="H98" i="2" l="1"/>
  <c r="I97" i="2"/>
  <c r="J97" i="2" s="1"/>
  <c r="M97" i="2" s="1"/>
  <c r="N97" i="2" s="1"/>
  <c r="O97" i="2" s="1"/>
  <c r="H99" i="2" l="1"/>
  <c r="I98" i="2"/>
  <c r="J98" i="2" s="1"/>
  <c r="M98" i="2" s="1"/>
  <c r="N98" i="2" s="1"/>
  <c r="O98" i="2" s="1"/>
  <c r="H100" i="2" l="1"/>
  <c r="I99" i="2"/>
  <c r="J99" i="2" s="1"/>
  <c r="M99" i="2" s="1"/>
  <c r="N99" i="2" s="1"/>
  <c r="O99" i="2" s="1"/>
  <c r="H101" i="2" l="1"/>
  <c r="I100" i="2"/>
  <c r="J100" i="2" s="1"/>
  <c r="M100" i="2" s="1"/>
  <c r="N100" i="2" s="1"/>
  <c r="O100" i="2" s="1"/>
  <c r="H102" i="2" l="1"/>
  <c r="I101" i="2"/>
  <c r="J101" i="2" s="1"/>
  <c r="M101" i="2" s="1"/>
  <c r="N101" i="2" s="1"/>
  <c r="O101" i="2" s="1"/>
  <c r="H103" i="2" l="1"/>
  <c r="I102" i="2"/>
  <c r="J102" i="2" s="1"/>
  <c r="M102" i="2" s="1"/>
  <c r="N102" i="2" s="1"/>
  <c r="O102" i="2" s="1"/>
  <c r="H104" i="2" l="1"/>
  <c r="I103" i="2"/>
  <c r="J103" i="2" s="1"/>
  <c r="M103" i="2" s="1"/>
  <c r="N103" i="2" s="1"/>
  <c r="O103" i="2" s="1"/>
  <c r="H105" i="2" l="1"/>
  <c r="I104" i="2"/>
  <c r="J104" i="2" s="1"/>
  <c r="M104" i="2" s="1"/>
  <c r="N104" i="2" s="1"/>
  <c r="O104" i="2" s="1"/>
  <c r="H106" i="2" l="1"/>
  <c r="I105" i="2"/>
  <c r="J105" i="2" s="1"/>
  <c r="M105" i="2" s="1"/>
  <c r="N105" i="2" s="1"/>
  <c r="O105" i="2" s="1"/>
  <c r="H107" i="2" l="1"/>
  <c r="I106" i="2"/>
  <c r="J106" i="2" s="1"/>
  <c r="M106" i="2" s="1"/>
  <c r="N106" i="2" s="1"/>
  <c r="O106" i="2" s="1"/>
  <c r="H108" i="2" l="1"/>
  <c r="I107" i="2"/>
  <c r="J107" i="2" s="1"/>
  <c r="M107" i="2" s="1"/>
  <c r="N107" i="2" s="1"/>
  <c r="O107" i="2" s="1"/>
  <c r="H109" i="2" l="1"/>
  <c r="I108" i="2"/>
  <c r="J108" i="2" s="1"/>
  <c r="M108" i="2" s="1"/>
  <c r="N108" i="2" s="1"/>
  <c r="O108" i="2" s="1"/>
  <c r="H110" i="2" l="1"/>
  <c r="I109" i="2"/>
  <c r="J109" i="2" s="1"/>
  <c r="M109" i="2" s="1"/>
  <c r="N109" i="2" s="1"/>
  <c r="O109" i="2" s="1"/>
  <c r="H111" i="2" l="1"/>
  <c r="I110" i="2"/>
  <c r="J110" i="2" s="1"/>
  <c r="M110" i="2" s="1"/>
  <c r="N110" i="2" s="1"/>
  <c r="O110" i="2" s="1"/>
  <c r="H112" i="2" l="1"/>
  <c r="I111" i="2"/>
  <c r="J111" i="2" s="1"/>
  <c r="M111" i="2" s="1"/>
  <c r="N111" i="2" s="1"/>
  <c r="O111" i="2" s="1"/>
  <c r="H113" i="2" l="1"/>
  <c r="I112" i="2"/>
  <c r="J112" i="2" s="1"/>
  <c r="M112" i="2" s="1"/>
  <c r="N112" i="2" s="1"/>
  <c r="O112" i="2" s="1"/>
  <c r="H114" i="2" l="1"/>
  <c r="I113" i="2"/>
  <c r="J113" i="2" s="1"/>
  <c r="M113" i="2" s="1"/>
  <c r="N113" i="2" s="1"/>
  <c r="O113" i="2" s="1"/>
  <c r="H115" i="2" l="1"/>
  <c r="I114" i="2"/>
  <c r="J114" i="2" s="1"/>
  <c r="M114" i="2" s="1"/>
  <c r="N114" i="2" s="1"/>
  <c r="O114" i="2" s="1"/>
  <c r="H116" i="2" l="1"/>
  <c r="I115" i="2"/>
  <c r="J115" i="2" s="1"/>
  <c r="M115" i="2" s="1"/>
  <c r="N115" i="2" s="1"/>
  <c r="O115" i="2" s="1"/>
  <c r="H117" i="2" l="1"/>
  <c r="I116" i="2"/>
  <c r="J116" i="2" s="1"/>
  <c r="M116" i="2" s="1"/>
  <c r="N116" i="2" s="1"/>
  <c r="O116" i="2" s="1"/>
  <c r="H118" i="2" l="1"/>
  <c r="I117" i="2"/>
  <c r="J117" i="2" s="1"/>
  <c r="M117" i="2" s="1"/>
  <c r="N117" i="2" s="1"/>
  <c r="O117" i="2" s="1"/>
  <c r="H119" i="2" l="1"/>
  <c r="I118" i="2"/>
  <c r="J118" i="2" s="1"/>
  <c r="M118" i="2" s="1"/>
  <c r="N118" i="2" s="1"/>
  <c r="O118" i="2" s="1"/>
  <c r="H120" i="2" l="1"/>
  <c r="I119" i="2"/>
  <c r="J119" i="2" s="1"/>
  <c r="M119" i="2" s="1"/>
  <c r="N119" i="2" s="1"/>
  <c r="O119" i="2" s="1"/>
  <c r="H121" i="2" l="1"/>
  <c r="I120" i="2"/>
  <c r="J120" i="2" s="1"/>
  <c r="M120" i="2" s="1"/>
  <c r="N120" i="2" s="1"/>
  <c r="O120" i="2" s="1"/>
  <c r="H122" i="2" l="1"/>
  <c r="I121" i="2"/>
  <c r="J121" i="2" s="1"/>
  <c r="M121" i="2" s="1"/>
  <c r="N121" i="2" s="1"/>
  <c r="O121" i="2" s="1"/>
  <c r="H123" i="2" l="1"/>
  <c r="I122" i="2"/>
  <c r="J122" i="2" s="1"/>
  <c r="M122" i="2" s="1"/>
  <c r="N122" i="2" s="1"/>
  <c r="O122" i="2" s="1"/>
  <c r="H124" i="2" l="1"/>
  <c r="I123" i="2"/>
  <c r="J123" i="2" s="1"/>
  <c r="M123" i="2" s="1"/>
  <c r="N123" i="2" s="1"/>
  <c r="O123" i="2" s="1"/>
  <c r="H125" i="2" l="1"/>
  <c r="I124" i="2"/>
  <c r="J124" i="2" s="1"/>
  <c r="M124" i="2" s="1"/>
  <c r="N124" i="2" s="1"/>
  <c r="O124" i="2" s="1"/>
  <c r="H126" i="2" l="1"/>
  <c r="I125" i="2"/>
  <c r="J125" i="2" s="1"/>
  <c r="M125" i="2" s="1"/>
  <c r="N125" i="2" s="1"/>
  <c r="O125" i="2" s="1"/>
  <c r="H127" i="2" l="1"/>
  <c r="I126" i="2"/>
  <c r="J126" i="2" s="1"/>
  <c r="M126" i="2" s="1"/>
  <c r="N126" i="2" s="1"/>
  <c r="O126" i="2" s="1"/>
  <c r="H128" i="2" l="1"/>
  <c r="I127" i="2"/>
  <c r="J127" i="2" s="1"/>
  <c r="M127" i="2" s="1"/>
  <c r="N127" i="2" s="1"/>
  <c r="O127" i="2" s="1"/>
  <c r="H129" i="2" l="1"/>
  <c r="I128" i="2"/>
  <c r="J128" i="2" s="1"/>
  <c r="M128" i="2" s="1"/>
  <c r="N128" i="2" s="1"/>
  <c r="O128" i="2" s="1"/>
  <c r="H130" i="2" l="1"/>
  <c r="I129" i="2"/>
  <c r="J129" i="2" s="1"/>
  <c r="M129" i="2" s="1"/>
  <c r="N129" i="2" s="1"/>
  <c r="O129" i="2" s="1"/>
  <c r="H131" i="2" l="1"/>
  <c r="I130" i="2"/>
  <c r="J130" i="2" s="1"/>
  <c r="M130" i="2" s="1"/>
  <c r="N130" i="2" s="1"/>
  <c r="O130" i="2" s="1"/>
  <c r="H132" i="2" l="1"/>
  <c r="I131" i="2"/>
  <c r="J131" i="2" s="1"/>
  <c r="M131" i="2" s="1"/>
  <c r="N131" i="2" s="1"/>
  <c r="O131" i="2" s="1"/>
  <c r="H133" i="2" l="1"/>
  <c r="I132" i="2"/>
  <c r="J132" i="2" s="1"/>
  <c r="M132" i="2" s="1"/>
  <c r="N132" i="2" s="1"/>
  <c r="O132" i="2" s="1"/>
  <c r="H134" i="2" l="1"/>
  <c r="I133" i="2"/>
  <c r="J133" i="2" s="1"/>
  <c r="M133" i="2" s="1"/>
  <c r="N133" i="2" s="1"/>
  <c r="O133" i="2" s="1"/>
  <c r="H135" i="2" l="1"/>
  <c r="I134" i="2"/>
  <c r="J134" i="2" s="1"/>
  <c r="M134" i="2" s="1"/>
  <c r="N134" i="2" s="1"/>
  <c r="O134" i="2" s="1"/>
  <c r="H136" i="2" l="1"/>
  <c r="I135" i="2"/>
  <c r="J135" i="2" s="1"/>
  <c r="M135" i="2" s="1"/>
  <c r="N135" i="2" s="1"/>
  <c r="O135" i="2" s="1"/>
  <c r="H137" i="2" l="1"/>
  <c r="I136" i="2"/>
  <c r="J136" i="2" s="1"/>
  <c r="M136" i="2" s="1"/>
  <c r="N136" i="2" s="1"/>
  <c r="O136" i="2" s="1"/>
  <c r="H138" i="2" l="1"/>
  <c r="I137" i="2"/>
  <c r="J137" i="2" s="1"/>
  <c r="M137" i="2" s="1"/>
  <c r="N137" i="2" s="1"/>
  <c r="O137" i="2" s="1"/>
  <c r="H139" i="2" l="1"/>
  <c r="I138" i="2"/>
  <c r="J138" i="2" s="1"/>
  <c r="M138" i="2" s="1"/>
  <c r="N138" i="2" s="1"/>
  <c r="O138" i="2" s="1"/>
  <c r="H140" i="2" l="1"/>
  <c r="I139" i="2"/>
  <c r="J139" i="2" s="1"/>
  <c r="M139" i="2" s="1"/>
  <c r="N139" i="2" s="1"/>
  <c r="O139" i="2" s="1"/>
  <c r="H141" i="2" l="1"/>
  <c r="I140" i="2"/>
  <c r="J140" i="2" s="1"/>
  <c r="M140" i="2" s="1"/>
  <c r="N140" i="2" s="1"/>
  <c r="O140" i="2" s="1"/>
  <c r="H142" i="2" l="1"/>
  <c r="I141" i="2"/>
  <c r="J141" i="2" s="1"/>
  <c r="M141" i="2" s="1"/>
  <c r="N141" i="2" s="1"/>
  <c r="O141" i="2" s="1"/>
  <c r="H143" i="2" l="1"/>
  <c r="I142" i="2"/>
  <c r="J142" i="2" s="1"/>
  <c r="M142" i="2" s="1"/>
  <c r="N142" i="2" s="1"/>
  <c r="O142" i="2" s="1"/>
  <c r="H144" i="2" l="1"/>
  <c r="I143" i="2"/>
  <c r="J143" i="2" s="1"/>
  <c r="M143" i="2" s="1"/>
  <c r="N143" i="2" s="1"/>
  <c r="O143" i="2" s="1"/>
  <c r="H145" i="2" l="1"/>
  <c r="I144" i="2"/>
  <c r="J144" i="2" s="1"/>
  <c r="M144" i="2" s="1"/>
  <c r="N144" i="2" s="1"/>
  <c r="O144" i="2" s="1"/>
  <c r="H146" i="2" l="1"/>
  <c r="I145" i="2"/>
  <c r="J145" i="2" s="1"/>
  <c r="M145" i="2" s="1"/>
  <c r="N145" i="2" s="1"/>
  <c r="O145" i="2" s="1"/>
  <c r="H147" i="2" l="1"/>
  <c r="I146" i="2"/>
  <c r="J146" i="2" s="1"/>
  <c r="M146" i="2" s="1"/>
  <c r="N146" i="2" s="1"/>
  <c r="O146" i="2" s="1"/>
  <c r="H148" i="2" l="1"/>
  <c r="I147" i="2"/>
  <c r="J147" i="2" s="1"/>
  <c r="M147" i="2" s="1"/>
  <c r="N147" i="2" s="1"/>
  <c r="O147" i="2" s="1"/>
  <c r="H149" i="2" l="1"/>
  <c r="I148" i="2"/>
  <c r="J148" i="2" s="1"/>
  <c r="M148" i="2" s="1"/>
  <c r="N148" i="2" s="1"/>
  <c r="O148" i="2" s="1"/>
  <c r="H150" i="2" l="1"/>
  <c r="I149" i="2"/>
  <c r="J149" i="2" s="1"/>
  <c r="M149" i="2" s="1"/>
  <c r="N149" i="2" s="1"/>
  <c r="O149" i="2" s="1"/>
  <c r="H151" i="2" l="1"/>
  <c r="I150" i="2"/>
  <c r="J150" i="2" s="1"/>
  <c r="M150" i="2" s="1"/>
  <c r="N150" i="2" s="1"/>
  <c r="O150" i="2" s="1"/>
  <c r="H152" i="2" l="1"/>
  <c r="I151" i="2"/>
  <c r="J151" i="2" s="1"/>
  <c r="M151" i="2" s="1"/>
  <c r="N151" i="2" s="1"/>
  <c r="O151" i="2" s="1"/>
  <c r="H153" i="2" l="1"/>
  <c r="I152" i="2"/>
  <c r="J152" i="2" s="1"/>
  <c r="M152" i="2" s="1"/>
  <c r="N152" i="2" s="1"/>
  <c r="O152" i="2" s="1"/>
  <c r="H154" i="2" l="1"/>
  <c r="I153" i="2"/>
  <c r="J153" i="2" s="1"/>
  <c r="M153" i="2" s="1"/>
  <c r="N153" i="2" s="1"/>
  <c r="O153" i="2" s="1"/>
  <c r="H155" i="2" l="1"/>
  <c r="I154" i="2"/>
  <c r="J154" i="2" s="1"/>
  <c r="M154" i="2" s="1"/>
  <c r="N154" i="2" s="1"/>
  <c r="O154" i="2" s="1"/>
  <c r="H156" i="2" l="1"/>
  <c r="I155" i="2"/>
  <c r="J155" i="2" s="1"/>
  <c r="M155" i="2" s="1"/>
  <c r="N155" i="2" s="1"/>
  <c r="O155" i="2" s="1"/>
  <c r="H157" i="2" l="1"/>
  <c r="I156" i="2"/>
  <c r="J156" i="2" s="1"/>
  <c r="M156" i="2" s="1"/>
  <c r="N156" i="2" s="1"/>
  <c r="O156" i="2" s="1"/>
  <c r="H158" i="2" l="1"/>
  <c r="I157" i="2"/>
  <c r="J157" i="2" s="1"/>
  <c r="M157" i="2" s="1"/>
  <c r="N157" i="2" s="1"/>
  <c r="O157" i="2" s="1"/>
  <c r="H159" i="2" l="1"/>
  <c r="I158" i="2"/>
  <c r="J158" i="2" s="1"/>
  <c r="M158" i="2" s="1"/>
  <c r="N158" i="2" s="1"/>
  <c r="O158" i="2" s="1"/>
  <c r="H160" i="2" l="1"/>
  <c r="I159" i="2"/>
  <c r="J159" i="2" s="1"/>
  <c r="M159" i="2" s="1"/>
  <c r="N159" i="2" s="1"/>
  <c r="O159" i="2" s="1"/>
  <c r="H161" i="2" l="1"/>
  <c r="I160" i="2"/>
  <c r="J160" i="2" s="1"/>
  <c r="M160" i="2" s="1"/>
  <c r="N160" i="2" s="1"/>
  <c r="O160" i="2" s="1"/>
  <c r="H162" i="2" l="1"/>
  <c r="I161" i="2"/>
  <c r="J161" i="2" s="1"/>
  <c r="M161" i="2" s="1"/>
  <c r="N161" i="2" s="1"/>
  <c r="O161" i="2" s="1"/>
  <c r="H163" i="2" l="1"/>
  <c r="I162" i="2"/>
  <c r="J162" i="2" s="1"/>
  <c r="M162" i="2" s="1"/>
  <c r="N162" i="2" s="1"/>
  <c r="O162" i="2" s="1"/>
  <c r="H164" i="2" l="1"/>
  <c r="I163" i="2"/>
  <c r="J163" i="2" s="1"/>
  <c r="M163" i="2" s="1"/>
  <c r="N163" i="2" s="1"/>
  <c r="O163" i="2" s="1"/>
  <c r="H165" i="2" l="1"/>
  <c r="I164" i="2"/>
  <c r="J164" i="2" s="1"/>
  <c r="M164" i="2" s="1"/>
  <c r="N164" i="2" s="1"/>
  <c r="O164" i="2" s="1"/>
  <c r="H166" i="2" l="1"/>
  <c r="I165" i="2"/>
  <c r="J165" i="2" s="1"/>
  <c r="M165" i="2" s="1"/>
  <c r="N165" i="2" s="1"/>
  <c r="O165" i="2" s="1"/>
  <c r="H167" i="2" l="1"/>
  <c r="I166" i="2"/>
  <c r="J166" i="2" s="1"/>
  <c r="M166" i="2" s="1"/>
  <c r="N166" i="2" s="1"/>
  <c r="O166" i="2" s="1"/>
  <c r="H168" i="2" l="1"/>
  <c r="I167" i="2"/>
  <c r="J167" i="2" s="1"/>
  <c r="M167" i="2" s="1"/>
  <c r="N167" i="2" s="1"/>
  <c r="O167" i="2" s="1"/>
  <c r="H169" i="2" l="1"/>
  <c r="I168" i="2"/>
  <c r="J168" i="2" s="1"/>
  <c r="M168" i="2" s="1"/>
  <c r="N168" i="2" s="1"/>
  <c r="O168" i="2" s="1"/>
  <c r="H170" i="2" l="1"/>
  <c r="I169" i="2"/>
  <c r="J169" i="2" s="1"/>
  <c r="M169" i="2" s="1"/>
  <c r="N169" i="2" s="1"/>
  <c r="O169" i="2" s="1"/>
  <c r="H171" i="2" l="1"/>
  <c r="I170" i="2"/>
  <c r="J170" i="2" s="1"/>
  <c r="M170" i="2" s="1"/>
  <c r="N170" i="2" s="1"/>
  <c r="O170" i="2" s="1"/>
  <c r="H172" i="2" l="1"/>
  <c r="I171" i="2"/>
  <c r="J171" i="2" s="1"/>
  <c r="M171" i="2" s="1"/>
  <c r="N171" i="2" s="1"/>
  <c r="O171" i="2" s="1"/>
  <c r="H173" i="2" l="1"/>
  <c r="I172" i="2"/>
  <c r="J172" i="2" s="1"/>
  <c r="M172" i="2" s="1"/>
  <c r="N172" i="2" s="1"/>
  <c r="O172" i="2" s="1"/>
  <c r="H174" i="2" l="1"/>
  <c r="I173" i="2"/>
  <c r="J173" i="2" s="1"/>
  <c r="M173" i="2" s="1"/>
  <c r="N173" i="2" s="1"/>
  <c r="O173" i="2" s="1"/>
  <c r="H175" i="2" l="1"/>
  <c r="I174" i="2"/>
  <c r="J174" i="2" s="1"/>
  <c r="M174" i="2" s="1"/>
  <c r="N174" i="2" s="1"/>
  <c r="O174" i="2" s="1"/>
  <c r="H176" i="2" l="1"/>
  <c r="I175" i="2"/>
  <c r="J175" i="2" s="1"/>
  <c r="M175" i="2" s="1"/>
  <c r="N175" i="2" s="1"/>
  <c r="O175" i="2" s="1"/>
  <c r="H177" i="2" l="1"/>
  <c r="I176" i="2"/>
  <c r="J176" i="2" s="1"/>
  <c r="M176" i="2" s="1"/>
  <c r="N176" i="2" s="1"/>
  <c r="O176" i="2" s="1"/>
  <c r="H178" i="2" l="1"/>
  <c r="I177" i="2"/>
  <c r="J177" i="2" s="1"/>
  <c r="M177" i="2" s="1"/>
  <c r="N177" i="2" s="1"/>
  <c r="O177" i="2" s="1"/>
  <c r="H179" i="2" l="1"/>
  <c r="I178" i="2"/>
  <c r="J178" i="2" s="1"/>
  <c r="M178" i="2" s="1"/>
  <c r="N178" i="2" s="1"/>
  <c r="O178" i="2" s="1"/>
  <c r="H180" i="2" l="1"/>
  <c r="I179" i="2"/>
  <c r="J179" i="2" s="1"/>
  <c r="M179" i="2" s="1"/>
  <c r="N179" i="2" s="1"/>
  <c r="O179" i="2" s="1"/>
  <c r="H181" i="2" l="1"/>
  <c r="I180" i="2"/>
  <c r="J180" i="2" s="1"/>
  <c r="M180" i="2" s="1"/>
  <c r="N180" i="2" s="1"/>
  <c r="O180" i="2" s="1"/>
  <c r="H182" i="2" l="1"/>
  <c r="I181" i="2"/>
  <c r="J181" i="2" s="1"/>
  <c r="M181" i="2" s="1"/>
  <c r="N181" i="2" s="1"/>
  <c r="O181" i="2" s="1"/>
  <c r="H183" i="2" l="1"/>
  <c r="I182" i="2"/>
  <c r="J182" i="2" s="1"/>
  <c r="M182" i="2" s="1"/>
  <c r="N182" i="2" s="1"/>
  <c r="O182" i="2" s="1"/>
  <c r="H184" i="2" l="1"/>
  <c r="I183" i="2"/>
  <c r="J183" i="2" s="1"/>
  <c r="M183" i="2" s="1"/>
  <c r="N183" i="2" s="1"/>
  <c r="O183" i="2" s="1"/>
  <c r="H185" i="2" l="1"/>
  <c r="I184" i="2"/>
  <c r="J184" i="2" s="1"/>
  <c r="M184" i="2" s="1"/>
  <c r="N184" i="2" s="1"/>
  <c r="O184" i="2" s="1"/>
  <c r="H186" i="2" l="1"/>
  <c r="I185" i="2"/>
  <c r="J185" i="2" s="1"/>
  <c r="M185" i="2" s="1"/>
  <c r="N185" i="2" s="1"/>
  <c r="O185" i="2" s="1"/>
  <c r="H187" i="2" l="1"/>
  <c r="I186" i="2"/>
  <c r="J186" i="2" s="1"/>
  <c r="M186" i="2" s="1"/>
  <c r="N186" i="2" s="1"/>
  <c r="O186" i="2" s="1"/>
  <c r="H188" i="2" l="1"/>
  <c r="I187" i="2"/>
  <c r="J187" i="2" s="1"/>
  <c r="M187" i="2" s="1"/>
  <c r="N187" i="2" s="1"/>
  <c r="O187" i="2" s="1"/>
  <c r="H189" i="2" l="1"/>
  <c r="I188" i="2"/>
  <c r="J188" i="2" s="1"/>
  <c r="M188" i="2" s="1"/>
  <c r="N188" i="2" s="1"/>
  <c r="O188" i="2" s="1"/>
  <c r="H190" i="2" l="1"/>
  <c r="I189" i="2"/>
  <c r="J189" i="2" s="1"/>
  <c r="M189" i="2" s="1"/>
  <c r="N189" i="2" s="1"/>
  <c r="O189" i="2" s="1"/>
  <c r="H191" i="2" l="1"/>
  <c r="I190" i="2"/>
  <c r="J190" i="2" s="1"/>
  <c r="M190" i="2" s="1"/>
  <c r="N190" i="2" s="1"/>
  <c r="O190" i="2" s="1"/>
  <c r="H192" i="2" l="1"/>
  <c r="I191" i="2"/>
  <c r="J191" i="2" s="1"/>
  <c r="M191" i="2" s="1"/>
  <c r="N191" i="2" s="1"/>
  <c r="O191" i="2" s="1"/>
  <c r="H193" i="2" l="1"/>
  <c r="I192" i="2"/>
  <c r="J192" i="2" s="1"/>
  <c r="M192" i="2" s="1"/>
  <c r="N192" i="2" s="1"/>
  <c r="O192" i="2" s="1"/>
  <c r="H194" i="2" l="1"/>
  <c r="I193" i="2"/>
  <c r="J193" i="2" s="1"/>
  <c r="M193" i="2" s="1"/>
  <c r="N193" i="2" s="1"/>
  <c r="O193" i="2" s="1"/>
  <c r="H195" i="2" l="1"/>
  <c r="I194" i="2"/>
  <c r="J194" i="2" s="1"/>
  <c r="M194" i="2" s="1"/>
  <c r="N194" i="2" s="1"/>
  <c r="O194" i="2" s="1"/>
  <c r="H196" i="2" l="1"/>
  <c r="I195" i="2"/>
  <c r="J195" i="2" s="1"/>
  <c r="M195" i="2" s="1"/>
  <c r="N195" i="2" s="1"/>
  <c r="O195" i="2" s="1"/>
  <c r="H197" i="2" l="1"/>
  <c r="I196" i="2"/>
  <c r="J196" i="2" s="1"/>
  <c r="M196" i="2" s="1"/>
  <c r="N196" i="2" s="1"/>
  <c r="O196" i="2" s="1"/>
  <c r="H198" i="2" l="1"/>
  <c r="I197" i="2"/>
  <c r="J197" i="2" s="1"/>
  <c r="M197" i="2" s="1"/>
  <c r="N197" i="2" s="1"/>
  <c r="O197" i="2" s="1"/>
  <c r="H199" i="2" l="1"/>
  <c r="I198" i="2"/>
  <c r="J198" i="2" s="1"/>
  <c r="M198" i="2" s="1"/>
  <c r="N198" i="2" s="1"/>
  <c r="O198" i="2" s="1"/>
  <c r="H200" i="2" l="1"/>
  <c r="I199" i="2"/>
  <c r="J199" i="2" s="1"/>
  <c r="M199" i="2" s="1"/>
  <c r="N199" i="2" s="1"/>
  <c r="O199" i="2" s="1"/>
  <c r="H201" i="2" l="1"/>
  <c r="I200" i="2"/>
  <c r="J200" i="2" s="1"/>
  <c r="M200" i="2" s="1"/>
  <c r="N200" i="2" s="1"/>
  <c r="O200" i="2" s="1"/>
  <c r="H202" i="2" l="1"/>
  <c r="I201" i="2"/>
  <c r="J201" i="2" s="1"/>
  <c r="M201" i="2" s="1"/>
  <c r="N201" i="2" s="1"/>
  <c r="O201" i="2" s="1"/>
  <c r="H203" i="2" l="1"/>
  <c r="I202" i="2"/>
  <c r="J202" i="2" s="1"/>
  <c r="M202" i="2" s="1"/>
  <c r="N202" i="2" s="1"/>
  <c r="O202" i="2" s="1"/>
  <c r="H204" i="2" l="1"/>
  <c r="I203" i="2"/>
  <c r="J203" i="2" s="1"/>
  <c r="M203" i="2" s="1"/>
  <c r="N203" i="2" s="1"/>
  <c r="O203" i="2" s="1"/>
  <c r="H205" i="2" l="1"/>
  <c r="I204" i="2"/>
  <c r="J204" i="2" s="1"/>
  <c r="M204" i="2" s="1"/>
  <c r="N204" i="2" s="1"/>
  <c r="O204" i="2" s="1"/>
  <c r="H206" i="2" l="1"/>
  <c r="I205" i="2"/>
  <c r="J205" i="2" s="1"/>
  <c r="M205" i="2" s="1"/>
  <c r="N205" i="2" s="1"/>
  <c r="O205" i="2" s="1"/>
  <c r="H207" i="2" l="1"/>
  <c r="I206" i="2"/>
  <c r="J206" i="2" s="1"/>
  <c r="M206" i="2" s="1"/>
  <c r="N206" i="2" s="1"/>
  <c r="O206" i="2" s="1"/>
  <c r="H208" i="2" l="1"/>
  <c r="I207" i="2"/>
  <c r="J207" i="2" s="1"/>
  <c r="M207" i="2" s="1"/>
  <c r="N207" i="2" s="1"/>
  <c r="O207" i="2" s="1"/>
  <c r="H209" i="2" l="1"/>
  <c r="I208" i="2"/>
  <c r="J208" i="2" s="1"/>
  <c r="M208" i="2" s="1"/>
  <c r="N208" i="2" s="1"/>
  <c r="O208" i="2" s="1"/>
  <c r="H210" i="2" l="1"/>
  <c r="I209" i="2"/>
  <c r="J209" i="2" s="1"/>
  <c r="M209" i="2" s="1"/>
  <c r="N209" i="2" s="1"/>
  <c r="O209" i="2" s="1"/>
  <c r="H211" i="2" l="1"/>
  <c r="I210" i="2"/>
  <c r="J210" i="2" s="1"/>
  <c r="M210" i="2" s="1"/>
  <c r="N210" i="2" s="1"/>
  <c r="O210" i="2" s="1"/>
  <c r="H212" i="2" l="1"/>
  <c r="I211" i="2"/>
  <c r="J211" i="2" s="1"/>
  <c r="M211" i="2" s="1"/>
  <c r="N211" i="2" s="1"/>
  <c r="O211" i="2" s="1"/>
  <c r="H213" i="2" l="1"/>
  <c r="I212" i="2"/>
  <c r="J212" i="2" s="1"/>
  <c r="M212" i="2" s="1"/>
  <c r="N212" i="2" s="1"/>
  <c r="O212" i="2" s="1"/>
  <c r="H214" i="2" l="1"/>
  <c r="I213" i="2"/>
  <c r="J213" i="2" s="1"/>
  <c r="M213" i="2" s="1"/>
  <c r="N213" i="2" s="1"/>
  <c r="O213" i="2" s="1"/>
  <c r="H215" i="2" l="1"/>
  <c r="I214" i="2"/>
  <c r="J214" i="2" s="1"/>
  <c r="M214" i="2" s="1"/>
  <c r="N214" i="2" s="1"/>
  <c r="O214" i="2" s="1"/>
  <c r="H216" i="2" l="1"/>
  <c r="I215" i="2"/>
  <c r="J215" i="2" s="1"/>
  <c r="M215" i="2" s="1"/>
  <c r="N215" i="2" s="1"/>
  <c r="O215" i="2" s="1"/>
  <c r="H217" i="2" l="1"/>
  <c r="I216" i="2"/>
  <c r="J216" i="2" s="1"/>
  <c r="M216" i="2" s="1"/>
  <c r="N216" i="2" s="1"/>
  <c r="O216" i="2" s="1"/>
  <c r="H218" i="2" l="1"/>
  <c r="I217" i="2"/>
  <c r="J217" i="2" s="1"/>
  <c r="M217" i="2" s="1"/>
  <c r="N217" i="2" s="1"/>
  <c r="O217" i="2" s="1"/>
  <c r="H219" i="2" l="1"/>
  <c r="I218" i="2"/>
  <c r="J218" i="2" s="1"/>
  <c r="M218" i="2" s="1"/>
  <c r="N218" i="2" s="1"/>
  <c r="O218" i="2" s="1"/>
  <c r="H220" i="2" l="1"/>
  <c r="I219" i="2"/>
  <c r="J219" i="2" s="1"/>
  <c r="M219" i="2" s="1"/>
  <c r="N219" i="2" s="1"/>
  <c r="O219" i="2" s="1"/>
  <c r="H221" i="2" l="1"/>
  <c r="I220" i="2"/>
  <c r="J220" i="2" s="1"/>
  <c r="M220" i="2" s="1"/>
  <c r="N220" i="2" s="1"/>
  <c r="O220" i="2" s="1"/>
  <c r="H222" i="2" l="1"/>
  <c r="I221" i="2"/>
  <c r="J221" i="2" s="1"/>
  <c r="M221" i="2" s="1"/>
  <c r="N221" i="2" s="1"/>
  <c r="O221" i="2" s="1"/>
  <c r="H223" i="2" l="1"/>
  <c r="I222" i="2"/>
  <c r="J222" i="2" s="1"/>
  <c r="M222" i="2" s="1"/>
  <c r="N222" i="2" s="1"/>
  <c r="O222" i="2" s="1"/>
  <c r="H224" i="2" l="1"/>
  <c r="I223" i="2"/>
  <c r="J223" i="2" s="1"/>
  <c r="M223" i="2" s="1"/>
  <c r="N223" i="2" s="1"/>
  <c r="O223" i="2" s="1"/>
  <c r="H225" i="2" l="1"/>
  <c r="I224" i="2"/>
  <c r="J224" i="2" s="1"/>
  <c r="M224" i="2" s="1"/>
  <c r="N224" i="2" s="1"/>
  <c r="O224" i="2" s="1"/>
  <c r="H226" i="2" l="1"/>
  <c r="I225" i="2"/>
  <c r="J225" i="2" s="1"/>
  <c r="M225" i="2" s="1"/>
  <c r="N225" i="2" s="1"/>
  <c r="O225" i="2" s="1"/>
  <c r="H227" i="2" l="1"/>
  <c r="I226" i="2"/>
  <c r="J226" i="2" s="1"/>
  <c r="M226" i="2" s="1"/>
  <c r="N226" i="2" s="1"/>
  <c r="O226" i="2" s="1"/>
  <c r="H228" i="2" l="1"/>
  <c r="I227" i="2"/>
  <c r="J227" i="2" s="1"/>
  <c r="M227" i="2" s="1"/>
  <c r="N227" i="2" s="1"/>
  <c r="O227" i="2" s="1"/>
  <c r="H229" i="2" l="1"/>
  <c r="I228" i="2"/>
  <c r="J228" i="2" s="1"/>
  <c r="M228" i="2" s="1"/>
  <c r="N228" i="2" s="1"/>
  <c r="O228" i="2" s="1"/>
  <c r="H230" i="2" l="1"/>
  <c r="I229" i="2"/>
  <c r="J229" i="2" s="1"/>
  <c r="M229" i="2" s="1"/>
  <c r="N229" i="2" s="1"/>
  <c r="O229" i="2" s="1"/>
  <c r="H231" i="2" l="1"/>
  <c r="I230" i="2"/>
  <c r="J230" i="2" s="1"/>
  <c r="M230" i="2" s="1"/>
  <c r="N230" i="2" s="1"/>
  <c r="O230" i="2" s="1"/>
  <c r="H232" i="2" l="1"/>
  <c r="I231" i="2"/>
  <c r="J231" i="2" s="1"/>
  <c r="M231" i="2" s="1"/>
  <c r="N231" i="2" s="1"/>
  <c r="O231" i="2" s="1"/>
  <c r="H233" i="2" l="1"/>
  <c r="I232" i="2"/>
  <c r="J232" i="2" s="1"/>
  <c r="M232" i="2" s="1"/>
  <c r="N232" i="2" s="1"/>
  <c r="O232" i="2" s="1"/>
  <c r="H234" i="2" l="1"/>
  <c r="I233" i="2"/>
  <c r="J233" i="2" s="1"/>
  <c r="M233" i="2" s="1"/>
  <c r="N233" i="2" s="1"/>
  <c r="O233" i="2" s="1"/>
  <c r="H235" i="2" l="1"/>
  <c r="I234" i="2"/>
  <c r="J234" i="2" s="1"/>
  <c r="M234" i="2" s="1"/>
  <c r="N234" i="2" s="1"/>
  <c r="O234" i="2" s="1"/>
  <c r="H236" i="2" l="1"/>
  <c r="I235" i="2"/>
  <c r="J235" i="2" s="1"/>
  <c r="M235" i="2" s="1"/>
  <c r="N235" i="2" s="1"/>
  <c r="O235" i="2" s="1"/>
  <c r="H237" i="2" l="1"/>
  <c r="I236" i="2"/>
  <c r="J236" i="2" s="1"/>
  <c r="M236" i="2" s="1"/>
  <c r="N236" i="2" s="1"/>
  <c r="O236" i="2" s="1"/>
  <c r="H238" i="2" l="1"/>
  <c r="I237" i="2"/>
  <c r="J237" i="2" s="1"/>
  <c r="M237" i="2" s="1"/>
  <c r="N237" i="2" s="1"/>
  <c r="O237" i="2" s="1"/>
  <c r="H239" i="2" l="1"/>
  <c r="I238" i="2"/>
  <c r="J238" i="2" s="1"/>
  <c r="M238" i="2" s="1"/>
  <c r="N238" i="2" s="1"/>
  <c r="O238" i="2" s="1"/>
  <c r="H240" i="2" l="1"/>
  <c r="I239" i="2"/>
  <c r="J239" i="2" s="1"/>
  <c r="M239" i="2" s="1"/>
  <c r="N239" i="2" s="1"/>
  <c r="O239" i="2" s="1"/>
  <c r="H241" i="2" l="1"/>
  <c r="I240" i="2"/>
  <c r="J240" i="2" s="1"/>
  <c r="M240" i="2" s="1"/>
  <c r="N240" i="2" s="1"/>
  <c r="O240" i="2" s="1"/>
  <c r="H242" i="2" l="1"/>
  <c r="I241" i="2"/>
  <c r="J241" i="2" s="1"/>
  <c r="M241" i="2" s="1"/>
  <c r="N241" i="2" s="1"/>
  <c r="O241" i="2" s="1"/>
  <c r="H243" i="2" l="1"/>
  <c r="I242" i="2"/>
  <c r="J242" i="2" s="1"/>
  <c r="M242" i="2" s="1"/>
  <c r="N242" i="2" s="1"/>
  <c r="O242" i="2" s="1"/>
  <c r="H244" i="2" l="1"/>
  <c r="I243" i="2"/>
  <c r="J243" i="2" s="1"/>
  <c r="M243" i="2" s="1"/>
  <c r="N243" i="2" s="1"/>
  <c r="O243" i="2" s="1"/>
  <c r="H245" i="2" l="1"/>
  <c r="I244" i="2"/>
  <c r="J244" i="2" s="1"/>
  <c r="M244" i="2" s="1"/>
  <c r="N244" i="2" s="1"/>
  <c r="O244" i="2" s="1"/>
  <c r="H246" i="2" l="1"/>
  <c r="I245" i="2"/>
  <c r="J245" i="2" s="1"/>
  <c r="M245" i="2" s="1"/>
  <c r="N245" i="2" s="1"/>
  <c r="O245" i="2" s="1"/>
  <c r="H247" i="2" l="1"/>
  <c r="I246" i="2"/>
  <c r="J246" i="2" s="1"/>
  <c r="M246" i="2" s="1"/>
  <c r="N246" i="2" s="1"/>
  <c r="O246" i="2" s="1"/>
  <c r="H248" i="2" l="1"/>
  <c r="I247" i="2"/>
  <c r="J247" i="2" s="1"/>
  <c r="M247" i="2" s="1"/>
  <c r="N247" i="2" s="1"/>
  <c r="O247" i="2" s="1"/>
  <c r="H249" i="2" l="1"/>
  <c r="I248" i="2"/>
  <c r="J248" i="2" s="1"/>
  <c r="M248" i="2" s="1"/>
  <c r="N248" i="2" s="1"/>
  <c r="O248" i="2" s="1"/>
  <c r="H250" i="2" l="1"/>
  <c r="I249" i="2"/>
  <c r="J249" i="2" s="1"/>
  <c r="M249" i="2" s="1"/>
  <c r="N249" i="2" s="1"/>
  <c r="O249" i="2" s="1"/>
  <c r="H251" i="2" l="1"/>
  <c r="I250" i="2"/>
  <c r="J250" i="2" s="1"/>
  <c r="M250" i="2" s="1"/>
  <c r="N250" i="2" s="1"/>
  <c r="O250" i="2" s="1"/>
  <c r="H252" i="2" l="1"/>
  <c r="I251" i="2"/>
  <c r="J251" i="2" s="1"/>
  <c r="M251" i="2" s="1"/>
  <c r="N251" i="2" s="1"/>
  <c r="O251" i="2" s="1"/>
  <c r="H253" i="2" l="1"/>
  <c r="I252" i="2"/>
  <c r="J252" i="2" s="1"/>
  <c r="M252" i="2" s="1"/>
  <c r="N252" i="2" s="1"/>
  <c r="O252" i="2" s="1"/>
  <c r="H254" i="2" l="1"/>
  <c r="I253" i="2"/>
  <c r="J253" i="2" s="1"/>
  <c r="M253" i="2" s="1"/>
  <c r="N253" i="2" s="1"/>
  <c r="O253" i="2" s="1"/>
  <c r="H255" i="2" l="1"/>
  <c r="I254" i="2"/>
  <c r="J254" i="2" s="1"/>
  <c r="M254" i="2" s="1"/>
  <c r="N254" i="2" s="1"/>
  <c r="O254" i="2" s="1"/>
  <c r="H256" i="2" l="1"/>
  <c r="I255" i="2"/>
  <c r="J255" i="2" s="1"/>
  <c r="M255" i="2" s="1"/>
  <c r="N255" i="2" s="1"/>
  <c r="O255" i="2" s="1"/>
  <c r="H257" i="2" l="1"/>
  <c r="I256" i="2"/>
  <c r="J256" i="2" s="1"/>
  <c r="M256" i="2" s="1"/>
  <c r="N256" i="2" s="1"/>
  <c r="O256" i="2" s="1"/>
  <c r="H258" i="2" l="1"/>
  <c r="I257" i="2"/>
  <c r="J257" i="2" s="1"/>
  <c r="M257" i="2" s="1"/>
  <c r="N257" i="2" s="1"/>
  <c r="O257" i="2" s="1"/>
  <c r="H259" i="2" l="1"/>
  <c r="I258" i="2"/>
  <c r="J258" i="2" s="1"/>
  <c r="M258" i="2" s="1"/>
  <c r="N258" i="2" s="1"/>
  <c r="O258" i="2" s="1"/>
  <c r="H260" i="2" l="1"/>
  <c r="I259" i="2"/>
  <c r="J259" i="2" s="1"/>
  <c r="M259" i="2" s="1"/>
  <c r="N259" i="2" s="1"/>
  <c r="O259" i="2" s="1"/>
  <c r="H261" i="2" l="1"/>
  <c r="I260" i="2"/>
  <c r="J260" i="2" s="1"/>
  <c r="M260" i="2" s="1"/>
  <c r="N260" i="2" s="1"/>
  <c r="O260" i="2" s="1"/>
  <c r="H262" i="2" l="1"/>
  <c r="I261" i="2"/>
  <c r="J261" i="2" s="1"/>
  <c r="M261" i="2" s="1"/>
  <c r="N261" i="2" s="1"/>
  <c r="O261" i="2" s="1"/>
  <c r="H263" i="2" l="1"/>
  <c r="I262" i="2"/>
  <c r="J262" i="2" s="1"/>
  <c r="M262" i="2" s="1"/>
  <c r="N262" i="2" s="1"/>
  <c r="O262" i="2" s="1"/>
  <c r="H264" i="2" l="1"/>
  <c r="I263" i="2"/>
  <c r="J263" i="2" s="1"/>
  <c r="M263" i="2" s="1"/>
  <c r="N263" i="2" s="1"/>
  <c r="O263" i="2" s="1"/>
  <c r="H265" i="2" l="1"/>
  <c r="I264" i="2"/>
  <c r="J264" i="2" s="1"/>
  <c r="M264" i="2" s="1"/>
  <c r="N264" i="2" s="1"/>
  <c r="O264" i="2" s="1"/>
  <c r="H266" i="2" l="1"/>
  <c r="I265" i="2"/>
  <c r="J265" i="2" s="1"/>
  <c r="M265" i="2" s="1"/>
  <c r="N265" i="2" s="1"/>
  <c r="O265" i="2" s="1"/>
  <c r="H267" i="2" l="1"/>
  <c r="I266" i="2"/>
  <c r="J266" i="2" s="1"/>
  <c r="M266" i="2" s="1"/>
  <c r="N266" i="2" s="1"/>
  <c r="O266" i="2" s="1"/>
  <c r="H268" i="2" l="1"/>
  <c r="I267" i="2"/>
  <c r="J267" i="2" s="1"/>
  <c r="M267" i="2" s="1"/>
  <c r="N267" i="2" s="1"/>
  <c r="O267" i="2" s="1"/>
  <c r="H269" i="2" l="1"/>
  <c r="I268" i="2"/>
  <c r="J268" i="2" s="1"/>
  <c r="M268" i="2" s="1"/>
  <c r="N268" i="2" s="1"/>
  <c r="O268" i="2" s="1"/>
  <c r="H270" i="2" l="1"/>
  <c r="I269" i="2"/>
  <c r="J269" i="2" s="1"/>
  <c r="M269" i="2" s="1"/>
  <c r="N269" i="2" s="1"/>
  <c r="O269" i="2" s="1"/>
  <c r="H271" i="2" l="1"/>
  <c r="I270" i="2"/>
  <c r="J270" i="2" s="1"/>
  <c r="M270" i="2" s="1"/>
  <c r="N270" i="2" s="1"/>
  <c r="O270" i="2" s="1"/>
  <c r="H272" i="2" l="1"/>
  <c r="I271" i="2"/>
  <c r="J271" i="2" s="1"/>
  <c r="M271" i="2" s="1"/>
  <c r="N271" i="2" s="1"/>
  <c r="O271" i="2" s="1"/>
  <c r="H273" i="2" l="1"/>
  <c r="I272" i="2"/>
  <c r="J272" i="2" s="1"/>
  <c r="M272" i="2" s="1"/>
  <c r="N272" i="2" s="1"/>
  <c r="O272" i="2" s="1"/>
  <c r="H274" i="2" l="1"/>
  <c r="I273" i="2"/>
  <c r="J273" i="2" s="1"/>
  <c r="M273" i="2" s="1"/>
  <c r="N273" i="2" s="1"/>
  <c r="O273" i="2" s="1"/>
  <c r="H275" i="2" l="1"/>
  <c r="I274" i="2"/>
  <c r="J274" i="2" s="1"/>
  <c r="M274" i="2" s="1"/>
  <c r="N274" i="2" l="1"/>
  <c r="O274" i="2" s="1"/>
  <c r="H276" i="2"/>
  <c r="I275" i="2"/>
  <c r="J275" i="2" s="1"/>
  <c r="M275" i="2" s="1"/>
  <c r="N275" i="2" s="1"/>
  <c r="O275" i="2" s="1"/>
  <c r="H277" i="2" l="1"/>
  <c r="I276" i="2"/>
  <c r="J276" i="2" s="1"/>
  <c r="M276" i="2" s="1"/>
  <c r="N276" i="2" s="1"/>
  <c r="O276" i="2" s="1"/>
  <c r="H278" i="2" l="1"/>
  <c r="I277" i="2"/>
  <c r="J277" i="2" s="1"/>
  <c r="M277" i="2" s="1"/>
  <c r="N277" i="2" s="1"/>
  <c r="O277" i="2" s="1"/>
  <c r="H279" i="2" l="1"/>
  <c r="I278" i="2"/>
  <c r="J278" i="2" s="1"/>
  <c r="M278" i="2" s="1"/>
  <c r="N278" i="2" s="1"/>
  <c r="O278" i="2" s="1"/>
  <c r="H280" i="2" l="1"/>
  <c r="I279" i="2"/>
  <c r="J279" i="2" s="1"/>
  <c r="M279" i="2" s="1"/>
  <c r="N279" i="2" s="1"/>
  <c r="O279" i="2" s="1"/>
  <c r="H281" i="2" l="1"/>
  <c r="I280" i="2"/>
  <c r="J280" i="2" s="1"/>
  <c r="M280" i="2" s="1"/>
  <c r="N280" i="2" s="1"/>
  <c r="O280" i="2" s="1"/>
  <c r="H282" i="2" l="1"/>
  <c r="I281" i="2"/>
  <c r="J281" i="2" s="1"/>
  <c r="M281" i="2" s="1"/>
  <c r="N281" i="2" s="1"/>
  <c r="O281" i="2" s="1"/>
  <c r="H283" i="2" l="1"/>
  <c r="I282" i="2"/>
  <c r="J282" i="2" l="1"/>
  <c r="M282" i="2" s="1"/>
  <c r="N282" i="2" s="1"/>
  <c r="O282" i="2" s="1"/>
  <c r="H284" i="2"/>
  <c r="I283" i="2"/>
  <c r="J283" i="2" s="1"/>
  <c r="M283" i="2" s="1"/>
  <c r="N283" i="2" s="1"/>
  <c r="O283" i="2" s="1"/>
  <c r="H285" i="2" l="1"/>
  <c r="I284" i="2"/>
  <c r="J284" i="2" s="1"/>
  <c r="M284" i="2" s="1"/>
  <c r="N284" i="2" s="1"/>
  <c r="O284" i="2" s="1"/>
  <c r="H286" i="2" l="1"/>
  <c r="I285" i="2"/>
  <c r="J285" i="2" s="1"/>
  <c r="M285" i="2" s="1"/>
  <c r="N285" i="2" s="1"/>
  <c r="O285" i="2" s="1"/>
  <c r="H287" i="2" l="1"/>
  <c r="I286" i="2"/>
  <c r="J286" i="2" s="1"/>
  <c r="M286" i="2" s="1"/>
  <c r="N286" i="2" s="1"/>
  <c r="O286" i="2" s="1"/>
  <c r="H288" i="2" l="1"/>
  <c r="I287" i="2"/>
  <c r="J287" i="2" s="1"/>
  <c r="M287" i="2" s="1"/>
  <c r="N287" i="2" s="1"/>
  <c r="O287" i="2" s="1"/>
  <c r="H289" i="2" l="1"/>
  <c r="I288" i="2"/>
  <c r="J288" i="2" s="1"/>
  <c r="M288" i="2" s="1"/>
  <c r="N288" i="2" s="1"/>
  <c r="O288" i="2" s="1"/>
  <c r="H290" i="2" l="1"/>
  <c r="I289" i="2"/>
  <c r="J289" i="2" s="1"/>
  <c r="M289" i="2" s="1"/>
  <c r="N289" i="2" s="1"/>
  <c r="O289" i="2" s="1"/>
  <c r="H291" i="2" l="1"/>
  <c r="I290" i="2"/>
  <c r="J290" i="2" s="1"/>
  <c r="M290" i="2" s="1"/>
  <c r="N290" i="2" s="1"/>
  <c r="O290" i="2" s="1"/>
  <c r="H292" i="2" l="1"/>
  <c r="I291" i="2"/>
  <c r="J291" i="2" s="1"/>
  <c r="M291" i="2" s="1"/>
  <c r="N291" i="2" s="1"/>
  <c r="O291" i="2" s="1"/>
  <c r="H293" i="2" l="1"/>
  <c r="I292" i="2"/>
  <c r="J292" i="2" s="1"/>
  <c r="M292" i="2" s="1"/>
  <c r="N292" i="2" s="1"/>
  <c r="O292" i="2" s="1"/>
  <c r="H294" i="2" l="1"/>
  <c r="I293" i="2"/>
  <c r="J293" i="2" s="1"/>
  <c r="M293" i="2" s="1"/>
  <c r="N293" i="2" s="1"/>
  <c r="O293" i="2" s="1"/>
  <c r="H295" i="2" l="1"/>
  <c r="I294" i="2"/>
  <c r="J294" i="2" s="1"/>
  <c r="M294" i="2" s="1"/>
  <c r="N294" i="2" s="1"/>
  <c r="O294" i="2" s="1"/>
  <c r="H296" i="2" l="1"/>
  <c r="I295" i="2"/>
  <c r="J295" i="2" s="1"/>
  <c r="M295" i="2" s="1"/>
  <c r="N295" i="2" s="1"/>
  <c r="O295" i="2" s="1"/>
  <c r="H297" i="2" l="1"/>
  <c r="I296" i="2"/>
  <c r="J296" i="2" s="1"/>
  <c r="M296" i="2" s="1"/>
  <c r="N296" i="2" s="1"/>
  <c r="O296" i="2" s="1"/>
  <c r="H298" i="2" l="1"/>
  <c r="I297" i="2"/>
  <c r="J297" i="2" s="1"/>
  <c r="M297" i="2" s="1"/>
  <c r="N297" i="2" s="1"/>
  <c r="O297" i="2" s="1"/>
  <c r="H299" i="2" l="1"/>
  <c r="I298" i="2"/>
  <c r="J298" i="2" s="1"/>
  <c r="M298" i="2" s="1"/>
  <c r="N298" i="2" s="1"/>
  <c r="O298" i="2" s="1"/>
  <c r="H300" i="2" l="1"/>
  <c r="I299" i="2"/>
  <c r="J299" i="2" s="1"/>
  <c r="M299" i="2" s="1"/>
  <c r="N299" i="2" s="1"/>
  <c r="O299" i="2" s="1"/>
  <c r="H301" i="2" l="1"/>
  <c r="I300" i="2"/>
  <c r="J300" i="2" s="1"/>
  <c r="M300" i="2" s="1"/>
  <c r="N300" i="2" s="1"/>
  <c r="O300" i="2" s="1"/>
  <c r="H303" i="2" l="1"/>
  <c r="I301" i="2"/>
  <c r="M301" i="2" s="1"/>
  <c r="H304" i="2" l="1"/>
  <c r="I303" i="2"/>
  <c r="J303" i="2" s="1"/>
  <c r="M303" i="2" s="1"/>
  <c r="N303" i="2" s="1"/>
  <c r="O303" i="2" s="1"/>
  <c r="H305" i="2" l="1"/>
  <c r="I304" i="2"/>
  <c r="J304" i="2" s="1"/>
  <c r="M304" i="2" s="1"/>
  <c r="N304" i="2" s="1"/>
  <c r="O304" i="2" s="1"/>
  <c r="H306" i="2" l="1"/>
  <c r="I305" i="2"/>
  <c r="J305" i="2" s="1"/>
  <c r="M305" i="2" s="1"/>
  <c r="N305" i="2" s="1"/>
  <c r="O305" i="2" s="1"/>
  <c r="H307" i="2" l="1"/>
  <c r="I306" i="2"/>
  <c r="J306" i="2" s="1"/>
  <c r="M306" i="2" s="1"/>
  <c r="N306" i="2" s="1"/>
  <c r="O306" i="2" s="1"/>
  <c r="H308" i="2" l="1"/>
  <c r="I307" i="2"/>
  <c r="J307" i="2" s="1"/>
  <c r="M307" i="2" s="1"/>
  <c r="N307" i="2" s="1"/>
  <c r="O307" i="2" s="1"/>
  <c r="H309" i="2" l="1"/>
  <c r="I308" i="2"/>
  <c r="J308" i="2" s="1"/>
  <c r="M308" i="2" s="1"/>
  <c r="N308" i="2" s="1"/>
  <c r="O308" i="2" s="1"/>
  <c r="H310" i="2" l="1"/>
  <c r="I309" i="2"/>
  <c r="J309" i="2" s="1"/>
  <c r="M309" i="2" s="1"/>
  <c r="N309" i="2" s="1"/>
  <c r="O309" i="2" s="1"/>
  <c r="H311" i="2" l="1"/>
  <c r="I310" i="2"/>
  <c r="J310" i="2" s="1"/>
  <c r="M310" i="2" s="1"/>
  <c r="N310" i="2" s="1"/>
  <c r="O310" i="2" s="1"/>
  <c r="H312" i="2" l="1"/>
  <c r="I311" i="2"/>
  <c r="J311" i="2" s="1"/>
  <c r="M311" i="2" s="1"/>
  <c r="N311" i="2" s="1"/>
  <c r="O311" i="2" s="1"/>
  <c r="H313" i="2" l="1"/>
  <c r="I312" i="2"/>
  <c r="J312" i="2" s="1"/>
  <c r="M312" i="2" s="1"/>
  <c r="N312" i="2" s="1"/>
  <c r="O312" i="2" s="1"/>
  <c r="H314" i="2" l="1"/>
  <c r="I313" i="2"/>
  <c r="J313" i="2" s="1"/>
  <c r="M313" i="2" s="1"/>
  <c r="N313" i="2" s="1"/>
  <c r="O313" i="2" s="1"/>
  <c r="H315" i="2" l="1"/>
  <c r="I314" i="2"/>
  <c r="J314" i="2" s="1"/>
  <c r="M314" i="2" s="1"/>
  <c r="N314" i="2" s="1"/>
  <c r="O314" i="2" s="1"/>
  <c r="H316" i="2" l="1"/>
  <c r="I315" i="2"/>
  <c r="J315" i="2" s="1"/>
  <c r="M315" i="2" s="1"/>
  <c r="N315" i="2" s="1"/>
  <c r="O315" i="2" s="1"/>
  <c r="H317" i="2" l="1"/>
  <c r="I316" i="2"/>
  <c r="J316" i="2" s="1"/>
  <c r="M316" i="2" s="1"/>
  <c r="N316" i="2" s="1"/>
  <c r="O316" i="2" s="1"/>
  <c r="H318" i="2" l="1"/>
  <c r="I317" i="2"/>
  <c r="J317" i="2" s="1"/>
  <c r="M317" i="2" s="1"/>
  <c r="N317" i="2" s="1"/>
  <c r="O317" i="2" s="1"/>
  <c r="H319" i="2" l="1"/>
  <c r="I318" i="2"/>
  <c r="J318" i="2" s="1"/>
  <c r="M318" i="2" s="1"/>
  <c r="N318" i="2" s="1"/>
  <c r="O318" i="2" s="1"/>
  <c r="H320" i="2" l="1"/>
  <c r="I319" i="2"/>
  <c r="J319" i="2" s="1"/>
  <c r="M319" i="2" s="1"/>
  <c r="N319" i="2" s="1"/>
  <c r="O319" i="2" s="1"/>
  <c r="H321" i="2" l="1"/>
  <c r="I320" i="2"/>
  <c r="J320" i="2" s="1"/>
  <c r="M320" i="2" s="1"/>
  <c r="N320" i="2" s="1"/>
  <c r="O320" i="2" s="1"/>
  <c r="H322" i="2" l="1"/>
  <c r="I321" i="2"/>
  <c r="J321" i="2" s="1"/>
  <c r="M321" i="2" s="1"/>
  <c r="N321" i="2" s="1"/>
  <c r="O321" i="2" s="1"/>
  <c r="H323" i="2" l="1"/>
  <c r="I323" i="2" s="1"/>
  <c r="J323" i="2" s="1"/>
  <c r="M323" i="2" s="1"/>
  <c r="N323" i="2" s="1"/>
  <c r="O323" i="2" s="1"/>
  <c r="I322" i="2"/>
  <c r="J322" i="2" s="1"/>
  <c r="M322" i="2" s="1"/>
  <c r="N322" i="2" s="1"/>
  <c r="O322" i="2" s="1"/>
</calcChain>
</file>

<file path=xl/sharedStrings.xml><?xml version="1.0" encoding="utf-8"?>
<sst xmlns="http://schemas.openxmlformats.org/spreadsheetml/2006/main" count="263" uniqueCount="112">
  <si>
    <t>Weight</t>
  </si>
  <si>
    <t>Geometry</t>
  </si>
  <si>
    <t>Front (lvl)</t>
  </si>
  <si>
    <t>Rear (lvl)</t>
  </si>
  <si>
    <t>Combined (lvl)</t>
  </si>
  <si>
    <t>Wheelbase</t>
  </si>
  <si>
    <t>F Wheel Radius</t>
  </si>
  <si>
    <t>R Wheel Radius</t>
  </si>
  <si>
    <t>Rav</t>
  </si>
  <si>
    <t>Lift Height</t>
  </si>
  <si>
    <t>Rider Weight</t>
  </si>
  <si>
    <t>(KG)</t>
  </si>
  <si>
    <t>Bike Angle (Degrees)</t>
  </si>
  <si>
    <t>(mm)</t>
  </si>
  <si>
    <t>81.05kg</t>
  </si>
  <si>
    <t>Front (Rider lvl)</t>
  </si>
  <si>
    <t>Rear (Rider lvl)</t>
  </si>
  <si>
    <t>Combined (Rider lvl)</t>
  </si>
  <si>
    <t>Aprilia RS250</t>
  </si>
  <si>
    <t>Xcog</t>
  </si>
  <si>
    <t>Ycog</t>
  </si>
  <si>
    <t>Raised</t>
  </si>
  <si>
    <t>Rider Raised</t>
  </si>
  <si>
    <t>Centre of Gravity (mm)</t>
  </si>
  <si>
    <t>Centre of Gravity (Rider) (mm)</t>
  </si>
  <si>
    <t>Aprilia RS660</t>
  </si>
  <si>
    <t>Kawasaki ZXR750</t>
  </si>
  <si>
    <t xml:space="preserve">Front </t>
  </si>
  <si>
    <t>Rear</t>
  </si>
  <si>
    <t>Percentage Spread (Bike Only)</t>
  </si>
  <si>
    <t>Percentage Spread (With Rider)</t>
  </si>
  <si>
    <t>Zero SR/F</t>
  </si>
  <si>
    <t>Coefficient of Drag</t>
  </si>
  <si>
    <t>Frontal Area</t>
  </si>
  <si>
    <t>Mass</t>
  </si>
  <si>
    <t>Gravity</t>
  </si>
  <si>
    <t>CDA</t>
  </si>
  <si>
    <t>Velocity (kmh-1)</t>
  </si>
  <si>
    <t>Gradient (%)</t>
  </si>
  <si>
    <r>
      <t>Gradient (</t>
    </r>
    <r>
      <rPr>
        <sz val="11"/>
        <color theme="1"/>
        <rFont val="Calibri"/>
        <family val="2"/>
      </rPr>
      <t>θ</t>
    </r>
    <r>
      <rPr>
        <sz val="11"/>
        <color theme="1"/>
        <rFont val="Calibri"/>
        <family val="2"/>
        <scheme val="minor"/>
      </rPr>
      <t>)</t>
    </r>
  </si>
  <si>
    <r>
      <t>Desnity of Air (</t>
    </r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scheme val="minor"/>
      </rPr>
      <t>)</t>
    </r>
  </si>
  <si>
    <t>Velocity (Ms^-1)</t>
  </si>
  <si>
    <t>KM/H</t>
  </si>
  <si>
    <t>M/S</t>
  </si>
  <si>
    <t>Fd</t>
  </si>
  <si>
    <t>Fw</t>
  </si>
  <si>
    <t>Fp</t>
  </si>
  <si>
    <t>Ft</t>
  </si>
  <si>
    <t>RS660 Data - Graph</t>
  </si>
  <si>
    <t>kg</t>
  </si>
  <si>
    <t>mm</t>
  </si>
  <si>
    <t>s</t>
  </si>
  <si>
    <t>RS660 Rear w/ Tyre</t>
  </si>
  <si>
    <t>Moment of Inertia (kg.mm^2)</t>
  </si>
  <si>
    <t>Equivelant Mass</t>
  </si>
  <si>
    <t>Equivelant Mass (kg)</t>
  </si>
  <si>
    <t>RS660 Rear w/out Tyre</t>
  </si>
  <si>
    <t>Wheel Radius</t>
  </si>
  <si>
    <t>Measurement</t>
  </si>
  <si>
    <t>Unit</t>
  </si>
  <si>
    <t>Figure</t>
  </si>
  <si>
    <t>Wheel Mass</t>
  </si>
  <si>
    <t>Spindle Radius</t>
  </si>
  <si>
    <t>Height of Roll</t>
  </si>
  <si>
    <t>Distance of Roll</t>
  </si>
  <si>
    <t>Time to Roll</t>
  </si>
  <si>
    <t>RS660 Gearbox Calculations</t>
  </si>
  <si>
    <t>Gearbox</t>
  </si>
  <si>
    <t>Sprockets</t>
  </si>
  <si>
    <t>Chain Length</t>
  </si>
  <si>
    <t>Chain Pitch</t>
  </si>
  <si>
    <t>A</t>
  </si>
  <si>
    <t>B</t>
  </si>
  <si>
    <t>front</t>
  </si>
  <si>
    <t>rear</t>
  </si>
  <si>
    <t>Links</t>
  </si>
  <si>
    <t>Primary</t>
  </si>
  <si>
    <t>Gear</t>
  </si>
  <si>
    <t>Input</t>
  </si>
  <si>
    <t>Output</t>
  </si>
  <si>
    <t>Final</t>
  </si>
  <si>
    <t>Wheel Diam</t>
  </si>
  <si>
    <t>KR393</t>
  </si>
  <si>
    <t>m</t>
  </si>
  <si>
    <t>RPM</t>
  </si>
  <si>
    <t>rev/min</t>
  </si>
  <si>
    <t>ratio</t>
  </si>
  <si>
    <t>speed (km/h)</t>
  </si>
  <si>
    <t>rpm</t>
  </si>
  <si>
    <t>falls</t>
  </si>
  <si>
    <t>Wheel Dia</t>
  </si>
  <si>
    <t>Tyres</t>
  </si>
  <si>
    <t>Width</t>
  </si>
  <si>
    <t>As.Ratio</t>
  </si>
  <si>
    <t>Rim</t>
  </si>
  <si>
    <t>Dia</t>
  </si>
  <si>
    <t>D213GP</t>
  </si>
  <si>
    <t>S/Corsa</t>
  </si>
  <si>
    <t>Diablo SCR</t>
  </si>
  <si>
    <t>Chain Size</t>
  </si>
  <si>
    <t>Front Sprocket</t>
  </si>
  <si>
    <t>Rear Sprocket</t>
  </si>
  <si>
    <t>Chain Links</t>
  </si>
  <si>
    <t>Dist. Between Sprocket &amp; Pivot</t>
  </si>
  <si>
    <t>Swingarm Length</t>
  </si>
  <si>
    <t>Sprocket Ratio</t>
  </si>
  <si>
    <t>Power (hp)</t>
  </si>
  <si>
    <t>Torque (Nm)</t>
  </si>
  <si>
    <t>Power (kW)</t>
  </si>
  <si>
    <t>Power of Drag (W)</t>
  </si>
  <si>
    <t>Net Power (W)</t>
  </si>
  <si>
    <t>RS660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</si>
</sst>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8" xfId="0" applyFont="1" applyBorder="1"/>
    <xf numFmtId="0" fontId="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8" xfId="0" applyFont="1" applyFill="1" applyBorder="1"/>
    <xf numFmtId="0" fontId="0" fillId="3" borderId="0" xfId="0" applyFill="1"/>
    <xf numFmtId="0" fontId="2" fillId="0" borderId="7" xfId="0" applyFont="1" applyBorder="1"/>
    <xf numFmtId="0" fontId="2" fillId="0" borderId="0" xfId="0" applyFont="1"/>
    <xf numFmtId="0" fontId="2" fillId="0" borderId="9" xfId="0" applyFont="1" applyBorder="1"/>
    <xf numFmtId="0" fontId="0" fillId="0" borderId="12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2" borderId="0" xfId="0" applyFill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4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5" xfId="0" applyBorder="1"/>
    <xf numFmtId="49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10" fontId="0" fillId="0" borderId="7" xfId="1" applyNumberFormat="1" applyFont="1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9" xfId="1" applyNumberFormat="1" applyFont="1" applyBorder="1" applyAlignment="1">
      <alignment horizontal="center"/>
    </xf>
    <xf numFmtId="10" fontId="0" fillId="0" borderId="10" xfId="1" applyNumberFormat="1" applyFont="1" applyBorder="1" applyAlignment="1">
      <alignment horizontal="center"/>
    </xf>
    <xf numFmtId="10" fontId="0" fillId="0" borderId="11" xfId="1" applyNumberFormat="1" applyFont="1" applyBorder="1" applyAlignment="1">
      <alignment horizontal="center"/>
    </xf>
    <xf numFmtId="10" fontId="0" fillId="0" borderId="12" xfId="1" applyNumberFormat="1" applyFon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11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0" fillId="0" borderId="9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Alignment="1">
      <alignment horizontal="right"/>
    </xf>
    <xf numFmtId="12" fontId="0" fillId="0" borderId="0" xfId="0" applyNumberFormat="1"/>
    <xf numFmtId="164" fontId="0" fillId="0" borderId="0" xfId="0" applyNumberFormat="1"/>
    <xf numFmtId="0" fontId="2" fillId="0" borderId="7" xfId="0" applyFont="1" applyBorder="1" applyAlignment="1">
      <alignment horizontal="center"/>
    </xf>
    <xf numFmtId="2" fontId="0" fillId="0" borderId="0" xfId="0" applyNumberFormat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0" fillId="0" borderId="9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13" xfId="0" applyBorder="1"/>
    <xf numFmtId="0" fontId="0" fillId="0" borderId="6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165" fontId="6" fillId="0" borderId="11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0" fillId="5" borderId="0" xfId="0" applyFill="1"/>
    <xf numFmtId="0" fontId="0" fillId="0" borderId="0" xfId="0" applyFill="1"/>
    <xf numFmtId="164" fontId="0" fillId="5" borderId="0" xfId="0" applyNumberForma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0" fontId="0" fillId="0" borderId="0" xfId="1" applyNumberFormat="1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 sz="1400"/>
              <a:t>Dyno Graph for Aprilia RS660 (Racing Specification)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(Nm)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'Dyno Graph'!$A$2:$A$18</c:f>
              <c:numCache>
                <c:formatCode>General</c:formatCode>
                <c:ptCount val="17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</c:numCache>
            </c:numRef>
          </c:cat>
          <c:val>
            <c:numRef>
              <c:f>'Dyno Graph'!$C$2:$C$18</c:f>
              <c:numCache>
                <c:formatCode>General</c:formatCode>
                <c:ptCount val="17"/>
                <c:pt idx="0">
                  <c:v>37</c:v>
                </c:pt>
                <c:pt idx="1">
                  <c:v>40</c:v>
                </c:pt>
                <c:pt idx="2">
                  <c:v>40</c:v>
                </c:pt>
                <c:pt idx="3">
                  <c:v>41</c:v>
                </c:pt>
                <c:pt idx="4">
                  <c:v>40</c:v>
                </c:pt>
                <c:pt idx="5">
                  <c:v>39</c:v>
                </c:pt>
                <c:pt idx="6">
                  <c:v>40</c:v>
                </c:pt>
                <c:pt idx="7">
                  <c:v>41</c:v>
                </c:pt>
                <c:pt idx="8">
                  <c:v>44</c:v>
                </c:pt>
                <c:pt idx="9">
                  <c:v>44</c:v>
                </c:pt>
                <c:pt idx="10">
                  <c:v>49</c:v>
                </c:pt>
                <c:pt idx="11">
                  <c:v>48</c:v>
                </c:pt>
                <c:pt idx="12">
                  <c:v>48</c:v>
                </c:pt>
                <c:pt idx="13">
                  <c:v>47</c:v>
                </c:pt>
                <c:pt idx="14">
                  <c:v>47</c:v>
                </c:pt>
                <c:pt idx="15">
                  <c:v>46</c:v>
                </c:pt>
                <c:pt idx="16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C9-EF48-9F73-C7F8DBCB9469}"/>
            </c:ext>
          </c:extLst>
        </c:ser>
        <c:ser>
          <c:idx val="1"/>
          <c:order val="1"/>
          <c:tx>
            <c:v>Power (kW)</c:v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'Dyno Graph'!$A$2:$A$18</c:f>
              <c:numCache>
                <c:formatCode>General</c:formatCode>
                <c:ptCount val="17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  <c:pt idx="15">
                  <c:v>11000</c:v>
                </c:pt>
                <c:pt idx="16">
                  <c:v>11500</c:v>
                </c:pt>
              </c:numCache>
            </c:numRef>
          </c:cat>
          <c:val>
            <c:numRef>
              <c:f>'Dyno Graph'!$D$2:$D$18</c:f>
              <c:numCache>
                <c:formatCode>0.00</c:formatCode>
                <c:ptCount val="17"/>
                <c:pt idx="0">
                  <c:v>18.649999999999999</c:v>
                </c:pt>
                <c:pt idx="1">
                  <c:v>23.872</c:v>
                </c:pt>
                <c:pt idx="2">
                  <c:v>26.11</c:v>
                </c:pt>
                <c:pt idx="3">
                  <c:v>29.84</c:v>
                </c:pt>
                <c:pt idx="4">
                  <c:v>33.57</c:v>
                </c:pt>
                <c:pt idx="5">
                  <c:v>36.554000000000002</c:v>
                </c:pt>
                <c:pt idx="6">
                  <c:v>40.283999999999999</c:v>
                </c:pt>
                <c:pt idx="7">
                  <c:v>44.76</c:v>
                </c:pt>
                <c:pt idx="8">
                  <c:v>48.49</c:v>
                </c:pt>
                <c:pt idx="9">
                  <c:v>50.728000000000002</c:v>
                </c:pt>
                <c:pt idx="10">
                  <c:v>55.95</c:v>
                </c:pt>
                <c:pt idx="11">
                  <c:v>61.171999999999997</c:v>
                </c:pt>
                <c:pt idx="12">
                  <c:v>64.156000000000006</c:v>
                </c:pt>
                <c:pt idx="13">
                  <c:v>67.14</c:v>
                </c:pt>
                <c:pt idx="14">
                  <c:v>69.378</c:v>
                </c:pt>
                <c:pt idx="15">
                  <c:v>71.616</c:v>
                </c:pt>
                <c:pt idx="16">
                  <c:v>72.361999999999995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C9-EF48-9F73-C7F8DBCB9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8340128"/>
        <c:axId val="1840792896"/>
      </c:lineChart>
      <c:catAx>
        <c:axId val="488340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0792896"/>
        <c:crosses val="autoZero"/>
        <c:auto val="1"/>
        <c:lblAlgn val="ctr"/>
        <c:lblOffset val="100"/>
        <c:noMultiLvlLbl val="0"/>
      </c:catAx>
      <c:valAx>
        <c:axId val="184079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34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RS660 RESISTIVE FORCES</a:t>
            </a:r>
            <a:r>
              <a:rPr lang="en-GB" baseline="0"/>
              <a:t> UP TO 320KM/H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41567183134368"/>
          <c:y val="0.10230318351204437"/>
          <c:w val="0.85456819913639825"/>
          <c:h val="0.69571894682882696"/>
        </c:manualLayout>
      </c:layout>
      <c:scatterChart>
        <c:scatterStyle val="smoothMarker"/>
        <c:varyColors val="0"/>
        <c:ser>
          <c:idx val="1"/>
          <c:order val="1"/>
          <c:tx>
            <c:strRef>
              <c:f>'Resistance to Motion'!$J$1</c:f>
              <c:strCache>
                <c:ptCount val="1"/>
                <c:pt idx="0">
                  <c:v>Fd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Motion'!$H$2:$H$323</c:f>
              <c:numCache>
                <c:formatCode>General</c:formatCode>
                <c:ptCount val="3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299.33061522867689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</c:numCache>
            </c:numRef>
          </c:xVal>
          <c:yVal>
            <c:numRef>
              <c:f>'Resistance to Motion'!$J$2:$J$323</c:f>
              <c:numCache>
                <c:formatCode>0.000</c:formatCode>
                <c:ptCount val="322"/>
                <c:pt idx="0">
                  <c:v>0</c:v>
                </c:pt>
                <c:pt idx="1">
                  <c:v>9.3612453796296305E-3</c:v>
                </c:pt>
                <c:pt idx="2">
                  <c:v>3.7444981518518522E-2</c:v>
                </c:pt>
                <c:pt idx="3">
                  <c:v>8.4251208416666667E-2</c:v>
                </c:pt>
                <c:pt idx="4">
                  <c:v>0.14977992607407409</c:v>
                </c:pt>
                <c:pt idx="5">
                  <c:v>0.23403113449074073</c:v>
                </c:pt>
                <c:pt idx="6">
                  <c:v>0.33700483366666667</c:v>
                </c:pt>
                <c:pt idx="7">
                  <c:v>0.45870102360185189</c:v>
                </c:pt>
                <c:pt idx="8">
                  <c:v>0.59911970429629635</c:v>
                </c:pt>
                <c:pt idx="9">
                  <c:v>0.75826087575000001</c:v>
                </c:pt>
                <c:pt idx="10">
                  <c:v>0.93612453796296291</c:v>
                </c:pt>
                <c:pt idx="11">
                  <c:v>1.1327106909351852</c:v>
                </c:pt>
                <c:pt idx="12">
                  <c:v>1.3480193346666667</c:v>
                </c:pt>
                <c:pt idx="13">
                  <c:v>1.5820504691574073</c:v>
                </c:pt>
                <c:pt idx="14">
                  <c:v>1.8348040944074075</c:v>
                </c:pt>
                <c:pt idx="15">
                  <c:v>2.1062802104166671</c:v>
                </c:pt>
                <c:pt idx="16">
                  <c:v>2.3964788171851854</c:v>
                </c:pt>
                <c:pt idx="17">
                  <c:v>2.705399914712963</c:v>
                </c:pt>
                <c:pt idx="18">
                  <c:v>3.033043503</c:v>
                </c:pt>
                <c:pt idx="19">
                  <c:v>3.3794095820462959</c:v>
                </c:pt>
                <c:pt idx="20">
                  <c:v>3.7444981518518516</c:v>
                </c:pt>
                <c:pt idx="21">
                  <c:v>4.1283092124166672</c:v>
                </c:pt>
                <c:pt idx="22">
                  <c:v>4.5308427637407407</c:v>
                </c:pt>
                <c:pt idx="23">
                  <c:v>4.9520988058240745</c:v>
                </c:pt>
                <c:pt idx="24">
                  <c:v>5.3920773386666667</c:v>
                </c:pt>
                <c:pt idx="25">
                  <c:v>5.8507783622685183</c:v>
                </c:pt>
                <c:pt idx="26">
                  <c:v>6.3282018766296293</c:v>
                </c:pt>
                <c:pt idx="27">
                  <c:v>6.8243478817499996</c:v>
                </c:pt>
                <c:pt idx="28">
                  <c:v>7.3392163776296302</c:v>
                </c:pt>
                <c:pt idx="29">
                  <c:v>7.8728073642685183</c:v>
                </c:pt>
                <c:pt idx="30">
                  <c:v>8.4251208416666685</c:v>
                </c:pt>
                <c:pt idx="31">
                  <c:v>8.9961568098240718</c:v>
                </c:pt>
                <c:pt idx="32">
                  <c:v>9.5859152687407416</c:v>
                </c:pt>
                <c:pt idx="33">
                  <c:v>10.194396218416669</c:v>
                </c:pt>
                <c:pt idx="34">
                  <c:v>10.821599658851852</c:v>
                </c:pt>
                <c:pt idx="35">
                  <c:v>11.467525590046298</c:v>
                </c:pt>
                <c:pt idx="36">
                  <c:v>12.132174012</c:v>
                </c:pt>
                <c:pt idx="37">
                  <c:v>12.815544924712965</c:v>
                </c:pt>
                <c:pt idx="38">
                  <c:v>13.517638328185184</c:v>
                </c:pt>
                <c:pt idx="39">
                  <c:v>14.238454222416667</c:v>
                </c:pt>
                <c:pt idx="40">
                  <c:v>14.977992607407407</c:v>
                </c:pt>
                <c:pt idx="41">
                  <c:v>15.736253483157409</c:v>
                </c:pt>
                <c:pt idx="42">
                  <c:v>16.513236849666669</c:v>
                </c:pt>
                <c:pt idx="43">
                  <c:v>17.308942706935184</c:v>
                </c:pt>
                <c:pt idx="44">
                  <c:v>18.123371054962963</c:v>
                </c:pt>
                <c:pt idx="45">
                  <c:v>18.956521893750001</c:v>
                </c:pt>
                <c:pt idx="46">
                  <c:v>19.808395223296298</c:v>
                </c:pt>
                <c:pt idx="47">
                  <c:v>20.678991043601847</c:v>
                </c:pt>
                <c:pt idx="48">
                  <c:v>21.568309354666667</c:v>
                </c:pt>
                <c:pt idx="49">
                  <c:v>22.476350156490746</c:v>
                </c:pt>
                <c:pt idx="50">
                  <c:v>23.403113449074073</c:v>
                </c:pt>
                <c:pt idx="51">
                  <c:v>24.348599232416671</c:v>
                </c:pt>
                <c:pt idx="52">
                  <c:v>25.312807506518517</c:v>
                </c:pt>
                <c:pt idx="53">
                  <c:v>26.29573827137963</c:v>
                </c:pt>
                <c:pt idx="54">
                  <c:v>27.297391526999998</c:v>
                </c:pt>
                <c:pt idx="55">
                  <c:v>28.31776727337963</c:v>
                </c:pt>
                <c:pt idx="56">
                  <c:v>29.356865510518521</c:v>
                </c:pt>
                <c:pt idx="57">
                  <c:v>30.414686238416667</c:v>
                </c:pt>
                <c:pt idx="58">
                  <c:v>31.491229457074073</c:v>
                </c:pt>
                <c:pt idx="59">
                  <c:v>32.586495166490735</c:v>
                </c:pt>
                <c:pt idx="60">
                  <c:v>33.700483366666674</c:v>
                </c:pt>
                <c:pt idx="61">
                  <c:v>34.833194057601858</c:v>
                </c:pt>
                <c:pt idx="62">
                  <c:v>35.984627239296287</c:v>
                </c:pt>
                <c:pt idx="63">
                  <c:v>37.154782911749997</c:v>
                </c:pt>
                <c:pt idx="64">
                  <c:v>38.343661074962966</c:v>
                </c:pt>
                <c:pt idx="65">
                  <c:v>39.551261728935188</c:v>
                </c:pt>
                <c:pt idx="66">
                  <c:v>40.777584873666676</c:v>
                </c:pt>
                <c:pt idx="67">
                  <c:v>42.022630509157402</c:v>
                </c:pt>
                <c:pt idx="68">
                  <c:v>43.286398635407409</c:v>
                </c:pt>
                <c:pt idx="69">
                  <c:v>44.568889252416668</c:v>
                </c:pt>
                <c:pt idx="70">
                  <c:v>45.870102360185193</c:v>
                </c:pt>
                <c:pt idx="71">
                  <c:v>47.190037958712956</c:v>
                </c:pt>
                <c:pt idx="72">
                  <c:v>48.528696048</c:v>
                </c:pt>
                <c:pt idx="73">
                  <c:v>49.886076628046297</c:v>
                </c:pt>
                <c:pt idx="74">
                  <c:v>51.26217969885186</c:v>
                </c:pt>
                <c:pt idx="75">
                  <c:v>52.657005260416675</c:v>
                </c:pt>
                <c:pt idx="76">
                  <c:v>54.070553312740735</c:v>
                </c:pt>
                <c:pt idx="77">
                  <c:v>55.502823855824076</c:v>
                </c:pt>
                <c:pt idx="78">
                  <c:v>56.953816889666669</c:v>
                </c:pt>
                <c:pt idx="79">
                  <c:v>58.423532414268522</c:v>
                </c:pt>
                <c:pt idx="80">
                  <c:v>59.911970429629626</c:v>
                </c:pt>
                <c:pt idx="81">
                  <c:v>61.419130935749997</c:v>
                </c:pt>
                <c:pt idx="82">
                  <c:v>62.945013932629635</c:v>
                </c:pt>
                <c:pt idx="83">
                  <c:v>64.489619420268511</c:v>
                </c:pt>
                <c:pt idx="84">
                  <c:v>66.052947398666674</c:v>
                </c:pt>
                <c:pt idx="85">
                  <c:v>67.634997867824069</c:v>
                </c:pt>
                <c:pt idx="86">
                  <c:v>69.235770827740737</c:v>
                </c:pt>
                <c:pt idx="87">
                  <c:v>70.855266278416664</c:v>
                </c:pt>
                <c:pt idx="88">
                  <c:v>72.493484219851851</c:v>
                </c:pt>
                <c:pt idx="89">
                  <c:v>74.150424652046311</c:v>
                </c:pt>
                <c:pt idx="90">
                  <c:v>75.826087575000003</c:v>
                </c:pt>
                <c:pt idx="91">
                  <c:v>77.520472988712953</c:v>
                </c:pt>
                <c:pt idx="92">
                  <c:v>79.233580893185191</c:v>
                </c:pt>
                <c:pt idx="93">
                  <c:v>80.965411288416675</c:v>
                </c:pt>
                <c:pt idx="94">
                  <c:v>82.715964174407389</c:v>
                </c:pt>
                <c:pt idx="95">
                  <c:v>84.485239551157406</c:v>
                </c:pt>
                <c:pt idx="96">
                  <c:v>86.273237418666668</c:v>
                </c:pt>
                <c:pt idx="97">
                  <c:v>88.079957776935203</c:v>
                </c:pt>
                <c:pt idx="98">
                  <c:v>89.905400625962983</c:v>
                </c:pt>
                <c:pt idx="99">
                  <c:v>91.749565965749994</c:v>
                </c:pt>
                <c:pt idx="100">
                  <c:v>93.612453796296293</c:v>
                </c:pt>
                <c:pt idx="101">
                  <c:v>95.494064117601866</c:v>
                </c:pt>
                <c:pt idx="102">
                  <c:v>97.394396929666684</c:v>
                </c:pt>
                <c:pt idx="103">
                  <c:v>99.313452232490732</c:v>
                </c:pt>
                <c:pt idx="104">
                  <c:v>101.25123002607407</c:v>
                </c:pt>
                <c:pt idx="105">
                  <c:v>103.20773031041666</c:v>
                </c:pt>
                <c:pt idx="106">
                  <c:v>105.18295308551852</c:v>
                </c:pt>
                <c:pt idx="107">
                  <c:v>107.17689835137963</c:v>
                </c:pt>
                <c:pt idx="108">
                  <c:v>109.18956610799999</c:v>
                </c:pt>
                <c:pt idx="109">
                  <c:v>111.22095635537963</c:v>
                </c:pt>
                <c:pt idx="110">
                  <c:v>113.27106909351852</c:v>
                </c:pt>
                <c:pt idx="111">
                  <c:v>115.33990432241667</c:v>
                </c:pt>
                <c:pt idx="112">
                  <c:v>117.42746204207408</c:v>
                </c:pt>
                <c:pt idx="113">
                  <c:v>119.53374225249074</c:v>
                </c:pt>
                <c:pt idx="114">
                  <c:v>121.65874495366667</c:v>
                </c:pt>
                <c:pt idx="115">
                  <c:v>123.80247014560186</c:v>
                </c:pt>
                <c:pt idx="116">
                  <c:v>125.96491782829629</c:v>
                </c:pt>
                <c:pt idx="117">
                  <c:v>128.14608800175</c:v>
                </c:pt>
                <c:pt idx="118">
                  <c:v>130.34598066596294</c:v>
                </c:pt>
                <c:pt idx="119">
                  <c:v>132.56459582093518</c:v>
                </c:pt>
                <c:pt idx="120">
                  <c:v>134.8019334666667</c:v>
                </c:pt>
                <c:pt idx="121">
                  <c:v>137.05799360315743</c:v>
                </c:pt>
                <c:pt idx="122">
                  <c:v>139.33277623040743</c:v>
                </c:pt>
                <c:pt idx="123">
                  <c:v>141.62628134841671</c:v>
                </c:pt>
                <c:pt idx="124">
                  <c:v>143.93850895718515</c:v>
                </c:pt>
                <c:pt idx="125">
                  <c:v>146.26945905671295</c:v>
                </c:pt>
                <c:pt idx="126">
                  <c:v>148.61913164699999</c:v>
                </c:pt>
                <c:pt idx="127">
                  <c:v>150.98752672804628</c:v>
                </c:pt>
                <c:pt idx="128">
                  <c:v>153.37464429985187</c:v>
                </c:pt>
                <c:pt idx="129">
                  <c:v>155.7804843624167</c:v>
                </c:pt>
                <c:pt idx="130">
                  <c:v>158.20504691574075</c:v>
                </c:pt>
                <c:pt idx="131">
                  <c:v>160.64833195982411</c:v>
                </c:pt>
                <c:pt idx="132">
                  <c:v>163.1103394946667</c:v>
                </c:pt>
                <c:pt idx="133">
                  <c:v>165.59106952026849</c:v>
                </c:pt>
                <c:pt idx="134">
                  <c:v>168.09052203662961</c:v>
                </c:pt>
                <c:pt idx="135">
                  <c:v>170.60869704375</c:v>
                </c:pt>
                <c:pt idx="136">
                  <c:v>173.14559454162963</c:v>
                </c:pt>
                <c:pt idx="137">
                  <c:v>175.70121453026854</c:v>
                </c:pt>
                <c:pt idx="138">
                  <c:v>178.27555700966667</c:v>
                </c:pt>
                <c:pt idx="139">
                  <c:v>180.8686219798241</c:v>
                </c:pt>
                <c:pt idx="140">
                  <c:v>183.48040944074077</c:v>
                </c:pt>
                <c:pt idx="141">
                  <c:v>186.11091939241669</c:v>
                </c:pt>
                <c:pt idx="142">
                  <c:v>188.76015183485183</c:v>
                </c:pt>
                <c:pt idx="143">
                  <c:v>191.42810676804626</c:v>
                </c:pt>
                <c:pt idx="144">
                  <c:v>194.114784192</c:v>
                </c:pt>
                <c:pt idx="145">
                  <c:v>196.82018410671296</c:v>
                </c:pt>
                <c:pt idx="146">
                  <c:v>199.54430651218519</c:v>
                </c:pt>
                <c:pt idx="147">
                  <c:v>202.28715140841669</c:v>
                </c:pt>
                <c:pt idx="148">
                  <c:v>205.04871879540744</c:v>
                </c:pt>
                <c:pt idx="149">
                  <c:v>207.82900867315743</c:v>
                </c:pt>
                <c:pt idx="150">
                  <c:v>210.6280210416667</c:v>
                </c:pt>
                <c:pt idx="151">
                  <c:v>213.44575590093515</c:v>
                </c:pt>
                <c:pt idx="152">
                  <c:v>216.28221325096294</c:v>
                </c:pt>
                <c:pt idx="153">
                  <c:v>219.13739309175</c:v>
                </c:pt>
                <c:pt idx="154">
                  <c:v>222.0112954232963</c:v>
                </c:pt>
                <c:pt idx="155">
                  <c:v>224.90392024560185</c:v>
                </c:pt>
                <c:pt idx="156">
                  <c:v>227.81526755866668</c:v>
                </c:pt>
                <c:pt idx="157">
                  <c:v>230.74533736249074</c:v>
                </c:pt>
                <c:pt idx="158">
                  <c:v>233.69412965707409</c:v>
                </c:pt>
                <c:pt idx="159">
                  <c:v>236.6616444424167</c:v>
                </c:pt>
                <c:pt idx="160">
                  <c:v>239.64788171851851</c:v>
                </c:pt>
                <c:pt idx="161">
                  <c:v>242.65284148537961</c:v>
                </c:pt>
                <c:pt idx="162">
                  <c:v>245.67652374299999</c:v>
                </c:pt>
                <c:pt idx="163">
                  <c:v>248.71892849137961</c:v>
                </c:pt>
                <c:pt idx="164">
                  <c:v>251.78005573051854</c:v>
                </c:pt>
                <c:pt idx="165">
                  <c:v>254.85990546041668</c:v>
                </c:pt>
                <c:pt idx="166">
                  <c:v>257.95847768107404</c:v>
                </c:pt>
                <c:pt idx="167">
                  <c:v>261.07577239249076</c:v>
                </c:pt>
                <c:pt idx="168">
                  <c:v>264.2117895946667</c:v>
                </c:pt>
                <c:pt idx="169">
                  <c:v>267.36652928760185</c:v>
                </c:pt>
                <c:pt idx="170">
                  <c:v>270.53999147129628</c:v>
                </c:pt>
                <c:pt idx="171">
                  <c:v>273.73217614574997</c:v>
                </c:pt>
                <c:pt idx="172">
                  <c:v>276.94308331096295</c:v>
                </c:pt>
                <c:pt idx="173">
                  <c:v>280.17271296693514</c:v>
                </c:pt>
                <c:pt idx="174">
                  <c:v>283.42106511366666</c:v>
                </c:pt>
                <c:pt idx="175">
                  <c:v>286.68813975115739</c:v>
                </c:pt>
                <c:pt idx="176">
                  <c:v>289.9739368794074</c:v>
                </c:pt>
                <c:pt idx="177">
                  <c:v>293.27845649841674</c:v>
                </c:pt>
                <c:pt idx="178">
                  <c:v>296.60169860818525</c:v>
                </c:pt>
                <c:pt idx="179">
                  <c:v>299.94366320871296</c:v>
                </c:pt>
                <c:pt idx="180">
                  <c:v>303.30435030000001</c:v>
                </c:pt>
                <c:pt idx="181">
                  <c:v>306.68375988204627</c:v>
                </c:pt>
                <c:pt idx="182">
                  <c:v>310.08189195485181</c:v>
                </c:pt>
                <c:pt idx="183">
                  <c:v>313.49874651841668</c:v>
                </c:pt>
                <c:pt idx="184">
                  <c:v>316.93432357274077</c:v>
                </c:pt>
                <c:pt idx="185">
                  <c:v>320.38862311782407</c:v>
                </c:pt>
                <c:pt idx="186">
                  <c:v>323.8616451536667</c:v>
                </c:pt>
                <c:pt idx="187">
                  <c:v>327.35338968026861</c:v>
                </c:pt>
                <c:pt idx="188">
                  <c:v>330.86385669762956</c:v>
                </c:pt>
                <c:pt idx="189">
                  <c:v>334.39304620574995</c:v>
                </c:pt>
                <c:pt idx="190">
                  <c:v>337.94095820462962</c:v>
                </c:pt>
                <c:pt idx="191">
                  <c:v>341.50759269426851</c:v>
                </c:pt>
                <c:pt idx="192">
                  <c:v>345.09294967466667</c:v>
                </c:pt>
                <c:pt idx="193">
                  <c:v>348.6970291458241</c:v>
                </c:pt>
                <c:pt idx="194">
                  <c:v>352.31983110774081</c:v>
                </c:pt>
                <c:pt idx="195">
                  <c:v>355.96135556041673</c:v>
                </c:pt>
                <c:pt idx="196">
                  <c:v>359.62160250385193</c:v>
                </c:pt>
                <c:pt idx="197">
                  <c:v>363.30057193804629</c:v>
                </c:pt>
                <c:pt idx="198">
                  <c:v>366.99826386299998</c:v>
                </c:pt>
                <c:pt idx="199">
                  <c:v>370.71467827871294</c:v>
                </c:pt>
                <c:pt idx="200">
                  <c:v>374.44981518518517</c:v>
                </c:pt>
                <c:pt idx="201">
                  <c:v>378.20367458241668</c:v>
                </c:pt>
                <c:pt idx="202">
                  <c:v>381.97625647040746</c:v>
                </c:pt>
                <c:pt idx="203">
                  <c:v>385.76756084915746</c:v>
                </c:pt>
                <c:pt idx="204">
                  <c:v>389.57758771866673</c:v>
                </c:pt>
                <c:pt idx="205">
                  <c:v>393.40633707893522</c:v>
                </c:pt>
                <c:pt idx="206">
                  <c:v>397.25380892996293</c:v>
                </c:pt>
                <c:pt idx="207">
                  <c:v>401.12000327174997</c:v>
                </c:pt>
                <c:pt idx="208">
                  <c:v>405.00492010429627</c:v>
                </c:pt>
                <c:pt idx="209">
                  <c:v>408.90855942760186</c:v>
                </c:pt>
                <c:pt idx="210">
                  <c:v>412.83092124166666</c:v>
                </c:pt>
                <c:pt idx="211">
                  <c:v>416.77200554649079</c:v>
                </c:pt>
                <c:pt idx="212">
                  <c:v>420.73181234207408</c:v>
                </c:pt>
                <c:pt idx="213">
                  <c:v>424.7103416284167</c:v>
                </c:pt>
                <c:pt idx="214">
                  <c:v>428.70759340551854</c:v>
                </c:pt>
                <c:pt idx="215">
                  <c:v>432.72356767337959</c:v>
                </c:pt>
                <c:pt idx="216">
                  <c:v>436.75826443199998</c:v>
                </c:pt>
                <c:pt idx="217">
                  <c:v>440.81168368137963</c:v>
                </c:pt>
                <c:pt idx="218">
                  <c:v>444.88382542151851</c:v>
                </c:pt>
                <c:pt idx="219">
                  <c:v>448.97468965241666</c:v>
                </c:pt>
                <c:pt idx="220">
                  <c:v>453.08427637407408</c:v>
                </c:pt>
                <c:pt idx="221">
                  <c:v>457.21258558649077</c:v>
                </c:pt>
                <c:pt idx="222">
                  <c:v>461.35961728966669</c:v>
                </c:pt>
                <c:pt idx="223">
                  <c:v>465.52537148360187</c:v>
                </c:pt>
                <c:pt idx="224">
                  <c:v>469.70984816829633</c:v>
                </c:pt>
                <c:pt idx="225">
                  <c:v>473.91304734374995</c:v>
                </c:pt>
                <c:pt idx="226">
                  <c:v>478.13496900996296</c:v>
                </c:pt>
                <c:pt idx="227">
                  <c:v>482.37561316693518</c:v>
                </c:pt>
                <c:pt idx="228">
                  <c:v>486.63497981466668</c:v>
                </c:pt>
                <c:pt idx="229">
                  <c:v>490.91306895315739</c:v>
                </c:pt>
                <c:pt idx="230">
                  <c:v>495.20988058240744</c:v>
                </c:pt>
                <c:pt idx="231">
                  <c:v>499.52541470241664</c:v>
                </c:pt>
                <c:pt idx="232">
                  <c:v>503.85967131318517</c:v>
                </c:pt>
                <c:pt idx="233">
                  <c:v>508.21265041471304</c:v>
                </c:pt>
                <c:pt idx="234">
                  <c:v>512.58435200700001</c:v>
                </c:pt>
                <c:pt idx="235">
                  <c:v>516.97477609004636</c:v>
                </c:pt>
                <c:pt idx="236">
                  <c:v>521.38392266385176</c:v>
                </c:pt>
                <c:pt idx="237">
                  <c:v>525.81179172841678</c:v>
                </c:pt>
                <c:pt idx="238">
                  <c:v>530.25838328374073</c:v>
                </c:pt>
                <c:pt idx="239">
                  <c:v>534.72369732982395</c:v>
                </c:pt>
                <c:pt idx="240">
                  <c:v>539.20773386666679</c:v>
                </c:pt>
                <c:pt idx="241">
                  <c:v>543.71049289426844</c:v>
                </c:pt>
                <c:pt idx="242">
                  <c:v>548.23197441262971</c:v>
                </c:pt>
                <c:pt idx="243">
                  <c:v>552.77217842174991</c:v>
                </c:pt>
                <c:pt idx="244">
                  <c:v>557.33110492162973</c:v>
                </c:pt>
                <c:pt idx="245">
                  <c:v>561.90875391226848</c:v>
                </c:pt>
                <c:pt idx="246">
                  <c:v>566.50512539366684</c:v>
                </c:pt>
                <c:pt idx="247">
                  <c:v>571.12021936582414</c:v>
                </c:pt>
                <c:pt idx="248">
                  <c:v>575.7540358287406</c:v>
                </c:pt>
                <c:pt idx="249">
                  <c:v>580.40657478241667</c:v>
                </c:pt>
                <c:pt idx="250">
                  <c:v>585.07783622685179</c:v>
                </c:pt>
                <c:pt idx="251">
                  <c:v>589.76782016204641</c:v>
                </c:pt>
                <c:pt idx="252">
                  <c:v>594.47652658799996</c:v>
                </c:pt>
                <c:pt idx="253">
                  <c:v>599.20395550471301</c:v>
                </c:pt>
                <c:pt idx="254">
                  <c:v>603.95010691218511</c:v>
                </c:pt>
                <c:pt idx="255">
                  <c:v>608.71498081041682</c:v>
                </c:pt>
                <c:pt idx="256">
                  <c:v>613.49857719940746</c:v>
                </c:pt>
                <c:pt idx="257">
                  <c:v>618.30089607915727</c:v>
                </c:pt>
                <c:pt idx="258">
                  <c:v>623.1219374496668</c:v>
                </c:pt>
                <c:pt idx="259">
                  <c:v>627.96170131093504</c:v>
                </c:pt>
                <c:pt idx="260">
                  <c:v>632.82018766296301</c:v>
                </c:pt>
                <c:pt idx="261">
                  <c:v>637.69739650575002</c:v>
                </c:pt>
                <c:pt idx="262">
                  <c:v>642.59332783929642</c:v>
                </c:pt>
                <c:pt idx="263">
                  <c:v>647.50798166360187</c:v>
                </c:pt>
                <c:pt idx="264">
                  <c:v>652.44135797866682</c:v>
                </c:pt>
                <c:pt idx="265">
                  <c:v>657.39345678449081</c:v>
                </c:pt>
                <c:pt idx="266">
                  <c:v>662.36427808107396</c:v>
                </c:pt>
                <c:pt idx="267">
                  <c:v>667.35382186841673</c:v>
                </c:pt>
                <c:pt idx="268">
                  <c:v>672.36208814651843</c:v>
                </c:pt>
                <c:pt idx="269">
                  <c:v>677.38907691537963</c:v>
                </c:pt>
                <c:pt idx="270">
                  <c:v>682.43478817499999</c:v>
                </c:pt>
                <c:pt idx="271">
                  <c:v>687.49922192537974</c:v>
                </c:pt>
                <c:pt idx="272">
                  <c:v>692.58237816651854</c:v>
                </c:pt>
                <c:pt idx="273">
                  <c:v>697.68425689841683</c:v>
                </c:pt>
                <c:pt idx="274">
                  <c:v>702.80485812107418</c:v>
                </c:pt>
                <c:pt idx="275">
                  <c:v>707.94418183449056</c:v>
                </c:pt>
                <c:pt idx="276">
                  <c:v>713.10222803866668</c:v>
                </c:pt>
                <c:pt idx="277">
                  <c:v>718.27899673360184</c:v>
                </c:pt>
                <c:pt idx="278">
                  <c:v>723.47448791929639</c:v>
                </c:pt>
                <c:pt idx="279">
                  <c:v>728.68870159574999</c:v>
                </c:pt>
                <c:pt idx="280">
                  <c:v>733.92163776296309</c:v>
                </c:pt>
                <c:pt idx="281">
                  <c:v>739.17329642093523</c:v>
                </c:pt>
                <c:pt idx="282">
                  <c:v>744.44367756966676</c:v>
                </c:pt>
                <c:pt idx="283">
                  <c:v>749.73278120915745</c:v>
                </c:pt>
                <c:pt idx="284">
                  <c:v>755.0406073394073</c:v>
                </c:pt>
                <c:pt idx="285">
                  <c:v>760.36715596041677</c:v>
                </c:pt>
                <c:pt idx="286">
                  <c:v>765.71242707218505</c:v>
                </c:pt>
                <c:pt idx="287">
                  <c:v>771.07642067471306</c:v>
                </c:pt>
                <c:pt idx="288">
                  <c:v>776.45913676800001</c:v>
                </c:pt>
                <c:pt idx="289">
                  <c:v>781.86057535204634</c:v>
                </c:pt>
                <c:pt idx="290">
                  <c:v>787.28073642685183</c:v>
                </c:pt>
                <c:pt idx="291">
                  <c:v>792.71961999241682</c:v>
                </c:pt>
                <c:pt idx="292">
                  <c:v>798.17722604874075</c:v>
                </c:pt>
                <c:pt idx="293">
                  <c:v>803.65355459582406</c:v>
                </c:pt>
                <c:pt idx="294">
                  <c:v>809.14860563366676</c:v>
                </c:pt>
                <c:pt idx="295">
                  <c:v>814.66237916226851</c:v>
                </c:pt>
                <c:pt idx="296">
                  <c:v>820.19487518162975</c:v>
                </c:pt>
                <c:pt idx="297">
                  <c:v>825.74609369174993</c:v>
                </c:pt>
                <c:pt idx="298">
                  <c:v>831.31603469262973</c:v>
                </c:pt>
                <c:pt idx="299">
                  <c:v>836.90469818426857</c:v>
                </c:pt>
                <c:pt idx="300">
                  <c:v>838.75651365714441</c:v>
                </c:pt>
                <c:pt idx="301">
                  <c:v>842.5120841666668</c:v>
                </c:pt>
                <c:pt idx="302">
                  <c:v>848.13819263982407</c:v>
                </c:pt>
                <c:pt idx="303">
                  <c:v>853.78302360374062</c:v>
                </c:pt>
                <c:pt idx="304">
                  <c:v>859.44657705841666</c:v>
                </c:pt>
                <c:pt idx="305">
                  <c:v>865.12885300385176</c:v>
                </c:pt>
                <c:pt idx="306">
                  <c:v>870.82985144004647</c:v>
                </c:pt>
                <c:pt idx="307">
                  <c:v>876.549572367</c:v>
                </c:pt>
                <c:pt idx="308">
                  <c:v>882.28801578471314</c:v>
                </c:pt>
                <c:pt idx="309">
                  <c:v>888.04518169318521</c:v>
                </c:pt>
                <c:pt idx="310">
                  <c:v>893.8210700924169</c:v>
                </c:pt>
                <c:pt idx="311">
                  <c:v>899.61568098240741</c:v>
                </c:pt>
                <c:pt idx="312">
                  <c:v>905.42901436315731</c:v>
                </c:pt>
                <c:pt idx="313">
                  <c:v>911.2610702346667</c:v>
                </c:pt>
                <c:pt idx="314">
                  <c:v>917.11184859693515</c:v>
                </c:pt>
                <c:pt idx="315">
                  <c:v>922.98134944996298</c:v>
                </c:pt>
                <c:pt idx="316">
                  <c:v>928.86957279374997</c:v>
                </c:pt>
                <c:pt idx="317">
                  <c:v>934.77651862829634</c:v>
                </c:pt>
                <c:pt idx="318">
                  <c:v>940.70218695360177</c:v>
                </c:pt>
                <c:pt idx="319">
                  <c:v>946.64657776966681</c:v>
                </c:pt>
                <c:pt idx="320">
                  <c:v>952.60969107649078</c:v>
                </c:pt>
                <c:pt idx="321">
                  <c:v>958.59152687407402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99-4E36-9EE8-13E4B2657A45}"/>
            </c:ext>
          </c:extLst>
        </c:ser>
        <c:ser>
          <c:idx val="2"/>
          <c:order val="2"/>
          <c:tx>
            <c:strRef>
              <c:f>'Resistance to Motion'!$K$1</c:f>
              <c:strCache>
                <c:ptCount val="1"/>
                <c:pt idx="0">
                  <c:v>Fw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Motion'!$H$2:$H$323</c:f>
              <c:numCache>
                <c:formatCode>General</c:formatCode>
                <c:ptCount val="3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299.33061522867689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</c:numCache>
            </c:numRef>
          </c:xVal>
          <c:yVal>
            <c:numRef>
              <c:f>'Resistance to Motion'!$K$2:$K$323</c:f>
              <c:numCache>
                <c:formatCode>0.000</c:formatCode>
                <c:ptCount val="322"/>
                <c:pt idx="0">
                  <c:v>31.529340000000001</c:v>
                </c:pt>
                <c:pt idx="1">
                  <c:v>31.529340000000001</c:v>
                </c:pt>
                <c:pt idx="2">
                  <c:v>31.529340000000001</c:v>
                </c:pt>
                <c:pt idx="3">
                  <c:v>31.529340000000001</c:v>
                </c:pt>
                <c:pt idx="4">
                  <c:v>31.529340000000001</c:v>
                </c:pt>
                <c:pt idx="5">
                  <c:v>31.529340000000001</c:v>
                </c:pt>
                <c:pt idx="6">
                  <c:v>31.529340000000001</c:v>
                </c:pt>
                <c:pt idx="7">
                  <c:v>31.529340000000001</c:v>
                </c:pt>
                <c:pt idx="8">
                  <c:v>31.529340000000001</c:v>
                </c:pt>
                <c:pt idx="9">
                  <c:v>31.529340000000001</c:v>
                </c:pt>
                <c:pt idx="10">
                  <c:v>31.529340000000001</c:v>
                </c:pt>
                <c:pt idx="11">
                  <c:v>31.529340000000001</c:v>
                </c:pt>
                <c:pt idx="12">
                  <c:v>31.529340000000001</c:v>
                </c:pt>
                <c:pt idx="13">
                  <c:v>31.529340000000001</c:v>
                </c:pt>
                <c:pt idx="14">
                  <c:v>31.529340000000001</c:v>
                </c:pt>
                <c:pt idx="15">
                  <c:v>31.529340000000001</c:v>
                </c:pt>
                <c:pt idx="16">
                  <c:v>31.529340000000001</c:v>
                </c:pt>
                <c:pt idx="17">
                  <c:v>31.529340000000001</c:v>
                </c:pt>
                <c:pt idx="18">
                  <c:v>31.529340000000001</c:v>
                </c:pt>
                <c:pt idx="19">
                  <c:v>31.529340000000001</c:v>
                </c:pt>
                <c:pt idx="20">
                  <c:v>31.529340000000001</c:v>
                </c:pt>
                <c:pt idx="21">
                  <c:v>31.529340000000001</c:v>
                </c:pt>
                <c:pt idx="22">
                  <c:v>31.529340000000001</c:v>
                </c:pt>
                <c:pt idx="23">
                  <c:v>31.529340000000001</c:v>
                </c:pt>
                <c:pt idx="24">
                  <c:v>31.529340000000001</c:v>
                </c:pt>
                <c:pt idx="25">
                  <c:v>31.529340000000001</c:v>
                </c:pt>
                <c:pt idx="26">
                  <c:v>31.529340000000001</c:v>
                </c:pt>
                <c:pt idx="27">
                  <c:v>31.529340000000001</c:v>
                </c:pt>
                <c:pt idx="28">
                  <c:v>31.529340000000001</c:v>
                </c:pt>
                <c:pt idx="29">
                  <c:v>31.529340000000001</c:v>
                </c:pt>
                <c:pt idx="30">
                  <c:v>31.529340000000001</c:v>
                </c:pt>
                <c:pt idx="31">
                  <c:v>31.529340000000001</c:v>
                </c:pt>
                <c:pt idx="32">
                  <c:v>31.529340000000001</c:v>
                </c:pt>
                <c:pt idx="33">
                  <c:v>31.529340000000001</c:v>
                </c:pt>
                <c:pt idx="34">
                  <c:v>31.529340000000001</c:v>
                </c:pt>
                <c:pt idx="35">
                  <c:v>31.529340000000001</c:v>
                </c:pt>
                <c:pt idx="36">
                  <c:v>31.529340000000001</c:v>
                </c:pt>
                <c:pt idx="37">
                  <c:v>31.529340000000001</c:v>
                </c:pt>
                <c:pt idx="38">
                  <c:v>31.529340000000001</c:v>
                </c:pt>
                <c:pt idx="39">
                  <c:v>31.529340000000001</c:v>
                </c:pt>
                <c:pt idx="40">
                  <c:v>31.529340000000001</c:v>
                </c:pt>
                <c:pt idx="41">
                  <c:v>31.529340000000001</c:v>
                </c:pt>
                <c:pt idx="42">
                  <c:v>31.529340000000001</c:v>
                </c:pt>
                <c:pt idx="43">
                  <c:v>31.529340000000001</c:v>
                </c:pt>
                <c:pt idx="44">
                  <c:v>31.529340000000001</c:v>
                </c:pt>
                <c:pt idx="45">
                  <c:v>31.529340000000001</c:v>
                </c:pt>
                <c:pt idx="46">
                  <c:v>31.529340000000001</c:v>
                </c:pt>
                <c:pt idx="47">
                  <c:v>31.529340000000001</c:v>
                </c:pt>
                <c:pt idx="48">
                  <c:v>31.529340000000001</c:v>
                </c:pt>
                <c:pt idx="49">
                  <c:v>31.529340000000001</c:v>
                </c:pt>
                <c:pt idx="50">
                  <c:v>31.529340000000001</c:v>
                </c:pt>
                <c:pt idx="51">
                  <c:v>31.529340000000001</c:v>
                </c:pt>
                <c:pt idx="52">
                  <c:v>31.529340000000001</c:v>
                </c:pt>
                <c:pt idx="53">
                  <c:v>31.529340000000001</c:v>
                </c:pt>
                <c:pt idx="54">
                  <c:v>31.529340000000001</c:v>
                </c:pt>
                <c:pt idx="55">
                  <c:v>31.529340000000001</c:v>
                </c:pt>
                <c:pt idx="56">
                  <c:v>31.529340000000001</c:v>
                </c:pt>
                <c:pt idx="57">
                  <c:v>31.529340000000001</c:v>
                </c:pt>
                <c:pt idx="58">
                  <c:v>31.529340000000001</c:v>
                </c:pt>
                <c:pt idx="59">
                  <c:v>31.529340000000001</c:v>
                </c:pt>
                <c:pt idx="60">
                  <c:v>31.529340000000001</c:v>
                </c:pt>
                <c:pt idx="61">
                  <c:v>31.529340000000001</c:v>
                </c:pt>
                <c:pt idx="62">
                  <c:v>31.529340000000001</c:v>
                </c:pt>
                <c:pt idx="63">
                  <c:v>31.529340000000001</c:v>
                </c:pt>
                <c:pt idx="64">
                  <c:v>31.529340000000001</c:v>
                </c:pt>
                <c:pt idx="65">
                  <c:v>31.529340000000001</c:v>
                </c:pt>
                <c:pt idx="66">
                  <c:v>31.529340000000001</c:v>
                </c:pt>
                <c:pt idx="67">
                  <c:v>31.529340000000001</c:v>
                </c:pt>
                <c:pt idx="68">
                  <c:v>31.529340000000001</c:v>
                </c:pt>
                <c:pt idx="69">
                  <c:v>31.529340000000001</c:v>
                </c:pt>
                <c:pt idx="70">
                  <c:v>31.529340000000001</c:v>
                </c:pt>
                <c:pt idx="71">
                  <c:v>31.529340000000001</c:v>
                </c:pt>
                <c:pt idx="72">
                  <c:v>31.529340000000001</c:v>
                </c:pt>
                <c:pt idx="73">
                  <c:v>31.529340000000001</c:v>
                </c:pt>
                <c:pt idx="74">
                  <c:v>31.529340000000001</c:v>
                </c:pt>
                <c:pt idx="75">
                  <c:v>31.529340000000001</c:v>
                </c:pt>
                <c:pt idx="76">
                  <c:v>31.529340000000001</c:v>
                </c:pt>
                <c:pt idx="77">
                  <c:v>31.529340000000001</c:v>
                </c:pt>
                <c:pt idx="78">
                  <c:v>31.529340000000001</c:v>
                </c:pt>
                <c:pt idx="79">
                  <c:v>31.529340000000001</c:v>
                </c:pt>
                <c:pt idx="80">
                  <c:v>31.529340000000001</c:v>
                </c:pt>
                <c:pt idx="81">
                  <c:v>31.529340000000001</c:v>
                </c:pt>
                <c:pt idx="82">
                  <c:v>31.529340000000001</c:v>
                </c:pt>
                <c:pt idx="83">
                  <c:v>31.529340000000001</c:v>
                </c:pt>
                <c:pt idx="84">
                  <c:v>31.529340000000001</c:v>
                </c:pt>
                <c:pt idx="85">
                  <c:v>31.529340000000001</c:v>
                </c:pt>
                <c:pt idx="86">
                  <c:v>31.529340000000001</c:v>
                </c:pt>
                <c:pt idx="87">
                  <c:v>31.529340000000001</c:v>
                </c:pt>
                <c:pt idx="88">
                  <c:v>31.529340000000001</c:v>
                </c:pt>
                <c:pt idx="89">
                  <c:v>31.529340000000001</c:v>
                </c:pt>
                <c:pt idx="90">
                  <c:v>31.529340000000001</c:v>
                </c:pt>
                <c:pt idx="91">
                  <c:v>31.529340000000001</c:v>
                </c:pt>
                <c:pt idx="92">
                  <c:v>31.529340000000001</c:v>
                </c:pt>
                <c:pt idx="93">
                  <c:v>31.529340000000001</c:v>
                </c:pt>
                <c:pt idx="94">
                  <c:v>31.529340000000001</c:v>
                </c:pt>
                <c:pt idx="95">
                  <c:v>31.529340000000001</c:v>
                </c:pt>
                <c:pt idx="96">
                  <c:v>31.529340000000001</c:v>
                </c:pt>
                <c:pt idx="97">
                  <c:v>31.529340000000001</c:v>
                </c:pt>
                <c:pt idx="98">
                  <c:v>31.529340000000001</c:v>
                </c:pt>
                <c:pt idx="99">
                  <c:v>31.529340000000001</c:v>
                </c:pt>
                <c:pt idx="100">
                  <c:v>31.529340000000001</c:v>
                </c:pt>
                <c:pt idx="101">
                  <c:v>31.529340000000001</c:v>
                </c:pt>
                <c:pt idx="102">
                  <c:v>31.529340000000001</c:v>
                </c:pt>
                <c:pt idx="103">
                  <c:v>31.529340000000001</c:v>
                </c:pt>
                <c:pt idx="104">
                  <c:v>31.529340000000001</c:v>
                </c:pt>
                <c:pt idx="105">
                  <c:v>31.529340000000001</c:v>
                </c:pt>
                <c:pt idx="106">
                  <c:v>31.529340000000001</c:v>
                </c:pt>
                <c:pt idx="107">
                  <c:v>31.529340000000001</c:v>
                </c:pt>
                <c:pt idx="108">
                  <c:v>31.529340000000001</c:v>
                </c:pt>
                <c:pt idx="109">
                  <c:v>31.529340000000001</c:v>
                </c:pt>
                <c:pt idx="110">
                  <c:v>31.529340000000001</c:v>
                </c:pt>
                <c:pt idx="111">
                  <c:v>31.529340000000001</c:v>
                </c:pt>
                <c:pt idx="112">
                  <c:v>31.529340000000001</c:v>
                </c:pt>
                <c:pt idx="113">
                  <c:v>31.529340000000001</c:v>
                </c:pt>
                <c:pt idx="114">
                  <c:v>31.529340000000001</c:v>
                </c:pt>
                <c:pt idx="115">
                  <c:v>31.529340000000001</c:v>
                </c:pt>
                <c:pt idx="116">
                  <c:v>31.529340000000001</c:v>
                </c:pt>
                <c:pt idx="117">
                  <c:v>31.529340000000001</c:v>
                </c:pt>
                <c:pt idx="118">
                  <c:v>31.529340000000001</c:v>
                </c:pt>
                <c:pt idx="119">
                  <c:v>31.529340000000001</c:v>
                </c:pt>
                <c:pt idx="120">
                  <c:v>31.529340000000001</c:v>
                </c:pt>
                <c:pt idx="121">
                  <c:v>31.529340000000001</c:v>
                </c:pt>
                <c:pt idx="122">
                  <c:v>31.529340000000001</c:v>
                </c:pt>
                <c:pt idx="123">
                  <c:v>31.529340000000001</c:v>
                </c:pt>
                <c:pt idx="124">
                  <c:v>31.529340000000001</c:v>
                </c:pt>
                <c:pt idx="125">
                  <c:v>31.529340000000001</c:v>
                </c:pt>
                <c:pt idx="126">
                  <c:v>31.529340000000001</c:v>
                </c:pt>
                <c:pt idx="127">
                  <c:v>31.529340000000001</c:v>
                </c:pt>
                <c:pt idx="128">
                  <c:v>31.529340000000001</c:v>
                </c:pt>
                <c:pt idx="129">
                  <c:v>31.529340000000001</c:v>
                </c:pt>
                <c:pt idx="130">
                  <c:v>31.529340000000001</c:v>
                </c:pt>
                <c:pt idx="131">
                  <c:v>31.529340000000001</c:v>
                </c:pt>
                <c:pt idx="132">
                  <c:v>31.529340000000001</c:v>
                </c:pt>
                <c:pt idx="133">
                  <c:v>31.529340000000001</c:v>
                </c:pt>
                <c:pt idx="134">
                  <c:v>31.529340000000001</c:v>
                </c:pt>
                <c:pt idx="135">
                  <c:v>31.529340000000001</c:v>
                </c:pt>
                <c:pt idx="136">
                  <c:v>31.529340000000001</c:v>
                </c:pt>
                <c:pt idx="137">
                  <c:v>31.529340000000001</c:v>
                </c:pt>
                <c:pt idx="138">
                  <c:v>31.529340000000001</c:v>
                </c:pt>
                <c:pt idx="139">
                  <c:v>31.529340000000001</c:v>
                </c:pt>
                <c:pt idx="140">
                  <c:v>31.529340000000001</c:v>
                </c:pt>
                <c:pt idx="141">
                  <c:v>31.529340000000001</c:v>
                </c:pt>
                <c:pt idx="142">
                  <c:v>31.529340000000001</c:v>
                </c:pt>
                <c:pt idx="143">
                  <c:v>31.529340000000001</c:v>
                </c:pt>
                <c:pt idx="144">
                  <c:v>31.529340000000001</c:v>
                </c:pt>
                <c:pt idx="145">
                  <c:v>31.529340000000001</c:v>
                </c:pt>
                <c:pt idx="146">
                  <c:v>31.529340000000001</c:v>
                </c:pt>
                <c:pt idx="147">
                  <c:v>31.529340000000001</c:v>
                </c:pt>
                <c:pt idx="148">
                  <c:v>31.529340000000001</c:v>
                </c:pt>
                <c:pt idx="149">
                  <c:v>31.529340000000001</c:v>
                </c:pt>
                <c:pt idx="150">
                  <c:v>31.529340000000001</c:v>
                </c:pt>
                <c:pt idx="151">
                  <c:v>31.529340000000001</c:v>
                </c:pt>
                <c:pt idx="152">
                  <c:v>31.529340000000001</c:v>
                </c:pt>
                <c:pt idx="153">
                  <c:v>31.529340000000001</c:v>
                </c:pt>
                <c:pt idx="154">
                  <c:v>31.529340000000001</c:v>
                </c:pt>
                <c:pt idx="155">
                  <c:v>31.529340000000001</c:v>
                </c:pt>
                <c:pt idx="156">
                  <c:v>31.529340000000001</c:v>
                </c:pt>
                <c:pt idx="157">
                  <c:v>31.529340000000001</c:v>
                </c:pt>
                <c:pt idx="158">
                  <c:v>31.529340000000001</c:v>
                </c:pt>
                <c:pt idx="159">
                  <c:v>31.529340000000001</c:v>
                </c:pt>
                <c:pt idx="160">
                  <c:v>31.529340000000001</c:v>
                </c:pt>
                <c:pt idx="161">
                  <c:v>31.529340000000001</c:v>
                </c:pt>
                <c:pt idx="162">
                  <c:v>31.529340000000001</c:v>
                </c:pt>
                <c:pt idx="163">
                  <c:v>31.529340000000001</c:v>
                </c:pt>
                <c:pt idx="164">
                  <c:v>31.529340000000001</c:v>
                </c:pt>
                <c:pt idx="165">
                  <c:v>31.529340000000001</c:v>
                </c:pt>
                <c:pt idx="166">
                  <c:v>31.529340000000001</c:v>
                </c:pt>
                <c:pt idx="167">
                  <c:v>31.529340000000001</c:v>
                </c:pt>
                <c:pt idx="168">
                  <c:v>31.529340000000001</c:v>
                </c:pt>
                <c:pt idx="169">
                  <c:v>31.529340000000001</c:v>
                </c:pt>
                <c:pt idx="170">
                  <c:v>31.529340000000001</c:v>
                </c:pt>
                <c:pt idx="171">
                  <c:v>31.529340000000001</c:v>
                </c:pt>
                <c:pt idx="172">
                  <c:v>31.529340000000001</c:v>
                </c:pt>
                <c:pt idx="173">
                  <c:v>31.529340000000001</c:v>
                </c:pt>
                <c:pt idx="174">
                  <c:v>31.529340000000001</c:v>
                </c:pt>
                <c:pt idx="175">
                  <c:v>31.529340000000001</c:v>
                </c:pt>
                <c:pt idx="176">
                  <c:v>31.529340000000001</c:v>
                </c:pt>
                <c:pt idx="177">
                  <c:v>31.529340000000001</c:v>
                </c:pt>
                <c:pt idx="178">
                  <c:v>31.529340000000001</c:v>
                </c:pt>
                <c:pt idx="179">
                  <c:v>31.529340000000001</c:v>
                </c:pt>
                <c:pt idx="180">
                  <c:v>31.529340000000001</c:v>
                </c:pt>
                <c:pt idx="181">
                  <c:v>31.529340000000001</c:v>
                </c:pt>
                <c:pt idx="182">
                  <c:v>31.529340000000001</c:v>
                </c:pt>
                <c:pt idx="183">
                  <c:v>31.529340000000001</c:v>
                </c:pt>
                <c:pt idx="184">
                  <c:v>31.529340000000001</c:v>
                </c:pt>
                <c:pt idx="185">
                  <c:v>31.529340000000001</c:v>
                </c:pt>
                <c:pt idx="186">
                  <c:v>31.529340000000001</c:v>
                </c:pt>
                <c:pt idx="187">
                  <c:v>31.529340000000001</c:v>
                </c:pt>
                <c:pt idx="188">
                  <c:v>31.529340000000001</c:v>
                </c:pt>
                <c:pt idx="189">
                  <c:v>31.529340000000001</c:v>
                </c:pt>
                <c:pt idx="190">
                  <c:v>31.529340000000001</c:v>
                </c:pt>
                <c:pt idx="191">
                  <c:v>31.529340000000001</c:v>
                </c:pt>
                <c:pt idx="192">
                  <c:v>31.529340000000001</c:v>
                </c:pt>
                <c:pt idx="193">
                  <c:v>31.529340000000001</c:v>
                </c:pt>
                <c:pt idx="194">
                  <c:v>31.529340000000001</c:v>
                </c:pt>
                <c:pt idx="195">
                  <c:v>31.529340000000001</c:v>
                </c:pt>
                <c:pt idx="196">
                  <c:v>31.529340000000001</c:v>
                </c:pt>
                <c:pt idx="197">
                  <c:v>31.529340000000001</c:v>
                </c:pt>
                <c:pt idx="198">
                  <c:v>31.529340000000001</c:v>
                </c:pt>
                <c:pt idx="199">
                  <c:v>31.529340000000001</c:v>
                </c:pt>
                <c:pt idx="200">
                  <c:v>31.529340000000001</c:v>
                </c:pt>
                <c:pt idx="201">
                  <c:v>31.529340000000001</c:v>
                </c:pt>
                <c:pt idx="202">
                  <c:v>31.529340000000001</c:v>
                </c:pt>
                <c:pt idx="203">
                  <c:v>31.529340000000001</c:v>
                </c:pt>
                <c:pt idx="204">
                  <c:v>31.529340000000001</c:v>
                </c:pt>
                <c:pt idx="205">
                  <c:v>31.529340000000001</c:v>
                </c:pt>
                <c:pt idx="206">
                  <c:v>31.529340000000001</c:v>
                </c:pt>
                <c:pt idx="207">
                  <c:v>31.529340000000001</c:v>
                </c:pt>
                <c:pt idx="208">
                  <c:v>31.529340000000001</c:v>
                </c:pt>
                <c:pt idx="209">
                  <c:v>31.529340000000001</c:v>
                </c:pt>
                <c:pt idx="210">
                  <c:v>31.529340000000001</c:v>
                </c:pt>
                <c:pt idx="211">
                  <c:v>31.529340000000001</c:v>
                </c:pt>
                <c:pt idx="212">
                  <c:v>31.529340000000001</c:v>
                </c:pt>
                <c:pt idx="213">
                  <c:v>31.529340000000001</c:v>
                </c:pt>
                <c:pt idx="214">
                  <c:v>31.529340000000001</c:v>
                </c:pt>
                <c:pt idx="215">
                  <c:v>31.529340000000001</c:v>
                </c:pt>
                <c:pt idx="216">
                  <c:v>31.529340000000001</c:v>
                </c:pt>
                <c:pt idx="217">
                  <c:v>31.529340000000001</c:v>
                </c:pt>
                <c:pt idx="218">
                  <c:v>31.529340000000001</c:v>
                </c:pt>
                <c:pt idx="219">
                  <c:v>31.529340000000001</c:v>
                </c:pt>
                <c:pt idx="220">
                  <c:v>31.529340000000001</c:v>
                </c:pt>
                <c:pt idx="221">
                  <c:v>31.529340000000001</c:v>
                </c:pt>
                <c:pt idx="222">
                  <c:v>31.529340000000001</c:v>
                </c:pt>
                <c:pt idx="223">
                  <c:v>31.529340000000001</c:v>
                </c:pt>
                <c:pt idx="224">
                  <c:v>31.529340000000001</c:v>
                </c:pt>
                <c:pt idx="225">
                  <c:v>31.529340000000001</c:v>
                </c:pt>
                <c:pt idx="226">
                  <c:v>31.529340000000001</c:v>
                </c:pt>
                <c:pt idx="227">
                  <c:v>31.529340000000001</c:v>
                </c:pt>
                <c:pt idx="228">
                  <c:v>31.529340000000001</c:v>
                </c:pt>
                <c:pt idx="229">
                  <c:v>31.529340000000001</c:v>
                </c:pt>
                <c:pt idx="230">
                  <c:v>31.529340000000001</c:v>
                </c:pt>
                <c:pt idx="231">
                  <c:v>31.529340000000001</c:v>
                </c:pt>
                <c:pt idx="232">
                  <c:v>31.529340000000001</c:v>
                </c:pt>
                <c:pt idx="233">
                  <c:v>31.529340000000001</c:v>
                </c:pt>
                <c:pt idx="234">
                  <c:v>31.529340000000001</c:v>
                </c:pt>
                <c:pt idx="235">
                  <c:v>31.529340000000001</c:v>
                </c:pt>
                <c:pt idx="236">
                  <c:v>31.529340000000001</c:v>
                </c:pt>
                <c:pt idx="237">
                  <c:v>31.529340000000001</c:v>
                </c:pt>
                <c:pt idx="238">
                  <c:v>31.529340000000001</c:v>
                </c:pt>
                <c:pt idx="239">
                  <c:v>31.529340000000001</c:v>
                </c:pt>
                <c:pt idx="240">
                  <c:v>31.529340000000001</c:v>
                </c:pt>
                <c:pt idx="241">
                  <c:v>31.529340000000001</c:v>
                </c:pt>
                <c:pt idx="242">
                  <c:v>31.529340000000001</c:v>
                </c:pt>
                <c:pt idx="243">
                  <c:v>31.529340000000001</c:v>
                </c:pt>
                <c:pt idx="244">
                  <c:v>31.529340000000001</c:v>
                </c:pt>
                <c:pt idx="245">
                  <c:v>31.529340000000001</c:v>
                </c:pt>
                <c:pt idx="246">
                  <c:v>31.529340000000001</c:v>
                </c:pt>
                <c:pt idx="247">
                  <c:v>31.529340000000001</c:v>
                </c:pt>
                <c:pt idx="248">
                  <c:v>31.529340000000001</c:v>
                </c:pt>
                <c:pt idx="249">
                  <c:v>31.529340000000001</c:v>
                </c:pt>
                <c:pt idx="250">
                  <c:v>31.529340000000001</c:v>
                </c:pt>
                <c:pt idx="251">
                  <c:v>31.529340000000001</c:v>
                </c:pt>
                <c:pt idx="252">
                  <c:v>31.529340000000001</c:v>
                </c:pt>
                <c:pt idx="253">
                  <c:v>31.529340000000001</c:v>
                </c:pt>
                <c:pt idx="254">
                  <c:v>31.529340000000001</c:v>
                </c:pt>
                <c:pt idx="255">
                  <c:v>31.529340000000001</c:v>
                </c:pt>
                <c:pt idx="256">
                  <c:v>31.529340000000001</c:v>
                </c:pt>
                <c:pt idx="257">
                  <c:v>31.529340000000001</c:v>
                </c:pt>
                <c:pt idx="258">
                  <c:v>31.529340000000001</c:v>
                </c:pt>
                <c:pt idx="259">
                  <c:v>31.529340000000001</c:v>
                </c:pt>
                <c:pt idx="260">
                  <c:v>31.529340000000001</c:v>
                </c:pt>
                <c:pt idx="261">
                  <c:v>31.529340000000001</c:v>
                </c:pt>
                <c:pt idx="262">
                  <c:v>31.529340000000001</c:v>
                </c:pt>
                <c:pt idx="263">
                  <c:v>31.529340000000001</c:v>
                </c:pt>
                <c:pt idx="264">
                  <c:v>31.529340000000001</c:v>
                </c:pt>
                <c:pt idx="265">
                  <c:v>31.529340000000001</c:v>
                </c:pt>
                <c:pt idx="266">
                  <c:v>31.529340000000001</c:v>
                </c:pt>
                <c:pt idx="267">
                  <c:v>31.529340000000001</c:v>
                </c:pt>
                <c:pt idx="268">
                  <c:v>31.529340000000001</c:v>
                </c:pt>
                <c:pt idx="269">
                  <c:v>31.529340000000001</c:v>
                </c:pt>
                <c:pt idx="270">
                  <c:v>31.529340000000001</c:v>
                </c:pt>
                <c:pt idx="271">
                  <c:v>31.529340000000001</c:v>
                </c:pt>
                <c:pt idx="272">
                  <c:v>31.529340000000001</c:v>
                </c:pt>
                <c:pt idx="273">
                  <c:v>31.529340000000001</c:v>
                </c:pt>
                <c:pt idx="274">
                  <c:v>31.529340000000001</c:v>
                </c:pt>
                <c:pt idx="275">
                  <c:v>31.529340000000001</c:v>
                </c:pt>
                <c:pt idx="276">
                  <c:v>31.529340000000001</c:v>
                </c:pt>
                <c:pt idx="277">
                  <c:v>31.529340000000001</c:v>
                </c:pt>
                <c:pt idx="278">
                  <c:v>31.529340000000001</c:v>
                </c:pt>
                <c:pt idx="279">
                  <c:v>31.529340000000001</c:v>
                </c:pt>
                <c:pt idx="280">
                  <c:v>31.529340000000001</c:v>
                </c:pt>
                <c:pt idx="281">
                  <c:v>31.529340000000001</c:v>
                </c:pt>
                <c:pt idx="282">
                  <c:v>31.529340000000001</c:v>
                </c:pt>
                <c:pt idx="283">
                  <c:v>31.529340000000001</c:v>
                </c:pt>
                <c:pt idx="284">
                  <c:v>31.529340000000001</c:v>
                </c:pt>
                <c:pt idx="285">
                  <c:v>31.529340000000001</c:v>
                </c:pt>
                <c:pt idx="286">
                  <c:v>31.529340000000001</c:v>
                </c:pt>
                <c:pt idx="287">
                  <c:v>31.529340000000001</c:v>
                </c:pt>
                <c:pt idx="288">
                  <c:v>31.529340000000001</c:v>
                </c:pt>
                <c:pt idx="289">
                  <c:v>31.529340000000001</c:v>
                </c:pt>
                <c:pt idx="290">
                  <c:v>31.529340000000001</c:v>
                </c:pt>
                <c:pt idx="291">
                  <c:v>31.529340000000001</c:v>
                </c:pt>
                <c:pt idx="292">
                  <c:v>31.529340000000001</c:v>
                </c:pt>
                <c:pt idx="293">
                  <c:v>31.529340000000001</c:v>
                </c:pt>
                <c:pt idx="294">
                  <c:v>31.529340000000001</c:v>
                </c:pt>
                <c:pt idx="295">
                  <c:v>31.529340000000001</c:v>
                </c:pt>
                <c:pt idx="296">
                  <c:v>31.529340000000001</c:v>
                </c:pt>
                <c:pt idx="297">
                  <c:v>31.529340000000001</c:v>
                </c:pt>
                <c:pt idx="298">
                  <c:v>31.529340000000001</c:v>
                </c:pt>
                <c:pt idx="299">
                  <c:v>31.529340000000001</c:v>
                </c:pt>
                <c:pt idx="300">
                  <c:v>31.529340000000001</c:v>
                </c:pt>
                <c:pt idx="301">
                  <c:v>31.529340000000001</c:v>
                </c:pt>
                <c:pt idx="302">
                  <c:v>31.529340000000001</c:v>
                </c:pt>
                <c:pt idx="303">
                  <c:v>31.529340000000001</c:v>
                </c:pt>
                <c:pt idx="304">
                  <c:v>31.529340000000001</c:v>
                </c:pt>
                <c:pt idx="305">
                  <c:v>31.529340000000001</c:v>
                </c:pt>
                <c:pt idx="306">
                  <c:v>31.529340000000001</c:v>
                </c:pt>
                <c:pt idx="307">
                  <c:v>31.529340000000001</c:v>
                </c:pt>
                <c:pt idx="308">
                  <c:v>31.529340000000001</c:v>
                </c:pt>
                <c:pt idx="309">
                  <c:v>31.529340000000001</c:v>
                </c:pt>
                <c:pt idx="310">
                  <c:v>31.529340000000001</c:v>
                </c:pt>
                <c:pt idx="311">
                  <c:v>31.529340000000001</c:v>
                </c:pt>
                <c:pt idx="312">
                  <c:v>31.529340000000001</c:v>
                </c:pt>
                <c:pt idx="313">
                  <c:v>31.529340000000001</c:v>
                </c:pt>
                <c:pt idx="314">
                  <c:v>31.529340000000001</c:v>
                </c:pt>
                <c:pt idx="315">
                  <c:v>31.529340000000001</c:v>
                </c:pt>
                <c:pt idx="316">
                  <c:v>31.529340000000001</c:v>
                </c:pt>
                <c:pt idx="317">
                  <c:v>31.529340000000001</c:v>
                </c:pt>
                <c:pt idx="318">
                  <c:v>31.529340000000001</c:v>
                </c:pt>
                <c:pt idx="319">
                  <c:v>31.529340000000001</c:v>
                </c:pt>
                <c:pt idx="320">
                  <c:v>31.529340000000001</c:v>
                </c:pt>
                <c:pt idx="321">
                  <c:v>31.529340000000001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99-4E36-9EE8-13E4B2657A45}"/>
            </c:ext>
          </c:extLst>
        </c:ser>
        <c:ser>
          <c:idx val="3"/>
          <c:order val="3"/>
          <c:tx>
            <c:strRef>
              <c:f>'Resistance to Motion'!$L$1</c:f>
              <c:strCache>
                <c:ptCount val="1"/>
                <c:pt idx="0">
                  <c:v>Fp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Motion'!$H$2:$H$323</c:f>
              <c:numCache>
                <c:formatCode>General</c:formatCode>
                <c:ptCount val="3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299.33061522867689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</c:numCache>
            </c:numRef>
          </c:xVal>
          <c:yVal>
            <c:numRef>
              <c:f>'Resistance to Motion'!$L$2:$L$323</c:f>
              <c:numCache>
                <c:formatCode>0.000</c:formatCode>
                <c:ptCount val="3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99-4E36-9EE8-13E4B2657A45}"/>
            </c:ext>
          </c:extLst>
        </c:ser>
        <c:ser>
          <c:idx val="4"/>
          <c:order val="4"/>
          <c:tx>
            <c:strRef>
              <c:f>'Resistance to Motion'!$M$1</c:f>
              <c:strCache>
                <c:ptCount val="1"/>
                <c:pt idx="0">
                  <c:v>Ft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'Resistance to Motion'!$H$2:$H$323</c:f>
              <c:numCache>
                <c:formatCode>General</c:formatCode>
                <c:ptCount val="3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299.33061522867689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</c:numCache>
            </c:numRef>
          </c:xVal>
          <c:yVal>
            <c:numRef>
              <c:f>'Resistance to Motion'!$M$2:$M$323</c:f>
              <c:numCache>
                <c:formatCode>0.000</c:formatCode>
                <c:ptCount val="322"/>
                <c:pt idx="0">
                  <c:v>31.529340000000001</c:v>
                </c:pt>
                <c:pt idx="1">
                  <c:v>31.538701245379631</c:v>
                </c:pt>
                <c:pt idx="2">
                  <c:v>31.56678498151852</c:v>
                </c:pt>
                <c:pt idx="3">
                  <c:v>31.613591208416668</c:v>
                </c:pt>
                <c:pt idx="4">
                  <c:v>31.679119926074076</c:v>
                </c:pt>
                <c:pt idx="5">
                  <c:v>31.763371134490743</c:v>
                </c:pt>
                <c:pt idx="6">
                  <c:v>31.866344833666666</c:v>
                </c:pt>
                <c:pt idx="7">
                  <c:v>31.988041023601852</c:v>
                </c:pt>
                <c:pt idx="8">
                  <c:v>32.128459704296297</c:v>
                </c:pt>
                <c:pt idx="9">
                  <c:v>32.287600875750002</c:v>
                </c:pt>
                <c:pt idx="10">
                  <c:v>32.465464537962966</c:v>
                </c:pt>
                <c:pt idx="11">
                  <c:v>32.662050690935189</c:v>
                </c:pt>
                <c:pt idx="12">
                  <c:v>32.877359334666664</c:v>
                </c:pt>
                <c:pt idx="13">
                  <c:v>33.111390469157406</c:v>
                </c:pt>
                <c:pt idx="14">
                  <c:v>33.364144094407408</c:v>
                </c:pt>
                <c:pt idx="15">
                  <c:v>33.635620210416668</c:v>
                </c:pt>
                <c:pt idx="16">
                  <c:v>33.925818817185188</c:v>
                </c:pt>
                <c:pt idx="17">
                  <c:v>34.234739914712961</c:v>
                </c:pt>
                <c:pt idx="18">
                  <c:v>34.562383503</c:v>
                </c:pt>
                <c:pt idx="19">
                  <c:v>34.908749582046298</c:v>
                </c:pt>
                <c:pt idx="20">
                  <c:v>35.273838151851855</c:v>
                </c:pt>
                <c:pt idx="21">
                  <c:v>35.657649212416672</c:v>
                </c:pt>
                <c:pt idx="22">
                  <c:v>36.060182763740741</c:v>
                </c:pt>
                <c:pt idx="23">
                  <c:v>36.481438805824077</c:v>
                </c:pt>
                <c:pt idx="24">
                  <c:v>36.921417338666672</c:v>
                </c:pt>
                <c:pt idx="25">
                  <c:v>37.380118362268519</c:v>
                </c:pt>
                <c:pt idx="26">
                  <c:v>37.857541876629632</c:v>
                </c:pt>
                <c:pt idx="27">
                  <c:v>38.353687881749998</c:v>
                </c:pt>
                <c:pt idx="28">
                  <c:v>38.868556377629631</c:v>
                </c:pt>
                <c:pt idx="29">
                  <c:v>39.402147364268522</c:v>
                </c:pt>
                <c:pt idx="30">
                  <c:v>39.954460841666673</c:v>
                </c:pt>
                <c:pt idx="31">
                  <c:v>40.525496809824077</c:v>
                </c:pt>
                <c:pt idx="32">
                  <c:v>41.115255268740739</c:v>
                </c:pt>
                <c:pt idx="33">
                  <c:v>41.723736218416668</c:v>
                </c:pt>
                <c:pt idx="34">
                  <c:v>42.350939658851857</c:v>
                </c:pt>
                <c:pt idx="35">
                  <c:v>42.996865590046298</c:v>
                </c:pt>
                <c:pt idx="36">
                  <c:v>43.661514011999998</c:v>
                </c:pt>
                <c:pt idx="37">
                  <c:v>44.344884924712964</c:v>
                </c:pt>
                <c:pt idx="38">
                  <c:v>45.046978328185183</c:v>
                </c:pt>
                <c:pt idx="39">
                  <c:v>45.767794222416669</c:v>
                </c:pt>
                <c:pt idx="40">
                  <c:v>46.507332607407406</c:v>
                </c:pt>
                <c:pt idx="41">
                  <c:v>47.26559348315741</c:v>
                </c:pt>
                <c:pt idx="42">
                  <c:v>48.042576849666673</c:v>
                </c:pt>
                <c:pt idx="43">
                  <c:v>48.838282706935189</c:v>
                </c:pt>
                <c:pt idx="44">
                  <c:v>49.652711054962964</c:v>
                </c:pt>
                <c:pt idx="45">
                  <c:v>50.485861893749998</c:v>
                </c:pt>
                <c:pt idx="46">
                  <c:v>51.337735223296299</c:v>
                </c:pt>
                <c:pt idx="47">
                  <c:v>52.208331043601845</c:v>
                </c:pt>
                <c:pt idx="48">
                  <c:v>53.097649354666672</c:v>
                </c:pt>
                <c:pt idx="49">
                  <c:v>54.005690156490743</c:v>
                </c:pt>
                <c:pt idx="50">
                  <c:v>54.932453449074075</c:v>
                </c:pt>
                <c:pt idx="51">
                  <c:v>55.877939232416672</c:v>
                </c:pt>
                <c:pt idx="52">
                  <c:v>56.842147506518515</c:v>
                </c:pt>
                <c:pt idx="53">
                  <c:v>57.825078271379631</c:v>
                </c:pt>
                <c:pt idx="54">
                  <c:v>58.826731527</c:v>
                </c:pt>
                <c:pt idx="55">
                  <c:v>59.847107273379635</c:v>
                </c:pt>
                <c:pt idx="56">
                  <c:v>60.886205510518522</c:v>
                </c:pt>
                <c:pt idx="57">
                  <c:v>61.944026238416669</c:v>
                </c:pt>
                <c:pt idx="58">
                  <c:v>63.020569457074075</c:v>
                </c:pt>
                <c:pt idx="59">
                  <c:v>64.11583516649074</c:v>
                </c:pt>
                <c:pt idx="60">
                  <c:v>65.229823366666679</c:v>
                </c:pt>
                <c:pt idx="61">
                  <c:v>66.362534057601863</c:v>
                </c:pt>
                <c:pt idx="62">
                  <c:v>67.513967239296292</c:v>
                </c:pt>
                <c:pt idx="63">
                  <c:v>68.684122911749995</c:v>
                </c:pt>
                <c:pt idx="64">
                  <c:v>69.873001074962971</c:v>
                </c:pt>
                <c:pt idx="65">
                  <c:v>71.080601728935193</c:v>
                </c:pt>
                <c:pt idx="66">
                  <c:v>72.306924873666674</c:v>
                </c:pt>
                <c:pt idx="67">
                  <c:v>73.5519705091574</c:v>
                </c:pt>
                <c:pt idx="68">
                  <c:v>74.815738635407413</c:v>
                </c:pt>
                <c:pt idx="69">
                  <c:v>76.098229252416672</c:v>
                </c:pt>
                <c:pt idx="70">
                  <c:v>77.399442360185191</c:v>
                </c:pt>
                <c:pt idx="71">
                  <c:v>78.719377958712954</c:v>
                </c:pt>
                <c:pt idx="72">
                  <c:v>80.058036048000005</c:v>
                </c:pt>
                <c:pt idx="73">
                  <c:v>81.415416628046302</c:v>
                </c:pt>
                <c:pt idx="74">
                  <c:v>82.791519698851857</c:v>
                </c:pt>
                <c:pt idx="75">
                  <c:v>84.186345260416672</c:v>
                </c:pt>
                <c:pt idx="76">
                  <c:v>85.599893312740733</c:v>
                </c:pt>
                <c:pt idx="77">
                  <c:v>87.032163855824081</c:v>
                </c:pt>
                <c:pt idx="78">
                  <c:v>88.483156889666674</c:v>
                </c:pt>
                <c:pt idx="79">
                  <c:v>89.952872414268526</c:v>
                </c:pt>
                <c:pt idx="80">
                  <c:v>91.441310429629624</c:v>
                </c:pt>
                <c:pt idx="81">
                  <c:v>92.948470935749995</c:v>
                </c:pt>
                <c:pt idx="82">
                  <c:v>94.47435393262964</c:v>
                </c:pt>
                <c:pt idx="83">
                  <c:v>96.018959420268516</c:v>
                </c:pt>
                <c:pt idx="84">
                  <c:v>97.582287398666679</c:v>
                </c:pt>
                <c:pt idx="85">
                  <c:v>99.164337867824074</c:v>
                </c:pt>
                <c:pt idx="86">
                  <c:v>100.76511082774074</c:v>
                </c:pt>
                <c:pt idx="87">
                  <c:v>102.38460627841667</c:v>
                </c:pt>
                <c:pt idx="88">
                  <c:v>104.02282421985186</c:v>
                </c:pt>
                <c:pt idx="89">
                  <c:v>105.67976465204632</c:v>
                </c:pt>
                <c:pt idx="90">
                  <c:v>107.35542757500001</c:v>
                </c:pt>
                <c:pt idx="91">
                  <c:v>109.04981298871296</c:v>
                </c:pt>
                <c:pt idx="92">
                  <c:v>110.7629208931852</c:v>
                </c:pt>
                <c:pt idx="93">
                  <c:v>112.49475128841668</c:v>
                </c:pt>
                <c:pt idx="94">
                  <c:v>114.24530417440739</c:v>
                </c:pt>
                <c:pt idx="95">
                  <c:v>116.01457955115741</c:v>
                </c:pt>
                <c:pt idx="96">
                  <c:v>117.80257741866667</c:v>
                </c:pt>
                <c:pt idx="97">
                  <c:v>119.60929777693521</c:v>
                </c:pt>
                <c:pt idx="98">
                  <c:v>121.43474062596299</c:v>
                </c:pt>
                <c:pt idx="99">
                  <c:v>123.27890596575</c:v>
                </c:pt>
                <c:pt idx="100">
                  <c:v>125.1417937962963</c:v>
                </c:pt>
                <c:pt idx="101">
                  <c:v>127.02340411760187</c:v>
                </c:pt>
                <c:pt idx="102">
                  <c:v>128.92373692966669</c:v>
                </c:pt>
                <c:pt idx="103">
                  <c:v>130.84279223249072</c:v>
                </c:pt>
                <c:pt idx="104">
                  <c:v>132.78057002607406</c:v>
                </c:pt>
                <c:pt idx="105">
                  <c:v>134.73707031041667</c:v>
                </c:pt>
                <c:pt idx="106">
                  <c:v>136.71229308551852</c:v>
                </c:pt>
                <c:pt idx="107">
                  <c:v>138.70623835137962</c:v>
                </c:pt>
                <c:pt idx="108">
                  <c:v>140.718906108</c:v>
                </c:pt>
                <c:pt idx="109">
                  <c:v>142.75029635537962</c:v>
                </c:pt>
                <c:pt idx="110">
                  <c:v>144.80040909351851</c:v>
                </c:pt>
                <c:pt idx="111">
                  <c:v>146.86924432241668</c:v>
                </c:pt>
                <c:pt idx="112">
                  <c:v>148.95680204207409</c:v>
                </c:pt>
                <c:pt idx="113">
                  <c:v>151.06308225249074</c:v>
                </c:pt>
                <c:pt idx="114">
                  <c:v>153.18808495366667</c:v>
                </c:pt>
                <c:pt idx="115">
                  <c:v>155.33181014560185</c:v>
                </c:pt>
                <c:pt idx="116">
                  <c:v>157.4942578282963</c:v>
                </c:pt>
                <c:pt idx="117">
                  <c:v>159.67542800174999</c:v>
                </c:pt>
                <c:pt idx="118">
                  <c:v>161.87532066596293</c:v>
                </c:pt>
                <c:pt idx="119">
                  <c:v>164.09393582093517</c:v>
                </c:pt>
                <c:pt idx="120">
                  <c:v>166.33127346666669</c:v>
                </c:pt>
                <c:pt idx="121">
                  <c:v>168.58733360315742</c:v>
                </c:pt>
                <c:pt idx="122">
                  <c:v>170.86211623040742</c:v>
                </c:pt>
                <c:pt idx="123">
                  <c:v>173.1556213484167</c:v>
                </c:pt>
                <c:pt idx="124">
                  <c:v>175.46784895718514</c:v>
                </c:pt>
                <c:pt idx="125">
                  <c:v>177.79879905671294</c:v>
                </c:pt>
                <c:pt idx="126">
                  <c:v>180.14847164699998</c:v>
                </c:pt>
                <c:pt idx="127">
                  <c:v>182.51686672804627</c:v>
                </c:pt>
                <c:pt idx="128">
                  <c:v>184.90398429985186</c:v>
                </c:pt>
                <c:pt idx="129">
                  <c:v>187.30982436241669</c:v>
                </c:pt>
                <c:pt idx="130">
                  <c:v>189.73438691574074</c:v>
                </c:pt>
                <c:pt idx="131">
                  <c:v>192.1776719598241</c:v>
                </c:pt>
                <c:pt idx="132">
                  <c:v>194.63967949466669</c:v>
                </c:pt>
                <c:pt idx="133">
                  <c:v>197.12040952026848</c:v>
                </c:pt>
                <c:pt idx="134">
                  <c:v>199.6198620366296</c:v>
                </c:pt>
                <c:pt idx="135">
                  <c:v>202.13803704374999</c:v>
                </c:pt>
                <c:pt idx="136">
                  <c:v>204.67493454162963</c:v>
                </c:pt>
                <c:pt idx="137">
                  <c:v>207.23055453026853</c:v>
                </c:pt>
                <c:pt idx="138">
                  <c:v>209.80489700966666</c:v>
                </c:pt>
                <c:pt idx="139">
                  <c:v>212.39796197982409</c:v>
                </c:pt>
                <c:pt idx="140">
                  <c:v>215.00974944074076</c:v>
                </c:pt>
                <c:pt idx="141">
                  <c:v>217.64025939241668</c:v>
                </c:pt>
                <c:pt idx="142">
                  <c:v>220.28949183485182</c:v>
                </c:pt>
                <c:pt idx="143">
                  <c:v>222.95744676804625</c:v>
                </c:pt>
                <c:pt idx="144">
                  <c:v>225.64412419199999</c:v>
                </c:pt>
                <c:pt idx="145">
                  <c:v>228.34952410671295</c:v>
                </c:pt>
                <c:pt idx="146">
                  <c:v>231.07364651218518</c:v>
                </c:pt>
                <c:pt idx="147">
                  <c:v>233.81649140841668</c:v>
                </c:pt>
                <c:pt idx="148">
                  <c:v>236.57805879540743</c:v>
                </c:pt>
                <c:pt idx="149">
                  <c:v>239.35834867315742</c:v>
                </c:pt>
                <c:pt idx="150">
                  <c:v>242.15736104166669</c:v>
                </c:pt>
                <c:pt idx="151">
                  <c:v>244.97509590093514</c:v>
                </c:pt>
                <c:pt idx="152">
                  <c:v>247.81155325096293</c:v>
                </c:pt>
                <c:pt idx="153">
                  <c:v>250.66673309174999</c:v>
                </c:pt>
                <c:pt idx="154">
                  <c:v>253.54063542329629</c:v>
                </c:pt>
                <c:pt idx="155">
                  <c:v>256.43326024560184</c:v>
                </c:pt>
                <c:pt idx="156">
                  <c:v>259.34460755866667</c:v>
                </c:pt>
                <c:pt idx="157">
                  <c:v>262.27467736249076</c:v>
                </c:pt>
                <c:pt idx="158">
                  <c:v>265.22346965707408</c:v>
                </c:pt>
                <c:pt idx="159">
                  <c:v>268.19098444241672</c:v>
                </c:pt>
                <c:pt idx="160">
                  <c:v>271.17722171851852</c:v>
                </c:pt>
                <c:pt idx="161">
                  <c:v>274.1821814853796</c:v>
                </c:pt>
                <c:pt idx="162">
                  <c:v>277.20586374300001</c:v>
                </c:pt>
                <c:pt idx="163">
                  <c:v>280.24826849137963</c:v>
                </c:pt>
                <c:pt idx="164">
                  <c:v>283.30939573051853</c:v>
                </c:pt>
                <c:pt idx="165">
                  <c:v>286.3892454604167</c:v>
                </c:pt>
                <c:pt idx="166">
                  <c:v>289.48781768107403</c:v>
                </c:pt>
                <c:pt idx="167">
                  <c:v>292.60511239249075</c:v>
                </c:pt>
                <c:pt idx="168">
                  <c:v>295.74112959466669</c:v>
                </c:pt>
                <c:pt idx="169">
                  <c:v>298.89586928760184</c:v>
                </c:pt>
                <c:pt idx="170">
                  <c:v>302.06933147129627</c:v>
                </c:pt>
                <c:pt idx="171">
                  <c:v>305.26151614574997</c:v>
                </c:pt>
                <c:pt idx="172">
                  <c:v>308.47242331096294</c:v>
                </c:pt>
                <c:pt idx="173">
                  <c:v>311.70205296693513</c:v>
                </c:pt>
                <c:pt idx="174">
                  <c:v>314.95040511366665</c:v>
                </c:pt>
                <c:pt idx="175">
                  <c:v>318.21747975115738</c:v>
                </c:pt>
                <c:pt idx="176">
                  <c:v>321.50327687940739</c:v>
                </c:pt>
                <c:pt idx="177">
                  <c:v>324.80779649841674</c:v>
                </c:pt>
                <c:pt idx="178">
                  <c:v>328.13103860818524</c:v>
                </c:pt>
                <c:pt idx="179">
                  <c:v>331.47300320871295</c:v>
                </c:pt>
                <c:pt idx="180">
                  <c:v>334.8336903</c:v>
                </c:pt>
                <c:pt idx="181">
                  <c:v>338.21309988204627</c:v>
                </c:pt>
                <c:pt idx="182">
                  <c:v>341.6112319548518</c:v>
                </c:pt>
                <c:pt idx="183">
                  <c:v>345.02808651841667</c:v>
                </c:pt>
                <c:pt idx="184">
                  <c:v>348.46366357274076</c:v>
                </c:pt>
                <c:pt idx="185">
                  <c:v>351.91796311782406</c:v>
                </c:pt>
                <c:pt idx="186">
                  <c:v>355.39098515366669</c:v>
                </c:pt>
                <c:pt idx="187">
                  <c:v>358.8827296802686</c:v>
                </c:pt>
                <c:pt idx="188">
                  <c:v>362.39319669762955</c:v>
                </c:pt>
                <c:pt idx="189">
                  <c:v>365.92238620574994</c:v>
                </c:pt>
                <c:pt idx="190">
                  <c:v>369.47029820462961</c:v>
                </c:pt>
                <c:pt idx="191">
                  <c:v>373.0369326942685</c:v>
                </c:pt>
                <c:pt idx="192">
                  <c:v>376.62228967466666</c:v>
                </c:pt>
                <c:pt idx="193">
                  <c:v>380.22636914582409</c:v>
                </c:pt>
                <c:pt idx="194">
                  <c:v>383.8491711077408</c:v>
                </c:pt>
                <c:pt idx="195">
                  <c:v>387.49069556041673</c:v>
                </c:pt>
                <c:pt idx="196">
                  <c:v>391.15094250385192</c:v>
                </c:pt>
                <c:pt idx="197">
                  <c:v>394.82991193804628</c:v>
                </c:pt>
                <c:pt idx="198">
                  <c:v>398.52760386299997</c:v>
                </c:pt>
                <c:pt idx="199">
                  <c:v>402.24401827871293</c:v>
                </c:pt>
                <c:pt idx="200">
                  <c:v>405.97915518518516</c:v>
                </c:pt>
                <c:pt idx="201">
                  <c:v>409.73301458241667</c:v>
                </c:pt>
                <c:pt idx="202">
                  <c:v>413.50559647040745</c:v>
                </c:pt>
                <c:pt idx="203">
                  <c:v>417.29690084915745</c:v>
                </c:pt>
                <c:pt idx="204">
                  <c:v>421.10692771866673</c:v>
                </c:pt>
                <c:pt idx="205">
                  <c:v>424.93567707893521</c:v>
                </c:pt>
                <c:pt idx="206">
                  <c:v>428.78314892996292</c:v>
                </c:pt>
                <c:pt idx="207">
                  <c:v>432.64934327174996</c:v>
                </c:pt>
                <c:pt idx="208">
                  <c:v>436.53426010429627</c:v>
                </c:pt>
                <c:pt idx="209">
                  <c:v>440.43789942760185</c:v>
                </c:pt>
                <c:pt idx="210">
                  <c:v>444.36026124166665</c:v>
                </c:pt>
                <c:pt idx="211">
                  <c:v>448.30134554649078</c:v>
                </c:pt>
                <c:pt idx="212">
                  <c:v>452.26115234207407</c:v>
                </c:pt>
                <c:pt idx="213">
                  <c:v>456.23968162841669</c:v>
                </c:pt>
                <c:pt idx="214">
                  <c:v>460.23693340551853</c:v>
                </c:pt>
                <c:pt idx="215">
                  <c:v>464.25290767337958</c:v>
                </c:pt>
                <c:pt idx="216">
                  <c:v>468.28760443199997</c:v>
                </c:pt>
                <c:pt idx="217">
                  <c:v>472.34102368137962</c:v>
                </c:pt>
                <c:pt idx="218">
                  <c:v>476.4131654215185</c:v>
                </c:pt>
                <c:pt idx="219">
                  <c:v>480.50402965241665</c:v>
                </c:pt>
                <c:pt idx="220">
                  <c:v>484.61361637407407</c:v>
                </c:pt>
                <c:pt idx="221">
                  <c:v>488.74192558649077</c:v>
                </c:pt>
                <c:pt idx="222">
                  <c:v>492.88895728966668</c:v>
                </c:pt>
                <c:pt idx="223">
                  <c:v>497.05471148360186</c:v>
                </c:pt>
                <c:pt idx="224">
                  <c:v>501.23918816829632</c:v>
                </c:pt>
                <c:pt idx="225">
                  <c:v>505.44238734374994</c:v>
                </c:pt>
                <c:pt idx="226">
                  <c:v>509.66430900996295</c:v>
                </c:pt>
                <c:pt idx="227">
                  <c:v>513.90495316693523</c:v>
                </c:pt>
                <c:pt idx="228">
                  <c:v>518.16431981466667</c:v>
                </c:pt>
                <c:pt idx="229">
                  <c:v>522.44240895315738</c:v>
                </c:pt>
                <c:pt idx="230">
                  <c:v>526.73922058240748</c:v>
                </c:pt>
                <c:pt idx="231">
                  <c:v>531.05475470241663</c:v>
                </c:pt>
                <c:pt idx="232">
                  <c:v>535.38901131318516</c:v>
                </c:pt>
                <c:pt idx="233">
                  <c:v>539.74199041471309</c:v>
                </c:pt>
                <c:pt idx="234">
                  <c:v>544.11369200700005</c:v>
                </c:pt>
                <c:pt idx="235">
                  <c:v>548.50411609004641</c:v>
                </c:pt>
                <c:pt idx="236">
                  <c:v>552.91326266385181</c:v>
                </c:pt>
                <c:pt idx="237">
                  <c:v>557.34113172841683</c:v>
                </c:pt>
                <c:pt idx="238">
                  <c:v>561.78772328374077</c:v>
                </c:pt>
                <c:pt idx="239">
                  <c:v>566.253037329824</c:v>
                </c:pt>
                <c:pt idx="240">
                  <c:v>570.73707386666683</c:v>
                </c:pt>
                <c:pt idx="241">
                  <c:v>575.23983289426849</c:v>
                </c:pt>
                <c:pt idx="242">
                  <c:v>579.76131441262976</c:v>
                </c:pt>
                <c:pt idx="243">
                  <c:v>584.30151842174996</c:v>
                </c:pt>
                <c:pt idx="244">
                  <c:v>588.86044492162978</c:v>
                </c:pt>
                <c:pt idx="245">
                  <c:v>593.43809391226853</c:v>
                </c:pt>
                <c:pt idx="246">
                  <c:v>598.03446539366689</c:v>
                </c:pt>
                <c:pt idx="247">
                  <c:v>602.64955936582419</c:v>
                </c:pt>
                <c:pt idx="248">
                  <c:v>607.28337582874065</c:v>
                </c:pt>
                <c:pt idx="249">
                  <c:v>611.93591478241672</c:v>
                </c:pt>
                <c:pt idx="250">
                  <c:v>616.60717622685183</c:v>
                </c:pt>
                <c:pt idx="251">
                  <c:v>621.29716016204645</c:v>
                </c:pt>
                <c:pt idx="252">
                  <c:v>626.005866588</c:v>
                </c:pt>
                <c:pt idx="253">
                  <c:v>630.73329550471306</c:v>
                </c:pt>
                <c:pt idx="254">
                  <c:v>635.47944691218515</c:v>
                </c:pt>
                <c:pt idx="255">
                  <c:v>640.24432081041687</c:v>
                </c:pt>
                <c:pt idx="256">
                  <c:v>645.02791719940751</c:v>
                </c:pt>
                <c:pt idx="257">
                  <c:v>649.83023607915732</c:v>
                </c:pt>
                <c:pt idx="258">
                  <c:v>654.65127744966685</c:v>
                </c:pt>
                <c:pt idx="259">
                  <c:v>659.49104131093509</c:v>
                </c:pt>
                <c:pt idx="260">
                  <c:v>664.34952766296306</c:v>
                </c:pt>
                <c:pt idx="261">
                  <c:v>669.22673650575007</c:v>
                </c:pt>
                <c:pt idx="262">
                  <c:v>674.12266783929647</c:v>
                </c:pt>
                <c:pt idx="263">
                  <c:v>679.03732166360192</c:v>
                </c:pt>
                <c:pt idx="264">
                  <c:v>683.97069797866686</c:v>
                </c:pt>
                <c:pt idx="265">
                  <c:v>688.92279678449086</c:v>
                </c:pt>
                <c:pt idx="266">
                  <c:v>693.89361808107401</c:v>
                </c:pt>
                <c:pt idx="267">
                  <c:v>698.88316186841678</c:v>
                </c:pt>
                <c:pt idx="268">
                  <c:v>703.89142814651848</c:v>
                </c:pt>
                <c:pt idx="269">
                  <c:v>708.91841691537968</c:v>
                </c:pt>
                <c:pt idx="270">
                  <c:v>713.96412817500004</c:v>
                </c:pt>
                <c:pt idx="271">
                  <c:v>719.02856192537979</c:v>
                </c:pt>
                <c:pt idx="272">
                  <c:v>724.11171816651859</c:v>
                </c:pt>
                <c:pt idx="273">
                  <c:v>729.21359689841688</c:v>
                </c:pt>
                <c:pt idx="274">
                  <c:v>734.33419812107422</c:v>
                </c:pt>
                <c:pt idx="275">
                  <c:v>739.47352183449061</c:v>
                </c:pt>
                <c:pt idx="276">
                  <c:v>744.63156803866673</c:v>
                </c:pt>
                <c:pt idx="277">
                  <c:v>749.80833673360189</c:v>
                </c:pt>
                <c:pt idx="278">
                  <c:v>755.00382791929644</c:v>
                </c:pt>
                <c:pt idx="279">
                  <c:v>760.21804159575004</c:v>
                </c:pt>
                <c:pt idx="280">
                  <c:v>765.45097776296313</c:v>
                </c:pt>
                <c:pt idx="281">
                  <c:v>770.70263642093528</c:v>
                </c:pt>
                <c:pt idx="282">
                  <c:v>775.97301756966681</c:v>
                </c:pt>
                <c:pt idx="283">
                  <c:v>781.2621212091575</c:v>
                </c:pt>
                <c:pt idx="284">
                  <c:v>786.56994733940735</c:v>
                </c:pt>
                <c:pt idx="285">
                  <c:v>791.89649596041681</c:v>
                </c:pt>
                <c:pt idx="286">
                  <c:v>797.2417670721851</c:v>
                </c:pt>
                <c:pt idx="287">
                  <c:v>802.60576067471311</c:v>
                </c:pt>
                <c:pt idx="288">
                  <c:v>807.98847676800006</c:v>
                </c:pt>
                <c:pt idx="289">
                  <c:v>813.38991535204639</c:v>
                </c:pt>
                <c:pt idx="290">
                  <c:v>818.81007642685188</c:v>
                </c:pt>
                <c:pt idx="291">
                  <c:v>824.24895999241687</c:v>
                </c:pt>
                <c:pt idx="292">
                  <c:v>829.7065660487408</c:v>
                </c:pt>
                <c:pt idx="293">
                  <c:v>835.18289459582411</c:v>
                </c:pt>
                <c:pt idx="294">
                  <c:v>840.67794563366681</c:v>
                </c:pt>
                <c:pt idx="295">
                  <c:v>846.19171916226856</c:v>
                </c:pt>
                <c:pt idx="296">
                  <c:v>851.7242151816298</c:v>
                </c:pt>
                <c:pt idx="297">
                  <c:v>857.27543369174998</c:v>
                </c:pt>
                <c:pt idx="298">
                  <c:v>862.84537469262978</c:v>
                </c:pt>
                <c:pt idx="299">
                  <c:v>868.43403818426862</c:v>
                </c:pt>
                <c:pt idx="300">
                  <c:v>870.28585365714446</c:v>
                </c:pt>
                <c:pt idx="301">
                  <c:v>874.04142416666684</c:v>
                </c:pt>
                <c:pt idx="302">
                  <c:v>879.66753263982412</c:v>
                </c:pt>
                <c:pt idx="303">
                  <c:v>885.31236360374066</c:v>
                </c:pt>
                <c:pt idx="304">
                  <c:v>890.97591705841671</c:v>
                </c:pt>
                <c:pt idx="305">
                  <c:v>896.65819300385181</c:v>
                </c:pt>
                <c:pt idx="306">
                  <c:v>902.35919144004652</c:v>
                </c:pt>
                <c:pt idx="307">
                  <c:v>908.07891236700004</c:v>
                </c:pt>
                <c:pt idx="308">
                  <c:v>913.81735578471319</c:v>
                </c:pt>
                <c:pt idx="309">
                  <c:v>919.57452169318526</c:v>
                </c:pt>
                <c:pt idx="310">
                  <c:v>925.35041009241695</c:v>
                </c:pt>
                <c:pt idx="311">
                  <c:v>931.14502098240746</c:v>
                </c:pt>
                <c:pt idx="312">
                  <c:v>936.95835436315735</c:v>
                </c:pt>
                <c:pt idx="313">
                  <c:v>942.79041023466675</c:v>
                </c:pt>
                <c:pt idx="314">
                  <c:v>948.64118859693519</c:v>
                </c:pt>
                <c:pt idx="315">
                  <c:v>954.51068944996302</c:v>
                </c:pt>
                <c:pt idx="316">
                  <c:v>960.39891279375001</c:v>
                </c:pt>
                <c:pt idx="317">
                  <c:v>966.30585862829639</c:v>
                </c:pt>
                <c:pt idx="318">
                  <c:v>972.23152695360181</c:v>
                </c:pt>
                <c:pt idx="319">
                  <c:v>978.17591776966685</c:v>
                </c:pt>
                <c:pt idx="320">
                  <c:v>984.13903107649082</c:v>
                </c:pt>
                <c:pt idx="321">
                  <c:v>990.12086687407407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99-4E36-9EE8-13E4B2657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8304239"/>
        <c:axId val="1204491023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'Resistance to Motion'!$I$1</c15:sqref>
                        </c15:formulaRef>
                      </c:ext>
                    </c:extLst>
                    <c:strCache>
                      <c:ptCount val="1"/>
                      <c:pt idx="0">
                        <c:v>M/S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'Resistance to Motion'!$H$2:$H$323</c15:sqref>
                        </c15:formulaRef>
                      </c:ext>
                    </c:extLst>
                    <c:numCache>
                      <c:formatCode>General</c:formatCode>
                      <c:ptCount val="322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299.33061522867689</c:v>
                      </c:pt>
                      <c:pt idx="301">
                        <c:v>300</c:v>
                      </c:pt>
                      <c:pt idx="302">
                        <c:v>301</c:v>
                      </c:pt>
                      <c:pt idx="303">
                        <c:v>302</c:v>
                      </c:pt>
                      <c:pt idx="304">
                        <c:v>303</c:v>
                      </c:pt>
                      <c:pt idx="305">
                        <c:v>304</c:v>
                      </c:pt>
                      <c:pt idx="306">
                        <c:v>305</c:v>
                      </c:pt>
                      <c:pt idx="307">
                        <c:v>306</c:v>
                      </c:pt>
                      <c:pt idx="308">
                        <c:v>307</c:v>
                      </c:pt>
                      <c:pt idx="309">
                        <c:v>308</c:v>
                      </c:pt>
                      <c:pt idx="310">
                        <c:v>309</c:v>
                      </c:pt>
                      <c:pt idx="311">
                        <c:v>310</c:v>
                      </c:pt>
                      <c:pt idx="312">
                        <c:v>311</c:v>
                      </c:pt>
                      <c:pt idx="313">
                        <c:v>312</c:v>
                      </c:pt>
                      <c:pt idx="314">
                        <c:v>313</c:v>
                      </c:pt>
                      <c:pt idx="315">
                        <c:v>314</c:v>
                      </c:pt>
                      <c:pt idx="316">
                        <c:v>315</c:v>
                      </c:pt>
                      <c:pt idx="317">
                        <c:v>316</c:v>
                      </c:pt>
                      <c:pt idx="318">
                        <c:v>317</c:v>
                      </c:pt>
                      <c:pt idx="319">
                        <c:v>318</c:v>
                      </c:pt>
                      <c:pt idx="320">
                        <c:v>319</c:v>
                      </c:pt>
                      <c:pt idx="321">
                        <c:v>320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'Resistance to Motion'!$I$2:$I$323</c15:sqref>
                        </c15:formulaRef>
                      </c:ext>
                    </c:extLst>
                    <c:numCache>
                      <c:formatCode>0.000</c:formatCode>
                      <c:ptCount val="322"/>
                      <c:pt idx="0">
                        <c:v>0</c:v>
                      </c:pt>
                      <c:pt idx="1">
                        <c:v>0.27777777777777779</c:v>
                      </c:pt>
                      <c:pt idx="2">
                        <c:v>0.55555555555555558</c:v>
                      </c:pt>
                      <c:pt idx="3">
                        <c:v>0.83333333333333337</c:v>
                      </c:pt>
                      <c:pt idx="4">
                        <c:v>1.1111111111111112</c:v>
                      </c:pt>
                      <c:pt idx="5">
                        <c:v>1.3888888888888888</c:v>
                      </c:pt>
                      <c:pt idx="6">
                        <c:v>1.6666666666666667</c:v>
                      </c:pt>
                      <c:pt idx="7">
                        <c:v>1.9444444444444446</c:v>
                      </c:pt>
                      <c:pt idx="8">
                        <c:v>2.2222222222222223</c:v>
                      </c:pt>
                      <c:pt idx="9">
                        <c:v>2.5</c:v>
                      </c:pt>
                      <c:pt idx="10">
                        <c:v>2.7777777777777777</c:v>
                      </c:pt>
                      <c:pt idx="11">
                        <c:v>3.0555555555555558</c:v>
                      </c:pt>
                      <c:pt idx="12">
                        <c:v>3.3333333333333335</c:v>
                      </c:pt>
                      <c:pt idx="13">
                        <c:v>3.6111111111111112</c:v>
                      </c:pt>
                      <c:pt idx="14">
                        <c:v>3.8888888888888893</c:v>
                      </c:pt>
                      <c:pt idx="15">
                        <c:v>4.166666666666667</c:v>
                      </c:pt>
                      <c:pt idx="16">
                        <c:v>4.4444444444444446</c:v>
                      </c:pt>
                      <c:pt idx="17">
                        <c:v>4.7222222222222223</c:v>
                      </c:pt>
                      <c:pt idx="18">
                        <c:v>5</c:v>
                      </c:pt>
                      <c:pt idx="19">
                        <c:v>5.2777777777777777</c:v>
                      </c:pt>
                      <c:pt idx="20">
                        <c:v>5.5555555555555554</c:v>
                      </c:pt>
                      <c:pt idx="21">
                        <c:v>5.8333333333333339</c:v>
                      </c:pt>
                      <c:pt idx="22">
                        <c:v>6.1111111111111116</c:v>
                      </c:pt>
                      <c:pt idx="23">
                        <c:v>6.3888888888888893</c:v>
                      </c:pt>
                      <c:pt idx="24">
                        <c:v>6.666666666666667</c:v>
                      </c:pt>
                      <c:pt idx="25">
                        <c:v>6.9444444444444446</c:v>
                      </c:pt>
                      <c:pt idx="26">
                        <c:v>7.2222222222222223</c:v>
                      </c:pt>
                      <c:pt idx="27">
                        <c:v>7.5</c:v>
                      </c:pt>
                      <c:pt idx="28">
                        <c:v>7.7777777777777786</c:v>
                      </c:pt>
                      <c:pt idx="29">
                        <c:v>8.0555555555555554</c:v>
                      </c:pt>
                      <c:pt idx="30">
                        <c:v>8.3333333333333339</c:v>
                      </c:pt>
                      <c:pt idx="31">
                        <c:v>8.6111111111111107</c:v>
                      </c:pt>
                      <c:pt idx="32">
                        <c:v>8.8888888888888893</c:v>
                      </c:pt>
                      <c:pt idx="33">
                        <c:v>9.1666666666666679</c:v>
                      </c:pt>
                      <c:pt idx="34">
                        <c:v>9.4444444444444446</c:v>
                      </c:pt>
                      <c:pt idx="35">
                        <c:v>9.7222222222222232</c:v>
                      </c:pt>
                      <c:pt idx="36">
                        <c:v>10</c:v>
                      </c:pt>
                      <c:pt idx="37">
                        <c:v>10.277777777777779</c:v>
                      </c:pt>
                      <c:pt idx="38">
                        <c:v>10.555555555555555</c:v>
                      </c:pt>
                      <c:pt idx="39">
                        <c:v>10.833333333333334</c:v>
                      </c:pt>
                      <c:pt idx="40">
                        <c:v>11.111111111111111</c:v>
                      </c:pt>
                      <c:pt idx="41">
                        <c:v>11.388888888888889</c:v>
                      </c:pt>
                      <c:pt idx="42">
                        <c:v>11.666666666666668</c:v>
                      </c:pt>
                      <c:pt idx="43">
                        <c:v>11.944444444444445</c:v>
                      </c:pt>
                      <c:pt idx="44">
                        <c:v>12.222222222222223</c:v>
                      </c:pt>
                      <c:pt idx="45">
                        <c:v>12.5</c:v>
                      </c:pt>
                      <c:pt idx="46">
                        <c:v>12.777777777777779</c:v>
                      </c:pt>
                      <c:pt idx="47">
                        <c:v>13.055555555555555</c:v>
                      </c:pt>
                      <c:pt idx="48">
                        <c:v>13.333333333333334</c:v>
                      </c:pt>
                      <c:pt idx="49">
                        <c:v>13.611111111111112</c:v>
                      </c:pt>
                      <c:pt idx="50">
                        <c:v>13.888888888888889</c:v>
                      </c:pt>
                      <c:pt idx="51">
                        <c:v>14.166666666666668</c:v>
                      </c:pt>
                      <c:pt idx="52">
                        <c:v>14.444444444444445</c:v>
                      </c:pt>
                      <c:pt idx="53">
                        <c:v>14.722222222222223</c:v>
                      </c:pt>
                      <c:pt idx="54">
                        <c:v>15</c:v>
                      </c:pt>
                      <c:pt idx="55">
                        <c:v>15.277777777777779</c:v>
                      </c:pt>
                      <c:pt idx="56">
                        <c:v>15.555555555555557</c:v>
                      </c:pt>
                      <c:pt idx="57">
                        <c:v>15.833333333333334</c:v>
                      </c:pt>
                      <c:pt idx="58">
                        <c:v>16.111111111111111</c:v>
                      </c:pt>
                      <c:pt idx="59">
                        <c:v>16.388888888888889</c:v>
                      </c:pt>
                      <c:pt idx="60">
                        <c:v>16.666666666666668</c:v>
                      </c:pt>
                      <c:pt idx="61">
                        <c:v>16.944444444444446</c:v>
                      </c:pt>
                      <c:pt idx="62">
                        <c:v>17.222222222222221</c:v>
                      </c:pt>
                      <c:pt idx="63">
                        <c:v>17.5</c:v>
                      </c:pt>
                      <c:pt idx="64">
                        <c:v>17.777777777777779</c:v>
                      </c:pt>
                      <c:pt idx="65">
                        <c:v>18.055555555555557</c:v>
                      </c:pt>
                      <c:pt idx="66">
                        <c:v>18.333333333333336</c:v>
                      </c:pt>
                      <c:pt idx="67">
                        <c:v>18.611111111111111</c:v>
                      </c:pt>
                      <c:pt idx="68">
                        <c:v>18.888888888888889</c:v>
                      </c:pt>
                      <c:pt idx="69">
                        <c:v>19.166666666666668</c:v>
                      </c:pt>
                      <c:pt idx="70">
                        <c:v>19.444444444444446</c:v>
                      </c:pt>
                      <c:pt idx="71">
                        <c:v>19.722222222222221</c:v>
                      </c:pt>
                      <c:pt idx="72">
                        <c:v>20</c:v>
                      </c:pt>
                      <c:pt idx="73">
                        <c:v>20.277777777777779</c:v>
                      </c:pt>
                      <c:pt idx="74">
                        <c:v>20.555555555555557</c:v>
                      </c:pt>
                      <c:pt idx="75">
                        <c:v>20.833333333333336</c:v>
                      </c:pt>
                      <c:pt idx="76">
                        <c:v>21.111111111111111</c:v>
                      </c:pt>
                      <c:pt idx="77">
                        <c:v>21.388888888888889</c:v>
                      </c:pt>
                      <c:pt idx="78">
                        <c:v>21.666666666666668</c:v>
                      </c:pt>
                      <c:pt idx="79">
                        <c:v>21.944444444444446</c:v>
                      </c:pt>
                      <c:pt idx="80">
                        <c:v>22.222222222222221</c:v>
                      </c:pt>
                      <c:pt idx="81">
                        <c:v>22.5</c:v>
                      </c:pt>
                      <c:pt idx="82">
                        <c:v>22.777777777777779</c:v>
                      </c:pt>
                      <c:pt idx="83">
                        <c:v>23.055555555555557</c:v>
                      </c:pt>
                      <c:pt idx="84">
                        <c:v>23.333333333333336</c:v>
                      </c:pt>
                      <c:pt idx="85">
                        <c:v>23.611111111111111</c:v>
                      </c:pt>
                      <c:pt idx="86">
                        <c:v>23.888888888888889</c:v>
                      </c:pt>
                      <c:pt idx="87">
                        <c:v>24.166666666666668</c:v>
                      </c:pt>
                      <c:pt idx="88">
                        <c:v>24.444444444444446</c:v>
                      </c:pt>
                      <c:pt idx="89">
                        <c:v>24.722222222222225</c:v>
                      </c:pt>
                      <c:pt idx="90">
                        <c:v>25</c:v>
                      </c:pt>
                      <c:pt idx="91">
                        <c:v>25.277777777777779</c:v>
                      </c:pt>
                      <c:pt idx="92">
                        <c:v>25.555555555555557</c:v>
                      </c:pt>
                      <c:pt idx="93">
                        <c:v>25.833333333333336</c:v>
                      </c:pt>
                      <c:pt idx="94">
                        <c:v>26.111111111111111</c:v>
                      </c:pt>
                      <c:pt idx="95">
                        <c:v>26.388888888888889</c:v>
                      </c:pt>
                      <c:pt idx="96">
                        <c:v>26.666666666666668</c:v>
                      </c:pt>
                      <c:pt idx="97">
                        <c:v>26.944444444444446</c:v>
                      </c:pt>
                      <c:pt idx="98">
                        <c:v>27.222222222222225</c:v>
                      </c:pt>
                      <c:pt idx="99">
                        <c:v>27.5</c:v>
                      </c:pt>
                      <c:pt idx="100">
                        <c:v>27.777777777777779</c:v>
                      </c:pt>
                      <c:pt idx="101">
                        <c:v>28.055555555555557</c:v>
                      </c:pt>
                      <c:pt idx="102">
                        <c:v>28.333333333333336</c:v>
                      </c:pt>
                      <c:pt idx="103">
                        <c:v>28.611111111111111</c:v>
                      </c:pt>
                      <c:pt idx="104">
                        <c:v>28.888888888888889</c:v>
                      </c:pt>
                      <c:pt idx="105">
                        <c:v>29.166666666666668</c:v>
                      </c:pt>
                      <c:pt idx="106">
                        <c:v>29.444444444444446</c:v>
                      </c:pt>
                      <c:pt idx="107">
                        <c:v>29.722222222222225</c:v>
                      </c:pt>
                      <c:pt idx="108">
                        <c:v>30</c:v>
                      </c:pt>
                      <c:pt idx="109">
                        <c:v>30.277777777777779</c:v>
                      </c:pt>
                      <c:pt idx="110">
                        <c:v>30.555555555555557</c:v>
                      </c:pt>
                      <c:pt idx="111">
                        <c:v>30.833333333333336</c:v>
                      </c:pt>
                      <c:pt idx="112">
                        <c:v>31.111111111111114</c:v>
                      </c:pt>
                      <c:pt idx="113">
                        <c:v>31.388888888888889</c:v>
                      </c:pt>
                      <c:pt idx="114">
                        <c:v>31.666666666666668</c:v>
                      </c:pt>
                      <c:pt idx="115">
                        <c:v>31.944444444444446</c:v>
                      </c:pt>
                      <c:pt idx="116">
                        <c:v>32.222222222222221</c:v>
                      </c:pt>
                      <c:pt idx="117">
                        <c:v>32.5</c:v>
                      </c:pt>
                      <c:pt idx="118">
                        <c:v>32.777777777777779</c:v>
                      </c:pt>
                      <c:pt idx="119">
                        <c:v>33.055555555555557</c:v>
                      </c:pt>
                      <c:pt idx="120">
                        <c:v>33.333333333333336</c:v>
                      </c:pt>
                      <c:pt idx="121">
                        <c:v>33.611111111111114</c:v>
                      </c:pt>
                      <c:pt idx="122">
                        <c:v>33.888888888888893</c:v>
                      </c:pt>
                      <c:pt idx="123">
                        <c:v>34.166666666666671</c:v>
                      </c:pt>
                      <c:pt idx="124">
                        <c:v>34.444444444444443</c:v>
                      </c:pt>
                      <c:pt idx="125">
                        <c:v>34.722222222222221</c:v>
                      </c:pt>
                      <c:pt idx="126">
                        <c:v>35</c:v>
                      </c:pt>
                      <c:pt idx="127">
                        <c:v>35.277777777777779</c:v>
                      </c:pt>
                      <c:pt idx="128">
                        <c:v>35.555555555555557</c:v>
                      </c:pt>
                      <c:pt idx="129">
                        <c:v>35.833333333333336</c:v>
                      </c:pt>
                      <c:pt idx="130">
                        <c:v>36.111111111111114</c:v>
                      </c:pt>
                      <c:pt idx="131">
                        <c:v>36.388888888888893</c:v>
                      </c:pt>
                      <c:pt idx="132">
                        <c:v>36.666666666666671</c:v>
                      </c:pt>
                      <c:pt idx="133">
                        <c:v>36.944444444444443</c:v>
                      </c:pt>
                      <c:pt idx="134">
                        <c:v>37.222222222222221</c:v>
                      </c:pt>
                      <c:pt idx="135">
                        <c:v>37.5</c:v>
                      </c:pt>
                      <c:pt idx="136">
                        <c:v>37.777777777777779</c:v>
                      </c:pt>
                      <c:pt idx="137">
                        <c:v>38.055555555555557</c:v>
                      </c:pt>
                      <c:pt idx="138">
                        <c:v>38.333333333333336</c:v>
                      </c:pt>
                      <c:pt idx="139">
                        <c:v>38.611111111111114</c:v>
                      </c:pt>
                      <c:pt idx="140">
                        <c:v>38.888888888888893</c:v>
                      </c:pt>
                      <c:pt idx="141">
                        <c:v>39.166666666666671</c:v>
                      </c:pt>
                      <c:pt idx="142">
                        <c:v>39.444444444444443</c:v>
                      </c:pt>
                      <c:pt idx="143">
                        <c:v>39.722222222222221</c:v>
                      </c:pt>
                      <c:pt idx="144">
                        <c:v>40</c:v>
                      </c:pt>
                      <c:pt idx="145">
                        <c:v>40.277777777777779</c:v>
                      </c:pt>
                      <c:pt idx="146">
                        <c:v>40.555555555555557</c:v>
                      </c:pt>
                      <c:pt idx="147">
                        <c:v>40.833333333333336</c:v>
                      </c:pt>
                      <c:pt idx="148">
                        <c:v>41.111111111111114</c:v>
                      </c:pt>
                      <c:pt idx="149">
                        <c:v>41.388888888888893</c:v>
                      </c:pt>
                      <c:pt idx="150">
                        <c:v>41.666666666666671</c:v>
                      </c:pt>
                      <c:pt idx="151">
                        <c:v>41.944444444444443</c:v>
                      </c:pt>
                      <c:pt idx="152">
                        <c:v>42.222222222222221</c:v>
                      </c:pt>
                      <c:pt idx="153">
                        <c:v>42.5</c:v>
                      </c:pt>
                      <c:pt idx="154">
                        <c:v>42.777777777777779</c:v>
                      </c:pt>
                      <c:pt idx="155">
                        <c:v>43.055555555555557</c:v>
                      </c:pt>
                      <c:pt idx="156">
                        <c:v>43.333333333333336</c:v>
                      </c:pt>
                      <c:pt idx="157">
                        <c:v>43.611111111111114</c:v>
                      </c:pt>
                      <c:pt idx="158">
                        <c:v>43.888888888888893</c:v>
                      </c:pt>
                      <c:pt idx="159">
                        <c:v>44.166666666666671</c:v>
                      </c:pt>
                      <c:pt idx="160">
                        <c:v>44.444444444444443</c:v>
                      </c:pt>
                      <c:pt idx="161">
                        <c:v>44.722222222222221</c:v>
                      </c:pt>
                      <c:pt idx="162">
                        <c:v>45</c:v>
                      </c:pt>
                      <c:pt idx="163">
                        <c:v>45.277777777777779</c:v>
                      </c:pt>
                      <c:pt idx="164">
                        <c:v>45.555555555555557</c:v>
                      </c:pt>
                      <c:pt idx="165">
                        <c:v>45.833333333333336</c:v>
                      </c:pt>
                      <c:pt idx="166">
                        <c:v>46.111111111111114</c:v>
                      </c:pt>
                      <c:pt idx="167">
                        <c:v>46.388888888888893</c:v>
                      </c:pt>
                      <c:pt idx="168">
                        <c:v>46.666666666666671</c:v>
                      </c:pt>
                      <c:pt idx="169">
                        <c:v>46.94444444444445</c:v>
                      </c:pt>
                      <c:pt idx="170">
                        <c:v>47.222222222222221</c:v>
                      </c:pt>
                      <c:pt idx="171">
                        <c:v>47.5</c:v>
                      </c:pt>
                      <c:pt idx="172">
                        <c:v>47.777777777777779</c:v>
                      </c:pt>
                      <c:pt idx="173">
                        <c:v>48.055555555555557</c:v>
                      </c:pt>
                      <c:pt idx="174">
                        <c:v>48.333333333333336</c:v>
                      </c:pt>
                      <c:pt idx="175">
                        <c:v>48.611111111111114</c:v>
                      </c:pt>
                      <c:pt idx="176">
                        <c:v>48.888888888888893</c:v>
                      </c:pt>
                      <c:pt idx="177">
                        <c:v>49.166666666666671</c:v>
                      </c:pt>
                      <c:pt idx="178">
                        <c:v>49.44444444444445</c:v>
                      </c:pt>
                      <c:pt idx="179">
                        <c:v>49.722222222222221</c:v>
                      </c:pt>
                      <c:pt idx="180">
                        <c:v>50</c:v>
                      </c:pt>
                      <c:pt idx="181">
                        <c:v>50.277777777777779</c:v>
                      </c:pt>
                      <c:pt idx="182">
                        <c:v>50.555555555555557</c:v>
                      </c:pt>
                      <c:pt idx="183">
                        <c:v>50.833333333333336</c:v>
                      </c:pt>
                      <c:pt idx="184">
                        <c:v>51.111111111111114</c:v>
                      </c:pt>
                      <c:pt idx="185">
                        <c:v>51.388888888888893</c:v>
                      </c:pt>
                      <c:pt idx="186">
                        <c:v>51.666666666666671</c:v>
                      </c:pt>
                      <c:pt idx="187">
                        <c:v>51.94444444444445</c:v>
                      </c:pt>
                      <c:pt idx="188">
                        <c:v>52.222222222222221</c:v>
                      </c:pt>
                      <c:pt idx="189">
                        <c:v>52.5</c:v>
                      </c:pt>
                      <c:pt idx="190">
                        <c:v>52.777777777777779</c:v>
                      </c:pt>
                      <c:pt idx="191">
                        <c:v>53.055555555555557</c:v>
                      </c:pt>
                      <c:pt idx="192">
                        <c:v>53.333333333333336</c:v>
                      </c:pt>
                      <c:pt idx="193">
                        <c:v>53.611111111111114</c:v>
                      </c:pt>
                      <c:pt idx="194">
                        <c:v>53.888888888888893</c:v>
                      </c:pt>
                      <c:pt idx="195">
                        <c:v>54.166666666666671</c:v>
                      </c:pt>
                      <c:pt idx="196">
                        <c:v>54.44444444444445</c:v>
                      </c:pt>
                      <c:pt idx="197">
                        <c:v>54.722222222222221</c:v>
                      </c:pt>
                      <c:pt idx="198">
                        <c:v>55</c:v>
                      </c:pt>
                      <c:pt idx="199">
                        <c:v>55.277777777777779</c:v>
                      </c:pt>
                      <c:pt idx="200">
                        <c:v>55.555555555555557</c:v>
                      </c:pt>
                      <c:pt idx="201">
                        <c:v>55.833333333333336</c:v>
                      </c:pt>
                      <c:pt idx="202">
                        <c:v>56.111111111111114</c:v>
                      </c:pt>
                      <c:pt idx="203">
                        <c:v>56.388888888888893</c:v>
                      </c:pt>
                      <c:pt idx="204">
                        <c:v>56.666666666666671</c:v>
                      </c:pt>
                      <c:pt idx="205">
                        <c:v>56.94444444444445</c:v>
                      </c:pt>
                      <c:pt idx="206">
                        <c:v>57.222222222222221</c:v>
                      </c:pt>
                      <c:pt idx="207">
                        <c:v>57.5</c:v>
                      </c:pt>
                      <c:pt idx="208">
                        <c:v>57.777777777777779</c:v>
                      </c:pt>
                      <c:pt idx="209">
                        <c:v>58.055555555555557</c:v>
                      </c:pt>
                      <c:pt idx="210">
                        <c:v>58.333333333333336</c:v>
                      </c:pt>
                      <c:pt idx="211">
                        <c:v>58.611111111111114</c:v>
                      </c:pt>
                      <c:pt idx="212">
                        <c:v>58.888888888888893</c:v>
                      </c:pt>
                      <c:pt idx="213">
                        <c:v>59.166666666666671</c:v>
                      </c:pt>
                      <c:pt idx="214">
                        <c:v>59.44444444444445</c:v>
                      </c:pt>
                      <c:pt idx="215">
                        <c:v>59.722222222222221</c:v>
                      </c:pt>
                      <c:pt idx="216">
                        <c:v>60</c:v>
                      </c:pt>
                      <c:pt idx="217">
                        <c:v>60.277777777777779</c:v>
                      </c:pt>
                      <c:pt idx="218">
                        <c:v>60.555555555555557</c:v>
                      </c:pt>
                      <c:pt idx="219">
                        <c:v>60.833333333333336</c:v>
                      </c:pt>
                      <c:pt idx="220">
                        <c:v>61.111111111111114</c:v>
                      </c:pt>
                      <c:pt idx="221">
                        <c:v>61.388888888888893</c:v>
                      </c:pt>
                      <c:pt idx="222">
                        <c:v>61.666666666666671</c:v>
                      </c:pt>
                      <c:pt idx="223">
                        <c:v>61.94444444444445</c:v>
                      </c:pt>
                      <c:pt idx="224">
                        <c:v>62.222222222222229</c:v>
                      </c:pt>
                      <c:pt idx="225">
                        <c:v>62.5</c:v>
                      </c:pt>
                      <c:pt idx="226">
                        <c:v>62.777777777777779</c:v>
                      </c:pt>
                      <c:pt idx="227">
                        <c:v>63.055555555555557</c:v>
                      </c:pt>
                      <c:pt idx="228">
                        <c:v>63.333333333333336</c:v>
                      </c:pt>
                      <c:pt idx="229">
                        <c:v>63.611111111111114</c:v>
                      </c:pt>
                      <c:pt idx="230">
                        <c:v>63.888888888888893</c:v>
                      </c:pt>
                      <c:pt idx="231">
                        <c:v>64.166666666666671</c:v>
                      </c:pt>
                      <c:pt idx="232">
                        <c:v>64.444444444444443</c:v>
                      </c:pt>
                      <c:pt idx="233">
                        <c:v>64.722222222222229</c:v>
                      </c:pt>
                      <c:pt idx="234">
                        <c:v>65</c:v>
                      </c:pt>
                      <c:pt idx="235">
                        <c:v>65.277777777777786</c:v>
                      </c:pt>
                      <c:pt idx="236">
                        <c:v>65.555555555555557</c:v>
                      </c:pt>
                      <c:pt idx="237">
                        <c:v>65.833333333333343</c:v>
                      </c:pt>
                      <c:pt idx="238">
                        <c:v>66.111111111111114</c:v>
                      </c:pt>
                      <c:pt idx="239">
                        <c:v>66.388888888888886</c:v>
                      </c:pt>
                      <c:pt idx="240">
                        <c:v>66.666666666666671</c:v>
                      </c:pt>
                      <c:pt idx="241">
                        <c:v>66.944444444444443</c:v>
                      </c:pt>
                      <c:pt idx="242">
                        <c:v>67.222222222222229</c:v>
                      </c:pt>
                      <c:pt idx="243">
                        <c:v>67.5</c:v>
                      </c:pt>
                      <c:pt idx="244">
                        <c:v>67.777777777777786</c:v>
                      </c:pt>
                      <c:pt idx="245">
                        <c:v>68.055555555555557</c:v>
                      </c:pt>
                      <c:pt idx="246">
                        <c:v>68.333333333333343</c:v>
                      </c:pt>
                      <c:pt idx="247">
                        <c:v>68.611111111111114</c:v>
                      </c:pt>
                      <c:pt idx="248">
                        <c:v>68.888888888888886</c:v>
                      </c:pt>
                      <c:pt idx="249">
                        <c:v>69.166666666666671</c:v>
                      </c:pt>
                      <c:pt idx="250">
                        <c:v>69.444444444444443</c:v>
                      </c:pt>
                      <c:pt idx="251">
                        <c:v>69.722222222222229</c:v>
                      </c:pt>
                      <c:pt idx="252">
                        <c:v>70</c:v>
                      </c:pt>
                      <c:pt idx="253">
                        <c:v>70.277777777777786</c:v>
                      </c:pt>
                      <c:pt idx="254">
                        <c:v>70.555555555555557</c:v>
                      </c:pt>
                      <c:pt idx="255">
                        <c:v>70.833333333333343</c:v>
                      </c:pt>
                      <c:pt idx="256">
                        <c:v>71.111111111111114</c:v>
                      </c:pt>
                      <c:pt idx="257">
                        <c:v>71.388888888888886</c:v>
                      </c:pt>
                      <c:pt idx="258">
                        <c:v>71.666666666666671</c:v>
                      </c:pt>
                      <c:pt idx="259">
                        <c:v>71.944444444444443</c:v>
                      </c:pt>
                      <c:pt idx="260">
                        <c:v>72.222222222222229</c:v>
                      </c:pt>
                      <c:pt idx="261">
                        <c:v>72.5</c:v>
                      </c:pt>
                      <c:pt idx="262">
                        <c:v>72.777777777777786</c:v>
                      </c:pt>
                      <c:pt idx="263">
                        <c:v>73.055555555555557</c:v>
                      </c:pt>
                      <c:pt idx="264">
                        <c:v>73.333333333333343</c:v>
                      </c:pt>
                      <c:pt idx="265">
                        <c:v>73.611111111111114</c:v>
                      </c:pt>
                      <c:pt idx="266">
                        <c:v>73.888888888888886</c:v>
                      </c:pt>
                      <c:pt idx="267">
                        <c:v>74.166666666666671</c:v>
                      </c:pt>
                      <c:pt idx="268">
                        <c:v>74.444444444444443</c:v>
                      </c:pt>
                      <c:pt idx="269">
                        <c:v>74.722222222222229</c:v>
                      </c:pt>
                      <c:pt idx="270">
                        <c:v>75</c:v>
                      </c:pt>
                      <c:pt idx="271">
                        <c:v>75.277777777777786</c:v>
                      </c:pt>
                      <c:pt idx="272">
                        <c:v>75.555555555555557</c:v>
                      </c:pt>
                      <c:pt idx="273">
                        <c:v>75.833333333333343</c:v>
                      </c:pt>
                      <c:pt idx="274">
                        <c:v>76.111111111111114</c:v>
                      </c:pt>
                      <c:pt idx="275">
                        <c:v>76.388888888888886</c:v>
                      </c:pt>
                      <c:pt idx="276">
                        <c:v>76.666666666666671</c:v>
                      </c:pt>
                      <c:pt idx="277">
                        <c:v>76.944444444444443</c:v>
                      </c:pt>
                      <c:pt idx="278">
                        <c:v>77.222222222222229</c:v>
                      </c:pt>
                      <c:pt idx="279">
                        <c:v>77.5</c:v>
                      </c:pt>
                      <c:pt idx="280">
                        <c:v>77.777777777777786</c:v>
                      </c:pt>
                      <c:pt idx="281">
                        <c:v>78.055555555555557</c:v>
                      </c:pt>
                      <c:pt idx="282">
                        <c:v>78.333333333333343</c:v>
                      </c:pt>
                      <c:pt idx="283">
                        <c:v>78.611111111111114</c:v>
                      </c:pt>
                      <c:pt idx="284">
                        <c:v>78.888888888888886</c:v>
                      </c:pt>
                      <c:pt idx="285">
                        <c:v>79.166666666666671</c:v>
                      </c:pt>
                      <c:pt idx="286">
                        <c:v>79.444444444444443</c:v>
                      </c:pt>
                      <c:pt idx="287">
                        <c:v>79.722222222222229</c:v>
                      </c:pt>
                      <c:pt idx="288">
                        <c:v>80</c:v>
                      </c:pt>
                      <c:pt idx="289">
                        <c:v>80.277777777777786</c:v>
                      </c:pt>
                      <c:pt idx="290">
                        <c:v>80.555555555555557</c:v>
                      </c:pt>
                      <c:pt idx="291">
                        <c:v>80.833333333333343</c:v>
                      </c:pt>
                      <c:pt idx="292">
                        <c:v>81.111111111111114</c:v>
                      </c:pt>
                      <c:pt idx="293">
                        <c:v>81.388888888888886</c:v>
                      </c:pt>
                      <c:pt idx="294">
                        <c:v>81.666666666666671</c:v>
                      </c:pt>
                      <c:pt idx="295">
                        <c:v>81.944444444444443</c:v>
                      </c:pt>
                      <c:pt idx="296">
                        <c:v>82.222222222222229</c:v>
                      </c:pt>
                      <c:pt idx="297">
                        <c:v>82.5</c:v>
                      </c:pt>
                      <c:pt idx="298">
                        <c:v>82.777777777777786</c:v>
                      </c:pt>
                      <c:pt idx="299">
                        <c:v>83.055555555555557</c:v>
                      </c:pt>
                      <c:pt idx="300">
                        <c:v>83.147393119076924</c:v>
                      </c:pt>
                      <c:pt idx="301">
                        <c:v>83.333333333333343</c:v>
                      </c:pt>
                      <c:pt idx="302">
                        <c:v>83.611111111111114</c:v>
                      </c:pt>
                      <c:pt idx="303">
                        <c:v>83.888888888888886</c:v>
                      </c:pt>
                      <c:pt idx="304">
                        <c:v>84.166666666666671</c:v>
                      </c:pt>
                      <c:pt idx="305">
                        <c:v>84.444444444444443</c:v>
                      </c:pt>
                      <c:pt idx="306">
                        <c:v>84.722222222222229</c:v>
                      </c:pt>
                      <c:pt idx="307">
                        <c:v>85</c:v>
                      </c:pt>
                      <c:pt idx="308">
                        <c:v>85.277777777777786</c:v>
                      </c:pt>
                      <c:pt idx="309">
                        <c:v>85.555555555555557</c:v>
                      </c:pt>
                      <c:pt idx="310">
                        <c:v>85.833333333333343</c:v>
                      </c:pt>
                      <c:pt idx="311">
                        <c:v>86.111111111111114</c:v>
                      </c:pt>
                      <c:pt idx="312">
                        <c:v>86.388888888888886</c:v>
                      </c:pt>
                      <c:pt idx="313">
                        <c:v>86.666666666666671</c:v>
                      </c:pt>
                      <c:pt idx="314">
                        <c:v>86.944444444444443</c:v>
                      </c:pt>
                      <c:pt idx="315">
                        <c:v>87.222222222222229</c:v>
                      </c:pt>
                      <c:pt idx="316">
                        <c:v>87.5</c:v>
                      </c:pt>
                      <c:pt idx="317">
                        <c:v>87.777777777777786</c:v>
                      </c:pt>
                      <c:pt idx="318">
                        <c:v>88.055555555555557</c:v>
                      </c:pt>
                      <c:pt idx="319">
                        <c:v>88.333333333333343</c:v>
                      </c:pt>
                      <c:pt idx="320">
                        <c:v>88.611111111111114</c:v>
                      </c:pt>
                      <c:pt idx="321">
                        <c:v>88.888888888888886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B399-4E36-9EE8-13E4B2657A45}"/>
                  </c:ext>
                </c:extLst>
              </c15:ser>
            </c15:filteredScatterSeries>
          </c:ext>
        </c:extLst>
      </c:scatterChart>
      <c:valAx>
        <c:axId val="27830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4491023"/>
        <c:crosses val="autoZero"/>
        <c:crossBetween val="midCat"/>
      </c:valAx>
      <c:valAx>
        <c:axId val="1204491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3042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RS660 NET</a:t>
            </a:r>
            <a:r>
              <a:rPr lang="en-GB" baseline="0"/>
              <a:t> POWER UP TO 320KM/H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'Resistance to Motion'!$H$2:$H$323</c:f>
              <c:numCache>
                <c:formatCode>General</c:formatCode>
                <c:ptCount val="3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299.33061522867689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</c:numCache>
            </c:numRef>
          </c:xVal>
          <c:yVal>
            <c:numRef>
              <c:f>'Resistance to Motion'!$O$2:$O$323</c:f>
              <c:numCache>
                <c:formatCode>0.000</c:formatCode>
                <c:ptCount val="322"/>
                <c:pt idx="0">
                  <c:v>72362</c:v>
                </c:pt>
                <c:pt idx="1">
                  <c:v>72353.239249654056</c:v>
                </c:pt>
                <c:pt idx="2">
                  <c:v>72344.462897232486</c:v>
                </c:pt>
                <c:pt idx="3">
                  <c:v>72335.65534065965</c:v>
                </c:pt>
                <c:pt idx="4">
                  <c:v>72326.800977859923</c:v>
                </c:pt>
                <c:pt idx="5">
                  <c:v>72317.884206757648</c:v>
                </c:pt>
                <c:pt idx="6">
                  <c:v>72308.889425277215</c:v>
                </c:pt>
                <c:pt idx="7">
                  <c:v>72299.801031342999</c:v>
                </c:pt>
                <c:pt idx="8">
                  <c:v>72290.603422879343</c:v>
                </c:pt>
                <c:pt idx="9">
                  <c:v>72281.280997810623</c:v>
                </c:pt>
                <c:pt idx="10">
                  <c:v>72271.818154061213</c:v>
                </c:pt>
                <c:pt idx="11">
                  <c:v>72262.199289555472</c:v>
                </c:pt>
                <c:pt idx="12">
                  <c:v>72252.408802217775</c:v>
                </c:pt>
                <c:pt idx="13">
                  <c:v>72242.431089972481</c:v>
                </c:pt>
                <c:pt idx="14">
                  <c:v>72232.250550743978</c:v>
                </c:pt>
                <c:pt idx="15">
                  <c:v>72221.851582456598</c:v>
                </c:pt>
                <c:pt idx="16">
                  <c:v>72211.21858303473</c:v>
                </c:pt>
                <c:pt idx="17">
                  <c:v>72200.335950402747</c:v>
                </c:pt>
                <c:pt idx="18">
                  <c:v>72189.188082484994</c:v>
                </c:pt>
                <c:pt idx="19">
                  <c:v>72177.759377205861</c:v>
                </c:pt>
                <c:pt idx="20">
                  <c:v>72166.034232489706</c:v>
                </c:pt>
                <c:pt idx="21">
                  <c:v>72153.997046260905</c:v>
                </c:pt>
                <c:pt idx="22">
                  <c:v>72141.632216443802</c:v>
                </c:pt>
                <c:pt idx="23">
                  <c:v>72128.924140962787</c:v>
                </c:pt>
                <c:pt idx="24">
                  <c:v>72115.857217742217</c:v>
                </c:pt>
                <c:pt idx="25">
                  <c:v>72102.415844706469</c:v>
                </c:pt>
                <c:pt idx="26">
                  <c:v>72088.584419779902</c:v>
                </c:pt>
                <c:pt idx="27">
                  <c:v>72074.347340886874</c:v>
                </c:pt>
                <c:pt idx="28">
                  <c:v>72059.689005951775</c:v>
                </c:pt>
                <c:pt idx="29">
                  <c:v>72044.593812898951</c:v>
                </c:pt>
                <c:pt idx="30">
                  <c:v>72029.046159652775</c:v>
                </c:pt>
                <c:pt idx="31">
                  <c:v>72013.030444137621</c:v>
                </c:pt>
                <c:pt idx="32">
                  <c:v>71996.531064277864</c:v>
                </c:pt>
                <c:pt idx="33">
                  <c:v>71979.532417997849</c:v>
                </c:pt>
                <c:pt idx="34">
                  <c:v>71962.01890322195</c:v>
                </c:pt>
                <c:pt idx="35">
                  <c:v>71943.974917874555</c:v>
                </c:pt>
                <c:pt idx="36">
                  <c:v>71925.384859879996</c:v>
                </c:pt>
                <c:pt idx="37">
                  <c:v>71906.233127162675</c:v>
                </c:pt>
                <c:pt idx="38">
                  <c:v>71886.504117646939</c:v>
                </c:pt>
                <c:pt idx="39">
                  <c:v>71866.18222925716</c:v>
                </c:pt>
                <c:pt idx="40">
                  <c:v>71845.251859917698</c:v>
                </c:pt>
                <c:pt idx="41">
                  <c:v>71823.697407552929</c:v>
                </c:pt>
                <c:pt idx="42">
                  <c:v>71801.503270087225</c:v>
                </c:pt>
                <c:pt idx="43">
                  <c:v>71778.653845444947</c:v>
                </c:pt>
                <c:pt idx="44">
                  <c:v>71755.133531550455</c:v>
                </c:pt>
                <c:pt idx="45">
                  <c:v>71730.926726328122</c:v>
                </c:pt>
                <c:pt idx="46">
                  <c:v>71706.017827702322</c:v>
                </c:pt>
                <c:pt idx="47">
                  <c:v>71680.391233597416</c:v>
                </c:pt>
                <c:pt idx="48">
                  <c:v>71654.031341937778</c:v>
                </c:pt>
                <c:pt idx="49">
                  <c:v>71626.922550647767</c:v>
                </c:pt>
                <c:pt idx="50">
                  <c:v>71599.049257651743</c:v>
                </c:pt>
                <c:pt idx="51">
                  <c:v>71570.395860874094</c:v>
                </c:pt>
                <c:pt idx="52">
                  <c:v>71540.946758239181</c:v>
                </c:pt>
                <c:pt idx="53">
                  <c:v>71510.686347671362</c:v>
                </c:pt>
                <c:pt idx="54">
                  <c:v>71479.599027094999</c:v>
                </c:pt>
                <c:pt idx="55">
                  <c:v>71447.669194434478</c:v>
                </c:pt>
                <c:pt idx="56">
                  <c:v>71414.881247614161</c:v>
                </c:pt>
                <c:pt idx="57">
                  <c:v>71381.219584558406</c:v>
                </c:pt>
                <c:pt idx="58">
                  <c:v>71346.668603191589</c:v>
                </c:pt>
                <c:pt idx="59">
                  <c:v>71311.212701438068</c:v>
                </c:pt>
                <c:pt idx="60">
                  <c:v>71274.836277222217</c:v>
                </c:pt>
                <c:pt idx="61">
                  <c:v>71237.523728468412</c:v>
                </c:pt>
                <c:pt idx="62">
                  <c:v>71199.259453101011</c:v>
                </c:pt>
                <c:pt idx="63">
                  <c:v>71160.027849044374</c:v>
                </c:pt>
                <c:pt idx="64">
                  <c:v>71119.813314222876</c:v>
                </c:pt>
                <c:pt idx="65">
                  <c:v>71078.600246560891</c:v>
                </c:pt>
                <c:pt idx="66">
                  <c:v>71036.373043982778</c:v>
                </c:pt>
                <c:pt idx="67">
                  <c:v>70993.116104412911</c:v>
                </c:pt>
                <c:pt idx="68">
                  <c:v>70948.813825775636</c:v>
                </c:pt>
                <c:pt idx="69">
                  <c:v>70903.450605995342</c:v>
                </c:pt>
                <c:pt idx="70">
                  <c:v>70857.010842996402</c:v>
                </c:pt>
                <c:pt idx="71">
                  <c:v>70809.478934703162</c:v>
                </c:pt>
                <c:pt idx="72">
                  <c:v>70760.839279039996</c:v>
                </c:pt>
                <c:pt idx="73">
                  <c:v>70711.076273931278</c:v>
                </c:pt>
                <c:pt idx="74">
                  <c:v>70660.174317301382</c:v>
                </c:pt>
                <c:pt idx="75">
                  <c:v>70608.117807074654</c:v>
                </c:pt>
                <c:pt idx="76">
                  <c:v>70554.891141175467</c:v>
                </c:pt>
                <c:pt idx="77">
                  <c:v>70500.478717528211</c:v>
                </c:pt>
                <c:pt idx="78">
                  <c:v>70444.864934057216</c:v>
                </c:pt>
                <c:pt idx="79">
                  <c:v>70388.034188686885</c:v>
                </c:pt>
                <c:pt idx="80">
                  <c:v>70329.970879341563</c:v>
                </c:pt>
                <c:pt idx="81">
                  <c:v>70270.659403945625</c:v>
                </c:pt>
                <c:pt idx="82">
                  <c:v>70210.08416042343</c:v>
                </c:pt>
                <c:pt idx="83">
                  <c:v>70148.229546699367</c:v>
                </c:pt>
                <c:pt idx="84">
                  <c:v>70085.079960697782</c:v>
                </c:pt>
                <c:pt idx="85">
                  <c:v>70020.619800343047</c:v>
                </c:pt>
                <c:pt idx="86">
                  <c:v>69954.833463559524</c:v>
                </c:pt>
                <c:pt idx="87">
                  <c:v>69887.7053482716</c:v>
                </c:pt>
                <c:pt idx="88">
                  <c:v>69819.219852403621</c:v>
                </c:pt>
                <c:pt idx="89">
                  <c:v>69749.361373879961</c:v>
                </c:pt>
                <c:pt idx="90">
                  <c:v>69678.114310624995</c:v>
                </c:pt>
                <c:pt idx="91">
                  <c:v>69605.463060563095</c:v>
                </c:pt>
                <c:pt idx="92">
                  <c:v>69531.392021618594</c:v>
                </c:pt>
                <c:pt idx="93">
                  <c:v>69455.885591715909</c:v>
                </c:pt>
                <c:pt idx="94">
                  <c:v>69378.928168779355</c:v>
                </c:pt>
                <c:pt idx="95">
                  <c:v>69300.504150733352</c:v>
                </c:pt>
                <c:pt idx="96">
                  <c:v>69220.597935502228</c:v>
                </c:pt>
                <c:pt idx="97">
                  <c:v>69139.193921010359</c:v>
                </c:pt>
                <c:pt idx="98">
                  <c:v>69056.276505182119</c:v>
                </c:pt>
                <c:pt idx="99">
                  <c:v>68971.830085941881</c:v>
                </c:pt>
                <c:pt idx="100">
                  <c:v>68885.839061213992</c:v>
                </c:pt>
                <c:pt idx="101">
                  <c:v>68798.287828922839</c:v>
                </c:pt>
                <c:pt idx="102">
                  <c:v>68709.160786992783</c:v>
                </c:pt>
                <c:pt idx="103">
                  <c:v>68618.442333348183</c:v>
                </c:pt>
                <c:pt idx="104">
                  <c:v>68526.116865913413</c:v>
                </c:pt>
                <c:pt idx="105">
                  <c:v>68432.168782612847</c:v>
                </c:pt>
                <c:pt idx="106">
                  <c:v>68336.582481370846</c:v>
                </c:pt>
                <c:pt idx="107">
                  <c:v>68239.342360111768</c:v>
                </c:pt>
                <c:pt idx="108">
                  <c:v>68140.432816760003</c:v>
                </c:pt>
                <c:pt idx="109">
                  <c:v>68039.838249239896</c:v>
                </c:pt>
                <c:pt idx="110">
                  <c:v>67937.54305547582</c:v>
                </c:pt>
                <c:pt idx="111">
                  <c:v>67833.531633392151</c:v>
                </c:pt>
                <c:pt idx="112">
                  <c:v>67727.788380913247</c:v>
                </c:pt>
                <c:pt idx="113">
                  <c:v>67620.297695963483</c:v>
                </c:pt>
                <c:pt idx="114">
                  <c:v>67511.043976467219</c:v>
                </c:pt>
                <c:pt idx="115">
                  <c:v>67400.011620348829</c:v>
                </c:pt>
                <c:pt idx="116">
                  <c:v>67287.185025532672</c:v>
                </c:pt>
                <c:pt idx="117">
                  <c:v>67172.548589943122</c:v>
                </c:pt>
                <c:pt idx="118">
                  <c:v>67056.086711504555</c:v>
                </c:pt>
                <c:pt idx="119">
                  <c:v>66937.783788141314</c:v>
                </c:pt>
                <c:pt idx="120">
                  <c:v>66817.624217777775</c:v>
                </c:pt>
                <c:pt idx="121">
                  <c:v>66695.592398338325</c:v>
                </c:pt>
                <c:pt idx="122">
                  <c:v>66571.672727747296</c:v>
                </c:pt>
                <c:pt idx="123">
                  <c:v>66445.849603929091</c:v>
                </c:pt>
                <c:pt idx="124">
                  <c:v>66318.107424808069</c:v>
                </c:pt>
                <c:pt idx="125">
                  <c:v>66188.430588308576</c:v>
                </c:pt>
                <c:pt idx="126">
                  <c:v>66056.803492355</c:v>
                </c:pt>
                <c:pt idx="127">
                  <c:v>65923.210534871701</c:v>
                </c:pt>
                <c:pt idx="128">
                  <c:v>65787.636113783039</c:v>
                </c:pt>
                <c:pt idx="129">
                  <c:v>65650.064627013402</c:v>
                </c:pt>
                <c:pt idx="130">
                  <c:v>65510.480472487136</c:v>
                </c:pt>
                <c:pt idx="131">
                  <c:v>65368.868048128621</c:v>
                </c:pt>
                <c:pt idx="132">
                  <c:v>65225.211751862218</c:v>
                </c:pt>
                <c:pt idx="133">
                  <c:v>65079.495981612301</c:v>
                </c:pt>
                <c:pt idx="134">
                  <c:v>64931.705135303229</c:v>
                </c:pt>
                <c:pt idx="135">
                  <c:v>64781.823610859377</c:v>
                </c:pt>
                <c:pt idx="136">
                  <c:v>64629.835806205105</c:v>
                </c:pt>
                <c:pt idx="137">
                  <c:v>64475.726119264778</c:v>
                </c:pt>
                <c:pt idx="138">
                  <c:v>64319.47894796278</c:v>
                </c:pt>
                <c:pt idx="139">
                  <c:v>64161.078690223454</c:v>
                </c:pt>
                <c:pt idx="140">
                  <c:v>64000.50974397119</c:v>
                </c:pt>
                <c:pt idx="141">
                  <c:v>63837.756507130347</c:v>
                </c:pt>
                <c:pt idx="142">
                  <c:v>63672.803377625292</c:v>
                </c:pt>
                <c:pt idx="143">
                  <c:v>63505.634753380386</c:v>
                </c:pt>
                <c:pt idx="144">
                  <c:v>63336.235032320001</c:v>
                </c:pt>
                <c:pt idx="145">
                  <c:v>63164.588612368505</c:v>
                </c:pt>
                <c:pt idx="146">
                  <c:v>62990.679891450265</c:v>
                </c:pt>
                <c:pt idx="147">
                  <c:v>62814.493267489655</c:v>
                </c:pt>
                <c:pt idx="148">
                  <c:v>62636.013138411028</c:v>
                </c:pt>
                <c:pt idx="149">
                  <c:v>62455.223902138765</c:v>
                </c:pt>
                <c:pt idx="150">
                  <c:v>62272.109956597218</c:v>
                </c:pt>
                <c:pt idx="151">
                  <c:v>62086.655699710776</c:v>
                </c:pt>
                <c:pt idx="152">
                  <c:v>61898.845529403785</c:v>
                </c:pt>
                <c:pt idx="153">
                  <c:v>61708.663843600625</c:v>
                </c:pt>
                <c:pt idx="154">
                  <c:v>61516.095040225657</c:v>
                </c:pt>
                <c:pt idx="155">
                  <c:v>61321.123517203254</c:v>
                </c:pt>
                <c:pt idx="156">
                  <c:v>61123.733672457776</c:v>
                </c:pt>
                <c:pt idx="157">
                  <c:v>60923.909903913598</c:v>
                </c:pt>
                <c:pt idx="158">
                  <c:v>60721.636609495079</c:v>
                </c:pt>
                <c:pt idx="159">
                  <c:v>60516.898187126593</c:v>
                </c:pt>
                <c:pt idx="160">
                  <c:v>60309.679034732515</c:v>
                </c:pt>
                <c:pt idx="161">
                  <c:v>60099.963550237189</c:v>
                </c:pt>
                <c:pt idx="162">
                  <c:v>59887.736131564998</c:v>
                </c:pt>
                <c:pt idx="163">
                  <c:v>59672.981176640315</c:v>
                </c:pt>
                <c:pt idx="164">
                  <c:v>59455.683083387485</c:v>
                </c:pt>
                <c:pt idx="165">
                  <c:v>59235.826249730904</c:v>
                </c:pt>
                <c:pt idx="166">
                  <c:v>59013.395073594918</c:v>
                </c:pt>
                <c:pt idx="167">
                  <c:v>58788.373952903901</c:v>
                </c:pt>
                <c:pt idx="168">
                  <c:v>58560.74728558222</c:v>
                </c:pt>
                <c:pt idx="169">
                  <c:v>58330.499469554241</c:v>
                </c:pt>
                <c:pt idx="170">
                  <c:v>58097.614902744346</c:v>
                </c:pt>
                <c:pt idx="171">
                  <c:v>57862.077983076873</c:v>
                </c:pt>
                <c:pt idx="172">
                  <c:v>57623.873108476211</c:v>
                </c:pt>
                <c:pt idx="173">
                  <c:v>57382.984676866727</c:v>
                </c:pt>
                <c:pt idx="174">
                  <c:v>57139.397086172779</c:v>
                </c:pt>
                <c:pt idx="175">
                  <c:v>56893.094734318736</c:v>
                </c:pt>
                <c:pt idx="176">
                  <c:v>56644.062019228972</c:v>
                </c:pt>
                <c:pt idx="177">
                  <c:v>56392.283338827845</c:v>
                </c:pt>
                <c:pt idx="178">
                  <c:v>56137.743091039731</c:v>
                </c:pt>
                <c:pt idx="179">
                  <c:v>55880.425673788995</c:v>
                </c:pt>
                <c:pt idx="180">
                  <c:v>55620.315484999999</c:v>
                </c:pt>
                <c:pt idx="181">
                  <c:v>55357.396922597123</c:v>
                </c:pt>
                <c:pt idx="182">
                  <c:v>55091.654384504713</c:v>
                </c:pt>
                <c:pt idx="183">
                  <c:v>54823.072268647156</c:v>
                </c:pt>
                <c:pt idx="184">
                  <c:v>54551.634972948799</c:v>
                </c:pt>
                <c:pt idx="185">
                  <c:v>54277.326895334045</c:v>
                </c:pt>
                <c:pt idx="186">
                  <c:v>54000.132433727224</c:v>
                </c:pt>
                <c:pt idx="187">
                  <c:v>53720.03598605271</c:v>
                </c:pt>
                <c:pt idx="188">
                  <c:v>53437.021950234906</c:v>
                </c:pt>
                <c:pt idx="189">
                  <c:v>53151.07472419813</c:v>
                </c:pt>
                <c:pt idx="190">
                  <c:v>52862.178705866769</c:v>
                </c:pt>
                <c:pt idx="191">
                  <c:v>52570.318293165197</c:v>
                </c:pt>
                <c:pt idx="192">
                  <c:v>52275.477884017775</c:v>
                </c:pt>
                <c:pt idx="193">
                  <c:v>51977.641876348876</c:v>
                </c:pt>
                <c:pt idx="194">
                  <c:v>51676.794668082854</c:v>
                </c:pt>
                <c:pt idx="195">
                  <c:v>51372.920657144088</c:v>
                </c:pt>
                <c:pt idx="196">
                  <c:v>51066.004241456947</c:v>
                </c:pt>
                <c:pt idx="197">
                  <c:v>50756.029818945797</c:v>
                </c:pt>
                <c:pt idx="198">
                  <c:v>50442.981787534998</c:v>
                </c:pt>
                <c:pt idx="199">
                  <c:v>50126.844545148924</c:v>
                </c:pt>
                <c:pt idx="200">
                  <c:v>49807.602489711935</c:v>
                </c:pt>
                <c:pt idx="201">
                  <c:v>49485.240019148405</c:v>
                </c:pt>
                <c:pt idx="202">
                  <c:v>49159.741531382693</c:v>
                </c:pt>
                <c:pt idx="203">
                  <c:v>48831.091424339174</c:v>
                </c:pt>
                <c:pt idx="204">
                  <c:v>48499.274095942215</c:v>
                </c:pt>
                <c:pt idx="205">
                  <c:v>48164.273944116183</c:v>
                </c:pt>
                <c:pt idx="206">
                  <c:v>47826.075366785459</c:v>
                </c:pt>
                <c:pt idx="207">
                  <c:v>47484.662761874381</c:v>
                </c:pt>
                <c:pt idx="208">
                  <c:v>47140.020527307322</c:v>
                </c:pt>
                <c:pt idx="209">
                  <c:v>46792.133061008673</c:v>
                </c:pt>
                <c:pt idx="210">
                  <c:v>46440.984760902778</c:v>
                </c:pt>
                <c:pt idx="211">
                  <c:v>46086.560024914012</c:v>
                </c:pt>
                <c:pt idx="212">
                  <c:v>45728.843250966747</c:v>
                </c:pt>
                <c:pt idx="213">
                  <c:v>45367.818836985345</c:v>
                </c:pt>
                <c:pt idx="214">
                  <c:v>45003.471180894179</c:v>
                </c:pt>
                <c:pt idx="215">
                  <c:v>44635.784680617609</c:v>
                </c:pt>
                <c:pt idx="216">
                  <c:v>44264.743734080002</c:v>
                </c:pt>
                <c:pt idx="217">
                  <c:v>43890.332739205725</c:v>
                </c:pt>
                <c:pt idx="218">
                  <c:v>43512.53609391916</c:v>
                </c:pt>
                <c:pt idx="219">
                  <c:v>43131.338196144658</c:v>
                </c:pt>
                <c:pt idx="220">
                  <c:v>42746.723443806579</c:v>
                </c:pt>
                <c:pt idx="221">
                  <c:v>42358.676234829312</c:v>
                </c:pt>
                <c:pt idx="222">
                  <c:v>41967.180967137218</c:v>
                </c:pt>
                <c:pt idx="223">
                  <c:v>41572.222038654654</c:v>
                </c:pt>
                <c:pt idx="224">
                  <c:v>41173.783847306004</c:v>
                </c:pt>
                <c:pt idx="225">
                  <c:v>40771.850791015633</c:v>
                </c:pt>
                <c:pt idx="226">
                  <c:v>40366.40726770788</c:v>
                </c:pt>
                <c:pt idx="227">
                  <c:v>39957.437675307141</c:v>
                </c:pt>
                <c:pt idx="228">
                  <c:v>39544.926411737775</c:v>
                </c:pt>
                <c:pt idx="229">
                  <c:v>39128.857874924157</c:v>
                </c:pt>
                <c:pt idx="230">
                  <c:v>38709.216462790631</c:v>
                </c:pt>
                <c:pt idx="231">
                  <c:v>38285.986573261594</c:v>
                </c:pt>
                <c:pt idx="232">
                  <c:v>37859.152604261399</c:v>
                </c:pt>
                <c:pt idx="233">
                  <c:v>37428.698953714396</c:v>
                </c:pt>
                <c:pt idx="234">
                  <c:v>36994.610019544998</c:v>
                </c:pt>
                <c:pt idx="235">
                  <c:v>36556.87019967752</c:v>
                </c:pt>
                <c:pt idx="236">
                  <c:v>36115.46389203638</c:v>
                </c:pt>
                <c:pt idx="237">
                  <c:v>35670.375494545886</c:v>
                </c:pt>
                <c:pt idx="238">
                  <c:v>35221.589405130471</c:v>
                </c:pt>
                <c:pt idx="239">
                  <c:v>34769.090021714466</c:v>
                </c:pt>
                <c:pt idx="240">
                  <c:v>34312.861742222209</c:v>
                </c:pt>
                <c:pt idx="241">
                  <c:v>33852.888964578138</c:v>
                </c:pt>
                <c:pt idx="242">
                  <c:v>33389.156086706549</c:v>
                </c:pt>
                <c:pt idx="243">
                  <c:v>32921.647506531881</c:v>
                </c:pt>
                <c:pt idx="244">
                  <c:v>32450.347621978421</c:v>
                </c:pt>
                <c:pt idx="245">
                  <c:v>31975.240830970615</c:v>
                </c:pt>
                <c:pt idx="246">
                  <c:v>31496.311531432759</c:v>
                </c:pt>
                <c:pt idx="247">
                  <c:v>31013.544121289284</c:v>
                </c:pt>
                <c:pt idx="248">
                  <c:v>30526.922998464535</c:v>
                </c:pt>
                <c:pt idx="249">
                  <c:v>30036.432560882844</c:v>
                </c:pt>
                <c:pt idx="250">
                  <c:v>29542.05720646862</c:v>
                </c:pt>
                <c:pt idx="251">
                  <c:v>29043.781333146202</c:v>
                </c:pt>
                <c:pt idx="252">
                  <c:v>28541.58933884</c:v>
                </c:pt>
                <c:pt idx="253">
                  <c:v>28035.46562147433</c:v>
                </c:pt>
                <c:pt idx="254">
                  <c:v>27525.394578973603</c:v>
                </c:pt>
                <c:pt idx="255">
                  <c:v>27011.360609262134</c:v>
                </c:pt>
                <c:pt idx="256">
                  <c:v>26493.348110264349</c:v>
                </c:pt>
                <c:pt idx="257">
                  <c:v>25971.341479904608</c:v>
                </c:pt>
                <c:pt idx="258">
                  <c:v>25445.325116107204</c:v>
                </c:pt>
                <c:pt idx="259">
                  <c:v>24915.283416796614</c:v>
                </c:pt>
                <c:pt idx="260">
                  <c:v>24381.20077989711</c:v>
                </c:pt>
                <c:pt idx="261">
                  <c:v>23843.061603333117</c:v>
                </c:pt>
                <c:pt idx="262">
                  <c:v>23300.850285028973</c:v>
                </c:pt>
                <c:pt idx="263">
                  <c:v>22754.551222909082</c:v>
                </c:pt>
                <c:pt idx="264">
                  <c:v>22204.148814897759</c:v>
                </c:pt>
                <c:pt idx="265">
                  <c:v>21649.627458919422</c:v>
                </c:pt>
                <c:pt idx="266">
                  <c:v>21090.971552898423</c:v>
                </c:pt>
                <c:pt idx="267">
                  <c:v>20528.165494759087</c:v>
                </c:pt>
                <c:pt idx="268">
                  <c:v>19961.193682425845</c:v>
                </c:pt>
                <c:pt idx="269">
                  <c:v>19390.040513823013</c:v>
                </c:pt>
                <c:pt idx="270">
                  <c:v>18814.690386874994</c:v>
                </c:pt>
                <c:pt idx="271">
                  <c:v>18235.127699506127</c:v>
                </c:pt>
                <c:pt idx="272">
                  <c:v>17651.336849640815</c:v>
                </c:pt>
                <c:pt idx="273">
                  <c:v>17063.30223520338</c:v>
                </c:pt>
                <c:pt idx="274">
                  <c:v>16471.008254118235</c:v>
                </c:pt>
                <c:pt idx="275">
                  <c:v>15874.439304309744</c:v>
                </c:pt>
                <c:pt idx="276">
                  <c:v>15273.579783702211</c:v>
                </c:pt>
                <c:pt idx="277">
                  <c:v>14668.414090220074</c:v>
                </c:pt>
                <c:pt idx="278">
                  <c:v>14058.926621787657</c:v>
                </c:pt>
                <c:pt idx="279">
                  <c:v>13445.101776329371</c:v>
                </c:pt>
                <c:pt idx="280">
                  <c:v>12826.923951769531</c:v>
                </c:pt>
                <c:pt idx="281">
                  <c:v>12204.377546032549</c:v>
                </c:pt>
                <c:pt idx="282">
                  <c:v>11577.446957042761</c:v>
                </c:pt>
                <c:pt idx="283">
                  <c:v>10946.116582724564</c:v>
                </c:pt>
                <c:pt idx="284">
                  <c:v>10310.370821002311</c:v>
                </c:pt>
                <c:pt idx="285">
                  <c:v>9670.1940698003309</c:v>
                </c:pt>
                <c:pt idx="286">
                  <c:v>9025.5707270430721</c:v>
                </c:pt>
                <c:pt idx="287">
                  <c:v>8376.4851906548138</c:v>
                </c:pt>
                <c:pt idx="288">
                  <c:v>7722.9218585599956</c:v>
                </c:pt>
                <c:pt idx="289">
                  <c:v>7064.8651286829336</c:v>
                </c:pt>
                <c:pt idx="290">
                  <c:v>6402.2993989480456</c:v>
                </c:pt>
                <c:pt idx="291">
                  <c:v>5735.209067279633</c:v>
                </c:pt>
                <c:pt idx="292">
                  <c:v>5063.5785316021356</c:v>
                </c:pt>
                <c:pt idx="293">
                  <c:v>4387.3921898398694</c:v>
                </c:pt>
                <c:pt idx="294">
                  <c:v>3706.6344399172085</c:v>
                </c:pt>
                <c:pt idx="295">
                  <c:v>3021.2896797585563</c:v>
                </c:pt>
                <c:pt idx="296">
                  <c:v>2331.3423072882142</c:v>
                </c:pt>
                <c:pt idx="297">
                  <c:v>1636.7767204306292</c:v>
                </c:pt>
                <c:pt idx="298">
                  <c:v>937.57731711008819</c:v>
                </c:pt>
                <c:pt idx="299">
                  <c:v>233.72849525102356</c:v>
                </c:pt>
                <c:pt idx="300">
                  <c:v>-2.0372681319713593E-9</c:v>
                </c:pt>
                <c:pt idx="301">
                  <c:v>-474.78534722224867</c:v>
                </c:pt>
                <c:pt idx="302">
                  <c:v>-1187.9798123852961</c:v>
                </c:pt>
                <c:pt idx="303">
                  <c:v>-1905.8705023138027</c:v>
                </c:pt>
                <c:pt idx="304">
                  <c:v>-2628.4730190834089</c:v>
                </c:pt>
                <c:pt idx="305">
                  <c:v>-3355.8029647697113</c:v>
                </c:pt>
                <c:pt idx="306">
                  <c:v>-4087.8759414483939</c:v>
                </c:pt>
                <c:pt idx="307">
                  <c:v>-4824.7075511950097</c:v>
                </c:pt>
                <c:pt idx="308">
                  <c:v>-5566.313396085272</c:v>
                </c:pt>
                <c:pt idx="309">
                  <c:v>-6312.7090781947336</c:v>
                </c:pt>
                <c:pt idx="310">
                  <c:v>-7063.9101995991368</c:v>
                </c:pt>
                <c:pt idx="311">
                  <c:v>-7819.9323623739765</c:v>
                </c:pt>
                <c:pt idx="312">
                  <c:v>-8580.7911685949803</c:v>
                </c:pt>
                <c:pt idx="313">
                  <c:v>-9346.5022203377885</c:v>
                </c:pt>
                <c:pt idx="314">
                  <c:v>-10117.081119677969</c:v>
                </c:pt>
                <c:pt idx="315">
                  <c:v>-10892.543468691219</c:v>
                </c:pt>
                <c:pt idx="316">
                  <c:v>-11672.904869453123</c:v>
                </c:pt>
                <c:pt idx="317">
                  <c:v>-12458.180924039363</c:v>
                </c:pt>
                <c:pt idx="318">
                  <c:v>-13248.387234525493</c:v>
                </c:pt>
                <c:pt idx="319">
                  <c:v>-14043.539402987255</c:v>
                </c:pt>
                <c:pt idx="320">
                  <c:v>-14843.653031500158</c:v>
                </c:pt>
                <c:pt idx="321">
                  <c:v>-15648.743722139916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18-8940-A865-B9FD66A7D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1076464"/>
        <c:axId val="1891809328"/>
      </c:scatterChart>
      <c:valAx>
        <c:axId val="176107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</a:p>
            </c:rich>
          </c:tx>
          <c:layout>
            <c:manualLayout>
              <c:xMode val="edge"/>
              <c:yMode val="edge"/>
              <c:x val="0.47085865783460584"/>
              <c:y val="0.937263197129944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1809328"/>
        <c:crosses val="autoZero"/>
        <c:crossBetween val="midCat"/>
      </c:valAx>
      <c:valAx>
        <c:axId val="189180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Net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1076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88900</xdr:rowOff>
    </xdr:from>
    <xdr:to>
      <xdr:col>12</xdr:col>
      <xdr:colOff>114300</xdr:colOff>
      <xdr:row>22</xdr:row>
      <xdr:rowOff>88900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D8194B-87A6-3F40-956D-22A8EF6F31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215900</xdr:colOff>
      <xdr:row>11</xdr:row>
      <xdr:rowOff>38099</xdr:rowOff>
    </xdr:from>
    <xdr:to>
      <xdr:col>6</xdr:col>
      <xdr:colOff>533400</xdr:colOff>
      <xdr:row>34</xdr:row>
      <xdr:rowOff>12700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E8AF193-1E61-3493-3825-13EECA5826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34</xdr:row>
      <xdr:rowOff>165100</xdr:rowOff>
    </xdr:from>
    <xdr:to>
      <xdr:col>6</xdr:col>
      <xdr:colOff>508000</xdr:colOff>
      <xdr:row>57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96994D-85E1-4EEE-21ED-343F2B9D27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300783_student_uwtsd_ac_uk/Documents/Documents/University%20Work/Motorcycle%20Dynamics/RS660%20Data.xlsx" TargetMode="External"/><Relationship Id="rId1" Type="http://schemas.openxmlformats.org/officeDocument/2006/relationships/externalLinkPath" Target="RS660%20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ear Ratios"/>
      <sheetName val="Driving Force"/>
      <sheetName val="Resistive Forces"/>
      <sheetName val="Centre of Gravity"/>
    </sheetNames>
    <sheetDataSet>
      <sheetData sheetId="0" refreshError="1"/>
      <sheetData sheetId="1">
        <row r="2">
          <cell r="A2">
            <v>3500</v>
          </cell>
          <cell r="C2">
            <v>37</v>
          </cell>
          <cell r="D2">
            <v>18.649999999999999</v>
          </cell>
        </row>
        <row r="3">
          <cell r="A3">
            <v>4000</v>
          </cell>
          <cell r="C3">
            <v>40</v>
          </cell>
          <cell r="D3">
            <v>23.872</v>
          </cell>
        </row>
        <row r="4">
          <cell r="A4">
            <v>4500</v>
          </cell>
          <cell r="C4">
            <v>40</v>
          </cell>
          <cell r="D4">
            <v>26.11</v>
          </cell>
        </row>
        <row r="5">
          <cell r="A5">
            <v>5000</v>
          </cell>
          <cell r="C5">
            <v>41</v>
          </cell>
          <cell r="D5">
            <v>29.84</v>
          </cell>
        </row>
        <row r="6">
          <cell r="A6">
            <v>5500</v>
          </cell>
          <cell r="C6">
            <v>40</v>
          </cell>
          <cell r="D6">
            <v>33.57</v>
          </cell>
        </row>
        <row r="7">
          <cell r="A7">
            <v>6000</v>
          </cell>
          <cell r="C7">
            <v>39</v>
          </cell>
          <cell r="D7">
            <v>36.554000000000002</v>
          </cell>
        </row>
        <row r="8">
          <cell r="A8">
            <v>6500</v>
          </cell>
          <cell r="C8">
            <v>40</v>
          </cell>
          <cell r="D8">
            <v>40.283999999999999</v>
          </cell>
        </row>
        <row r="9">
          <cell r="A9">
            <v>7000</v>
          </cell>
          <cell r="C9">
            <v>41</v>
          </cell>
          <cell r="D9">
            <v>44.76</v>
          </cell>
        </row>
        <row r="10">
          <cell r="A10">
            <v>7500</v>
          </cell>
          <cell r="C10">
            <v>44</v>
          </cell>
          <cell r="D10">
            <v>48.49</v>
          </cell>
        </row>
        <row r="11">
          <cell r="A11">
            <v>8000</v>
          </cell>
          <cell r="C11">
            <v>44</v>
          </cell>
          <cell r="D11">
            <v>50.728000000000002</v>
          </cell>
        </row>
        <row r="12">
          <cell r="A12">
            <v>8500</v>
          </cell>
          <cell r="C12">
            <v>49</v>
          </cell>
          <cell r="D12">
            <v>55.95</v>
          </cell>
        </row>
        <row r="13">
          <cell r="A13">
            <v>9000</v>
          </cell>
          <cell r="C13">
            <v>48</v>
          </cell>
          <cell r="D13">
            <v>61.171999999999997</v>
          </cell>
        </row>
        <row r="14">
          <cell r="A14">
            <v>9500</v>
          </cell>
          <cell r="C14">
            <v>48</v>
          </cell>
          <cell r="D14">
            <v>64.156000000000006</v>
          </cell>
        </row>
        <row r="15">
          <cell r="A15">
            <v>10000</v>
          </cell>
          <cell r="C15">
            <v>47</v>
          </cell>
          <cell r="D15">
            <v>67.14</v>
          </cell>
        </row>
        <row r="16">
          <cell r="A16">
            <v>10500</v>
          </cell>
          <cell r="C16">
            <v>47</v>
          </cell>
          <cell r="D16">
            <v>69.378</v>
          </cell>
        </row>
        <row r="17">
          <cell r="A17">
            <v>11000</v>
          </cell>
          <cell r="C17">
            <v>46</v>
          </cell>
          <cell r="D17">
            <v>71.616</v>
          </cell>
        </row>
        <row r="18">
          <cell r="A18">
            <v>11500</v>
          </cell>
          <cell r="C18">
            <v>45</v>
          </cell>
          <cell r="D18">
            <v>72.361999999999995</v>
          </cell>
        </row>
      </sheetData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FBA6-50A4-4D7C-A733-3A12DA959408}">
  <dimension ref="B3:X30"/>
  <sheetViews>
    <sheetView topLeftCell="F1" workbookViewId="0">
      <selection activeCell="Y13" sqref="Y13"/>
    </sheetView>
  </sheetViews>
  <sheetFormatPr baseColWidth="10" defaultColWidth="8.83203125" defaultRowHeight="15" x14ac:dyDescent="0.2"/>
  <cols>
    <col min="2" max="2" width="19.5" bestFit="1" customWidth="1"/>
    <col min="3" max="3" width="7.5" bestFit="1" customWidth="1"/>
    <col min="5" max="5" width="19.83203125" bestFit="1" customWidth="1"/>
    <col min="6" max="6" width="12" bestFit="1" customWidth="1"/>
    <col min="8" max="8" width="19.5" bestFit="1" customWidth="1"/>
    <col min="9" max="9" width="7.5" bestFit="1" customWidth="1"/>
    <col min="11" max="11" width="19.83203125" bestFit="1" customWidth="1"/>
    <col min="12" max="12" width="12" bestFit="1" customWidth="1"/>
    <col min="14" max="14" width="19.5" bestFit="1" customWidth="1"/>
    <col min="15" max="15" width="7.5" bestFit="1" customWidth="1"/>
    <col min="17" max="17" width="19.83203125" bestFit="1" customWidth="1"/>
    <col min="18" max="18" width="12" bestFit="1" customWidth="1"/>
    <col min="19" max="19" width="8.83203125" style="130" customWidth="1"/>
    <col min="20" max="20" width="19.5" bestFit="1" customWidth="1"/>
    <col min="21" max="21" width="7.5" bestFit="1" customWidth="1"/>
    <col min="23" max="23" width="19.83203125" bestFit="1" customWidth="1"/>
    <col min="24" max="24" width="12" bestFit="1" customWidth="1"/>
  </cols>
  <sheetData>
    <row r="3" spans="2:24" x14ac:dyDescent="0.2">
      <c r="B3" s="70" t="s">
        <v>18</v>
      </c>
      <c r="C3" s="71"/>
      <c r="D3" s="71"/>
      <c r="E3" s="71"/>
      <c r="F3" s="72"/>
      <c r="H3" s="52" t="s">
        <v>25</v>
      </c>
      <c r="I3" s="52"/>
      <c r="J3" s="52"/>
      <c r="K3" s="52"/>
      <c r="L3" s="52"/>
      <c r="N3" s="52" t="s">
        <v>26</v>
      </c>
      <c r="O3" s="52"/>
      <c r="P3" s="52"/>
      <c r="Q3" s="52"/>
      <c r="R3" s="52"/>
      <c r="S3" s="133"/>
      <c r="T3" s="52" t="s">
        <v>31</v>
      </c>
      <c r="U3" s="52"/>
      <c r="V3" s="52"/>
      <c r="W3" s="52"/>
      <c r="X3" s="52"/>
    </row>
    <row r="4" spans="2:24" x14ac:dyDescent="0.2">
      <c r="B4" s="12" t="s">
        <v>0</v>
      </c>
      <c r="C4" s="13" t="s">
        <v>11</v>
      </c>
      <c r="D4" s="13"/>
      <c r="E4" s="13" t="s">
        <v>1</v>
      </c>
      <c r="F4" s="14" t="s">
        <v>13</v>
      </c>
      <c r="H4" s="16" t="s">
        <v>0</v>
      </c>
      <c r="I4" s="17" t="s">
        <v>11</v>
      </c>
      <c r="J4" s="17"/>
      <c r="K4" s="17" t="s">
        <v>1</v>
      </c>
      <c r="L4" s="18" t="s">
        <v>13</v>
      </c>
      <c r="N4" s="1" t="s">
        <v>0</v>
      </c>
      <c r="O4" s="2" t="s">
        <v>11</v>
      </c>
      <c r="P4" s="2"/>
      <c r="Q4" s="2" t="s">
        <v>1</v>
      </c>
      <c r="R4" s="7" t="s">
        <v>13</v>
      </c>
      <c r="S4" s="134"/>
      <c r="T4" s="1" t="s">
        <v>0</v>
      </c>
      <c r="U4" s="2" t="s">
        <v>11</v>
      </c>
      <c r="V4" s="2"/>
      <c r="W4" s="2" t="s">
        <v>1</v>
      </c>
      <c r="X4" s="7" t="s">
        <v>13</v>
      </c>
    </row>
    <row r="5" spans="2:24" x14ac:dyDescent="0.2">
      <c r="B5" s="3" t="s">
        <v>2</v>
      </c>
      <c r="C5" s="4">
        <v>69.45</v>
      </c>
      <c r="D5" s="4"/>
      <c r="E5" t="s">
        <v>5</v>
      </c>
      <c r="F5" s="8">
        <v>1364</v>
      </c>
      <c r="H5" s="3" t="s">
        <v>2</v>
      </c>
      <c r="I5" s="4">
        <v>84.35</v>
      </c>
      <c r="J5" s="4"/>
      <c r="K5" t="s">
        <v>5</v>
      </c>
      <c r="L5" s="8">
        <v>1386</v>
      </c>
      <c r="N5" s="3" t="s">
        <v>2</v>
      </c>
      <c r="O5" s="4">
        <v>102.1</v>
      </c>
      <c r="P5" s="4"/>
      <c r="Q5" t="s">
        <v>5</v>
      </c>
      <c r="R5" s="8">
        <v>1440</v>
      </c>
      <c r="S5" s="135"/>
      <c r="T5" s="3" t="s">
        <v>2</v>
      </c>
      <c r="U5" s="4">
        <v>116.7</v>
      </c>
      <c r="V5" s="4"/>
      <c r="W5" t="s">
        <v>5</v>
      </c>
      <c r="X5" s="8">
        <v>1445</v>
      </c>
    </row>
    <row r="6" spans="2:24" x14ac:dyDescent="0.2">
      <c r="B6" s="3" t="s">
        <v>3</v>
      </c>
      <c r="C6" s="4">
        <v>63.7</v>
      </c>
      <c r="D6" s="4"/>
      <c r="E6" t="s">
        <v>6</v>
      </c>
      <c r="F6" s="8">
        <v>285</v>
      </c>
      <c r="H6" s="3" t="s">
        <v>3</v>
      </c>
      <c r="I6" s="4">
        <v>74.5</v>
      </c>
      <c r="J6" s="4"/>
      <c r="K6" t="s">
        <v>6</v>
      </c>
      <c r="L6" s="8">
        <v>295</v>
      </c>
      <c r="N6" s="3" t="s">
        <v>3</v>
      </c>
      <c r="O6" s="4">
        <v>89.8</v>
      </c>
      <c r="P6" s="4"/>
      <c r="Q6" t="s">
        <v>6</v>
      </c>
      <c r="R6" s="8">
        <v>290</v>
      </c>
      <c r="S6" s="135"/>
      <c r="T6" s="3" t="s">
        <v>3</v>
      </c>
      <c r="U6" s="4">
        <v>106.2</v>
      </c>
      <c r="V6" s="4"/>
      <c r="W6" t="s">
        <v>6</v>
      </c>
      <c r="X6" s="8">
        <v>295</v>
      </c>
    </row>
    <row r="7" spans="2:24" x14ac:dyDescent="0.2">
      <c r="B7" s="3" t="s">
        <v>4</v>
      </c>
      <c r="C7" s="5">
        <f>C5+C6</f>
        <v>133.15</v>
      </c>
      <c r="E7" t="s">
        <v>7</v>
      </c>
      <c r="F7" s="8">
        <v>300</v>
      </c>
      <c r="H7" s="3" t="s">
        <v>4</v>
      </c>
      <c r="I7" s="5">
        <f>I5+I6</f>
        <v>158.85</v>
      </c>
      <c r="K7" t="s">
        <v>7</v>
      </c>
      <c r="L7" s="8">
        <v>305</v>
      </c>
      <c r="N7" s="3" t="s">
        <v>4</v>
      </c>
      <c r="O7" s="5">
        <f>O5+O6</f>
        <v>191.89999999999998</v>
      </c>
      <c r="Q7" t="s">
        <v>7</v>
      </c>
      <c r="R7" s="8">
        <v>302</v>
      </c>
      <c r="S7" s="135"/>
      <c r="T7" s="3" t="s">
        <v>4</v>
      </c>
      <c r="U7" s="5">
        <f>U5+U6</f>
        <v>222.9</v>
      </c>
      <c r="W7" t="s">
        <v>7</v>
      </c>
      <c r="X7" s="8">
        <v>310</v>
      </c>
    </row>
    <row r="8" spans="2:24" x14ac:dyDescent="0.2">
      <c r="B8" s="3"/>
      <c r="C8" s="4"/>
      <c r="D8" s="4"/>
      <c r="E8" t="s">
        <v>8</v>
      </c>
      <c r="F8" s="8">
        <f>(F6+F7)/2</f>
        <v>292.5</v>
      </c>
      <c r="H8" s="3"/>
      <c r="I8" s="4"/>
      <c r="J8" s="4"/>
      <c r="K8" t="s">
        <v>8</v>
      </c>
      <c r="L8" s="8">
        <f>(L6+L7)/2</f>
        <v>300</v>
      </c>
      <c r="N8" s="3"/>
      <c r="O8" s="4"/>
      <c r="P8" s="4"/>
      <c r="Q8" t="s">
        <v>8</v>
      </c>
      <c r="R8" s="8">
        <f>(R6+R7)/2</f>
        <v>296</v>
      </c>
      <c r="S8" s="135"/>
      <c r="T8" s="3"/>
      <c r="U8" s="4"/>
      <c r="V8" s="4"/>
      <c r="W8" t="s">
        <v>8</v>
      </c>
      <c r="X8" s="8">
        <f>(X6+X7)/2</f>
        <v>302.5</v>
      </c>
    </row>
    <row r="9" spans="2:24" x14ac:dyDescent="0.2">
      <c r="B9" s="3" t="s">
        <v>15</v>
      </c>
      <c r="C9" s="4">
        <v>98.3</v>
      </c>
      <c r="D9" s="4"/>
      <c r="E9" t="s">
        <v>9</v>
      </c>
      <c r="F9" s="8">
        <v>629</v>
      </c>
      <c r="H9" s="3" t="s">
        <v>15</v>
      </c>
      <c r="I9" s="4">
        <v>114.6</v>
      </c>
      <c r="J9" s="4"/>
      <c r="K9" t="s">
        <v>9</v>
      </c>
      <c r="L9" s="8">
        <v>629</v>
      </c>
      <c r="N9" s="3" t="s">
        <v>15</v>
      </c>
      <c r="O9" s="4">
        <v>133.5</v>
      </c>
      <c r="P9" s="4"/>
      <c r="Q9" t="s">
        <v>9</v>
      </c>
      <c r="R9" s="8">
        <v>629</v>
      </c>
      <c r="S9" s="135"/>
      <c r="T9" s="3" t="s">
        <v>15</v>
      </c>
      <c r="U9" s="4">
        <v>144.9</v>
      </c>
      <c r="V9" s="4"/>
      <c r="W9" t="s">
        <v>9</v>
      </c>
      <c r="X9" s="8">
        <v>629</v>
      </c>
    </row>
    <row r="10" spans="2:24" x14ac:dyDescent="0.2">
      <c r="B10" s="3" t="s">
        <v>16</v>
      </c>
      <c r="C10" s="4">
        <v>115</v>
      </c>
      <c r="D10" s="4"/>
      <c r="F10" s="8"/>
      <c r="H10" s="3" t="s">
        <v>16</v>
      </c>
      <c r="I10" s="4">
        <v>125.6</v>
      </c>
      <c r="J10" s="4"/>
      <c r="L10" s="8"/>
      <c r="N10" s="3" t="s">
        <v>16</v>
      </c>
      <c r="O10" s="4">
        <v>138.80000000000001</v>
      </c>
      <c r="P10" s="4"/>
      <c r="R10" s="8"/>
      <c r="S10" s="135"/>
      <c r="T10" s="3" t="s">
        <v>16</v>
      </c>
      <c r="U10" s="4">
        <v>159.5</v>
      </c>
      <c r="V10" s="4"/>
      <c r="X10" s="8"/>
    </row>
    <row r="11" spans="2:24" x14ac:dyDescent="0.2">
      <c r="B11" s="3" t="s">
        <v>17</v>
      </c>
      <c r="C11" s="5">
        <f>C9+C10</f>
        <v>213.3</v>
      </c>
      <c r="E11" t="s">
        <v>12</v>
      </c>
      <c r="F11" s="9">
        <f>DEGREES(ASIN(F9/F5))</f>
        <v>27.460932705325714</v>
      </c>
      <c r="H11" s="3" t="s">
        <v>17</v>
      </c>
      <c r="I11" s="5">
        <f>I9+I10</f>
        <v>240.2</v>
      </c>
      <c r="K11" t="s">
        <v>12</v>
      </c>
      <c r="L11" s="9">
        <f>DEGREES(ASIN(L9/L5))</f>
        <v>26.989290848618062</v>
      </c>
      <c r="N11" s="3" t="s">
        <v>17</v>
      </c>
      <c r="O11" s="5">
        <f>O9+O10</f>
        <v>272.3</v>
      </c>
      <c r="Q11" t="s">
        <v>12</v>
      </c>
      <c r="R11" s="9">
        <f>DEGREES(ASIN(R9/R5))</f>
        <v>25.900239944769687</v>
      </c>
      <c r="S11" s="136"/>
      <c r="T11" s="3" t="s">
        <v>17</v>
      </c>
      <c r="U11" s="5">
        <f>U9+U10</f>
        <v>304.39999999999998</v>
      </c>
      <c r="W11" t="s">
        <v>12</v>
      </c>
      <c r="X11" s="9">
        <f>DEGREES(ASIN(X9/X5))</f>
        <v>25.804010515365889</v>
      </c>
    </row>
    <row r="12" spans="2:24" x14ac:dyDescent="0.2">
      <c r="B12" s="3"/>
      <c r="C12" s="4"/>
      <c r="D12" s="6"/>
      <c r="F12" s="10"/>
      <c r="H12" s="3"/>
      <c r="I12" s="4"/>
      <c r="J12" s="6"/>
      <c r="L12" s="10"/>
      <c r="N12" s="3"/>
      <c r="O12" s="4"/>
      <c r="P12" s="6"/>
      <c r="R12" s="10"/>
      <c r="S12" s="137"/>
      <c r="T12" s="3"/>
      <c r="U12" s="4"/>
      <c r="V12" s="6"/>
      <c r="X12" s="10"/>
    </row>
    <row r="13" spans="2:24" x14ac:dyDescent="0.2">
      <c r="B13" s="3" t="s">
        <v>21</v>
      </c>
      <c r="C13" s="4">
        <v>54.5</v>
      </c>
      <c r="F13" s="10"/>
      <c r="H13" s="3" t="s">
        <v>21</v>
      </c>
      <c r="I13" s="4">
        <v>62</v>
      </c>
      <c r="L13" s="10"/>
      <c r="N13" s="3" t="s">
        <v>21</v>
      </c>
      <c r="O13" s="4">
        <v>78.650000000000006</v>
      </c>
      <c r="R13" s="10"/>
      <c r="S13" s="137"/>
      <c r="T13" s="3" t="s">
        <v>21</v>
      </c>
      <c r="U13" s="4">
        <v>94.25</v>
      </c>
      <c r="X13" s="10"/>
    </row>
    <row r="14" spans="2:24" x14ac:dyDescent="0.2">
      <c r="B14" s="3" t="s">
        <v>22</v>
      </c>
      <c r="C14" s="4">
        <v>87.8</v>
      </c>
      <c r="F14" s="10"/>
      <c r="H14" s="3" t="s">
        <v>22</v>
      </c>
      <c r="I14" s="4">
        <v>93</v>
      </c>
      <c r="L14" s="10"/>
      <c r="N14" s="3" t="s">
        <v>22</v>
      </c>
      <c r="O14" s="4">
        <v>93</v>
      </c>
      <c r="R14" s="10"/>
      <c r="S14" s="137"/>
      <c r="T14" s="3" t="s">
        <v>22</v>
      </c>
      <c r="U14" s="4">
        <v>130.1</v>
      </c>
      <c r="X14" s="10"/>
    </row>
    <row r="15" spans="2:24" x14ac:dyDescent="0.2">
      <c r="B15" s="3"/>
      <c r="C15" s="5"/>
      <c r="F15" s="10"/>
      <c r="H15" s="3"/>
      <c r="I15" s="5"/>
      <c r="L15" s="10"/>
      <c r="N15" s="3"/>
      <c r="O15" s="5"/>
      <c r="R15" s="10"/>
      <c r="S15" s="137"/>
      <c r="T15" s="3"/>
      <c r="U15" s="5"/>
      <c r="X15" s="10"/>
    </row>
    <row r="16" spans="2:24" x14ac:dyDescent="0.2">
      <c r="B16" s="3" t="s">
        <v>10</v>
      </c>
      <c r="C16" s="6" t="s">
        <v>14</v>
      </c>
      <c r="F16" s="10"/>
      <c r="H16" s="3" t="s">
        <v>10</v>
      </c>
      <c r="I16" s="6" t="s">
        <v>14</v>
      </c>
      <c r="L16" s="10"/>
      <c r="N16" s="3" t="s">
        <v>10</v>
      </c>
      <c r="O16" s="6" t="s">
        <v>14</v>
      </c>
      <c r="R16" s="10"/>
      <c r="S16" s="137"/>
      <c r="T16" s="3" t="s">
        <v>10</v>
      </c>
      <c r="U16" s="6" t="s">
        <v>14</v>
      </c>
      <c r="X16" s="10"/>
    </row>
    <row r="17" spans="2:24" x14ac:dyDescent="0.2">
      <c r="B17" s="3"/>
      <c r="F17" s="10"/>
      <c r="H17" s="3"/>
      <c r="L17" s="10"/>
      <c r="N17" s="3"/>
      <c r="R17" s="10"/>
      <c r="S17" s="137"/>
      <c r="T17" s="3"/>
      <c r="X17" s="10"/>
    </row>
    <row r="18" spans="2:24" x14ac:dyDescent="0.2">
      <c r="B18" s="52" t="s">
        <v>23</v>
      </c>
      <c r="C18" s="52"/>
      <c r="D18" s="52"/>
      <c r="E18" s="52"/>
      <c r="F18" s="52"/>
      <c r="H18" s="52" t="s">
        <v>23</v>
      </c>
      <c r="I18" s="52"/>
      <c r="J18" s="52"/>
      <c r="K18" s="52"/>
      <c r="L18" s="52"/>
      <c r="N18" s="52" t="s">
        <v>23</v>
      </c>
      <c r="O18" s="52"/>
      <c r="P18" s="52"/>
      <c r="Q18" s="52"/>
      <c r="R18" s="52"/>
      <c r="S18" s="133"/>
      <c r="T18" s="52" t="s">
        <v>23</v>
      </c>
      <c r="U18" s="52"/>
      <c r="V18" s="52"/>
      <c r="W18" s="52"/>
      <c r="X18" s="52"/>
    </row>
    <row r="19" spans="2:24" x14ac:dyDescent="0.2">
      <c r="B19" s="73" t="s">
        <v>19</v>
      </c>
      <c r="C19" s="74"/>
      <c r="D19" s="15"/>
      <c r="E19" s="74" t="s">
        <v>20</v>
      </c>
      <c r="F19" s="75"/>
      <c r="H19" s="53" t="s">
        <v>19</v>
      </c>
      <c r="I19" s="54"/>
      <c r="K19" s="54" t="s">
        <v>20</v>
      </c>
      <c r="L19" s="55"/>
      <c r="N19" s="53" t="s">
        <v>19</v>
      </c>
      <c r="O19" s="54"/>
      <c r="Q19" s="54" t="s">
        <v>20</v>
      </c>
      <c r="R19" s="55"/>
      <c r="S19" s="138"/>
      <c r="T19" s="53" t="s">
        <v>19</v>
      </c>
      <c r="U19" s="54"/>
      <c r="W19" s="54" t="s">
        <v>20</v>
      </c>
      <c r="X19" s="55"/>
    </row>
    <row r="20" spans="2:24" x14ac:dyDescent="0.2">
      <c r="B20" s="53">
        <f>(C6*F5)/C7</f>
        <v>652.54825384904245</v>
      </c>
      <c r="C20" s="54"/>
      <c r="E20" s="54">
        <f>((F5*(C6-C13)/(C7*(TAN(RADIANS(F11)))))+F8)</f>
        <v>473.84588294508103</v>
      </c>
      <c r="F20" s="55"/>
      <c r="H20" s="53">
        <f>(I6*L5)/I7</f>
        <v>650.02832861189802</v>
      </c>
      <c r="I20" s="54"/>
      <c r="K20" s="54">
        <f>((L5*(I6-I13)/(I7*(TAN(RADIANS(L11)))))+L8)</f>
        <v>514.15136338814659</v>
      </c>
      <c r="L20" s="55"/>
      <c r="N20" s="53">
        <f>(O6*R5)/O7</f>
        <v>673.85096404377293</v>
      </c>
      <c r="O20" s="54"/>
      <c r="Q20" s="54">
        <f>((R5*(O6-O13)/(O7*(TAN(RADIANS(R11)))))+R8)</f>
        <v>468.30679791333796</v>
      </c>
      <c r="R20" s="55"/>
      <c r="S20" s="138"/>
      <c r="T20" s="53">
        <f>(U6*X5)/U7</f>
        <v>688.46567967698513</v>
      </c>
      <c r="U20" s="54"/>
      <c r="W20" s="54">
        <f>((X5*(U6-U13)/(U7*(TAN(RADIANS(X11)))))+X8)</f>
        <v>462.72286522731918</v>
      </c>
      <c r="X20" s="55"/>
    </row>
    <row r="21" spans="2:24" x14ac:dyDescent="0.2">
      <c r="B21" s="66"/>
      <c r="C21" s="67"/>
      <c r="E21" s="67"/>
      <c r="F21" s="68"/>
      <c r="H21" s="3"/>
      <c r="L21" s="10"/>
      <c r="N21" s="3"/>
      <c r="R21" s="10"/>
      <c r="S21" s="137"/>
      <c r="T21" s="20"/>
      <c r="U21" s="11"/>
      <c r="V21" s="11"/>
      <c r="W21" s="11"/>
      <c r="X21" s="19"/>
    </row>
    <row r="22" spans="2:24" x14ac:dyDescent="0.2">
      <c r="B22" s="52" t="s">
        <v>24</v>
      </c>
      <c r="C22" s="52"/>
      <c r="D22" s="52"/>
      <c r="E22" s="52"/>
      <c r="F22" s="52"/>
      <c r="H22" s="52" t="s">
        <v>24</v>
      </c>
      <c r="I22" s="52"/>
      <c r="J22" s="52"/>
      <c r="K22" s="52"/>
      <c r="L22" s="52"/>
      <c r="N22" s="52" t="s">
        <v>24</v>
      </c>
      <c r="O22" s="52"/>
      <c r="P22" s="52"/>
      <c r="Q22" s="52"/>
      <c r="R22" s="52"/>
      <c r="S22" s="133"/>
      <c r="T22" s="52" t="s">
        <v>24</v>
      </c>
      <c r="U22" s="52"/>
      <c r="V22" s="52"/>
      <c r="W22" s="52"/>
      <c r="X22" s="52"/>
    </row>
    <row r="23" spans="2:24" x14ac:dyDescent="0.2">
      <c r="B23" s="53" t="s">
        <v>19</v>
      </c>
      <c r="C23" s="54"/>
      <c r="E23" s="54" t="s">
        <v>20</v>
      </c>
      <c r="F23" s="55"/>
      <c r="H23" s="53" t="s">
        <v>19</v>
      </c>
      <c r="I23" s="54"/>
      <c r="K23" s="54" t="s">
        <v>20</v>
      </c>
      <c r="L23" s="55"/>
      <c r="N23" s="53" t="s">
        <v>19</v>
      </c>
      <c r="O23" s="54"/>
      <c r="P23" s="17"/>
      <c r="Q23" s="54" t="s">
        <v>20</v>
      </c>
      <c r="R23" s="55"/>
      <c r="S23" s="138"/>
      <c r="T23" s="54" t="s">
        <v>19</v>
      </c>
      <c r="U23" s="54"/>
      <c r="W23" s="54" t="s">
        <v>20</v>
      </c>
      <c r="X23" s="54"/>
    </row>
    <row r="24" spans="2:24" x14ac:dyDescent="0.2">
      <c r="B24" s="53">
        <f>(C10*F5)/C11</f>
        <v>735.39615564932012</v>
      </c>
      <c r="C24" s="54"/>
      <c r="E24" s="54">
        <f>((F5*(C10-C14)/(C11*(TAN(RADIANS(F11)))))+F8)</f>
        <v>627.18719161853119</v>
      </c>
      <c r="F24" s="55"/>
      <c r="H24" s="66">
        <f>(I10*L5)/I11</f>
        <v>724.73605328892597</v>
      </c>
      <c r="I24" s="67"/>
      <c r="J24" s="11"/>
      <c r="K24" s="67">
        <f>((L5*(I10-I14)/(I11*(TAN(RADIANS(L11)))))+L8)</f>
        <v>669.35386405300619</v>
      </c>
      <c r="L24" s="68"/>
      <c r="N24" s="66">
        <f>(O10*R5)/O11</f>
        <v>734.01395519647451</v>
      </c>
      <c r="O24" s="67"/>
      <c r="P24" s="11"/>
      <c r="Q24" s="67">
        <f>((R5*(O10-O14)/(O11*(TAN(RADIANS(R11)))))+R8)</f>
        <v>794.79300659101818</v>
      </c>
      <c r="R24" s="68"/>
      <c r="S24" s="138"/>
      <c r="T24" s="54">
        <f>(U10*X5)/U11</f>
        <v>757.15341655716168</v>
      </c>
      <c r="U24" s="54"/>
      <c r="W24" s="54">
        <f>((X5*(U10-U14)/(U11*(TAN(RADIANS(X11)))))+X8)</f>
        <v>591.14852285848883</v>
      </c>
      <c r="X24" s="54"/>
    </row>
    <row r="25" spans="2:24" x14ac:dyDescent="0.2">
      <c r="B25" s="52" t="s">
        <v>29</v>
      </c>
      <c r="C25" s="52"/>
      <c r="D25" s="52"/>
      <c r="E25" s="52"/>
      <c r="F25" s="52"/>
      <c r="H25" s="52" t="s">
        <v>29</v>
      </c>
      <c r="I25" s="52"/>
      <c r="J25" s="52"/>
      <c r="K25" s="52"/>
      <c r="L25" s="52"/>
      <c r="N25" s="52" t="s">
        <v>29</v>
      </c>
      <c r="O25" s="52"/>
      <c r="P25" s="52"/>
      <c r="Q25" s="52"/>
      <c r="R25" s="52"/>
      <c r="S25" s="133"/>
      <c r="T25" s="52" t="s">
        <v>29</v>
      </c>
      <c r="U25" s="52"/>
      <c r="V25" s="52"/>
      <c r="W25" s="52"/>
      <c r="X25" s="52"/>
    </row>
    <row r="26" spans="2:24" x14ac:dyDescent="0.2">
      <c r="B26" s="53" t="s">
        <v>27</v>
      </c>
      <c r="C26" s="54"/>
      <c r="E26" s="54" t="s">
        <v>28</v>
      </c>
      <c r="F26" s="55"/>
      <c r="H26" s="53" t="s">
        <v>27</v>
      </c>
      <c r="I26" s="54"/>
      <c r="K26" s="54" t="s">
        <v>28</v>
      </c>
      <c r="L26" s="55"/>
      <c r="N26" s="53" t="s">
        <v>27</v>
      </c>
      <c r="O26" s="54"/>
      <c r="Q26" s="54" t="s">
        <v>28</v>
      </c>
      <c r="R26" s="55"/>
      <c r="S26" s="138"/>
      <c r="T26" s="53" t="s">
        <v>27</v>
      </c>
      <c r="U26" s="54"/>
      <c r="W26" s="54" t="s">
        <v>28</v>
      </c>
      <c r="X26" s="55"/>
    </row>
    <row r="27" spans="2:24" x14ac:dyDescent="0.2">
      <c r="B27" s="56">
        <f>(C5/C7)</f>
        <v>0.52159218926023287</v>
      </c>
      <c r="C27" s="57"/>
      <c r="E27" s="63">
        <f>(C6/C7)</f>
        <v>0.47840781073976718</v>
      </c>
      <c r="F27" s="69"/>
      <c r="H27" s="62">
        <f>(I5/I7)</f>
        <v>0.53100409191060749</v>
      </c>
      <c r="I27" s="63"/>
      <c r="K27" s="57">
        <f>(I6/I7)</f>
        <v>0.46899590808939251</v>
      </c>
      <c r="L27" s="58"/>
      <c r="N27" s="56">
        <f>(O5/O7)</f>
        <v>0.5320479416362689</v>
      </c>
      <c r="O27" s="57"/>
      <c r="Q27" s="57">
        <f>(O6/O7)</f>
        <v>0.46795205836373116</v>
      </c>
      <c r="R27" s="58"/>
      <c r="S27" s="139"/>
      <c r="T27" s="56">
        <f>(U5/U7)</f>
        <v>0.52355316285329745</v>
      </c>
      <c r="U27" s="57"/>
      <c r="W27" s="57">
        <f>(U6/U7)</f>
        <v>0.47644683714670255</v>
      </c>
      <c r="X27" s="58"/>
    </row>
    <row r="28" spans="2:24" x14ac:dyDescent="0.2">
      <c r="B28" s="52" t="s">
        <v>30</v>
      </c>
      <c r="C28" s="52"/>
      <c r="D28" s="52"/>
      <c r="E28" s="52"/>
      <c r="F28" s="52"/>
      <c r="H28" s="52" t="s">
        <v>30</v>
      </c>
      <c r="I28" s="52"/>
      <c r="J28" s="52"/>
      <c r="K28" s="52"/>
      <c r="L28" s="52"/>
      <c r="N28" s="52" t="s">
        <v>30</v>
      </c>
      <c r="O28" s="52"/>
      <c r="P28" s="52"/>
      <c r="Q28" s="52"/>
      <c r="R28" s="52"/>
      <c r="S28" s="133"/>
      <c r="T28" s="52" t="s">
        <v>30</v>
      </c>
      <c r="U28" s="52"/>
      <c r="V28" s="52"/>
      <c r="W28" s="52"/>
      <c r="X28" s="52"/>
    </row>
    <row r="29" spans="2:24" x14ac:dyDescent="0.2">
      <c r="B29" s="53" t="s">
        <v>27</v>
      </c>
      <c r="C29" s="54"/>
      <c r="E29" s="54" t="s">
        <v>28</v>
      </c>
      <c r="F29" s="55"/>
      <c r="H29" s="53" t="s">
        <v>27</v>
      </c>
      <c r="I29" s="54"/>
      <c r="K29" s="54" t="s">
        <v>28</v>
      </c>
      <c r="L29" s="55"/>
      <c r="N29" s="53" t="s">
        <v>27</v>
      </c>
      <c r="O29" s="54"/>
      <c r="Q29" s="54" t="s">
        <v>28</v>
      </c>
      <c r="R29" s="55"/>
      <c r="S29" s="138"/>
      <c r="T29" s="53" t="s">
        <v>27</v>
      </c>
      <c r="U29" s="54"/>
      <c r="W29" s="54" t="s">
        <v>28</v>
      </c>
      <c r="X29" s="55"/>
    </row>
    <row r="30" spans="2:24" x14ac:dyDescent="0.2">
      <c r="B30" s="59">
        <f>(C9/C11)</f>
        <v>0.46085325832161272</v>
      </c>
      <c r="C30" s="60"/>
      <c r="D30" s="11"/>
      <c r="E30" s="64">
        <f>(C10/C11)</f>
        <v>0.53914674167838716</v>
      </c>
      <c r="F30" s="65"/>
      <c r="H30" s="59">
        <f>(I9/I11)</f>
        <v>0.47710241465445463</v>
      </c>
      <c r="I30" s="60"/>
      <c r="J30" s="11"/>
      <c r="K30" s="60">
        <f>(I10/I11)</f>
        <v>0.52289758534554542</v>
      </c>
      <c r="L30" s="61"/>
      <c r="N30" s="59">
        <f>(O9/O11)</f>
        <v>0.49026808666911492</v>
      </c>
      <c r="O30" s="60"/>
      <c r="P30" s="11"/>
      <c r="Q30" s="60">
        <f>(O10/O11)</f>
        <v>0.50973191333088508</v>
      </c>
      <c r="R30" s="61"/>
      <c r="S30" s="139"/>
      <c r="T30" s="59">
        <f>(U9/U11)</f>
        <v>0.47601839684625497</v>
      </c>
      <c r="U30" s="60"/>
      <c r="V30" s="11"/>
      <c r="W30" s="60">
        <f>(U10/U11)</f>
        <v>0.52398160315374509</v>
      </c>
      <c r="X30" s="61"/>
    </row>
  </sheetData>
  <mergeCells count="86">
    <mergeCell ref="B3:F3"/>
    <mergeCell ref="B18:F18"/>
    <mergeCell ref="B19:C19"/>
    <mergeCell ref="E19:F19"/>
    <mergeCell ref="E20:F20"/>
    <mergeCell ref="B20:C20"/>
    <mergeCell ref="H3:L3"/>
    <mergeCell ref="H18:L18"/>
    <mergeCell ref="H19:I19"/>
    <mergeCell ref="K19:L19"/>
    <mergeCell ref="H20:I20"/>
    <mergeCell ref="K20:L20"/>
    <mergeCell ref="H22:L22"/>
    <mergeCell ref="H23:I23"/>
    <mergeCell ref="K23:L23"/>
    <mergeCell ref="H24:I24"/>
    <mergeCell ref="K24:L24"/>
    <mergeCell ref="N3:R3"/>
    <mergeCell ref="N18:R18"/>
    <mergeCell ref="N19:O19"/>
    <mergeCell ref="Q19:R19"/>
    <mergeCell ref="N20:O20"/>
    <mergeCell ref="Q20:R20"/>
    <mergeCell ref="T3:X3"/>
    <mergeCell ref="T18:X18"/>
    <mergeCell ref="T19:U19"/>
    <mergeCell ref="W19:X19"/>
    <mergeCell ref="T20:U20"/>
    <mergeCell ref="W20:X20"/>
    <mergeCell ref="N22:R22"/>
    <mergeCell ref="N23:O23"/>
    <mergeCell ref="Q23:R23"/>
    <mergeCell ref="N24:O24"/>
    <mergeCell ref="Q24:R24"/>
    <mergeCell ref="T22:X22"/>
    <mergeCell ref="T23:U23"/>
    <mergeCell ref="W23:X23"/>
    <mergeCell ref="T24:U24"/>
    <mergeCell ref="W24:X24"/>
    <mergeCell ref="B30:C30"/>
    <mergeCell ref="E30:F30"/>
    <mergeCell ref="B21:C21"/>
    <mergeCell ref="E21:F21"/>
    <mergeCell ref="B25:F25"/>
    <mergeCell ref="B26:C26"/>
    <mergeCell ref="E26:F26"/>
    <mergeCell ref="B22:F22"/>
    <mergeCell ref="B23:C23"/>
    <mergeCell ref="E23:F23"/>
    <mergeCell ref="B24:C24"/>
    <mergeCell ref="E24:F24"/>
    <mergeCell ref="B27:C27"/>
    <mergeCell ref="E27:F27"/>
    <mergeCell ref="B28:F28"/>
    <mergeCell ref="B29:C29"/>
    <mergeCell ref="E29:F29"/>
    <mergeCell ref="H25:L25"/>
    <mergeCell ref="H26:I26"/>
    <mergeCell ref="K26:L26"/>
    <mergeCell ref="H27:I27"/>
    <mergeCell ref="K27:L27"/>
    <mergeCell ref="N25:R25"/>
    <mergeCell ref="N26:O26"/>
    <mergeCell ref="Q26:R26"/>
    <mergeCell ref="N27:O27"/>
    <mergeCell ref="Q27:R27"/>
    <mergeCell ref="T28:X28"/>
    <mergeCell ref="H29:I29"/>
    <mergeCell ref="K29:L29"/>
    <mergeCell ref="H30:I30"/>
    <mergeCell ref="K30:L30"/>
    <mergeCell ref="N28:R28"/>
    <mergeCell ref="H28:L28"/>
    <mergeCell ref="T29:U29"/>
    <mergeCell ref="W29:X29"/>
    <mergeCell ref="T30:U30"/>
    <mergeCell ref="W30:X30"/>
    <mergeCell ref="N29:O29"/>
    <mergeCell ref="Q29:R29"/>
    <mergeCell ref="N30:O30"/>
    <mergeCell ref="Q30:R30"/>
    <mergeCell ref="T25:X25"/>
    <mergeCell ref="T26:U26"/>
    <mergeCell ref="W26:X26"/>
    <mergeCell ref="T27:U27"/>
    <mergeCell ref="W27:X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1016-53F1-4905-A35D-FD8F35EA618B}">
  <dimension ref="B2:H14"/>
  <sheetViews>
    <sheetView workbookViewId="0">
      <selection activeCell="F24" sqref="F24"/>
    </sheetView>
  </sheetViews>
  <sheetFormatPr baseColWidth="10" defaultColWidth="8.83203125" defaultRowHeight="15" x14ac:dyDescent="0.2"/>
  <cols>
    <col min="2" max="2" width="16.1640625" customWidth="1"/>
    <col min="3" max="3" width="6.5" customWidth="1"/>
    <col min="4" max="4" width="10.83203125" customWidth="1"/>
    <col min="5" max="5" width="4.1640625" customWidth="1"/>
    <col min="6" max="6" width="16.1640625" customWidth="1"/>
    <col min="7" max="7" width="5.83203125" customWidth="1"/>
    <col min="8" max="8" width="11" customWidth="1"/>
  </cols>
  <sheetData>
    <row r="2" spans="2:8" x14ac:dyDescent="0.2">
      <c r="B2" s="77" t="s">
        <v>52</v>
      </c>
      <c r="C2" s="77"/>
      <c r="D2" s="77"/>
      <c r="F2" s="77" t="s">
        <v>56</v>
      </c>
      <c r="G2" s="77"/>
      <c r="H2" s="77"/>
    </row>
    <row r="3" spans="2:8" x14ac:dyDescent="0.2">
      <c r="B3" s="45" t="s">
        <v>58</v>
      </c>
      <c r="C3" s="45" t="s">
        <v>59</v>
      </c>
      <c r="D3" s="45" t="s">
        <v>60</v>
      </c>
      <c r="F3" s="45" t="s">
        <v>58</v>
      </c>
      <c r="G3" s="45" t="s">
        <v>59</v>
      </c>
      <c r="H3" s="45" t="s">
        <v>60</v>
      </c>
    </row>
    <row r="4" spans="2:8" x14ac:dyDescent="0.2">
      <c r="B4" s="46" t="s">
        <v>61</v>
      </c>
      <c r="C4" s="40" t="s">
        <v>49</v>
      </c>
      <c r="D4" s="38">
        <v>13.2</v>
      </c>
      <c r="F4" s="46" t="s">
        <v>61</v>
      </c>
      <c r="G4" s="40" t="s">
        <v>49</v>
      </c>
      <c r="H4" s="38">
        <v>6.7</v>
      </c>
    </row>
    <row r="5" spans="2:8" x14ac:dyDescent="0.2">
      <c r="B5" s="47" t="s">
        <v>62</v>
      </c>
      <c r="C5" s="41" t="s">
        <v>50</v>
      </c>
      <c r="D5" s="39">
        <v>5</v>
      </c>
      <c r="F5" s="47" t="s">
        <v>62</v>
      </c>
      <c r="G5" s="41" t="s">
        <v>50</v>
      </c>
      <c r="H5" s="39">
        <v>5</v>
      </c>
    </row>
    <row r="6" spans="2:8" x14ac:dyDescent="0.2">
      <c r="B6" s="46" t="s">
        <v>63</v>
      </c>
      <c r="C6" s="40" t="s">
        <v>50</v>
      </c>
      <c r="D6" s="38">
        <f>730-580</f>
        <v>150</v>
      </c>
      <c r="F6" s="46" t="s">
        <v>63</v>
      </c>
      <c r="G6" s="40" t="s">
        <v>50</v>
      </c>
      <c r="H6" s="38">
        <f>730-580</f>
        <v>150</v>
      </c>
    </row>
    <row r="7" spans="2:8" x14ac:dyDescent="0.2">
      <c r="B7" s="47" t="s">
        <v>64</v>
      </c>
      <c r="C7" s="41" t="s">
        <v>50</v>
      </c>
      <c r="D7" s="39">
        <v>1005</v>
      </c>
      <c r="F7" s="47" t="s">
        <v>64</v>
      </c>
      <c r="G7" s="41" t="s">
        <v>50</v>
      </c>
      <c r="H7" s="39">
        <v>1005</v>
      </c>
    </row>
    <row r="8" spans="2:8" x14ac:dyDescent="0.2">
      <c r="B8" s="46" t="s">
        <v>65</v>
      </c>
      <c r="C8" s="40" t="s">
        <v>51</v>
      </c>
      <c r="D8" s="48">
        <f>(68+70+68)/3</f>
        <v>68.666666666666671</v>
      </c>
      <c r="F8" s="46" t="s">
        <v>65</v>
      </c>
      <c r="G8" s="40" t="s">
        <v>51</v>
      </c>
      <c r="H8" s="38">
        <f>(31+32+32)/3</f>
        <v>31.666666666666668</v>
      </c>
    </row>
    <row r="9" spans="2:8" x14ac:dyDescent="0.2">
      <c r="B9" s="40" t="s">
        <v>57</v>
      </c>
      <c r="C9" s="40" t="s">
        <v>50</v>
      </c>
      <c r="D9" s="40">
        <v>315</v>
      </c>
      <c r="F9" s="40" t="s">
        <v>57</v>
      </c>
      <c r="G9" s="40" t="s">
        <v>50</v>
      </c>
      <c r="H9" s="40">
        <v>232</v>
      </c>
    </row>
    <row r="10" spans="2:8" x14ac:dyDescent="0.2">
      <c r="B10" s="78" t="s">
        <v>53</v>
      </c>
      <c r="C10" s="79"/>
      <c r="D10" s="80"/>
      <c r="F10" s="78" t="s">
        <v>53</v>
      </c>
      <c r="G10" s="79"/>
      <c r="H10" s="80"/>
    </row>
    <row r="11" spans="2:8" x14ac:dyDescent="0.2">
      <c r="B11" s="66">
        <f>(D4*(D5^2))*(((4905*D6*D8^2)/(D7^2))-1)</f>
        <v>1133124.3105368679</v>
      </c>
      <c r="C11" s="67"/>
      <c r="D11" s="68"/>
      <c r="F11" s="66">
        <f>(H4*(H5^2))*(((4905*H6*H8^2)/H7^2)-1)</f>
        <v>122186.35572139303</v>
      </c>
      <c r="G11" s="67"/>
      <c r="H11" s="68"/>
    </row>
    <row r="12" spans="2:8" x14ac:dyDescent="0.2">
      <c r="B12" s="42"/>
      <c r="C12" s="43"/>
      <c r="D12" s="44"/>
      <c r="F12" s="42"/>
      <c r="G12" s="43"/>
      <c r="H12" s="44"/>
    </row>
    <row r="13" spans="2:8" x14ac:dyDescent="0.2">
      <c r="B13" s="78" t="s">
        <v>55</v>
      </c>
      <c r="C13" s="79"/>
      <c r="D13" s="80"/>
      <c r="F13" s="78" t="s">
        <v>54</v>
      </c>
      <c r="G13" s="79"/>
      <c r="H13" s="80"/>
    </row>
    <row r="14" spans="2:8" x14ac:dyDescent="0.2">
      <c r="B14" s="66">
        <f>(B11/D9^2)+D4</f>
        <v>24.619746137937696</v>
      </c>
      <c r="C14" s="67"/>
      <c r="D14" s="68"/>
      <c r="F14" s="66">
        <f>(F11/H9^2)+H4</f>
        <v>8.9701091654539429</v>
      </c>
      <c r="G14" s="67"/>
      <c r="H14" s="68"/>
    </row>
  </sheetData>
  <mergeCells count="10">
    <mergeCell ref="F2:H2"/>
    <mergeCell ref="F10:H10"/>
    <mergeCell ref="F11:H11"/>
    <mergeCell ref="F13:H13"/>
    <mergeCell ref="F14:H14"/>
    <mergeCell ref="B2:D2"/>
    <mergeCell ref="B10:D10"/>
    <mergeCell ref="B11:D11"/>
    <mergeCell ref="B13:D13"/>
    <mergeCell ref="B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C7767-25B7-704D-846E-7677CEB66861}">
  <dimension ref="A1:Y25"/>
  <sheetViews>
    <sheetView zoomScale="90" zoomScaleNormal="90" workbookViewId="0">
      <selection activeCell="C4" sqref="C4"/>
    </sheetView>
  </sheetViews>
  <sheetFormatPr baseColWidth="10" defaultColWidth="8.83203125" defaultRowHeight="15" x14ac:dyDescent="0.2"/>
  <cols>
    <col min="1" max="1" width="11.5" bestFit="1" customWidth="1"/>
    <col min="2" max="2" width="11.5" customWidth="1"/>
    <col min="5" max="5" width="8.33203125" customWidth="1"/>
    <col min="6" max="6" width="13.1640625" bestFit="1" customWidth="1"/>
    <col min="7" max="8" width="9" customWidth="1"/>
    <col min="9" max="9" width="10.5" customWidth="1"/>
    <col min="10" max="10" width="17.1640625" customWidth="1"/>
    <col min="11" max="11" width="20.1640625" customWidth="1"/>
    <col min="12" max="12" width="11.5" customWidth="1"/>
    <col min="23" max="23" width="9.33203125" bestFit="1" customWidth="1"/>
  </cols>
  <sheetData>
    <row r="1" spans="1:25" ht="26" x14ac:dyDescent="0.3">
      <c r="A1" s="81" t="s">
        <v>66</v>
      </c>
      <c r="B1" s="82"/>
      <c r="C1" s="82"/>
      <c r="D1" s="82"/>
      <c r="E1" s="82"/>
      <c r="F1" s="82"/>
      <c r="G1" s="82"/>
      <c r="H1" s="83"/>
      <c r="M1" s="84" t="s">
        <v>67</v>
      </c>
      <c r="N1" s="85"/>
      <c r="O1" s="85"/>
      <c r="P1" s="86"/>
      <c r="R1" s="87" t="s">
        <v>68</v>
      </c>
      <c r="S1" s="87"/>
      <c r="U1" s="87" t="s">
        <v>69</v>
      </c>
      <c r="V1" s="87"/>
      <c r="W1" s="87" t="s">
        <v>70</v>
      </c>
      <c r="X1" s="87"/>
      <c r="Y1" s="87"/>
    </row>
    <row r="2" spans="1:25" x14ac:dyDescent="0.2">
      <c r="A2" s="3"/>
      <c r="H2" s="35"/>
      <c r="M2" s="88" t="s">
        <v>71</v>
      </c>
      <c r="N2" s="89"/>
      <c r="O2" s="88" t="s">
        <v>72</v>
      </c>
      <c r="P2" s="89"/>
      <c r="R2" s="17" t="s">
        <v>73</v>
      </c>
      <c r="S2" s="17" t="s">
        <v>74</v>
      </c>
      <c r="U2" s="90">
        <v>108</v>
      </c>
      <c r="V2" t="s">
        <v>75</v>
      </c>
      <c r="W2" s="91">
        <v>0.625</v>
      </c>
      <c r="X2" s="92">
        <f>W2</f>
        <v>0.625</v>
      </c>
      <c r="Y2" s="22">
        <v>520</v>
      </c>
    </row>
    <row r="3" spans="1:25" x14ac:dyDescent="0.2">
      <c r="A3" s="93" t="s">
        <v>76</v>
      </c>
      <c r="B3" s="22">
        <v>44</v>
      </c>
      <c r="C3" s="22">
        <v>73</v>
      </c>
      <c r="D3" s="22"/>
      <c r="E3" s="22"/>
      <c r="F3" s="22"/>
      <c r="G3" s="22"/>
      <c r="H3" s="21"/>
      <c r="L3" s="32" t="s">
        <v>77</v>
      </c>
      <c r="M3" s="36" t="s">
        <v>78</v>
      </c>
      <c r="N3" s="35" t="s">
        <v>79</v>
      </c>
      <c r="O3" s="42" t="s">
        <v>78</v>
      </c>
      <c r="P3" s="44" t="s">
        <v>79</v>
      </c>
      <c r="R3" s="22">
        <v>15</v>
      </c>
      <c r="S3" s="22">
        <v>40</v>
      </c>
      <c r="U3" s="90">
        <v>110</v>
      </c>
      <c r="V3" t="s">
        <v>75</v>
      </c>
      <c r="W3" s="91">
        <v>0.5</v>
      </c>
      <c r="X3" s="94">
        <f>W3</f>
        <v>0.5</v>
      </c>
      <c r="Y3" s="22">
        <v>428</v>
      </c>
    </row>
    <row r="4" spans="1:25" x14ac:dyDescent="0.2">
      <c r="A4" s="93" t="s">
        <v>80</v>
      </c>
      <c r="B4" s="22">
        <v>20</v>
      </c>
      <c r="C4" s="22">
        <v>46</v>
      </c>
      <c r="D4" s="22"/>
      <c r="E4" s="22"/>
      <c r="F4" s="22"/>
      <c r="G4" s="22"/>
      <c r="H4" s="21"/>
      <c r="L4" s="49">
        <v>1</v>
      </c>
      <c r="M4" s="95">
        <v>15</v>
      </c>
      <c r="N4" s="96">
        <v>39</v>
      </c>
      <c r="O4" s="22">
        <v>16</v>
      </c>
      <c r="P4" s="21">
        <v>35</v>
      </c>
      <c r="R4" s="22">
        <v>16</v>
      </c>
      <c r="S4" s="22">
        <v>41</v>
      </c>
      <c r="U4" s="90">
        <v>112</v>
      </c>
      <c r="V4" t="s">
        <v>75</v>
      </c>
    </row>
    <row r="5" spans="1:25" x14ac:dyDescent="0.2">
      <c r="A5" s="93" t="s">
        <v>81</v>
      </c>
      <c r="B5" s="54" t="s">
        <v>96</v>
      </c>
      <c r="C5" s="54"/>
      <c r="D5" s="22">
        <f>IF(B5="D213GP",P14,IF(B5="KR393", P15, IF(B5="S/Corsa",P16,IF(B5="Diablo SCR",P17,"0"))))</f>
        <v>0.64779999999999993</v>
      </c>
      <c r="E5" s="5" t="s">
        <v>83</v>
      </c>
      <c r="F5" s="22"/>
      <c r="G5" s="22"/>
      <c r="H5" s="21"/>
      <c r="L5" s="49">
        <v>2</v>
      </c>
      <c r="M5" s="49">
        <v>16</v>
      </c>
      <c r="N5" s="21">
        <v>33</v>
      </c>
      <c r="O5" s="22">
        <v>20</v>
      </c>
      <c r="P5" s="21">
        <v>35</v>
      </c>
      <c r="R5" s="22">
        <v>17</v>
      </c>
      <c r="S5" s="22">
        <v>42</v>
      </c>
      <c r="U5" s="90">
        <v>114</v>
      </c>
      <c r="V5" t="s">
        <v>75</v>
      </c>
    </row>
    <row r="6" spans="1:25" x14ac:dyDescent="0.2">
      <c r="A6" s="93" t="s">
        <v>84</v>
      </c>
      <c r="B6" s="22">
        <v>11500</v>
      </c>
      <c r="C6" s="22" t="s">
        <v>85</v>
      </c>
      <c r="D6" s="22"/>
      <c r="E6" s="22"/>
      <c r="F6" s="22"/>
      <c r="G6" s="22"/>
      <c r="H6" s="21"/>
      <c r="L6" s="49">
        <v>3</v>
      </c>
      <c r="M6" s="49">
        <v>20</v>
      </c>
      <c r="N6" s="21">
        <v>34</v>
      </c>
      <c r="O6" s="22">
        <v>22</v>
      </c>
      <c r="P6" s="21">
        <v>32</v>
      </c>
      <c r="R6" s="22">
        <v>18</v>
      </c>
      <c r="S6" s="22">
        <v>43</v>
      </c>
      <c r="U6" s="90">
        <v>116</v>
      </c>
      <c r="V6" t="s">
        <v>75</v>
      </c>
    </row>
    <row r="7" spans="1:25" x14ac:dyDescent="0.2">
      <c r="A7" s="49"/>
      <c r="B7" s="22"/>
      <c r="C7" s="22"/>
      <c r="D7" s="22"/>
      <c r="E7" s="22"/>
      <c r="F7" s="22"/>
      <c r="G7" s="22"/>
      <c r="H7" s="21"/>
      <c r="L7" s="49">
        <v>4</v>
      </c>
      <c r="M7" s="49">
        <v>21</v>
      </c>
      <c r="N7" s="21">
        <v>31</v>
      </c>
      <c r="O7" s="22">
        <v>22</v>
      </c>
      <c r="P7" s="21">
        <v>28</v>
      </c>
      <c r="R7" s="22">
        <v>19</v>
      </c>
      <c r="S7" s="22">
        <v>44</v>
      </c>
      <c r="U7" s="90">
        <v>118</v>
      </c>
      <c r="V7" t="s">
        <v>75</v>
      </c>
    </row>
    <row r="8" spans="1:25" x14ac:dyDescent="0.2">
      <c r="A8" s="93" t="s">
        <v>77</v>
      </c>
      <c r="B8" s="22"/>
      <c r="C8" s="22"/>
      <c r="D8" s="22"/>
      <c r="E8" s="97" t="s">
        <v>86</v>
      </c>
      <c r="F8" s="97" t="s">
        <v>87</v>
      </c>
      <c r="G8" s="97" t="s">
        <v>88</v>
      </c>
      <c r="H8" s="98" t="s">
        <v>89</v>
      </c>
      <c r="L8" s="49">
        <v>5</v>
      </c>
      <c r="M8" s="49">
        <v>26</v>
      </c>
      <c r="N8" s="21">
        <v>34</v>
      </c>
      <c r="O8" s="22">
        <v>21</v>
      </c>
      <c r="P8" s="21">
        <v>24</v>
      </c>
      <c r="R8" s="22">
        <v>20</v>
      </c>
      <c r="S8" s="22">
        <v>45</v>
      </c>
      <c r="U8" s="90">
        <v>120</v>
      </c>
      <c r="V8" t="s">
        <v>75</v>
      </c>
    </row>
    <row r="9" spans="1:25" x14ac:dyDescent="0.2">
      <c r="A9" s="49">
        <v>1</v>
      </c>
      <c r="B9" s="22" t="s">
        <v>71</v>
      </c>
      <c r="C9" s="32">
        <f>IF(B9="A", M4, O4)</f>
        <v>15</v>
      </c>
      <c r="D9" s="32">
        <f>IF(B9="A", N4, P4)</f>
        <v>39</v>
      </c>
      <c r="E9" s="22">
        <f>C9/D9</f>
        <v>0.38461538461538464</v>
      </c>
      <c r="F9" s="99">
        <f>(($B6*60*(C9/D9)*($B3/$C3)*$D5*PI())/1000)*($B4/$C4)</f>
        <v>141.53652854130752</v>
      </c>
      <c r="G9" s="22">
        <f>B6</f>
        <v>11500</v>
      </c>
      <c r="H9" s="21"/>
      <c r="L9" s="50">
        <v>6</v>
      </c>
      <c r="M9" s="50">
        <v>27</v>
      </c>
      <c r="N9" s="51">
        <v>33</v>
      </c>
      <c r="O9" s="23">
        <v>22</v>
      </c>
      <c r="P9" s="51">
        <v>23</v>
      </c>
      <c r="S9" s="22">
        <v>46</v>
      </c>
      <c r="U9" s="90">
        <v>122</v>
      </c>
      <c r="V9" t="s">
        <v>75</v>
      </c>
    </row>
    <row r="10" spans="1:25" x14ac:dyDescent="0.2">
      <c r="A10" s="49"/>
      <c r="B10" s="22"/>
      <c r="C10" s="22"/>
      <c r="D10" s="22"/>
      <c r="E10" s="22"/>
      <c r="F10" s="100">
        <f>F9/1.6</f>
        <v>88.460330338317192</v>
      </c>
      <c r="G10" s="101">
        <f>B6*(C9/D9)*(D11/C11)</f>
        <v>9122.5961538461561</v>
      </c>
      <c r="H10" s="102">
        <f>G9-G10</f>
        <v>2377.4038461538439</v>
      </c>
      <c r="S10" s="22">
        <v>47</v>
      </c>
      <c r="U10" s="90">
        <v>124</v>
      </c>
      <c r="V10" t="s">
        <v>75</v>
      </c>
    </row>
    <row r="11" spans="1:25" x14ac:dyDescent="0.2">
      <c r="A11" s="49">
        <v>2</v>
      </c>
      <c r="B11" s="22" t="s">
        <v>71</v>
      </c>
      <c r="C11" s="32">
        <f>IF(B11="A", M5, O5)</f>
        <v>16</v>
      </c>
      <c r="D11" s="32">
        <f>IF(B11="A", N5, P5)</f>
        <v>33</v>
      </c>
      <c r="E11" s="22">
        <f t="shared" ref="E11:E19" si="0">C11/D11</f>
        <v>0.48484848484848486</v>
      </c>
      <c r="F11" s="99">
        <f>(($B6*60*(C11/D11)*($B3/$C3)*$D5*PI())/1000)*($B4/$C4)</f>
        <v>178.42180567631493</v>
      </c>
      <c r="G11" s="22">
        <f>B6</f>
        <v>11500</v>
      </c>
      <c r="H11" s="21"/>
      <c r="S11" s="22">
        <v>48</v>
      </c>
      <c r="U11" s="90">
        <v>126</v>
      </c>
      <c r="V11" t="s">
        <v>75</v>
      </c>
    </row>
    <row r="12" spans="1:25" x14ac:dyDescent="0.2">
      <c r="A12" s="49"/>
      <c r="B12" s="22"/>
      <c r="C12" s="22"/>
      <c r="D12" s="22"/>
      <c r="E12" s="22"/>
      <c r="F12" s="100">
        <f>F11/1.6</f>
        <v>111.51362854769683</v>
      </c>
      <c r="G12" s="101">
        <f>B6*(C11/D11)*(D13/C13)</f>
        <v>9478.7878787878781</v>
      </c>
      <c r="H12" s="102">
        <f>G11-G12</f>
        <v>2021.2121212121219</v>
      </c>
      <c r="L12" s="103" t="s">
        <v>90</v>
      </c>
      <c r="M12" s="104"/>
      <c r="N12" s="104"/>
      <c r="O12" s="104"/>
      <c r="P12" s="105"/>
      <c r="S12" s="22">
        <v>49</v>
      </c>
      <c r="U12" s="90">
        <v>128</v>
      </c>
      <c r="V12" t="s">
        <v>75</v>
      </c>
    </row>
    <row r="13" spans="1:25" x14ac:dyDescent="0.2">
      <c r="A13" s="49">
        <v>3</v>
      </c>
      <c r="B13" s="22" t="s">
        <v>71</v>
      </c>
      <c r="C13" s="32">
        <f>IF(B13="A", M6, O6)</f>
        <v>20</v>
      </c>
      <c r="D13" s="32">
        <f>IF(B13="A", N6, P6)</f>
        <v>34</v>
      </c>
      <c r="E13" s="22">
        <f t="shared" si="0"/>
        <v>0.58823529411764708</v>
      </c>
      <c r="F13" s="99">
        <f>(($B6*60*(C13/D13)*($B3/$C3)*$D5*PI())/1000)*($B4/$C4)</f>
        <v>216.4676318867057</v>
      </c>
      <c r="G13" s="22">
        <f>B6</f>
        <v>11500</v>
      </c>
      <c r="H13" s="21"/>
      <c r="L13" s="106" t="s">
        <v>91</v>
      </c>
      <c r="M13" s="107" t="s">
        <v>92</v>
      </c>
      <c r="N13" s="108" t="s">
        <v>93</v>
      </c>
      <c r="O13" s="108" t="s">
        <v>94</v>
      </c>
      <c r="P13" s="106" t="s">
        <v>95</v>
      </c>
      <c r="S13" s="22">
        <v>50</v>
      </c>
      <c r="U13" s="90">
        <v>130</v>
      </c>
      <c r="V13" t="s">
        <v>75</v>
      </c>
    </row>
    <row r="14" spans="1:25" x14ac:dyDescent="0.2">
      <c r="A14" s="49"/>
      <c r="B14" s="22"/>
      <c r="C14" s="22"/>
      <c r="D14" s="22"/>
      <c r="E14" s="22"/>
      <c r="F14" s="100">
        <f>F13/1.6</f>
        <v>135.29226992919106</v>
      </c>
      <c r="G14" s="101">
        <f>B6*(C13/D13)*(D15/C15)</f>
        <v>9985.9943977591047</v>
      </c>
      <c r="H14" s="102">
        <f>G13-G14</f>
        <v>1514.0056022408953</v>
      </c>
      <c r="L14" s="109" t="s">
        <v>96</v>
      </c>
      <c r="M14" s="110">
        <v>180</v>
      </c>
      <c r="N14" s="34">
        <v>60</v>
      </c>
      <c r="O14" s="34">
        <v>17</v>
      </c>
      <c r="P14" s="109">
        <f>((((M14/25.4*N14/100+O14/2)*2*PI())*25.4)/PI())/1000</f>
        <v>0.64779999999999993</v>
      </c>
      <c r="S14" s="22">
        <v>51</v>
      </c>
      <c r="U14" s="90">
        <v>132</v>
      </c>
      <c r="V14" t="s">
        <v>75</v>
      </c>
    </row>
    <row r="15" spans="1:25" x14ac:dyDescent="0.2">
      <c r="A15" s="49">
        <v>4</v>
      </c>
      <c r="B15" s="22" t="s">
        <v>71</v>
      </c>
      <c r="C15" s="32">
        <f>IF(B15="A", M7, O7)</f>
        <v>21</v>
      </c>
      <c r="D15" s="32">
        <f>IF(B15="A", N7, P7)</f>
        <v>31</v>
      </c>
      <c r="E15" s="22">
        <f t="shared" si="0"/>
        <v>0.67741935483870963</v>
      </c>
      <c r="F15" s="99">
        <f>(($B6*60*(C15/D15)*($B3/$C3)*$D5*PI())/1000)*($B4/$C4)</f>
        <v>249.28691801146422</v>
      </c>
      <c r="G15" s="22">
        <f>B6</f>
        <v>11500</v>
      </c>
      <c r="H15" s="21"/>
      <c r="L15" s="111" t="s">
        <v>82</v>
      </c>
      <c r="M15" s="22">
        <v>190</v>
      </c>
      <c r="N15">
        <v>55</v>
      </c>
      <c r="O15">
        <v>17</v>
      </c>
      <c r="P15" s="109">
        <f t="shared" ref="P15:P19" si="1">((((M15/25.4*N15/100+O15/2)*2*PI())*25.4)/PI())/1000</f>
        <v>0.64079999999999981</v>
      </c>
      <c r="S15" s="22">
        <v>52</v>
      </c>
      <c r="U15" s="90">
        <v>134</v>
      </c>
      <c r="V15" t="s">
        <v>75</v>
      </c>
    </row>
    <row r="16" spans="1:25" x14ac:dyDescent="0.2">
      <c r="A16" s="49"/>
      <c r="B16" s="22"/>
      <c r="C16" s="22"/>
      <c r="D16" s="22"/>
      <c r="E16" s="22"/>
      <c r="F16" s="100">
        <f>F15/1.6</f>
        <v>155.80432375716512</v>
      </c>
      <c r="G16" s="101">
        <f>B6*(C15/D15)*(D17/C17)</f>
        <v>10187.344913151364</v>
      </c>
      <c r="H16" s="102">
        <f>G15-G16</f>
        <v>1312.6550868486356</v>
      </c>
      <c r="L16" s="111" t="s">
        <v>97</v>
      </c>
      <c r="M16" s="22">
        <v>180</v>
      </c>
      <c r="N16">
        <v>60</v>
      </c>
      <c r="O16">
        <v>17</v>
      </c>
      <c r="P16" s="109">
        <f t="shared" si="1"/>
        <v>0.64779999999999993</v>
      </c>
      <c r="S16" s="22">
        <v>53</v>
      </c>
      <c r="U16" s="90">
        <v>136</v>
      </c>
      <c r="V16" t="s">
        <v>75</v>
      </c>
    </row>
    <row r="17" spans="1:22" x14ac:dyDescent="0.2">
      <c r="A17" s="49">
        <v>5</v>
      </c>
      <c r="B17" s="22" t="s">
        <v>71</v>
      </c>
      <c r="C17" s="32">
        <f>IF(B17="A", M8, O8)</f>
        <v>26</v>
      </c>
      <c r="D17" s="32">
        <f>IF(B17="A", N8, P8)</f>
        <v>34</v>
      </c>
      <c r="E17" s="22">
        <f t="shared" si="0"/>
        <v>0.76470588235294112</v>
      </c>
      <c r="F17" s="99">
        <f>(($B6*60*(C17/D17)*($B3/$C3)*$D5*PI())/1000)*($B4/$C4)</f>
        <v>281.40792145271735</v>
      </c>
      <c r="G17" s="22">
        <f>B6</f>
        <v>11500</v>
      </c>
      <c r="H17" s="21"/>
      <c r="L17" s="112" t="s">
        <v>98</v>
      </c>
      <c r="M17" s="23">
        <v>200</v>
      </c>
      <c r="N17" s="11">
        <v>60</v>
      </c>
      <c r="O17" s="11">
        <v>17</v>
      </c>
      <c r="P17" s="109">
        <f t="shared" si="1"/>
        <v>0.67179999999999995</v>
      </c>
      <c r="S17" s="22">
        <v>54</v>
      </c>
      <c r="U17" s="90">
        <v>138</v>
      </c>
      <c r="V17" t="s">
        <v>75</v>
      </c>
    </row>
    <row r="18" spans="1:22" x14ac:dyDescent="0.2">
      <c r="A18" s="49"/>
      <c r="B18" s="22"/>
      <c r="C18" s="22"/>
      <c r="D18" s="22"/>
      <c r="E18" s="22"/>
      <c r="F18" s="100">
        <f>F17/1.6</f>
        <v>175.87995090794834</v>
      </c>
      <c r="G18" s="101">
        <f>B6*(C17/D17)*(D19/C19)</f>
        <v>10748.366013071896</v>
      </c>
      <c r="H18" s="102">
        <f>G17-G18</f>
        <v>751.6339869281037</v>
      </c>
      <c r="M18" s="22"/>
      <c r="P18" s="34"/>
      <c r="S18" s="22">
        <v>55</v>
      </c>
      <c r="U18" s="90">
        <v>140</v>
      </c>
      <c r="V18" t="s">
        <v>75</v>
      </c>
    </row>
    <row r="19" spans="1:22" x14ac:dyDescent="0.2">
      <c r="A19" s="49">
        <v>6</v>
      </c>
      <c r="B19" s="22" t="s">
        <v>71</v>
      </c>
      <c r="C19" s="32">
        <f>IF(B19="A", M9, O9)</f>
        <v>27</v>
      </c>
      <c r="D19" s="32">
        <f>IF(B19="A", N9, P9)</f>
        <v>33</v>
      </c>
      <c r="E19" s="22">
        <f t="shared" si="0"/>
        <v>0.81818181818181823</v>
      </c>
      <c r="F19" s="99">
        <f>(($B6*60*(C19/D19)*($B3/$C3)*$D5*PI())/1000)*($B4/$C4)</f>
        <v>301.08679707878156</v>
      </c>
      <c r="G19" s="22">
        <f>B6</f>
        <v>11500</v>
      </c>
      <c r="H19" s="21"/>
      <c r="M19" s="22"/>
      <c r="P19" s="126"/>
    </row>
    <row r="20" spans="1:22" x14ac:dyDescent="0.2">
      <c r="A20" s="20"/>
      <c r="B20" s="11"/>
      <c r="C20" s="11"/>
      <c r="D20" s="11"/>
      <c r="E20" s="11"/>
      <c r="F20" s="113">
        <f>F19/1.6</f>
        <v>188.17924817423847</v>
      </c>
      <c r="G20" s="11"/>
      <c r="H20" s="19"/>
    </row>
    <row r="22" spans="1:22" ht="29.25" customHeight="1" x14ac:dyDescent="0.2">
      <c r="A22" s="114" t="s">
        <v>69</v>
      </c>
      <c r="B22" s="114"/>
      <c r="C22" s="114"/>
    </row>
    <row r="23" spans="1:22" x14ac:dyDescent="0.2">
      <c r="A23" s="115" t="s">
        <v>99</v>
      </c>
      <c r="B23" s="116" t="s">
        <v>100</v>
      </c>
      <c r="C23" s="116"/>
      <c r="D23" s="116" t="s">
        <v>101</v>
      </c>
      <c r="E23" s="116"/>
      <c r="F23" s="115" t="s">
        <v>102</v>
      </c>
      <c r="G23" s="116" t="s">
        <v>103</v>
      </c>
      <c r="H23" s="116"/>
      <c r="I23" s="116"/>
      <c r="J23" s="115" t="s">
        <v>104</v>
      </c>
      <c r="K23" s="117" t="s">
        <v>105</v>
      </c>
    </row>
    <row r="24" spans="1:22" ht="29.25" customHeight="1" x14ac:dyDescent="0.2">
      <c r="A24" s="46">
        <v>0.625</v>
      </c>
      <c r="B24" s="118">
        <v>16</v>
      </c>
      <c r="C24" s="118"/>
      <c r="D24" s="118">
        <v>42</v>
      </c>
      <c r="E24" s="118"/>
      <c r="F24" s="119">
        <v>110</v>
      </c>
      <c r="G24" s="118">
        <v>88</v>
      </c>
      <c r="H24" s="118"/>
      <c r="I24" s="118"/>
      <c r="J24" s="120">
        <f>0.5*(F24-0.5*(B24+D24))*25.4*A24-G24</f>
        <v>554.9375</v>
      </c>
      <c r="K24" s="38">
        <f>D24/B24</f>
        <v>2.625</v>
      </c>
    </row>
    <row r="25" spans="1:22" ht="31" customHeight="1" x14ac:dyDescent="0.2">
      <c r="A25" s="121">
        <v>0.625</v>
      </c>
      <c r="B25" s="122">
        <v>20</v>
      </c>
      <c r="C25" s="122"/>
      <c r="D25" s="122">
        <v>46</v>
      </c>
      <c r="E25" s="122"/>
      <c r="F25" s="123">
        <v>110</v>
      </c>
      <c r="G25" s="122">
        <v>88</v>
      </c>
      <c r="H25" s="122"/>
      <c r="I25" s="122"/>
      <c r="J25" s="124">
        <f>0.5*(F25-0.5*(B25+D25))*25.4*A25-G25</f>
        <v>523.1875</v>
      </c>
      <c r="K25" s="125">
        <f>D25/B25</f>
        <v>2.2999999999999998</v>
      </c>
    </row>
  </sheetData>
  <mergeCells count="19">
    <mergeCell ref="B24:C24"/>
    <mergeCell ref="D24:E24"/>
    <mergeCell ref="G24:I24"/>
    <mergeCell ref="B25:C25"/>
    <mergeCell ref="D25:E25"/>
    <mergeCell ref="G25:I25"/>
    <mergeCell ref="B5:C5"/>
    <mergeCell ref="L12:P12"/>
    <mergeCell ref="A22:C22"/>
    <mergeCell ref="B23:C23"/>
    <mergeCell ref="D23:E23"/>
    <mergeCell ref="G23:I23"/>
    <mergeCell ref="A1:H1"/>
    <mergeCell ref="M1:P1"/>
    <mergeCell ref="R1:S1"/>
    <mergeCell ref="U1:V1"/>
    <mergeCell ref="W1:Y1"/>
    <mergeCell ref="M2:N2"/>
    <mergeCell ref="O2:P2"/>
  </mergeCells>
  <dataValidations count="6">
    <dataValidation type="list" allowBlank="1" showInputMessage="1" showErrorMessage="1" sqref="F24:F25" xr:uid="{E1CFDD64-C384-B84F-B74A-294FDEC7B9B9}">
      <formula1>$U$2:$U$18</formula1>
    </dataValidation>
    <dataValidation type="list" allowBlank="1" showInputMessage="1" showErrorMessage="1" sqref="B24:C25 B4" xr:uid="{A13E6336-35A0-5148-B816-274019B0EA57}">
      <formula1>$R$3:$R$8</formula1>
    </dataValidation>
    <dataValidation type="list" allowBlank="1" showInputMessage="1" showErrorMessage="1" sqref="D24:E25 C4" xr:uid="{249A619A-3E95-6545-AD1E-535CB2084161}">
      <formula1>$S$3:$S$18</formula1>
    </dataValidation>
    <dataValidation type="list" allowBlank="1" showInputMessage="1" showErrorMessage="1" sqref="A24:A25" xr:uid="{3B8FBBA7-F92A-364E-9B52-0D78BF57B740}">
      <formula1>$X$2:$X$3</formula1>
    </dataValidation>
    <dataValidation type="list" allowBlank="1" showInputMessage="1" showErrorMessage="1" sqref="B5:C5" xr:uid="{7E472FF6-D92B-2443-8BD4-B23B6DCDE93A}">
      <formula1>$L$14:$L$17</formula1>
    </dataValidation>
    <dataValidation type="list" allowBlank="1" showInputMessage="1" showErrorMessage="1" sqref="B9 B11 B13 B15 B17 B19" xr:uid="{65BF0A5E-55E2-C040-8336-B528160FED67}">
      <formula1>$M$2:$P$2</formula1>
    </dataValidation>
  </dataValidations>
  <pageMargins left="0.7" right="0.7" top="0.75" bottom="0.75" header="0.3" footer="0.3"/>
  <pageSetup paperSize="9" orientation="portrait" horizontalDpi="0" verticalDpi="0"/>
  <ignoredErrors>
    <ignoredError sqref="F11 F13 F15 F17 F1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8E477-0588-F14C-A7DB-C0922F2CE8A5}">
  <dimension ref="A1:E32"/>
  <sheetViews>
    <sheetView workbookViewId="0">
      <selection activeCell="Q34" sqref="Q34"/>
    </sheetView>
  </sheetViews>
  <sheetFormatPr baseColWidth="10" defaultColWidth="8.83203125" defaultRowHeight="15" x14ac:dyDescent="0.2"/>
  <cols>
    <col min="1" max="1" width="7.5" customWidth="1"/>
    <col min="2" max="2" width="11" bestFit="1" customWidth="1"/>
    <col min="3" max="3" width="12" bestFit="1" customWidth="1"/>
    <col min="4" max="4" width="11.5" bestFit="1" customWidth="1"/>
    <col min="5" max="5" width="9.1640625" bestFit="1" customWidth="1"/>
  </cols>
  <sheetData>
    <row r="1" spans="1:4" x14ac:dyDescent="0.2">
      <c r="A1" s="127" t="s">
        <v>84</v>
      </c>
      <c r="B1" s="127" t="s">
        <v>106</v>
      </c>
      <c r="C1" s="127" t="s">
        <v>107</v>
      </c>
      <c r="D1" s="127" t="s">
        <v>108</v>
      </c>
    </row>
    <row r="2" spans="1:4" x14ac:dyDescent="0.2">
      <c r="A2" s="24">
        <v>3500</v>
      </c>
      <c r="B2">
        <v>25</v>
      </c>
      <c r="C2">
        <v>37</v>
      </c>
      <c r="D2" s="94">
        <f>B2*0.746</f>
        <v>18.649999999999999</v>
      </c>
    </row>
    <row r="3" spans="1:4" x14ac:dyDescent="0.2">
      <c r="A3" s="24">
        <v>4000</v>
      </c>
      <c r="B3">
        <v>32</v>
      </c>
      <c r="C3">
        <v>40</v>
      </c>
      <c r="D3" s="94">
        <f t="shared" ref="D3:D18" si="0">B3*0.746</f>
        <v>23.872</v>
      </c>
    </row>
    <row r="4" spans="1:4" x14ac:dyDescent="0.2">
      <c r="A4" s="24">
        <v>4500</v>
      </c>
      <c r="B4">
        <v>35</v>
      </c>
      <c r="C4">
        <v>40</v>
      </c>
      <c r="D4" s="94">
        <f t="shared" si="0"/>
        <v>26.11</v>
      </c>
    </row>
    <row r="5" spans="1:4" x14ac:dyDescent="0.2">
      <c r="A5" s="24">
        <v>5000</v>
      </c>
      <c r="B5">
        <v>40</v>
      </c>
      <c r="C5">
        <v>41</v>
      </c>
      <c r="D5" s="94">
        <f t="shared" si="0"/>
        <v>29.84</v>
      </c>
    </row>
    <row r="6" spans="1:4" x14ac:dyDescent="0.2">
      <c r="A6" s="24">
        <v>5500</v>
      </c>
      <c r="B6">
        <v>45</v>
      </c>
      <c r="C6">
        <v>40</v>
      </c>
      <c r="D6" s="94">
        <f t="shared" si="0"/>
        <v>33.57</v>
      </c>
    </row>
    <row r="7" spans="1:4" x14ac:dyDescent="0.2">
      <c r="A7" s="24">
        <v>6000</v>
      </c>
      <c r="B7">
        <v>49</v>
      </c>
      <c r="C7">
        <v>39</v>
      </c>
      <c r="D7" s="94">
        <f t="shared" si="0"/>
        <v>36.554000000000002</v>
      </c>
    </row>
    <row r="8" spans="1:4" x14ac:dyDescent="0.2">
      <c r="A8" s="24">
        <v>6500</v>
      </c>
      <c r="B8">
        <v>54</v>
      </c>
      <c r="C8">
        <v>40</v>
      </c>
      <c r="D8" s="94">
        <f t="shared" si="0"/>
        <v>40.283999999999999</v>
      </c>
    </row>
    <row r="9" spans="1:4" x14ac:dyDescent="0.2">
      <c r="A9" s="24">
        <v>7000</v>
      </c>
      <c r="B9">
        <v>60</v>
      </c>
      <c r="C9">
        <v>41</v>
      </c>
      <c r="D9" s="94">
        <f t="shared" si="0"/>
        <v>44.76</v>
      </c>
    </row>
    <row r="10" spans="1:4" x14ac:dyDescent="0.2">
      <c r="A10" s="24">
        <v>7500</v>
      </c>
      <c r="B10">
        <v>65</v>
      </c>
      <c r="C10">
        <v>44</v>
      </c>
      <c r="D10" s="94">
        <f t="shared" si="0"/>
        <v>48.49</v>
      </c>
    </row>
    <row r="11" spans="1:4" x14ac:dyDescent="0.2">
      <c r="A11" s="24">
        <v>8000</v>
      </c>
      <c r="B11">
        <v>68</v>
      </c>
      <c r="C11">
        <v>44</v>
      </c>
      <c r="D11" s="94">
        <f t="shared" si="0"/>
        <v>50.728000000000002</v>
      </c>
    </row>
    <row r="12" spans="1:4" x14ac:dyDescent="0.2">
      <c r="A12" s="24">
        <v>8500</v>
      </c>
      <c r="B12">
        <v>75</v>
      </c>
      <c r="C12">
        <v>49</v>
      </c>
      <c r="D12" s="94">
        <f t="shared" si="0"/>
        <v>55.95</v>
      </c>
    </row>
    <row r="13" spans="1:4" x14ac:dyDescent="0.2">
      <c r="A13" s="24">
        <v>9000</v>
      </c>
      <c r="B13">
        <v>82</v>
      </c>
      <c r="C13">
        <v>48</v>
      </c>
      <c r="D13" s="94">
        <f t="shared" si="0"/>
        <v>61.171999999999997</v>
      </c>
    </row>
    <row r="14" spans="1:4" x14ac:dyDescent="0.2">
      <c r="A14" s="24">
        <v>9500</v>
      </c>
      <c r="B14">
        <v>86</v>
      </c>
      <c r="C14">
        <v>48</v>
      </c>
      <c r="D14" s="94">
        <f t="shared" si="0"/>
        <v>64.156000000000006</v>
      </c>
    </row>
    <row r="15" spans="1:4" x14ac:dyDescent="0.2">
      <c r="A15" s="24">
        <v>10000</v>
      </c>
      <c r="B15">
        <v>90</v>
      </c>
      <c r="C15">
        <v>47</v>
      </c>
      <c r="D15" s="94">
        <f t="shared" si="0"/>
        <v>67.14</v>
      </c>
    </row>
    <row r="16" spans="1:4" x14ac:dyDescent="0.2">
      <c r="A16" s="24">
        <v>10500</v>
      </c>
      <c r="B16">
        <v>93</v>
      </c>
      <c r="C16">
        <v>47</v>
      </c>
      <c r="D16" s="94">
        <f t="shared" si="0"/>
        <v>69.378</v>
      </c>
    </row>
    <row r="17" spans="1:5" x14ac:dyDescent="0.2">
      <c r="A17" s="24">
        <v>11000</v>
      </c>
      <c r="B17">
        <v>96</v>
      </c>
      <c r="C17">
        <v>46</v>
      </c>
      <c r="D17" s="94">
        <f t="shared" si="0"/>
        <v>71.616</v>
      </c>
    </row>
    <row r="18" spans="1:5" x14ac:dyDescent="0.2">
      <c r="A18" s="24">
        <v>11500</v>
      </c>
      <c r="B18">
        <v>97</v>
      </c>
      <c r="C18">
        <v>45</v>
      </c>
      <c r="D18" s="94">
        <f t="shared" si="0"/>
        <v>72.361999999999995</v>
      </c>
    </row>
    <row r="20" spans="1:5" x14ac:dyDescent="0.2">
      <c r="A20" s="132"/>
      <c r="B20" s="132"/>
      <c r="C20" s="132"/>
      <c r="D20" s="132"/>
    </row>
    <row r="24" spans="1:5" x14ac:dyDescent="0.2">
      <c r="C24" s="94"/>
    </row>
    <row r="26" spans="1:5" x14ac:dyDescent="0.2">
      <c r="D26" s="94"/>
    </row>
    <row r="32" spans="1:5" x14ac:dyDescent="0.2">
      <c r="E32" s="94"/>
    </row>
  </sheetData>
  <mergeCells count="1">
    <mergeCell ref="A20:D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B7CA6-4E66-454A-A6D2-C15442B882FE}">
  <dimension ref="B1:U323"/>
  <sheetViews>
    <sheetView tabSelected="1" workbookViewId="0">
      <selection activeCell="G7" sqref="G7"/>
    </sheetView>
  </sheetViews>
  <sheetFormatPr baseColWidth="10" defaultColWidth="8.83203125" defaultRowHeight="15" x14ac:dyDescent="0.2"/>
  <cols>
    <col min="2" max="2" width="9.1640625" customWidth="1"/>
    <col min="3" max="3" width="27" bestFit="1" customWidth="1"/>
    <col min="4" max="4" width="8.83203125" customWidth="1"/>
    <col min="5" max="5" width="15.5" bestFit="1" customWidth="1"/>
    <col min="6" max="6" width="12" bestFit="1" customWidth="1"/>
    <col min="7" max="7" width="9.1640625" customWidth="1"/>
    <col min="8" max="8" width="6" bestFit="1" customWidth="1"/>
    <col min="9" max="9" width="12.5" bestFit="1" customWidth="1"/>
    <col min="10" max="10" width="14.6640625" bestFit="1" customWidth="1"/>
    <col min="11" max="11" width="10.6640625" bestFit="1" customWidth="1"/>
    <col min="12" max="12" width="12.5" bestFit="1" customWidth="1"/>
    <col min="13" max="13" width="14.6640625" bestFit="1" customWidth="1"/>
    <col min="14" max="14" width="21.1640625" customWidth="1"/>
    <col min="15" max="15" width="22.1640625" customWidth="1"/>
    <col min="16" max="16" width="8.83203125" customWidth="1"/>
    <col min="18" max="18" width="6.5" customWidth="1"/>
    <col min="19" max="19" width="9.33203125" bestFit="1" customWidth="1"/>
    <col min="20" max="20" width="10.5" bestFit="1" customWidth="1"/>
    <col min="21" max="21" width="9.83203125" bestFit="1" customWidth="1"/>
  </cols>
  <sheetData>
    <row r="1" spans="3:21" x14ac:dyDescent="0.2">
      <c r="C1" s="52" t="s">
        <v>48</v>
      </c>
      <c r="D1" s="52"/>
      <c r="E1" s="52"/>
      <c r="F1" s="52"/>
      <c r="H1" s="140" t="s">
        <v>42</v>
      </c>
      <c r="I1" s="140" t="s">
        <v>43</v>
      </c>
      <c r="J1" s="140" t="s">
        <v>44</v>
      </c>
      <c r="K1" s="140" t="s">
        <v>45</v>
      </c>
      <c r="L1" s="140" t="s">
        <v>46</v>
      </c>
      <c r="M1" s="140" t="s">
        <v>47</v>
      </c>
      <c r="N1" s="141" t="s">
        <v>109</v>
      </c>
      <c r="O1" s="141" t="s">
        <v>110</v>
      </c>
      <c r="R1" s="128" t="s">
        <v>111</v>
      </c>
      <c r="S1" s="128"/>
      <c r="T1" s="128"/>
      <c r="U1" s="128"/>
    </row>
    <row r="2" spans="3:21" x14ac:dyDescent="0.2">
      <c r="C2" s="25" t="s">
        <v>40</v>
      </c>
      <c r="D2" s="29">
        <v>1.167</v>
      </c>
      <c r="E2" s="34"/>
      <c r="F2" s="35"/>
      <c r="H2">
        <v>0</v>
      </c>
      <c r="I2" s="92">
        <f>H2*(1000/3600)</f>
        <v>0</v>
      </c>
      <c r="J2" s="92">
        <f>0.5*D$2*F$3*(I2^2)</f>
        <v>0</v>
      </c>
      <c r="K2" s="92">
        <f>0.02*D$6*D$7</f>
        <v>31.529340000000001</v>
      </c>
      <c r="L2" s="92">
        <f>D$6*D$7*(SIN(RADIANS(F$9)))</f>
        <v>0</v>
      </c>
      <c r="M2" s="92">
        <f>SUM(J2:L2)</f>
        <v>31.529340000000001</v>
      </c>
      <c r="N2" s="92">
        <f>M2*(H2*(10/36))</f>
        <v>0</v>
      </c>
      <c r="O2" s="92">
        <f>($U$19*10^3)-N2</f>
        <v>72362</v>
      </c>
      <c r="R2" s="127" t="s">
        <v>84</v>
      </c>
      <c r="S2" s="127" t="s">
        <v>106</v>
      </c>
      <c r="T2" s="127" t="s">
        <v>107</v>
      </c>
      <c r="U2" s="127" t="s">
        <v>108</v>
      </c>
    </row>
    <row r="3" spans="3:21" x14ac:dyDescent="0.2">
      <c r="C3" s="26" t="s">
        <v>32</v>
      </c>
      <c r="D3" s="30">
        <f>AVERAGE(0.28,0.7)</f>
        <v>0.49</v>
      </c>
      <c r="E3" s="28" t="s">
        <v>36</v>
      </c>
      <c r="F3" s="32">
        <f>D3*D4</f>
        <v>0.20792071999999998</v>
      </c>
      <c r="H3">
        <f>H2+1</f>
        <v>1</v>
      </c>
      <c r="I3" s="92">
        <f t="shared" ref="I3:I66" si="0">H3*(1000/3600)</f>
        <v>0.27777777777777779</v>
      </c>
      <c r="J3" s="92">
        <f>0.5*D$2*F$3*(I3^2)</f>
        <v>9.3612453796296305E-3</v>
      </c>
      <c r="K3" s="92">
        <f t="shared" ref="K3:K17" si="1">0.02*D$6*D$7</f>
        <v>31.529340000000001</v>
      </c>
      <c r="L3" s="92">
        <f t="shared" ref="L3:L17" si="2">D$6*D$7*(SIN(RADIANS(F$9)))</f>
        <v>0</v>
      </c>
      <c r="M3" s="92">
        <f t="shared" ref="M3:M66" si="3">SUM(J3:L3)</f>
        <v>31.538701245379631</v>
      </c>
      <c r="N3" s="92">
        <f t="shared" ref="N3:N66" si="4">M3*(H3*(10/36))</f>
        <v>8.7607503459387868</v>
      </c>
      <c r="O3" s="92">
        <f t="shared" ref="O3:O66" si="5">($U$19*10^3)-N3</f>
        <v>72353.239249654056</v>
      </c>
      <c r="R3" s="24">
        <v>3500</v>
      </c>
      <c r="S3">
        <v>25</v>
      </c>
      <c r="T3">
        <v>37</v>
      </c>
      <c r="U3" s="94">
        <f>S3*0.746</f>
        <v>18.649999999999999</v>
      </c>
    </row>
    <row r="4" spans="3:21" x14ac:dyDescent="0.2">
      <c r="C4" s="26" t="s">
        <v>33</v>
      </c>
      <c r="D4" s="30">
        <v>0.42432799999999998</v>
      </c>
      <c r="F4" s="21"/>
      <c r="H4">
        <f t="shared" ref="H4:H67" si="6">H3+1</f>
        <v>2</v>
      </c>
      <c r="I4" s="92">
        <f t="shared" si="0"/>
        <v>0.55555555555555558</v>
      </c>
      <c r="J4" s="92">
        <f t="shared" ref="J4:J17" si="7">0.5*D$2*F$3*(I4^2)</f>
        <v>3.7444981518518522E-2</v>
      </c>
      <c r="K4" s="92">
        <f t="shared" si="1"/>
        <v>31.529340000000001</v>
      </c>
      <c r="L4" s="92">
        <f t="shared" si="2"/>
        <v>0</v>
      </c>
      <c r="M4" s="92">
        <f t="shared" si="3"/>
        <v>31.56678498151852</v>
      </c>
      <c r="N4" s="92">
        <f t="shared" si="4"/>
        <v>17.537102767510291</v>
      </c>
      <c r="O4" s="92">
        <f t="shared" si="5"/>
        <v>72344.462897232486</v>
      </c>
      <c r="R4" s="24">
        <v>4000</v>
      </c>
      <c r="S4">
        <v>32</v>
      </c>
      <c r="T4">
        <v>40</v>
      </c>
      <c r="U4" s="94">
        <f t="shared" ref="U4:U19" si="8">S4*0.746</f>
        <v>23.872</v>
      </c>
    </row>
    <row r="5" spans="3:21" x14ac:dyDescent="0.2">
      <c r="C5" s="26" t="s">
        <v>37</v>
      </c>
      <c r="D5" s="30"/>
      <c r="E5" s="28" t="s">
        <v>41</v>
      </c>
      <c r="F5" s="32">
        <f>D5*(10/36)</f>
        <v>0</v>
      </c>
      <c r="H5">
        <f t="shared" si="6"/>
        <v>3</v>
      </c>
      <c r="I5" s="92">
        <f t="shared" si="0"/>
        <v>0.83333333333333337</v>
      </c>
      <c r="J5" s="92">
        <f t="shared" si="7"/>
        <v>8.4251208416666667E-2</v>
      </c>
      <c r="K5" s="92">
        <f t="shared" si="1"/>
        <v>31.529340000000001</v>
      </c>
      <c r="L5" s="92">
        <f t="shared" si="2"/>
        <v>0</v>
      </c>
      <c r="M5" s="92">
        <f t="shared" si="3"/>
        <v>31.613591208416668</v>
      </c>
      <c r="N5" s="92">
        <f t="shared" si="4"/>
        <v>26.344659340347224</v>
      </c>
      <c r="O5" s="92">
        <f t="shared" si="5"/>
        <v>72335.65534065965</v>
      </c>
      <c r="R5" s="24">
        <v>4500</v>
      </c>
      <c r="S5">
        <v>35</v>
      </c>
      <c r="T5">
        <v>40</v>
      </c>
      <c r="U5" s="94">
        <f t="shared" si="8"/>
        <v>26.11</v>
      </c>
    </row>
    <row r="6" spans="3:21" x14ac:dyDescent="0.2">
      <c r="C6" s="26" t="s">
        <v>34</v>
      </c>
      <c r="D6" s="30">
        <v>160.69999999999999</v>
      </c>
      <c r="F6" s="10"/>
      <c r="H6">
        <f t="shared" si="6"/>
        <v>4</v>
      </c>
      <c r="I6" s="92">
        <f t="shared" si="0"/>
        <v>1.1111111111111112</v>
      </c>
      <c r="J6" s="92">
        <f t="shared" si="7"/>
        <v>0.14977992607407409</v>
      </c>
      <c r="K6" s="92">
        <f t="shared" si="1"/>
        <v>31.529340000000001</v>
      </c>
      <c r="L6" s="92">
        <f t="shared" si="2"/>
        <v>0</v>
      </c>
      <c r="M6" s="92">
        <f t="shared" si="3"/>
        <v>31.679119926074076</v>
      </c>
      <c r="N6" s="92">
        <f t="shared" si="4"/>
        <v>35.199022140082306</v>
      </c>
      <c r="O6" s="92">
        <f t="shared" si="5"/>
        <v>72326.800977859923</v>
      </c>
      <c r="R6" s="24">
        <v>5000</v>
      </c>
      <c r="S6">
        <v>40</v>
      </c>
      <c r="T6">
        <v>41</v>
      </c>
      <c r="U6" s="94">
        <f t="shared" si="8"/>
        <v>29.84</v>
      </c>
    </row>
    <row r="7" spans="3:21" x14ac:dyDescent="0.2">
      <c r="C7" s="26" t="s">
        <v>35</v>
      </c>
      <c r="D7" s="30">
        <v>9.81</v>
      </c>
      <c r="F7" s="10"/>
      <c r="H7">
        <f t="shared" si="6"/>
        <v>5</v>
      </c>
      <c r="I7" s="92">
        <f t="shared" si="0"/>
        <v>1.3888888888888888</v>
      </c>
      <c r="J7" s="92">
        <f t="shared" si="7"/>
        <v>0.23403113449074073</v>
      </c>
      <c r="K7" s="92">
        <f t="shared" si="1"/>
        <v>31.529340000000001</v>
      </c>
      <c r="L7" s="92">
        <f t="shared" si="2"/>
        <v>0</v>
      </c>
      <c r="M7" s="92">
        <f t="shared" si="3"/>
        <v>31.763371134490743</v>
      </c>
      <c r="N7" s="92">
        <f t="shared" si="4"/>
        <v>44.115793242348254</v>
      </c>
      <c r="O7" s="92">
        <f t="shared" si="5"/>
        <v>72317.884206757648</v>
      </c>
      <c r="R7" s="24">
        <v>5500</v>
      </c>
      <c r="S7">
        <v>45</v>
      </c>
      <c r="T7">
        <v>40</v>
      </c>
      <c r="U7" s="94">
        <f t="shared" si="8"/>
        <v>33.57</v>
      </c>
    </row>
    <row r="8" spans="3:21" x14ac:dyDescent="0.2">
      <c r="C8" s="27" t="s">
        <v>38</v>
      </c>
      <c r="D8" s="31">
        <v>10</v>
      </c>
      <c r="F8" s="10"/>
      <c r="H8">
        <f t="shared" si="6"/>
        <v>6</v>
      </c>
      <c r="I8" s="92">
        <f t="shared" si="0"/>
        <v>1.6666666666666667</v>
      </c>
      <c r="J8" s="92">
        <f t="shared" si="7"/>
        <v>0.33700483366666667</v>
      </c>
      <c r="K8" s="92">
        <f t="shared" si="1"/>
        <v>31.529340000000001</v>
      </c>
      <c r="L8" s="92">
        <f t="shared" si="2"/>
        <v>0</v>
      </c>
      <c r="M8" s="92">
        <f t="shared" si="3"/>
        <v>31.866344833666666</v>
      </c>
      <c r="N8" s="92">
        <f t="shared" si="4"/>
        <v>53.110574722777777</v>
      </c>
      <c r="O8" s="92">
        <f t="shared" si="5"/>
        <v>72308.889425277215</v>
      </c>
      <c r="R8" s="24">
        <v>6000</v>
      </c>
      <c r="S8">
        <v>49</v>
      </c>
      <c r="T8">
        <v>39</v>
      </c>
      <c r="U8" s="94">
        <f t="shared" si="8"/>
        <v>36.554000000000002</v>
      </c>
    </row>
    <row r="9" spans="3:21" x14ac:dyDescent="0.2">
      <c r="C9" s="36"/>
      <c r="D9" s="76" t="s">
        <v>39</v>
      </c>
      <c r="E9" s="76"/>
      <c r="F9" s="33">
        <v>0</v>
      </c>
      <c r="H9">
        <f t="shared" si="6"/>
        <v>7</v>
      </c>
      <c r="I9" s="92">
        <f t="shared" si="0"/>
        <v>1.9444444444444446</v>
      </c>
      <c r="J9" s="92">
        <f t="shared" si="7"/>
        <v>0.45870102360185189</v>
      </c>
      <c r="K9" s="92">
        <f t="shared" si="1"/>
        <v>31.529340000000001</v>
      </c>
      <c r="L9" s="92">
        <f t="shared" si="2"/>
        <v>0</v>
      </c>
      <c r="M9" s="92">
        <f t="shared" si="3"/>
        <v>31.988041023601852</v>
      </c>
      <c r="N9" s="92">
        <f t="shared" si="4"/>
        <v>62.198968657003604</v>
      </c>
      <c r="O9" s="92">
        <f t="shared" si="5"/>
        <v>72299.801031342999</v>
      </c>
      <c r="R9" s="24">
        <v>6500</v>
      </c>
      <c r="S9">
        <v>54</v>
      </c>
      <c r="T9">
        <v>40</v>
      </c>
      <c r="U9" s="94">
        <f t="shared" si="8"/>
        <v>40.283999999999999</v>
      </c>
    </row>
    <row r="10" spans="3:21" x14ac:dyDescent="0.2">
      <c r="C10" s="20"/>
      <c r="D10" s="23"/>
      <c r="E10" s="11"/>
      <c r="F10" s="19"/>
      <c r="H10">
        <f t="shared" si="6"/>
        <v>8</v>
      </c>
      <c r="I10" s="92">
        <f t="shared" si="0"/>
        <v>2.2222222222222223</v>
      </c>
      <c r="J10" s="92">
        <f t="shared" si="7"/>
        <v>0.59911970429629635</v>
      </c>
      <c r="K10" s="92">
        <f t="shared" si="1"/>
        <v>31.529340000000001</v>
      </c>
      <c r="L10" s="92">
        <f t="shared" si="2"/>
        <v>0</v>
      </c>
      <c r="M10" s="92">
        <f t="shared" si="3"/>
        <v>32.128459704296297</v>
      </c>
      <c r="N10" s="92">
        <f t="shared" si="4"/>
        <v>71.396577120658435</v>
      </c>
      <c r="O10" s="92">
        <f t="shared" si="5"/>
        <v>72290.603422879343</v>
      </c>
      <c r="R10" s="24">
        <v>7000</v>
      </c>
      <c r="S10">
        <v>60</v>
      </c>
      <c r="T10">
        <v>41</v>
      </c>
      <c r="U10" s="94">
        <f t="shared" si="8"/>
        <v>44.76</v>
      </c>
    </row>
    <row r="11" spans="3:21" x14ac:dyDescent="0.2">
      <c r="H11">
        <f t="shared" si="6"/>
        <v>9</v>
      </c>
      <c r="I11" s="92">
        <f t="shared" si="0"/>
        <v>2.5</v>
      </c>
      <c r="J11" s="92">
        <f t="shared" si="7"/>
        <v>0.75826087575000001</v>
      </c>
      <c r="K11" s="92">
        <f t="shared" si="1"/>
        <v>31.529340000000001</v>
      </c>
      <c r="L11" s="92">
        <f t="shared" si="2"/>
        <v>0</v>
      </c>
      <c r="M11" s="92">
        <f t="shared" si="3"/>
        <v>32.287600875750002</v>
      </c>
      <c r="N11" s="92">
        <f t="shared" si="4"/>
        <v>80.719002189375004</v>
      </c>
      <c r="O11" s="92">
        <f t="shared" si="5"/>
        <v>72281.280997810623</v>
      </c>
      <c r="R11" s="24">
        <v>7500</v>
      </c>
      <c r="S11">
        <v>65</v>
      </c>
      <c r="T11">
        <v>44</v>
      </c>
      <c r="U11" s="94">
        <f t="shared" si="8"/>
        <v>48.49</v>
      </c>
    </row>
    <row r="12" spans="3:21" x14ac:dyDescent="0.2">
      <c r="C12" s="37"/>
      <c r="D12" s="54"/>
      <c r="E12" s="54"/>
      <c r="F12" s="54"/>
      <c r="H12">
        <f t="shared" si="6"/>
        <v>10</v>
      </c>
      <c r="I12" s="92">
        <f t="shared" si="0"/>
        <v>2.7777777777777777</v>
      </c>
      <c r="J12" s="92">
        <f t="shared" si="7"/>
        <v>0.93612453796296291</v>
      </c>
      <c r="K12" s="92">
        <f t="shared" si="1"/>
        <v>31.529340000000001</v>
      </c>
      <c r="L12" s="92">
        <f t="shared" si="2"/>
        <v>0</v>
      </c>
      <c r="M12" s="92">
        <f t="shared" si="3"/>
        <v>32.465464537962966</v>
      </c>
      <c r="N12" s="92">
        <f t="shared" si="4"/>
        <v>90.181845938786012</v>
      </c>
      <c r="O12" s="92">
        <f t="shared" si="5"/>
        <v>72271.818154061213</v>
      </c>
      <c r="R12" s="24">
        <v>8000</v>
      </c>
      <c r="S12">
        <v>68</v>
      </c>
      <c r="T12">
        <v>44</v>
      </c>
      <c r="U12" s="94">
        <f t="shared" si="8"/>
        <v>50.728000000000002</v>
      </c>
    </row>
    <row r="13" spans="3:21" x14ac:dyDescent="0.2">
      <c r="D13" s="54"/>
      <c r="E13" s="54"/>
      <c r="F13" s="54"/>
      <c r="H13">
        <f t="shared" si="6"/>
        <v>11</v>
      </c>
      <c r="I13" s="92">
        <f t="shared" si="0"/>
        <v>3.0555555555555558</v>
      </c>
      <c r="J13" s="92">
        <f t="shared" si="7"/>
        <v>1.1327106909351852</v>
      </c>
      <c r="K13" s="92">
        <f t="shared" si="1"/>
        <v>31.529340000000001</v>
      </c>
      <c r="L13" s="92">
        <f t="shared" si="2"/>
        <v>0</v>
      </c>
      <c r="M13" s="92">
        <f t="shared" si="3"/>
        <v>32.662050690935189</v>
      </c>
      <c r="N13" s="92">
        <f t="shared" si="4"/>
        <v>99.800710444524199</v>
      </c>
      <c r="O13" s="92">
        <f t="shared" si="5"/>
        <v>72262.199289555472</v>
      </c>
      <c r="R13" s="24">
        <v>8500</v>
      </c>
      <c r="S13">
        <v>75</v>
      </c>
      <c r="T13">
        <v>49</v>
      </c>
      <c r="U13" s="94">
        <f t="shared" si="8"/>
        <v>55.95</v>
      </c>
    </row>
    <row r="14" spans="3:21" x14ac:dyDescent="0.2">
      <c r="D14" s="54"/>
      <c r="E14" s="54"/>
      <c r="F14" s="54"/>
      <c r="H14">
        <f t="shared" si="6"/>
        <v>12</v>
      </c>
      <c r="I14" s="92">
        <f t="shared" si="0"/>
        <v>3.3333333333333335</v>
      </c>
      <c r="J14" s="92">
        <f t="shared" si="7"/>
        <v>1.3480193346666667</v>
      </c>
      <c r="K14" s="92">
        <f t="shared" si="1"/>
        <v>31.529340000000001</v>
      </c>
      <c r="L14" s="92">
        <f t="shared" si="2"/>
        <v>0</v>
      </c>
      <c r="M14" s="92">
        <f t="shared" si="3"/>
        <v>32.877359334666664</v>
      </c>
      <c r="N14" s="92">
        <f t="shared" si="4"/>
        <v>109.59119778222222</v>
      </c>
      <c r="O14" s="92">
        <f t="shared" si="5"/>
        <v>72252.408802217775</v>
      </c>
      <c r="R14" s="24">
        <v>9000</v>
      </c>
      <c r="S14">
        <v>82</v>
      </c>
      <c r="T14">
        <v>48</v>
      </c>
      <c r="U14" s="94">
        <f t="shared" si="8"/>
        <v>61.171999999999997</v>
      </c>
    </row>
    <row r="15" spans="3:21" x14ac:dyDescent="0.2">
      <c r="H15">
        <f t="shared" si="6"/>
        <v>13</v>
      </c>
      <c r="I15" s="92">
        <f t="shared" si="0"/>
        <v>3.6111111111111112</v>
      </c>
      <c r="J15" s="92">
        <f t="shared" si="7"/>
        <v>1.5820504691574073</v>
      </c>
      <c r="K15" s="92">
        <f t="shared" si="1"/>
        <v>31.529340000000001</v>
      </c>
      <c r="L15" s="92">
        <f t="shared" si="2"/>
        <v>0</v>
      </c>
      <c r="M15" s="92">
        <f t="shared" si="3"/>
        <v>33.111390469157406</v>
      </c>
      <c r="N15" s="92">
        <f t="shared" si="4"/>
        <v>119.56891002751286</v>
      </c>
      <c r="O15" s="92">
        <f t="shared" si="5"/>
        <v>72242.431089972481</v>
      </c>
      <c r="R15" s="24">
        <v>9500</v>
      </c>
      <c r="S15">
        <v>86</v>
      </c>
      <c r="T15">
        <v>48</v>
      </c>
      <c r="U15" s="94">
        <f t="shared" si="8"/>
        <v>64.156000000000006</v>
      </c>
    </row>
    <row r="16" spans="3:21" x14ac:dyDescent="0.2">
      <c r="D16" s="54"/>
      <c r="E16" s="54"/>
      <c r="F16" s="54"/>
      <c r="H16">
        <f t="shared" si="6"/>
        <v>14</v>
      </c>
      <c r="I16" s="92">
        <f t="shared" si="0"/>
        <v>3.8888888888888893</v>
      </c>
      <c r="J16" s="92">
        <f t="shared" si="7"/>
        <v>1.8348040944074075</v>
      </c>
      <c r="K16" s="92">
        <f t="shared" si="1"/>
        <v>31.529340000000001</v>
      </c>
      <c r="L16" s="92">
        <f t="shared" si="2"/>
        <v>0</v>
      </c>
      <c r="M16" s="92">
        <f t="shared" si="3"/>
        <v>33.364144094407408</v>
      </c>
      <c r="N16" s="92">
        <f t="shared" si="4"/>
        <v>129.74944925602881</v>
      </c>
      <c r="O16" s="92">
        <f t="shared" si="5"/>
        <v>72232.250550743978</v>
      </c>
      <c r="R16" s="24">
        <v>10000</v>
      </c>
      <c r="S16">
        <v>90</v>
      </c>
      <c r="T16">
        <v>47</v>
      </c>
      <c r="U16" s="94">
        <f t="shared" si="8"/>
        <v>67.14</v>
      </c>
    </row>
    <row r="17" spans="4:21" x14ac:dyDescent="0.2">
      <c r="D17" s="54"/>
      <c r="E17" s="54"/>
      <c r="F17" s="54"/>
      <c r="H17">
        <f t="shared" si="6"/>
        <v>15</v>
      </c>
      <c r="I17" s="92">
        <f t="shared" si="0"/>
        <v>4.166666666666667</v>
      </c>
      <c r="J17" s="92">
        <f t="shared" si="7"/>
        <v>2.1062802104166671</v>
      </c>
      <c r="K17" s="92">
        <f t="shared" si="1"/>
        <v>31.529340000000001</v>
      </c>
      <c r="L17" s="92">
        <f t="shared" si="2"/>
        <v>0</v>
      </c>
      <c r="M17" s="92">
        <f t="shared" si="3"/>
        <v>33.635620210416668</v>
      </c>
      <c r="N17" s="92">
        <f t="shared" si="4"/>
        <v>140.14841754340279</v>
      </c>
      <c r="O17" s="92">
        <f t="shared" si="5"/>
        <v>72221.851582456598</v>
      </c>
      <c r="R17" s="24">
        <v>10500</v>
      </c>
      <c r="S17">
        <v>93</v>
      </c>
      <c r="T17">
        <v>47</v>
      </c>
      <c r="U17" s="94">
        <f t="shared" si="8"/>
        <v>69.378</v>
      </c>
    </row>
    <row r="18" spans="4:21" x14ac:dyDescent="0.2">
      <c r="H18">
        <f>H17+1</f>
        <v>16</v>
      </c>
      <c r="I18" s="92">
        <f t="shared" si="0"/>
        <v>4.4444444444444446</v>
      </c>
      <c r="J18" s="92">
        <f t="shared" ref="J18:J81" si="9">0.5*D$2*F$3*(I18^2)</f>
        <v>2.3964788171851854</v>
      </c>
      <c r="K18" s="92">
        <f t="shared" ref="K18:K81" si="10">0.02*D$6*D$7</f>
        <v>31.529340000000001</v>
      </c>
      <c r="L18" s="92">
        <f t="shared" ref="L18:L81" si="11">D$6*D$7*(SIN(RADIANS(F$9)))</f>
        <v>0</v>
      </c>
      <c r="M18" s="92">
        <f t="shared" si="3"/>
        <v>33.925818817185188</v>
      </c>
      <c r="N18" s="92">
        <f t="shared" si="4"/>
        <v>150.78141696526751</v>
      </c>
      <c r="O18" s="92">
        <f t="shared" si="5"/>
        <v>72211.21858303473</v>
      </c>
      <c r="R18" s="24">
        <v>11000</v>
      </c>
      <c r="S18">
        <v>96</v>
      </c>
      <c r="T18">
        <v>46</v>
      </c>
      <c r="U18" s="94">
        <f t="shared" si="8"/>
        <v>71.616</v>
      </c>
    </row>
    <row r="19" spans="4:21" x14ac:dyDescent="0.2">
      <c r="H19">
        <f t="shared" si="6"/>
        <v>17</v>
      </c>
      <c r="I19" s="92">
        <f t="shared" si="0"/>
        <v>4.7222222222222223</v>
      </c>
      <c r="J19" s="92">
        <f t="shared" si="9"/>
        <v>2.705399914712963</v>
      </c>
      <c r="K19" s="92">
        <f t="shared" si="10"/>
        <v>31.529340000000001</v>
      </c>
      <c r="L19" s="92">
        <f t="shared" si="11"/>
        <v>0</v>
      </c>
      <c r="M19" s="92">
        <f t="shared" si="3"/>
        <v>34.234739914712961</v>
      </c>
      <c r="N19" s="92">
        <f t="shared" si="4"/>
        <v>161.66404959725566</v>
      </c>
      <c r="O19" s="92">
        <f t="shared" si="5"/>
        <v>72200.335950402747</v>
      </c>
      <c r="R19" s="24">
        <v>11500</v>
      </c>
      <c r="S19">
        <v>97</v>
      </c>
      <c r="T19">
        <v>45</v>
      </c>
      <c r="U19" s="94">
        <f t="shared" si="8"/>
        <v>72.361999999999995</v>
      </c>
    </row>
    <row r="20" spans="4:21" x14ac:dyDescent="0.2">
      <c r="H20">
        <f t="shared" si="6"/>
        <v>18</v>
      </c>
      <c r="I20" s="92">
        <f t="shared" si="0"/>
        <v>5</v>
      </c>
      <c r="J20" s="92">
        <f t="shared" si="9"/>
        <v>3.033043503</v>
      </c>
      <c r="K20" s="92">
        <f t="shared" si="10"/>
        <v>31.529340000000001</v>
      </c>
      <c r="L20" s="92">
        <f t="shared" si="11"/>
        <v>0</v>
      </c>
      <c r="M20" s="92">
        <f t="shared" si="3"/>
        <v>34.562383503</v>
      </c>
      <c r="N20" s="92">
        <f t="shared" si="4"/>
        <v>172.811917515</v>
      </c>
      <c r="O20" s="92">
        <f t="shared" si="5"/>
        <v>72189.188082484994</v>
      </c>
    </row>
    <row r="21" spans="4:21" x14ac:dyDescent="0.2">
      <c r="H21">
        <f t="shared" si="6"/>
        <v>19</v>
      </c>
      <c r="I21" s="92">
        <f t="shared" si="0"/>
        <v>5.2777777777777777</v>
      </c>
      <c r="J21" s="92">
        <f t="shared" si="9"/>
        <v>3.3794095820462959</v>
      </c>
      <c r="K21" s="92">
        <f t="shared" si="10"/>
        <v>31.529340000000001</v>
      </c>
      <c r="L21" s="92">
        <f t="shared" si="11"/>
        <v>0</v>
      </c>
      <c r="M21" s="92">
        <f t="shared" si="3"/>
        <v>34.908749582046298</v>
      </c>
      <c r="N21" s="92">
        <f t="shared" si="4"/>
        <v>184.24062279413323</v>
      </c>
      <c r="O21" s="92">
        <f t="shared" si="5"/>
        <v>72177.759377205861</v>
      </c>
    </row>
    <row r="22" spans="4:21" x14ac:dyDescent="0.2">
      <c r="H22">
        <f t="shared" si="6"/>
        <v>20</v>
      </c>
      <c r="I22" s="92">
        <f t="shared" si="0"/>
        <v>5.5555555555555554</v>
      </c>
      <c r="J22" s="92">
        <f t="shared" si="9"/>
        <v>3.7444981518518516</v>
      </c>
      <c r="K22" s="92">
        <f t="shared" si="10"/>
        <v>31.529340000000001</v>
      </c>
      <c r="L22" s="92">
        <f t="shared" si="11"/>
        <v>0</v>
      </c>
      <c r="M22" s="92">
        <f t="shared" si="3"/>
        <v>35.273838151851855</v>
      </c>
      <c r="N22" s="92">
        <f t="shared" si="4"/>
        <v>195.96576751028809</v>
      </c>
      <c r="O22" s="92">
        <f t="shared" si="5"/>
        <v>72166.034232489706</v>
      </c>
    </row>
    <row r="23" spans="4:21" x14ac:dyDescent="0.2">
      <c r="H23">
        <f t="shared" si="6"/>
        <v>21</v>
      </c>
      <c r="I23" s="92">
        <f t="shared" si="0"/>
        <v>5.8333333333333339</v>
      </c>
      <c r="J23" s="92">
        <f t="shared" si="9"/>
        <v>4.1283092124166672</v>
      </c>
      <c r="K23" s="92">
        <f t="shared" si="10"/>
        <v>31.529340000000001</v>
      </c>
      <c r="L23" s="92">
        <f t="shared" si="11"/>
        <v>0</v>
      </c>
      <c r="M23" s="92">
        <f t="shared" si="3"/>
        <v>35.657649212416672</v>
      </c>
      <c r="N23" s="92">
        <f t="shared" si="4"/>
        <v>208.00295373909728</v>
      </c>
      <c r="O23" s="92">
        <f t="shared" si="5"/>
        <v>72153.997046260905</v>
      </c>
    </row>
    <row r="24" spans="4:21" x14ac:dyDescent="0.2">
      <c r="H24">
        <f t="shared" si="6"/>
        <v>22</v>
      </c>
      <c r="I24" s="92">
        <f t="shared" si="0"/>
        <v>6.1111111111111116</v>
      </c>
      <c r="J24" s="92">
        <f t="shared" si="9"/>
        <v>4.5308427637407407</v>
      </c>
      <c r="K24" s="92">
        <f t="shared" si="10"/>
        <v>31.529340000000001</v>
      </c>
      <c r="L24" s="92">
        <f t="shared" si="11"/>
        <v>0</v>
      </c>
      <c r="M24" s="92">
        <f t="shared" si="3"/>
        <v>36.060182763740741</v>
      </c>
      <c r="N24" s="92">
        <f t="shared" si="4"/>
        <v>220.36778355619344</v>
      </c>
      <c r="O24" s="92">
        <f t="shared" si="5"/>
        <v>72141.632216443802</v>
      </c>
    </row>
    <row r="25" spans="4:21" x14ac:dyDescent="0.2">
      <c r="H25">
        <f t="shared" si="6"/>
        <v>23</v>
      </c>
      <c r="I25" s="92">
        <f t="shared" si="0"/>
        <v>6.3888888888888893</v>
      </c>
      <c r="J25" s="92">
        <f t="shared" si="9"/>
        <v>4.9520988058240745</v>
      </c>
      <c r="K25" s="92">
        <f t="shared" si="10"/>
        <v>31.529340000000001</v>
      </c>
      <c r="L25" s="92">
        <f t="shared" si="11"/>
        <v>0</v>
      </c>
      <c r="M25" s="92">
        <f t="shared" si="3"/>
        <v>36.481438805824077</v>
      </c>
      <c r="N25" s="92">
        <f t="shared" si="4"/>
        <v>233.0758590372094</v>
      </c>
      <c r="O25" s="92">
        <f t="shared" si="5"/>
        <v>72128.924140962787</v>
      </c>
    </row>
    <row r="26" spans="4:21" x14ac:dyDescent="0.2">
      <c r="H26">
        <f t="shared" si="6"/>
        <v>24</v>
      </c>
      <c r="I26" s="92">
        <f t="shared" si="0"/>
        <v>6.666666666666667</v>
      </c>
      <c r="J26" s="92">
        <f t="shared" si="9"/>
        <v>5.3920773386666667</v>
      </c>
      <c r="K26" s="92">
        <f t="shared" si="10"/>
        <v>31.529340000000001</v>
      </c>
      <c r="L26" s="92">
        <f t="shared" si="11"/>
        <v>0</v>
      </c>
      <c r="M26" s="92">
        <f t="shared" si="3"/>
        <v>36.921417338666672</v>
      </c>
      <c r="N26" s="92">
        <f t="shared" si="4"/>
        <v>246.14278225777781</v>
      </c>
      <c r="O26" s="92">
        <f t="shared" si="5"/>
        <v>72115.857217742217</v>
      </c>
    </row>
    <row r="27" spans="4:21" x14ac:dyDescent="0.2">
      <c r="H27">
        <f t="shared" si="6"/>
        <v>25</v>
      </c>
      <c r="I27" s="92">
        <f t="shared" si="0"/>
        <v>6.9444444444444446</v>
      </c>
      <c r="J27" s="92">
        <f t="shared" si="9"/>
        <v>5.8507783622685183</v>
      </c>
      <c r="K27" s="92">
        <f t="shared" si="10"/>
        <v>31.529340000000001</v>
      </c>
      <c r="L27" s="92">
        <f t="shared" si="11"/>
        <v>0</v>
      </c>
      <c r="M27" s="92">
        <f t="shared" si="3"/>
        <v>37.380118362268519</v>
      </c>
      <c r="N27" s="92">
        <f t="shared" si="4"/>
        <v>259.58415529353141</v>
      </c>
      <c r="O27" s="92">
        <f t="shared" si="5"/>
        <v>72102.415844706469</v>
      </c>
    </row>
    <row r="28" spans="4:21" x14ac:dyDescent="0.2">
      <c r="H28">
        <f t="shared" si="6"/>
        <v>26</v>
      </c>
      <c r="I28" s="92">
        <f t="shared" si="0"/>
        <v>7.2222222222222223</v>
      </c>
      <c r="J28" s="92">
        <f t="shared" si="9"/>
        <v>6.3282018766296293</v>
      </c>
      <c r="K28" s="92">
        <f t="shared" si="10"/>
        <v>31.529340000000001</v>
      </c>
      <c r="L28" s="92">
        <f t="shared" si="11"/>
        <v>0</v>
      </c>
      <c r="M28" s="92">
        <f t="shared" si="3"/>
        <v>37.857541876629632</v>
      </c>
      <c r="N28" s="92">
        <f t="shared" si="4"/>
        <v>273.41558022010292</v>
      </c>
      <c r="O28" s="92">
        <f t="shared" si="5"/>
        <v>72088.584419779902</v>
      </c>
    </row>
    <row r="29" spans="4:21" x14ac:dyDescent="0.2">
      <c r="H29">
        <f t="shared" si="6"/>
        <v>27</v>
      </c>
      <c r="I29" s="92">
        <f t="shared" si="0"/>
        <v>7.5</v>
      </c>
      <c r="J29" s="92">
        <f t="shared" si="9"/>
        <v>6.8243478817499996</v>
      </c>
      <c r="K29" s="92">
        <f t="shared" si="10"/>
        <v>31.529340000000001</v>
      </c>
      <c r="L29" s="92">
        <f t="shared" si="11"/>
        <v>0</v>
      </c>
      <c r="M29" s="92">
        <f t="shared" si="3"/>
        <v>38.353687881749998</v>
      </c>
      <c r="N29" s="92">
        <f t="shared" si="4"/>
        <v>287.65265911312497</v>
      </c>
      <c r="O29" s="92">
        <f t="shared" si="5"/>
        <v>72074.347340886874</v>
      </c>
    </row>
    <row r="30" spans="4:21" x14ac:dyDescent="0.2">
      <c r="H30">
        <f t="shared" si="6"/>
        <v>28</v>
      </c>
      <c r="I30" s="92">
        <f t="shared" si="0"/>
        <v>7.7777777777777786</v>
      </c>
      <c r="J30" s="92">
        <f t="shared" si="9"/>
        <v>7.3392163776296302</v>
      </c>
      <c r="K30" s="92">
        <f t="shared" si="10"/>
        <v>31.529340000000001</v>
      </c>
      <c r="L30" s="92">
        <f t="shared" si="11"/>
        <v>0</v>
      </c>
      <c r="M30" s="92">
        <f t="shared" si="3"/>
        <v>38.868556377629631</v>
      </c>
      <c r="N30" s="92">
        <f t="shared" si="4"/>
        <v>302.3109940482305</v>
      </c>
      <c r="O30" s="92">
        <f t="shared" si="5"/>
        <v>72059.689005951775</v>
      </c>
    </row>
    <row r="31" spans="4:21" x14ac:dyDescent="0.2">
      <c r="H31">
        <f t="shared" si="6"/>
        <v>29</v>
      </c>
      <c r="I31" s="92">
        <f t="shared" si="0"/>
        <v>8.0555555555555554</v>
      </c>
      <c r="J31" s="92">
        <f t="shared" si="9"/>
        <v>7.8728073642685183</v>
      </c>
      <c r="K31" s="92">
        <f t="shared" si="10"/>
        <v>31.529340000000001</v>
      </c>
      <c r="L31" s="92">
        <f t="shared" si="11"/>
        <v>0</v>
      </c>
      <c r="M31" s="92">
        <f t="shared" si="3"/>
        <v>39.402147364268522</v>
      </c>
      <c r="N31" s="92">
        <f t="shared" si="4"/>
        <v>317.40618710105196</v>
      </c>
      <c r="O31" s="92">
        <f t="shared" si="5"/>
        <v>72044.593812898951</v>
      </c>
    </row>
    <row r="32" spans="4:21" x14ac:dyDescent="0.2">
      <c r="H32">
        <f t="shared" si="6"/>
        <v>30</v>
      </c>
      <c r="I32" s="92">
        <f t="shared" si="0"/>
        <v>8.3333333333333339</v>
      </c>
      <c r="J32" s="92">
        <f t="shared" si="9"/>
        <v>8.4251208416666685</v>
      </c>
      <c r="K32" s="92">
        <f t="shared" si="10"/>
        <v>31.529340000000001</v>
      </c>
      <c r="L32" s="92">
        <f t="shared" si="11"/>
        <v>0</v>
      </c>
      <c r="M32" s="92">
        <f t="shared" si="3"/>
        <v>39.954460841666673</v>
      </c>
      <c r="N32" s="92">
        <f t="shared" si="4"/>
        <v>332.9538403472223</v>
      </c>
      <c r="O32" s="92">
        <f t="shared" si="5"/>
        <v>72029.046159652775</v>
      </c>
    </row>
    <row r="33" spans="8:15" x14ac:dyDescent="0.2">
      <c r="H33">
        <f t="shared" si="6"/>
        <v>31</v>
      </c>
      <c r="I33" s="92">
        <f t="shared" si="0"/>
        <v>8.6111111111111107</v>
      </c>
      <c r="J33" s="92">
        <f t="shared" si="9"/>
        <v>8.9961568098240718</v>
      </c>
      <c r="K33" s="92">
        <f t="shared" si="10"/>
        <v>31.529340000000001</v>
      </c>
      <c r="L33" s="92">
        <f t="shared" si="11"/>
        <v>0</v>
      </c>
      <c r="M33" s="92">
        <f t="shared" si="3"/>
        <v>40.525496809824077</v>
      </c>
      <c r="N33" s="92">
        <f t="shared" si="4"/>
        <v>348.96955586237397</v>
      </c>
      <c r="O33" s="92">
        <f t="shared" si="5"/>
        <v>72013.030444137621</v>
      </c>
    </row>
    <row r="34" spans="8:15" x14ac:dyDescent="0.2">
      <c r="H34">
        <f t="shared" si="6"/>
        <v>32</v>
      </c>
      <c r="I34" s="92">
        <f t="shared" si="0"/>
        <v>8.8888888888888893</v>
      </c>
      <c r="J34" s="92">
        <f t="shared" si="9"/>
        <v>9.5859152687407416</v>
      </c>
      <c r="K34" s="92">
        <f t="shared" si="10"/>
        <v>31.529340000000001</v>
      </c>
      <c r="L34" s="92">
        <f t="shared" si="11"/>
        <v>0</v>
      </c>
      <c r="M34" s="92">
        <f t="shared" si="3"/>
        <v>41.115255268740739</v>
      </c>
      <c r="N34" s="92">
        <f t="shared" si="4"/>
        <v>365.46893572213992</v>
      </c>
      <c r="O34" s="92">
        <f t="shared" si="5"/>
        <v>71996.531064277864</v>
      </c>
    </row>
    <row r="35" spans="8:15" x14ac:dyDescent="0.2">
      <c r="H35">
        <f t="shared" si="6"/>
        <v>33</v>
      </c>
      <c r="I35" s="92">
        <f t="shared" si="0"/>
        <v>9.1666666666666679</v>
      </c>
      <c r="J35" s="92">
        <f t="shared" si="9"/>
        <v>10.194396218416669</v>
      </c>
      <c r="K35" s="92">
        <f t="shared" si="10"/>
        <v>31.529340000000001</v>
      </c>
      <c r="L35" s="92">
        <f t="shared" si="11"/>
        <v>0</v>
      </c>
      <c r="M35" s="92">
        <f t="shared" si="3"/>
        <v>41.723736218416668</v>
      </c>
      <c r="N35" s="92">
        <f t="shared" si="4"/>
        <v>382.46758200215282</v>
      </c>
      <c r="O35" s="92">
        <f t="shared" si="5"/>
        <v>71979.532417997849</v>
      </c>
    </row>
    <row r="36" spans="8:15" x14ac:dyDescent="0.2">
      <c r="H36">
        <f t="shared" si="6"/>
        <v>34</v>
      </c>
      <c r="I36" s="92">
        <f t="shared" si="0"/>
        <v>9.4444444444444446</v>
      </c>
      <c r="J36" s="92">
        <f t="shared" si="9"/>
        <v>10.821599658851852</v>
      </c>
      <c r="K36" s="92">
        <f t="shared" si="10"/>
        <v>31.529340000000001</v>
      </c>
      <c r="L36" s="92">
        <f t="shared" si="11"/>
        <v>0</v>
      </c>
      <c r="M36" s="92">
        <f t="shared" si="3"/>
        <v>42.350939658851857</v>
      </c>
      <c r="N36" s="92">
        <f t="shared" si="4"/>
        <v>399.9810967780453</v>
      </c>
      <c r="O36" s="92">
        <f t="shared" si="5"/>
        <v>71962.01890322195</v>
      </c>
    </row>
    <row r="37" spans="8:15" x14ac:dyDescent="0.2">
      <c r="H37">
        <f t="shared" si="6"/>
        <v>35</v>
      </c>
      <c r="I37" s="92">
        <f t="shared" si="0"/>
        <v>9.7222222222222232</v>
      </c>
      <c r="J37" s="92">
        <f t="shared" si="9"/>
        <v>11.467525590046298</v>
      </c>
      <c r="K37" s="92">
        <f t="shared" si="10"/>
        <v>31.529340000000001</v>
      </c>
      <c r="L37" s="92">
        <f t="shared" si="11"/>
        <v>0</v>
      </c>
      <c r="M37" s="92">
        <f t="shared" si="3"/>
        <v>42.996865590046298</v>
      </c>
      <c r="N37" s="92">
        <f t="shared" si="4"/>
        <v>418.02508212545018</v>
      </c>
      <c r="O37" s="92">
        <f t="shared" si="5"/>
        <v>71943.974917874555</v>
      </c>
    </row>
    <row r="38" spans="8:15" x14ac:dyDescent="0.2">
      <c r="H38">
        <f t="shared" si="6"/>
        <v>36</v>
      </c>
      <c r="I38" s="92">
        <f t="shared" si="0"/>
        <v>10</v>
      </c>
      <c r="J38" s="92">
        <f t="shared" si="9"/>
        <v>12.132174012</v>
      </c>
      <c r="K38" s="92">
        <f t="shared" si="10"/>
        <v>31.529340000000001</v>
      </c>
      <c r="L38" s="92">
        <f t="shared" si="11"/>
        <v>0</v>
      </c>
      <c r="M38" s="92">
        <f t="shared" si="3"/>
        <v>43.661514011999998</v>
      </c>
      <c r="N38" s="92">
        <f t="shared" si="4"/>
        <v>436.61514011999998</v>
      </c>
      <c r="O38" s="92">
        <f t="shared" si="5"/>
        <v>71925.384859879996</v>
      </c>
    </row>
    <row r="39" spans="8:15" x14ac:dyDescent="0.2">
      <c r="H39">
        <f t="shared" si="6"/>
        <v>37</v>
      </c>
      <c r="I39" s="92">
        <f t="shared" si="0"/>
        <v>10.277777777777779</v>
      </c>
      <c r="J39" s="92">
        <f t="shared" si="9"/>
        <v>12.815544924712965</v>
      </c>
      <c r="K39" s="92">
        <f t="shared" si="10"/>
        <v>31.529340000000001</v>
      </c>
      <c r="L39" s="92">
        <f t="shared" si="11"/>
        <v>0</v>
      </c>
      <c r="M39" s="92">
        <f t="shared" si="3"/>
        <v>44.344884924712964</v>
      </c>
      <c r="N39" s="92">
        <f t="shared" si="4"/>
        <v>455.7668728373277</v>
      </c>
      <c r="O39" s="92">
        <f t="shared" si="5"/>
        <v>71906.233127162675</v>
      </c>
    </row>
    <row r="40" spans="8:15" x14ac:dyDescent="0.2">
      <c r="H40">
        <f t="shared" si="6"/>
        <v>38</v>
      </c>
      <c r="I40" s="92">
        <f t="shared" si="0"/>
        <v>10.555555555555555</v>
      </c>
      <c r="J40" s="92">
        <f t="shared" si="9"/>
        <v>13.517638328185184</v>
      </c>
      <c r="K40" s="92">
        <f t="shared" si="10"/>
        <v>31.529340000000001</v>
      </c>
      <c r="L40" s="92">
        <f t="shared" si="11"/>
        <v>0</v>
      </c>
      <c r="M40" s="92">
        <f t="shared" si="3"/>
        <v>45.046978328185183</v>
      </c>
      <c r="N40" s="92">
        <f t="shared" si="4"/>
        <v>475.49588235306584</v>
      </c>
      <c r="O40" s="92">
        <f t="shared" si="5"/>
        <v>71886.504117646939</v>
      </c>
    </row>
    <row r="41" spans="8:15" x14ac:dyDescent="0.2">
      <c r="H41">
        <f t="shared" si="6"/>
        <v>39</v>
      </c>
      <c r="I41" s="92">
        <f t="shared" si="0"/>
        <v>10.833333333333334</v>
      </c>
      <c r="J41" s="92">
        <f t="shared" si="9"/>
        <v>14.238454222416667</v>
      </c>
      <c r="K41" s="92">
        <f t="shared" si="10"/>
        <v>31.529340000000001</v>
      </c>
      <c r="L41" s="92">
        <f t="shared" si="11"/>
        <v>0</v>
      </c>
      <c r="M41" s="92">
        <f t="shared" si="3"/>
        <v>45.767794222416669</v>
      </c>
      <c r="N41" s="92">
        <f t="shared" si="4"/>
        <v>495.81777074284724</v>
      </c>
      <c r="O41" s="92">
        <f t="shared" si="5"/>
        <v>71866.18222925716</v>
      </c>
    </row>
    <row r="42" spans="8:15" x14ac:dyDescent="0.2">
      <c r="H42">
        <f t="shared" si="6"/>
        <v>40</v>
      </c>
      <c r="I42" s="92">
        <f t="shared" si="0"/>
        <v>11.111111111111111</v>
      </c>
      <c r="J42" s="92">
        <f t="shared" si="9"/>
        <v>14.977992607407407</v>
      </c>
      <c r="K42" s="92">
        <f t="shared" si="10"/>
        <v>31.529340000000001</v>
      </c>
      <c r="L42" s="92">
        <f t="shared" si="11"/>
        <v>0</v>
      </c>
      <c r="M42" s="92">
        <f t="shared" si="3"/>
        <v>46.507332607407406</v>
      </c>
      <c r="N42" s="92">
        <f t="shared" si="4"/>
        <v>516.74814008230453</v>
      </c>
      <c r="O42" s="92">
        <f t="shared" si="5"/>
        <v>71845.251859917698</v>
      </c>
    </row>
    <row r="43" spans="8:15" x14ac:dyDescent="0.2">
      <c r="H43">
        <f t="shared" si="6"/>
        <v>41</v>
      </c>
      <c r="I43" s="92">
        <f t="shared" si="0"/>
        <v>11.388888888888889</v>
      </c>
      <c r="J43" s="92">
        <f t="shared" si="9"/>
        <v>15.736253483157409</v>
      </c>
      <c r="K43" s="92">
        <f t="shared" si="10"/>
        <v>31.529340000000001</v>
      </c>
      <c r="L43" s="92">
        <f t="shared" si="11"/>
        <v>0</v>
      </c>
      <c r="M43" s="92">
        <f t="shared" si="3"/>
        <v>47.26559348315741</v>
      </c>
      <c r="N43" s="92">
        <f t="shared" si="4"/>
        <v>538.30259244707054</v>
      </c>
      <c r="O43" s="92">
        <f t="shared" si="5"/>
        <v>71823.697407552929</v>
      </c>
    </row>
    <row r="44" spans="8:15" x14ac:dyDescent="0.2">
      <c r="H44">
        <f t="shared" si="6"/>
        <v>42</v>
      </c>
      <c r="I44" s="92">
        <f t="shared" si="0"/>
        <v>11.666666666666668</v>
      </c>
      <c r="J44" s="92">
        <f t="shared" si="9"/>
        <v>16.513236849666669</v>
      </c>
      <c r="K44" s="92">
        <f t="shared" si="10"/>
        <v>31.529340000000001</v>
      </c>
      <c r="L44" s="92">
        <f t="shared" si="11"/>
        <v>0</v>
      </c>
      <c r="M44" s="92">
        <f t="shared" si="3"/>
        <v>48.042576849666673</v>
      </c>
      <c r="N44" s="92">
        <f t="shared" si="4"/>
        <v>560.49672991277794</v>
      </c>
      <c r="O44" s="92">
        <f t="shared" si="5"/>
        <v>71801.503270087225</v>
      </c>
    </row>
    <row r="45" spans="8:15" x14ac:dyDescent="0.2">
      <c r="H45">
        <f t="shared" si="6"/>
        <v>43</v>
      </c>
      <c r="I45" s="92">
        <f t="shared" si="0"/>
        <v>11.944444444444445</v>
      </c>
      <c r="J45" s="92">
        <f t="shared" si="9"/>
        <v>17.308942706935184</v>
      </c>
      <c r="K45" s="92">
        <f t="shared" si="10"/>
        <v>31.529340000000001</v>
      </c>
      <c r="L45" s="92">
        <f t="shared" si="11"/>
        <v>0</v>
      </c>
      <c r="M45" s="92">
        <f t="shared" si="3"/>
        <v>48.838282706935189</v>
      </c>
      <c r="N45" s="92">
        <f t="shared" si="4"/>
        <v>583.34615455505923</v>
      </c>
      <c r="O45" s="92">
        <f t="shared" si="5"/>
        <v>71778.653845444947</v>
      </c>
    </row>
    <row r="46" spans="8:15" x14ac:dyDescent="0.2">
      <c r="H46">
        <f t="shared" si="6"/>
        <v>44</v>
      </c>
      <c r="I46" s="92">
        <f t="shared" si="0"/>
        <v>12.222222222222223</v>
      </c>
      <c r="J46" s="92">
        <f t="shared" si="9"/>
        <v>18.123371054962963</v>
      </c>
      <c r="K46" s="92">
        <f t="shared" si="10"/>
        <v>31.529340000000001</v>
      </c>
      <c r="L46" s="92">
        <f t="shared" si="11"/>
        <v>0</v>
      </c>
      <c r="M46" s="92">
        <f t="shared" si="3"/>
        <v>49.652711054962964</v>
      </c>
      <c r="N46" s="92">
        <f t="shared" si="4"/>
        <v>606.86646844954737</v>
      </c>
      <c r="O46" s="92">
        <f t="shared" si="5"/>
        <v>71755.133531550455</v>
      </c>
    </row>
    <row r="47" spans="8:15" x14ac:dyDescent="0.2">
      <c r="H47">
        <f t="shared" si="6"/>
        <v>45</v>
      </c>
      <c r="I47" s="92">
        <f t="shared" si="0"/>
        <v>12.5</v>
      </c>
      <c r="J47" s="92">
        <f t="shared" si="9"/>
        <v>18.956521893750001</v>
      </c>
      <c r="K47" s="92">
        <f t="shared" si="10"/>
        <v>31.529340000000001</v>
      </c>
      <c r="L47" s="92">
        <f t="shared" si="11"/>
        <v>0</v>
      </c>
      <c r="M47" s="92">
        <f t="shared" si="3"/>
        <v>50.485861893749998</v>
      </c>
      <c r="N47" s="92">
        <f t="shared" si="4"/>
        <v>631.07327367187497</v>
      </c>
      <c r="O47" s="92">
        <f t="shared" si="5"/>
        <v>71730.926726328122</v>
      </c>
    </row>
    <row r="48" spans="8:15" x14ac:dyDescent="0.2">
      <c r="H48">
        <f t="shared" si="6"/>
        <v>46</v>
      </c>
      <c r="I48" s="92">
        <f t="shared" si="0"/>
        <v>12.777777777777779</v>
      </c>
      <c r="J48" s="92">
        <f t="shared" si="9"/>
        <v>19.808395223296298</v>
      </c>
      <c r="K48" s="92">
        <f t="shared" si="10"/>
        <v>31.529340000000001</v>
      </c>
      <c r="L48" s="92">
        <f t="shared" si="11"/>
        <v>0</v>
      </c>
      <c r="M48" s="92">
        <f t="shared" si="3"/>
        <v>51.337735223296299</v>
      </c>
      <c r="N48" s="92">
        <f t="shared" si="4"/>
        <v>655.98217229767499</v>
      </c>
      <c r="O48" s="92">
        <f t="shared" si="5"/>
        <v>71706.017827702322</v>
      </c>
    </row>
    <row r="49" spans="2:15" x14ac:dyDescent="0.2">
      <c r="H49">
        <f t="shared" si="6"/>
        <v>47</v>
      </c>
      <c r="I49" s="92">
        <f t="shared" si="0"/>
        <v>13.055555555555555</v>
      </c>
      <c r="J49" s="92">
        <f t="shared" si="9"/>
        <v>20.678991043601847</v>
      </c>
      <c r="K49" s="92">
        <f t="shared" si="10"/>
        <v>31.529340000000001</v>
      </c>
      <c r="L49" s="92">
        <f t="shared" si="11"/>
        <v>0</v>
      </c>
      <c r="M49" s="92">
        <f t="shared" si="3"/>
        <v>52.208331043601845</v>
      </c>
      <c r="N49" s="92">
        <f t="shared" si="4"/>
        <v>681.60876640257959</v>
      </c>
      <c r="O49" s="92">
        <f t="shared" si="5"/>
        <v>71680.391233597416</v>
      </c>
    </row>
    <row r="50" spans="2:15" x14ac:dyDescent="0.2">
      <c r="H50">
        <f t="shared" si="6"/>
        <v>48</v>
      </c>
      <c r="I50" s="92">
        <f t="shared" si="0"/>
        <v>13.333333333333334</v>
      </c>
      <c r="J50" s="92">
        <f t="shared" si="9"/>
        <v>21.568309354666667</v>
      </c>
      <c r="K50" s="92">
        <f t="shared" si="10"/>
        <v>31.529340000000001</v>
      </c>
      <c r="L50" s="92">
        <f t="shared" si="11"/>
        <v>0</v>
      </c>
      <c r="M50" s="92">
        <f t="shared" si="3"/>
        <v>53.097649354666672</v>
      </c>
      <c r="N50" s="92">
        <f t="shared" si="4"/>
        <v>707.96865806222229</v>
      </c>
      <c r="O50" s="92">
        <f t="shared" si="5"/>
        <v>71654.031341937778</v>
      </c>
    </row>
    <row r="51" spans="2:15" x14ac:dyDescent="0.2">
      <c r="H51">
        <f t="shared" si="6"/>
        <v>49</v>
      </c>
      <c r="I51" s="92">
        <f t="shared" si="0"/>
        <v>13.611111111111112</v>
      </c>
      <c r="J51" s="92">
        <f t="shared" si="9"/>
        <v>22.476350156490746</v>
      </c>
      <c r="K51" s="92">
        <f t="shared" si="10"/>
        <v>31.529340000000001</v>
      </c>
      <c r="L51" s="92">
        <f t="shared" si="11"/>
        <v>0</v>
      </c>
      <c r="M51" s="92">
        <f t="shared" si="3"/>
        <v>54.005690156490743</v>
      </c>
      <c r="N51" s="92">
        <f t="shared" si="4"/>
        <v>735.07744935223525</v>
      </c>
      <c r="O51" s="92">
        <f t="shared" si="5"/>
        <v>71626.922550647767</v>
      </c>
    </row>
    <row r="52" spans="2:15" x14ac:dyDescent="0.2">
      <c r="H52">
        <f t="shared" si="6"/>
        <v>50</v>
      </c>
      <c r="I52" s="92">
        <f t="shared" si="0"/>
        <v>13.888888888888889</v>
      </c>
      <c r="J52" s="92">
        <f t="shared" si="9"/>
        <v>23.403113449074073</v>
      </c>
      <c r="K52" s="92">
        <f t="shared" si="10"/>
        <v>31.529340000000001</v>
      </c>
      <c r="L52" s="92">
        <f t="shared" si="11"/>
        <v>0</v>
      </c>
      <c r="M52" s="92">
        <f t="shared" si="3"/>
        <v>54.932453449074075</v>
      </c>
      <c r="N52" s="92">
        <f t="shared" si="4"/>
        <v>762.95074234825108</v>
      </c>
      <c r="O52" s="92">
        <f t="shared" si="5"/>
        <v>71599.049257651743</v>
      </c>
    </row>
    <row r="53" spans="2:15" x14ac:dyDescent="0.2">
      <c r="H53">
        <f t="shared" si="6"/>
        <v>51</v>
      </c>
      <c r="I53" s="92">
        <f t="shared" si="0"/>
        <v>14.166666666666668</v>
      </c>
      <c r="J53" s="92">
        <f t="shared" si="9"/>
        <v>24.348599232416671</v>
      </c>
      <c r="K53" s="92">
        <f t="shared" si="10"/>
        <v>31.529340000000001</v>
      </c>
      <c r="L53" s="92">
        <f t="shared" si="11"/>
        <v>0</v>
      </c>
      <c r="M53" s="92">
        <f t="shared" si="3"/>
        <v>55.877939232416672</v>
      </c>
      <c r="N53" s="92">
        <f t="shared" si="4"/>
        <v>791.60413912590298</v>
      </c>
      <c r="O53" s="92">
        <f t="shared" si="5"/>
        <v>71570.395860874094</v>
      </c>
    </row>
    <row r="54" spans="2:15" x14ac:dyDescent="0.2">
      <c r="H54">
        <f t="shared" si="6"/>
        <v>52</v>
      </c>
      <c r="I54" s="92">
        <f t="shared" si="0"/>
        <v>14.444444444444445</v>
      </c>
      <c r="J54" s="92">
        <f t="shared" si="9"/>
        <v>25.312807506518517</v>
      </c>
      <c r="K54" s="92">
        <f t="shared" si="10"/>
        <v>31.529340000000001</v>
      </c>
      <c r="L54" s="92">
        <f t="shared" si="11"/>
        <v>0</v>
      </c>
      <c r="M54" s="92">
        <f t="shared" si="3"/>
        <v>56.842147506518515</v>
      </c>
      <c r="N54" s="92">
        <f t="shared" si="4"/>
        <v>821.05324176082297</v>
      </c>
      <c r="O54" s="92">
        <f t="shared" si="5"/>
        <v>71540.946758239181</v>
      </c>
    </row>
    <row r="55" spans="2:15" x14ac:dyDescent="0.2">
      <c r="H55">
        <f t="shared" si="6"/>
        <v>53</v>
      </c>
      <c r="I55" s="92">
        <f t="shared" si="0"/>
        <v>14.722222222222223</v>
      </c>
      <c r="J55" s="92">
        <f t="shared" si="9"/>
        <v>26.29573827137963</v>
      </c>
      <c r="K55" s="92">
        <f t="shared" si="10"/>
        <v>31.529340000000001</v>
      </c>
      <c r="L55" s="92">
        <f t="shared" si="11"/>
        <v>0</v>
      </c>
      <c r="M55" s="92">
        <f t="shared" si="3"/>
        <v>57.825078271379631</v>
      </c>
      <c r="N55" s="92">
        <f t="shared" si="4"/>
        <v>851.31365232864459</v>
      </c>
      <c r="O55" s="92">
        <f t="shared" si="5"/>
        <v>71510.686347671362</v>
      </c>
    </row>
    <row r="56" spans="2:15" x14ac:dyDescent="0.2">
      <c r="H56">
        <f t="shared" si="6"/>
        <v>54</v>
      </c>
      <c r="I56" s="92">
        <f t="shared" si="0"/>
        <v>15</v>
      </c>
      <c r="J56" s="92">
        <f t="shared" si="9"/>
        <v>27.297391526999998</v>
      </c>
      <c r="K56" s="92">
        <f t="shared" si="10"/>
        <v>31.529340000000001</v>
      </c>
      <c r="L56" s="92">
        <f t="shared" si="11"/>
        <v>0</v>
      </c>
      <c r="M56" s="92">
        <f t="shared" si="3"/>
        <v>58.826731527</v>
      </c>
      <c r="N56" s="92">
        <f t="shared" si="4"/>
        <v>882.400972905</v>
      </c>
      <c r="O56" s="92">
        <f t="shared" si="5"/>
        <v>71479.599027094999</v>
      </c>
    </row>
    <row r="57" spans="2:15" x14ac:dyDescent="0.2">
      <c r="H57">
        <f t="shared" si="6"/>
        <v>55</v>
      </c>
      <c r="I57" s="92">
        <f t="shared" si="0"/>
        <v>15.277777777777779</v>
      </c>
      <c r="J57" s="92">
        <f t="shared" si="9"/>
        <v>28.31776727337963</v>
      </c>
      <c r="K57" s="92">
        <f t="shared" si="10"/>
        <v>31.529340000000001</v>
      </c>
      <c r="L57" s="92">
        <f t="shared" si="11"/>
        <v>0</v>
      </c>
      <c r="M57" s="92">
        <f t="shared" si="3"/>
        <v>59.847107273379635</v>
      </c>
      <c r="N57" s="92">
        <f t="shared" si="4"/>
        <v>914.33080556552227</v>
      </c>
      <c r="O57" s="92">
        <f t="shared" si="5"/>
        <v>71447.669194434478</v>
      </c>
    </row>
    <row r="58" spans="2:15" x14ac:dyDescent="0.2">
      <c r="H58">
        <f t="shared" si="6"/>
        <v>56</v>
      </c>
      <c r="I58" s="92">
        <f t="shared" si="0"/>
        <v>15.555555555555557</v>
      </c>
      <c r="J58" s="92">
        <f t="shared" si="9"/>
        <v>29.356865510518521</v>
      </c>
      <c r="K58" s="92">
        <f t="shared" si="10"/>
        <v>31.529340000000001</v>
      </c>
      <c r="L58" s="92">
        <f t="shared" si="11"/>
        <v>0</v>
      </c>
      <c r="M58" s="92">
        <f t="shared" si="3"/>
        <v>60.886205510518522</v>
      </c>
      <c r="N58" s="92">
        <f t="shared" si="4"/>
        <v>947.11875238584378</v>
      </c>
      <c r="O58" s="92">
        <f t="shared" si="5"/>
        <v>71414.881247614161</v>
      </c>
    </row>
    <row r="59" spans="2:15" x14ac:dyDescent="0.2">
      <c r="B59" s="54"/>
      <c r="C59" s="54"/>
      <c r="D59" s="54"/>
      <c r="E59" s="54"/>
      <c r="F59" s="54"/>
      <c r="H59">
        <f t="shared" si="6"/>
        <v>57</v>
      </c>
      <c r="I59" s="92">
        <f t="shared" si="0"/>
        <v>15.833333333333334</v>
      </c>
      <c r="J59" s="92">
        <f t="shared" si="9"/>
        <v>30.414686238416667</v>
      </c>
      <c r="K59" s="92">
        <f t="shared" si="10"/>
        <v>31.529340000000001</v>
      </c>
      <c r="L59" s="92">
        <f t="shared" si="11"/>
        <v>0</v>
      </c>
      <c r="M59" s="92">
        <f t="shared" si="3"/>
        <v>61.944026238416669</v>
      </c>
      <c r="N59" s="92">
        <f t="shared" si="4"/>
        <v>980.78041544159726</v>
      </c>
      <c r="O59" s="92">
        <f t="shared" si="5"/>
        <v>71381.219584558406</v>
      </c>
    </row>
    <row r="60" spans="2:15" x14ac:dyDescent="0.2">
      <c r="H60">
        <f t="shared" si="6"/>
        <v>58</v>
      </c>
      <c r="I60" s="92">
        <f t="shared" si="0"/>
        <v>16.111111111111111</v>
      </c>
      <c r="J60" s="92">
        <f t="shared" si="9"/>
        <v>31.491229457074073</v>
      </c>
      <c r="K60" s="92">
        <f t="shared" si="10"/>
        <v>31.529340000000001</v>
      </c>
      <c r="L60" s="92">
        <f t="shared" si="11"/>
        <v>0</v>
      </c>
      <c r="M60" s="92">
        <f t="shared" si="3"/>
        <v>63.020569457074075</v>
      </c>
      <c r="N60" s="92">
        <f t="shared" si="4"/>
        <v>1015.3313968084157</v>
      </c>
      <c r="O60" s="92">
        <f t="shared" si="5"/>
        <v>71346.668603191589</v>
      </c>
    </row>
    <row r="61" spans="2:15" x14ac:dyDescent="0.2">
      <c r="H61">
        <f>H60+1</f>
        <v>59</v>
      </c>
      <c r="I61" s="92">
        <f t="shared" si="0"/>
        <v>16.388888888888889</v>
      </c>
      <c r="J61" s="92">
        <f>0.5*D$2*F$3*(I61^2)</f>
        <v>32.586495166490735</v>
      </c>
      <c r="K61" s="92">
        <f>0.02*D$6*D$7</f>
        <v>31.529340000000001</v>
      </c>
      <c r="L61" s="92">
        <f>D$6*D$7*(SIN(RADIANS(F$9)))</f>
        <v>0</v>
      </c>
      <c r="M61" s="92">
        <f t="shared" si="3"/>
        <v>64.11583516649074</v>
      </c>
      <c r="N61" s="92">
        <f t="shared" si="4"/>
        <v>1050.7872985619315</v>
      </c>
      <c r="O61" s="92">
        <f t="shared" si="5"/>
        <v>71311.212701438068</v>
      </c>
    </row>
    <row r="62" spans="2:15" x14ac:dyDescent="0.2">
      <c r="H62">
        <f>H61+1</f>
        <v>60</v>
      </c>
      <c r="I62" s="92">
        <f t="shared" si="0"/>
        <v>16.666666666666668</v>
      </c>
      <c r="J62" s="92">
        <f t="shared" si="9"/>
        <v>33.700483366666674</v>
      </c>
      <c r="K62" s="92">
        <f t="shared" si="10"/>
        <v>31.529340000000001</v>
      </c>
      <c r="L62" s="92">
        <f t="shared" si="11"/>
        <v>0</v>
      </c>
      <c r="M62" s="92">
        <f t="shared" si="3"/>
        <v>65.229823366666679</v>
      </c>
      <c r="N62" s="92">
        <f t="shared" si="4"/>
        <v>1087.163722777778</v>
      </c>
      <c r="O62" s="92">
        <f t="shared" si="5"/>
        <v>71274.836277222217</v>
      </c>
    </row>
    <row r="63" spans="2:15" x14ac:dyDescent="0.2">
      <c r="H63">
        <f t="shared" si="6"/>
        <v>61</v>
      </c>
      <c r="I63" s="92">
        <f t="shared" si="0"/>
        <v>16.944444444444446</v>
      </c>
      <c r="J63" s="92">
        <f t="shared" si="9"/>
        <v>34.833194057601858</v>
      </c>
      <c r="K63" s="92">
        <f t="shared" si="10"/>
        <v>31.529340000000001</v>
      </c>
      <c r="L63" s="92">
        <f t="shared" si="11"/>
        <v>0</v>
      </c>
      <c r="M63" s="92">
        <f t="shared" si="3"/>
        <v>66.362534057601863</v>
      </c>
      <c r="N63" s="92">
        <f t="shared" si="4"/>
        <v>1124.4762715315871</v>
      </c>
      <c r="O63" s="92">
        <f t="shared" si="5"/>
        <v>71237.523728468412</v>
      </c>
    </row>
    <row r="64" spans="2:15" x14ac:dyDescent="0.2">
      <c r="H64">
        <f t="shared" si="6"/>
        <v>62</v>
      </c>
      <c r="I64" s="92">
        <f t="shared" si="0"/>
        <v>17.222222222222221</v>
      </c>
      <c r="J64" s="92">
        <f t="shared" si="9"/>
        <v>35.984627239296287</v>
      </c>
      <c r="K64" s="92">
        <f t="shared" si="10"/>
        <v>31.529340000000001</v>
      </c>
      <c r="L64" s="92">
        <f t="shared" si="11"/>
        <v>0</v>
      </c>
      <c r="M64" s="92">
        <f t="shared" si="3"/>
        <v>67.513967239296292</v>
      </c>
      <c r="N64" s="92">
        <f t="shared" si="4"/>
        <v>1162.7405468989916</v>
      </c>
      <c r="O64" s="92">
        <f t="shared" si="5"/>
        <v>71199.259453101011</v>
      </c>
    </row>
    <row r="65" spans="8:15" x14ac:dyDescent="0.2">
      <c r="H65">
        <f t="shared" si="6"/>
        <v>63</v>
      </c>
      <c r="I65" s="92">
        <f t="shared" si="0"/>
        <v>17.5</v>
      </c>
      <c r="J65" s="92">
        <f t="shared" si="9"/>
        <v>37.154782911749997</v>
      </c>
      <c r="K65" s="92">
        <f t="shared" si="10"/>
        <v>31.529340000000001</v>
      </c>
      <c r="L65" s="92">
        <f t="shared" si="11"/>
        <v>0</v>
      </c>
      <c r="M65" s="92">
        <f t="shared" si="3"/>
        <v>68.684122911749995</v>
      </c>
      <c r="N65" s="92">
        <f t="shared" si="4"/>
        <v>1201.972150955625</v>
      </c>
      <c r="O65" s="92">
        <f t="shared" si="5"/>
        <v>71160.027849044374</v>
      </c>
    </row>
    <row r="66" spans="8:15" x14ac:dyDescent="0.2">
      <c r="H66">
        <f t="shared" si="6"/>
        <v>64</v>
      </c>
      <c r="I66" s="92">
        <f t="shared" si="0"/>
        <v>17.777777777777779</v>
      </c>
      <c r="J66" s="92">
        <f t="shared" si="9"/>
        <v>38.343661074962966</v>
      </c>
      <c r="K66" s="92">
        <f t="shared" si="10"/>
        <v>31.529340000000001</v>
      </c>
      <c r="L66" s="92">
        <f t="shared" si="11"/>
        <v>0</v>
      </c>
      <c r="M66" s="92">
        <f t="shared" si="3"/>
        <v>69.873001074962971</v>
      </c>
      <c r="N66" s="92">
        <f t="shared" si="4"/>
        <v>1242.1866857771195</v>
      </c>
      <c r="O66" s="92">
        <f t="shared" si="5"/>
        <v>71119.813314222876</v>
      </c>
    </row>
    <row r="67" spans="8:15" x14ac:dyDescent="0.2">
      <c r="H67">
        <f t="shared" si="6"/>
        <v>65</v>
      </c>
      <c r="I67" s="92">
        <f t="shared" ref="I67:I130" si="12">H67*(1000/3600)</f>
        <v>18.055555555555557</v>
      </c>
      <c r="J67" s="92">
        <f t="shared" si="9"/>
        <v>39.551261728935188</v>
      </c>
      <c r="K67" s="92">
        <f t="shared" si="10"/>
        <v>31.529340000000001</v>
      </c>
      <c r="L67" s="92">
        <f t="shared" si="11"/>
        <v>0</v>
      </c>
      <c r="M67" s="92">
        <f t="shared" ref="M67:M130" si="13">SUM(J67:L67)</f>
        <v>71.080601728935193</v>
      </c>
      <c r="N67" s="92">
        <f t="shared" ref="N67:N130" si="14">M67*(H67*(10/36))</f>
        <v>1283.3997534391078</v>
      </c>
      <c r="O67" s="92">
        <f t="shared" ref="O67:O130" si="15">($U$19*10^3)-N67</f>
        <v>71078.600246560891</v>
      </c>
    </row>
    <row r="68" spans="8:15" x14ac:dyDescent="0.2">
      <c r="H68">
        <f t="shared" ref="H68:H131" si="16">H67+1</f>
        <v>66</v>
      </c>
      <c r="I68" s="92">
        <f t="shared" si="12"/>
        <v>18.333333333333336</v>
      </c>
      <c r="J68" s="92">
        <f t="shared" si="9"/>
        <v>40.777584873666676</v>
      </c>
      <c r="K68" s="92">
        <f t="shared" si="10"/>
        <v>31.529340000000001</v>
      </c>
      <c r="L68" s="92">
        <f t="shared" si="11"/>
        <v>0</v>
      </c>
      <c r="M68" s="92">
        <f t="shared" si="13"/>
        <v>72.306924873666674</v>
      </c>
      <c r="N68" s="92">
        <f t="shared" si="14"/>
        <v>1325.6269560172225</v>
      </c>
      <c r="O68" s="92">
        <f t="shared" si="15"/>
        <v>71036.373043982778</v>
      </c>
    </row>
    <row r="69" spans="8:15" x14ac:dyDescent="0.2">
      <c r="H69">
        <f t="shared" si="16"/>
        <v>67</v>
      </c>
      <c r="I69" s="92">
        <f t="shared" si="12"/>
        <v>18.611111111111111</v>
      </c>
      <c r="J69" s="92">
        <f t="shared" si="9"/>
        <v>42.022630509157402</v>
      </c>
      <c r="K69" s="92">
        <f t="shared" si="10"/>
        <v>31.529340000000001</v>
      </c>
      <c r="L69" s="92">
        <f t="shared" si="11"/>
        <v>0</v>
      </c>
      <c r="M69" s="92">
        <f t="shared" si="13"/>
        <v>73.5519705091574</v>
      </c>
      <c r="N69" s="92">
        <f t="shared" si="14"/>
        <v>1368.883895587096</v>
      </c>
      <c r="O69" s="92">
        <f t="shared" si="15"/>
        <v>70993.116104412911</v>
      </c>
    </row>
    <row r="70" spans="8:15" x14ac:dyDescent="0.2">
      <c r="H70">
        <f t="shared" si="16"/>
        <v>68</v>
      </c>
      <c r="I70" s="92">
        <f t="shared" si="12"/>
        <v>18.888888888888889</v>
      </c>
      <c r="J70" s="92">
        <f t="shared" si="9"/>
        <v>43.286398635407409</v>
      </c>
      <c r="K70" s="92">
        <f t="shared" si="10"/>
        <v>31.529340000000001</v>
      </c>
      <c r="L70" s="92">
        <f t="shared" si="11"/>
        <v>0</v>
      </c>
      <c r="M70" s="92">
        <f t="shared" si="13"/>
        <v>74.815738635407413</v>
      </c>
      <c r="N70" s="92">
        <f t="shared" si="14"/>
        <v>1413.1861742243623</v>
      </c>
      <c r="O70" s="92">
        <f t="shared" si="15"/>
        <v>70948.813825775636</v>
      </c>
    </row>
    <row r="71" spans="8:15" x14ac:dyDescent="0.2">
      <c r="H71">
        <f t="shared" si="16"/>
        <v>69</v>
      </c>
      <c r="I71" s="92">
        <f t="shared" si="12"/>
        <v>19.166666666666668</v>
      </c>
      <c r="J71" s="92">
        <f t="shared" si="9"/>
        <v>44.568889252416668</v>
      </c>
      <c r="K71" s="92">
        <f t="shared" si="10"/>
        <v>31.529340000000001</v>
      </c>
      <c r="L71" s="92">
        <f t="shared" si="11"/>
        <v>0</v>
      </c>
      <c r="M71" s="92">
        <f t="shared" si="13"/>
        <v>76.098229252416672</v>
      </c>
      <c r="N71" s="92">
        <f t="shared" si="14"/>
        <v>1458.5493940046529</v>
      </c>
      <c r="O71" s="92">
        <f t="shared" si="15"/>
        <v>70903.450605995342</v>
      </c>
    </row>
    <row r="72" spans="8:15" x14ac:dyDescent="0.2">
      <c r="H72">
        <f t="shared" si="16"/>
        <v>70</v>
      </c>
      <c r="I72" s="92">
        <f t="shared" si="12"/>
        <v>19.444444444444446</v>
      </c>
      <c r="J72" s="92">
        <f t="shared" si="9"/>
        <v>45.870102360185193</v>
      </c>
      <c r="K72" s="92">
        <f t="shared" si="10"/>
        <v>31.529340000000001</v>
      </c>
      <c r="L72" s="92">
        <f t="shared" si="11"/>
        <v>0</v>
      </c>
      <c r="M72" s="92">
        <f t="shared" si="13"/>
        <v>77.399442360185191</v>
      </c>
      <c r="N72" s="92">
        <f t="shared" si="14"/>
        <v>1504.9891570036011</v>
      </c>
      <c r="O72" s="92">
        <f t="shared" si="15"/>
        <v>70857.010842996402</v>
      </c>
    </row>
    <row r="73" spans="8:15" x14ac:dyDescent="0.2">
      <c r="H73">
        <f t="shared" si="16"/>
        <v>71</v>
      </c>
      <c r="I73" s="92">
        <f t="shared" si="12"/>
        <v>19.722222222222221</v>
      </c>
      <c r="J73" s="92">
        <f t="shared" si="9"/>
        <v>47.190037958712956</v>
      </c>
      <c r="K73" s="92">
        <f t="shared" si="10"/>
        <v>31.529340000000001</v>
      </c>
      <c r="L73" s="92">
        <f t="shared" si="11"/>
        <v>0</v>
      </c>
      <c r="M73" s="92">
        <f t="shared" si="13"/>
        <v>78.719377958712954</v>
      </c>
      <c r="N73" s="92">
        <f t="shared" si="14"/>
        <v>1552.5210652968387</v>
      </c>
      <c r="O73" s="92">
        <f t="shared" si="15"/>
        <v>70809.478934703162</v>
      </c>
    </row>
    <row r="74" spans="8:15" x14ac:dyDescent="0.2">
      <c r="H74">
        <f t="shared" si="16"/>
        <v>72</v>
      </c>
      <c r="I74" s="92">
        <f t="shared" si="12"/>
        <v>20</v>
      </c>
      <c r="J74" s="92">
        <f t="shared" si="9"/>
        <v>48.528696048</v>
      </c>
      <c r="K74" s="92">
        <f t="shared" si="10"/>
        <v>31.529340000000001</v>
      </c>
      <c r="L74" s="92">
        <f t="shared" si="11"/>
        <v>0</v>
      </c>
      <c r="M74" s="92">
        <f t="shared" si="13"/>
        <v>80.058036048000005</v>
      </c>
      <c r="N74" s="92">
        <f t="shared" si="14"/>
        <v>1601.1607209600002</v>
      </c>
      <c r="O74" s="92">
        <f t="shared" si="15"/>
        <v>70760.839279039996</v>
      </c>
    </row>
    <row r="75" spans="8:15" x14ac:dyDescent="0.2">
      <c r="H75">
        <f t="shared" si="16"/>
        <v>73</v>
      </c>
      <c r="I75" s="92">
        <f t="shared" si="12"/>
        <v>20.277777777777779</v>
      </c>
      <c r="J75" s="92">
        <f t="shared" si="9"/>
        <v>49.886076628046297</v>
      </c>
      <c r="K75" s="92">
        <f t="shared" si="10"/>
        <v>31.529340000000001</v>
      </c>
      <c r="L75" s="92">
        <f t="shared" si="11"/>
        <v>0</v>
      </c>
      <c r="M75" s="92">
        <f t="shared" si="13"/>
        <v>81.415416628046302</v>
      </c>
      <c r="N75" s="92">
        <f t="shared" si="14"/>
        <v>1650.9237260687166</v>
      </c>
      <c r="O75" s="92">
        <f t="shared" si="15"/>
        <v>70711.076273931278</v>
      </c>
    </row>
    <row r="76" spans="8:15" x14ac:dyDescent="0.2">
      <c r="H76">
        <f t="shared" si="16"/>
        <v>74</v>
      </c>
      <c r="I76" s="92">
        <f t="shared" si="12"/>
        <v>20.555555555555557</v>
      </c>
      <c r="J76" s="92">
        <f t="shared" si="9"/>
        <v>51.26217969885186</v>
      </c>
      <c r="K76" s="92">
        <f t="shared" si="10"/>
        <v>31.529340000000001</v>
      </c>
      <c r="L76" s="92">
        <f t="shared" si="11"/>
        <v>0</v>
      </c>
      <c r="M76" s="92">
        <f t="shared" si="13"/>
        <v>82.791519698851857</v>
      </c>
      <c r="N76" s="92">
        <f t="shared" si="14"/>
        <v>1701.8256826986217</v>
      </c>
      <c r="O76" s="92">
        <f t="shared" si="15"/>
        <v>70660.174317301382</v>
      </c>
    </row>
    <row r="77" spans="8:15" x14ac:dyDescent="0.2">
      <c r="H77">
        <f t="shared" si="16"/>
        <v>75</v>
      </c>
      <c r="I77" s="92">
        <f t="shared" si="12"/>
        <v>20.833333333333336</v>
      </c>
      <c r="J77" s="92">
        <f t="shared" si="9"/>
        <v>52.657005260416675</v>
      </c>
      <c r="K77" s="92">
        <f t="shared" si="10"/>
        <v>31.529340000000001</v>
      </c>
      <c r="L77" s="92">
        <f t="shared" si="11"/>
        <v>0</v>
      </c>
      <c r="M77" s="92">
        <f t="shared" si="13"/>
        <v>84.186345260416672</v>
      </c>
      <c r="N77" s="92">
        <f t="shared" si="14"/>
        <v>1753.8821929253475</v>
      </c>
      <c r="O77" s="92">
        <f t="shared" si="15"/>
        <v>70608.117807074654</v>
      </c>
    </row>
    <row r="78" spans="8:15" x14ac:dyDescent="0.2">
      <c r="H78">
        <f t="shared" si="16"/>
        <v>76</v>
      </c>
      <c r="I78" s="92">
        <f t="shared" si="12"/>
        <v>21.111111111111111</v>
      </c>
      <c r="J78" s="92">
        <f t="shared" si="9"/>
        <v>54.070553312740735</v>
      </c>
      <c r="K78" s="92">
        <f t="shared" si="10"/>
        <v>31.529340000000001</v>
      </c>
      <c r="L78" s="92">
        <f t="shared" si="11"/>
        <v>0</v>
      </c>
      <c r="M78" s="92">
        <f t="shared" si="13"/>
        <v>85.599893312740733</v>
      </c>
      <c r="N78" s="92">
        <f t="shared" si="14"/>
        <v>1807.1088588245266</v>
      </c>
      <c r="O78" s="92">
        <f t="shared" si="15"/>
        <v>70554.891141175467</v>
      </c>
    </row>
    <row r="79" spans="8:15" x14ac:dyDescent="0.2">
      <c r="H79">
        <f t="shared" si="16"/>
        <v>77</v>
      </c>
      <c r="I79" s="92">
        <f t="shared" si="12"/>
        <v>21.388888888888889</v>
      </c>
      <c r="J79" s="92">
        <f t="shared" si="9"/>
        <v>55.502823855824076</v>
      </c>
      <c r="K79" s="92">
        <f t="shared" si="10"/>
        <v>31.529340000000001</v>
      </c>
      <c r="L79" s="92">
        <f t="shared" si="11"/>
        <v>0</v>
      </c>
      <c r="M79" s="92">
        <f t="shared" si="13"/>
        <v>87.032163855824081</v>
      </c>
      <c r="N79" s="92">
        <f t="shared" si="14"/>
        <v>1861.5212824717928</v>
      </c>
      <c r="O79" s="92">
        <f t="shared" si="15"/>
        <v>70500.478717528211</v>
      </c>
    </row>
    <row r="80" spans="8:15" x14ac:dyDescent="0.2">
      <c r="H80">
        <f t="shared" si="16"/>
        <v>78</v>
      </c>
      <c r="I80" s="92">
        <f t="shared" si="12"/>
        <v>21.666666666666668</v>
      </c>
      <c r="J80" s="92">
        <f t="shared" si="9"/>
        <v>56.953816889666669</v>
      </c>
      <c r="K80" s="92">
        <f t="shared" si="10"/>
        <v>31.529340000000001</v>
      </c>
      <c r="L80" s="92">
        <f t="shared" si="11"/>
        <v>0</v>
      </c>
      <c r="M80" s="92">
        <f t="shared" si="13"/>
        <v>88.483156889666674</v>
      </c>
      <c r="N80" s="92">
        <f t="shared" si="14"/>
        <v>1917.1350659427781</v>
      </c>
      <c r="O80" s="92">
        <f t="shared" si="15"/>
        <v>70444.864934057216</v>
      </c>
    </row>
    <row r="81" spans="8:15" x14ac:dyDescent="0.2">
      <c r="H81">
        <f t="shared" si="16"/>
        <v>79</v>
      </c>
      <c r="I81" s="92">
        <f t="shared" si="12"/>
        <v>21.944444444444446</v>
      </c>
      <c r="J81" s="92">
        <f t="shared" si="9"/>
        <v>58.423532414268522</v>
      </c>
      <c r="K81" s="92">
        <f t="shared" si="10"/>
        <v>31.529340000000001</v>
      </c>
      <c r="L81" s="92">
        <f t="shared" si="11"/>
        <v>0</v>
      </c>
      <c r="M81" s="92">
        <f t="shared" si="13"/>
        <v>89.952872414268526</v>
      </c>
      <c r="N81" s="92">
        <f t="shared" si="14"/>
        <v>1973.965811313115</v>
      </c>
      <c r="O81" s="92">
        <f t="shared" si="15"/>
        <v>70388.034188686885</v>
      </c>
    </row>
    <row r="82" spans="8:15" x14ac:dyDescent="0.2">
      <c r="H82">
        <f t="shared" si="16"/>
        <v>80</v>
      </c>
      <c r="I82" s="92">
        <f t="shared" si="12"/>
        <v>22.222222222222221</v>
      </c>
      <c r="J82" s="92">
        <f t="shared" ref="J82:J145" si="17">0.5*D$2*F$3*(I82^2)</f>
        <v>59.911970429629626</v>
      </c>
      <c r="K82" s="92">
        <f t="shared" ref="K82:K145" si="18">0.02*D$6*D$7</f>
        <v>31.529340000000001</v>
      </c>
      <c r="L82" s="92">
        <f t="shared" ref="L82:L145" si="19">D$6*D$7*(SIN(RADIANS(F$9)))</f>
        <v>0</v>
      </c>
      <c r="M82" s="92">
        <f t="shared" si="13"/>
        <v>91.441310429629624</v>
      </c>
      <c r="N82" s="92">
        <f t="shared" si="14"/>
        <v>2032.0291206584361</v>
      </c>
      <c r="O82" s="92">
        <f t="shared" si="15"/>
        <v>70329.970879341563</v>
      </c>
    </row>
    <row r="83" spans="8:15" x14ac:dyDescent="0.2">
      <c r="H83">
        <f t="shared" si="16"/>
        <v>81</v>
      </c>
      <c r="I83" s="92">
        <f t="shared" si="12"/>
        <v>22.5</v>
      </c>
      <c r="J83" s="92">
        <f t="shared" si="17"/>
        <v>61.419130935749997</v>
      </c>
      <c r="K83" s="92">
        <f t="shared" si="18"/>
        <v>31.529340000000001</v>
      </c>
      <c r="L83" s="92">
        <f t="shared" si="19"/>
        <v>0</v>
      </c>
      <c r="M83" s="92">
        <f t="shared" si="13"/>
        <v>92.948470935749995</v>
      </c>
      <c r="N83" s="92">
        <f t="shared" si="14"/>
        <v>2091.3405960543751</v>
      </c>
      <c r="O83" s="92">
        <f t="shared" si="15"/>
        <v>70270.659403945625</v>
      </c>
    </row>
    <row r="84" spans="8:15" x14ac:dyDescent="0.2">
      <c r="H84">
        <f t="shared" si="16"/>
        <v>82</v>
      </c>
      <c r="I84" s="92">
        <f t="shared" si="12"/>
        <v>22.777777777777779</v>
      </c>
      <c r="J84" s="92">
        <f t="shared" si="17"/>
        <v>62.945013932629635</v>
      </c>
      <c r="K84" s="92">
        <f t="shared" si="18"/>
        <v>31.529340000000001</v>
      </c>
      <c r="L84" s="92">
        <f t="shared" si="19"/>
        <v>0</v>
      </c>
      <c r="M84" s="92">
        <f t="shared" si="13"/>
        <v>94.47435393262964</v>
      </c>
      <c r="N84" s="92">
        <f t="shared" si="14"/>
        <v>2151.9158395765639</v>
      </c>
      <c r="O84" s="92">
        <f t="shared" si="15"/>
        <v>70210.08416042343</v>
      </c>
    </row>
    <row r="85" spans="8:15" x14ac:dyDescent="0.2">
      <c r="H85">
        <f t="shared" si="16"/>
        <v>83</v>
      </c>
      <c r="I85" s="92">
        <f t="shared" si="12"/>
        <v>23.055555555555557</v>
      </c>
      <c r="J85" s="92">
        <f t="shared" si="17"/>
        <v>64.489619420268511</v>
      </c>
      <c r="K85" s="92">
        <f t="shared" si="18"/>
        <v>31.529340000000001</v>
      </c>
      <c r="L85" s="92">
        <f t="shared" si="19"/>
        <v>0</v>
      </c>
      <c r="M85" s="92">
        <f t="shared" si="13"/>
        <v>96.018959420268516</v>
      </c>
      <c r="N85" s="92">
        <f t="shared" si="14"/>
        <v>2213.7704533006354</v>
      </c>
      <c r="O85" s="92">
        <f t="shared" si="15"/>
        <v>70148.229546699367</v>
      </c>
    </row>
    <row r="86" spans="8:15" x14ac:dyDescent="0.2">
      <c r="H86">
        <f t="shared" si="16"/>
        <v>84</v>
      </c>
      <c r="I86" s="92">
        <f t="shared" si="12"/>
        <v>23.333333333333336</v>
      </c>
      <c r="J86" s="92">
        <f t="shared" si="17"/>
        <v>66.052947398666674</v>
      </c>
      <c r="K86" s="92">
        <f t="shared" si="18"/>
        <v>31.529340000000001</v>
      </c>
      <c r="L86" s="92">
        <f t="shared" si="19"/>
        <v>0</v>
      </c>
      <c r="M86" s="92">
        <f t="shared" si="13"/>
        <v>97.582287398666679</v>
      </c>
      <c r="N86" s="92">
        <f t="shared" si="14"/>
        <v>2276.9200393022229</v>
      </c>
      <c r="O86" s="92">
        <f t="shared" si="15"/>
        <v>70085.079960697782</v>
      </c>
    </row>
    <row r="87" spans="8:15" x14ac:dyDescent="0.2">
      <c r="H87">
        <f t="shared" si="16"/>
        <v>85</v>
      </c>
      <c r="I87" s="92">
        <f t="shared" si="12"/>
        <v>23.611111111111111</v>
      </c>
      <c r="J87" s="92">
        <f t="shared" si="17"/>
        <v>67.634997867824069</v>
      </c>
      <c r="K87" s="92">
        <f t="shared" si="18"/>
        <v>31.529340000000001</v>
      </c>
      <c r="L87" s="92">
        <f t="shared" si="19"/>
        <v>0</v>
      </c>
      <c r="M87" s="92">
        <f t="shared" si="13"/>
        <v>99.164337867824074</v>
      </c>
      <c r="N87" s="92">
        <f t="shared" si="14"/>
        <v>2341.3801996569573</v>
      </c>
      <c r="O87" s="92">
        <f t="shared" si="15"/>
        <v>70020.619800343047</v>
      </c>
    </row>
    <row r="88" spans="8:15" x14ac:dyDescent="0.2">
      <c r="H88">
        <f t="shared" si="16"/>
        <v>86</v>
      </c>
      <c r="I88" s="92">
        <f t="shared" si="12"/>
        <v>23.888888888888889</v>
      </c>
      <c r="J88" s="92">
        <f t="shared" si="17"/>
        <v>69.235770827740737</v>
      </c>
      <c r="K88" s="92">
        <f t="shared" si="18"/>
        <v>31.529340000000001</v>
      </c>
      <c r="L88" s="92">
        <f t="shared" si="19"/>
        <v>0</v>
      </c>
      <c r="M88" s="92">
        <f t="shared" si="13"/>
        <v>100.76511082774074</v>
      </c>
      <c r="N88" s="92">
        <f t="shared" si="14"/>
        <v>2407.1665364404735</v>
      </c>
      <c r="O88" s="92">
        <f t="shared" si="15"/>
        <v>69954.833463559524</v>
      </c>
    </row>
    <row r="89" spans="8:15" x14ac:dyDescent="0.2">
      <c r="H89">
        <f t="shared" si="16"/>
        <v>87</v>
      </c>
      <c r="I89" s="92">
        <f t="shared" si="12"/>
        <v>24.166666666666668</v>
      </c>
      <c r="J89" s="92">
        <f t="shared" si="17"/>
        <v>70.855266278416664</v>
      </c>
      <c r="K89" s="92">
        <f t="shared" si="18"/>
        <v>31.529340000000001</v>
      </c>
      <c r="L89" s="92">
        <f t="shared" si="19"/>
        <v>0</v>
      </c>
      <c r="M89" s="92">
        <f t="shared" si="13"/>
        <v>102.38460627841667</v>
      </c>
      <c r="N89" s="92">
        <f t="shared" si="14"/>
        <v>2474.2946517284031</v>
      </c>
      <c r="O89" s="92">
        <f t="shared" si="15"/>
        <v>69887.7053482716</v>
      </c>
    </row>
    <row r="90" spans="8:15" x14ac:dyDescent="0.2">
      <c r="H90">
        <f t="shared" si="16"/>
        <v>88</v>
      </c>
      <c r="I90" s="92">
        <f t="shared" si="12"/>
        <v>24.444444444444446</v>
      </c>
      <c r="J90" s="92">
        <f t="shared" si="17"/>
        <v>72.493484219851851</v>
      </c>
      <c r="K90" s="92">
        <f t="shared" si="18"/>
        <v>31.529340000000001</v>
      </c>
      <c r="L90" s="92">
        <f t="shared" si="19"/>
        <v>0</v>
      </c>
      <c r="M90" s="92">
        <f t="shared" si="13"/>
        <v>104.02282421985186</v>
      </c>
      <c r="N90" s="92">
        <f t="shared" si="14"/>
        <v>2542.7801475963788</v>
      </c>
      <c r="O90" s="92">
        <f t="shared" si="15"/>
        <v>69819.219852403621</v>
      </c>
    </row>
    <row r="91" spans="8:15" x14ac:dyDescent="0.2">
      <c r="H91">
        <f t="shared" si="16"/>
        <v>89</v>
      </c>
      <c r="I91" s="92">
        <f t="shared" si="12"/>
        <v>24.722222222222225</v>
      </c>
      <c r="J91" s="92">
        <f t="shared" si="17"/>
        <v>74.150424652046311</v>
      </c>
      <c r="K91" s="92">
        <f t="shared" si="18"/>
        <v>31.529340000000001</v>
      </c>
      <c r="L91" s="92">
        <f t="shared" si="19"/>
        <v>0</v>
      </c>
      <c r="M91" s="92">
        <f t="shared" si="13"/>
        <v>105.67976465204632</v>
      </c>
      <c r="N91" s="92">
        <f t="shared" si="14"/>
        <v>2612.6386261200341</v>
      </c>
      <c r="O91" s="92">
        <f t="shared" si="15"/>
        <v>69749.361373879961</v>
      </c>
    </row>
    <row r="92" spans="8:15" x14ac:dyDescent="0.2">
      <c r="H92">
        <f t="shared" si="16"/>
        <v>90</v>
      </c>
      <c r="I92" s="92">
        <f t="shared" si="12"/>
        <v>25</v>
      </c>
      <c r="J92" s="92">
        <f t="shared" si="17"/>
        <v>75.826087575000003</v>
      </c>
      <c r="K92" s="92">
        <f t="shared" si="18"/>
        <v>31.529340000000001</v>
      </c>
      <c r="L92" s="92">
        <f t="shared" si="19"/>
        <v>0</v>
      </c>
      <c r="M92" s="92">
        <f t="shared" si="13"/>
        <v>107.35542757500001</v>
      </c>
      <c r="N92" s="92">
        <f t="shared" si="14"/>
        <v>2683.8856893750003</v>
      </c>
      <c r="O92" s="92">
        <f t="shared" si="15"/>
        <v>69678.114310624995</v>
      </c>
    </row>
    <row r="93" spans="8:15" x14ac:dyDescent="0.2">
      <c r="H93">
        <f t="shared" si="16"/>
        <v>91</v>
      </c>
      <c r="I93" s="92">
        <f t="shared" si="12"/>
        <v>25.277777777777779</v>
      </c>
      <c r="J93" s="92">
        <f t="shared" si="17"/>
        <v>77.520472988712953</v>
      </c>
      <c r="K93" s="92">
        <f t="shared" si="18"/>
        <v>31.529340000000001</v>
      </c>
      <c r="L93" s="92">
        <f t="shared" si="19"/>
        <v>0</v>
      </c>
      <c r="M93" s="92">
        <f t="shared" si="13"/>
        <v>109.04981298871296</v>
      </c>
      <c r="N93" s="92">
        <f t="shared" si="14"/>
        <v>2756.5369394369109</v>
      </c>
      <c r="O93" s="92">
        <f t="shared" si="15"/>
        <v>69605.463060563095</v>
      </c>
    </row>
    <row r="94" spans="8:15" x14ac:dyDescent="0.2">
      <c r="H94">
        <f t="shared" si="16"/>
        <v>92</v>
      </c>
      <c r="I94" s="92">
        <f t="shared" si="12"/>
        <v>25.555555555555557</v>
      </c>
      <c r="J94" s="92">
        <f t="shared" si="17"/>
        <v>79.233580893185191</v>
      </c>
      <c r="K94" s="92">
        <f t="shared" si="18"/>
        <v>31.529340000000001</v>
      </c>
      <c r="L94" s="92">
        <f t="shared" si="19"/>
        <v>0</v>
      </c>
      <c r="M94" s="92">
        <f t="shared" si="13"/>
        <v>110.7629208931852</v>
      </c>
      <c r="N94" s="92">
        <f t="shared" si="14"/>
        <v>2830.6079783813998</v>
      </c>
      <c r="O94" s="92">
        <f t="shared" si="15"/>
        <v>69531.392021618594</v>
      </c>
    </row>
    <row r="95" spans="8:15" x14ac:dyDescent="0.2">
      <c r="H95">
        <f t="shared" si="16"/>
        <v>93</v>
      </c>
      <c r="I95" s="92">
        <f t="shared" si="12"/>
        <v>25.833333333333336</v>
      </c>
      <c r="J95" s="92">
        <f t="shared" si="17"/>
        <v>80.965411288416675</v>
      </c>
      <c r="K95" s="92">
        <f t="shared" si="18"/>
        <v>31.529340000000001</v>
      </c>
      <c r="L95" s="92">
        <f t="shared" si="19"/>
        <v>0</v>
      </c>
      <c r="M95" s="92">
        <f t="shared" si="13"/>
        <v>112.49475128841668</v>
      </c>
      <c r="N95" s="92">
        <f t="shared" si="14"/>
        <v>2906.1144082840979</v>
      </c>
      <c r="O95" s="92">
        <f t="shared" si="15"/>
        <v>69455.885591715909</v>
      </c>
    </row>
    <row r="96" spans="8:15" x14ac:dyDescent="0.2">
      <c r="H96">
        <f t="shared" si="16"/>
        <v>94</v>
      </c>
      <c r="I96" s="92">
        <f t="shared" si="12"/>
        <v>26.111111111111111</v>
      </c>
      <c r="J96" s="92">
        <f t="shared" si="17"/>
        <v>82.715964174407389</v>
      </c>
      <c r="K96" s="92">
        <f t="shared" si="18"/>
        <v>31.529340000000001</v>
      </c>
      <c r="L96" s="92">
        <f t="shared" si="19"/>
        <v>0</v>
      </c>
      <c r="M96" s="92">
        <f t="shared" si="13"/>
        <v>114.24530417440739</v>
      </c>
      <c r="N96" s="92">
        <f t="shared" si="14"/>
        <v>2983.0718312206373</v>
      </c>
      <c r="O96" s="92">
        <f t="shared" si="15"/>
        <v>69378.928168779355</v>
      </c>
    </row>
    <row r="97" spans="8:15" x14ac:dyDescent="0.2">
      <c r="H97">
        <f t="shared" si="16"/>
        <v>95</v>
      </c>
      <c r="I97" s="92">
        <f t="shared" si="12"/>
        <v>26.388888888888889</v>
      </c>
      <c r="J97" s="92">
        <f t="shared" si="17"/>
        <v>84.485239551157406</v>
      </c>
      <c r="K97" s="92">
        <f t="shared" si="18"/>
        <v>31.529340000000001</v>
      </c>
      <c r="L97" s="92">
        <f t="shared" si="19"/>
        <v>0</v>
      </c>
      <c r="M97" s="92">
        <f t="shared" si="13"/>
        <v>116.01457955115741</v>
      </c>
      <c r="N97" s="92">
        <f t="shared" si="14"/>
        <v>3061.4958492666537</v>
      </c>
      <c r="O97" s="92">
        <f t="shared" si="15"/>
        <v>69300.504150733352</v>
      </c>
    </row>
    <row r="98" spans="8:15" x14ac:dyDescent="0.2">
      <c r="H98">
        <f t="shared" si="16"/>
        <v>96</v>
      </c>
      <c r="I98" s="92">
        <f t="shared" si="12"/>
        <v>26.666666666666668</v>
      </c>
      <c r="J98" s="92">
        <f t="shared" si="17"/>
        <v>86.273237418666668</v>
      </c>
      <c r="K98" s="92">
        <f t="shared" si="18"/>
        <v>31.529340000000001</v>
      </c>
      <c r="L98" s="92">
        <f t="shared" si="19"/>
        <v>0</v>
      </c>
      <c r="M98" s="92">
        <f t="shared" si="13"/>
        <v>117.80257741866667</v>
      </c>
      <c r="N98" s="92">
        <f t="shared" si="14"/>
        <v>3141.4020644977782</v>
      </c>
      <c r="O98" s="92">
        <f t="shared" si="15"/>
        <v>69220.597935502228</v>
      </c>
    </row>
    <row r="99" spans="8:15" x14ac:dyDescent="0.2">
      <c r="H99">
        <f t="shared" si="16"/>
        <v>97</v>
      </c>
      <c r="I99" s="92">
        <f t="shared" si="12"/>
        <v>26.944444444444446</v>
      </c>
      <c r="J99" s="92">
        <f t="shared" si="17"/>
        <v>88.079957776935203</v>
      </c>
      <c r="K99" s="92">
        <f t="shared" si="18"/>
        <v>31.529340000000001</v>
      </c>
      <c r="L99" s="92">
        <f t="shared" si="19"/>
        <v>0</v>
      </c>
      <c r="M99" s="92">
        <f t="shared" si="13"/>
        <v>119.60929777693521</v>
      </c>
      <c r="N99" s="92">
        <f t="shared" si="14"/>
        <v>3222.8060789896435</v>
      </c>
      <c r="O99" s="92">
        <f t="shared" si="15"/>
        <v>69139.193921010359</v>
      </c>
    </row>
    <row r="100" spans="8:15" x14ac:dyDescent="0.2">
      <c r="H100">
        <f t="shared" si="16"/>
        <v>98</v>
      </c>
      <c r="I100" s="92">
        <f t="shared" si="12"/>
        <v>27.222222222222225</v>
      </c>
      <c r="J100" s="92">
        <f t="shared" si="17"/>
        <v>89.905400625962983</v>
      </c>
      <c r="K100" s="92">
        <f t="shared" si="18"/>
        <v>31.529340000000001</v>
      </c>
      <c r="L100" s="92">
        <f t="shared" si="19"/>
        <v>0</v>
      </c>
      <c r="M100" s="92">
        <f t="shared" si="13"/>
        <v>121.43474062596299</v>
      </c>
      <c r="N100" s="92">
        <f t="shared" si="14"/>
        <v>3305.7234948178816</v>
      </c>
      <c r="O100" s="92">
        <f t="shared" si="15"/>
        <v>69056.276505182119</v>
      </c>
    </row>
    <row r="101" spans="8:15" x14ac:dyDescent="0.2">
      <c r="H101">
        <f t="shared" si="16"/>
        <v>99</v>
      </c>
      <c r="I101" s="92">
        <f t="shared" si="12"/>
        <v>27.5</v>
      </c>
      <c r="J101" s="92">
        <f t="shared" si="17"/>
        <v>91.749565965749994</v>
      </c>
      <c r="K101" s="92">
        <f t="shared" si="18"/>
        <v>31.529340000000001</v>
      </c>
      <c r="L101" s="92">
        <f t="shared" si="19"/>
        <v>0</v>
      </c>
      <c r="M101" s="92">
        <f t="shared" si="13"/>
        <v>123.27890596575</v>
      </c>
      <c r="N101" s="92">
        <f t="shared" si="14"/>
        <v>3390.169914058125</v>
      </c>
      <c r="O101" s="92">
        <f t="shared" si="15"/>
        <v>68971.830085941881</v>
      </c>
    </row>
    <row r="102" spans="8:15" x14ac:dyDescent="0.2">
      <c r="H102">
        <f t="shared" si="16"/>
        <v>100</v>
      </c>
      <c r="I102" s="92">
        <f t="shared" si="12"/>
        <v>27.777777777777779</v>
      </c>
      <c r="J102" s="92">
        <f t="shared" si="17"/>
        <v>93.612453796296293</v>
      </c>
      <c r="K102" s="92">
        <f t="shared" si="18"/>
        <v>31.529340000000001</v>
      </c>
      <c r="L102" s="92">
        <f t="shared" si="19"/>
        <v>0</v>
      </c>
      <c r="M102" s="92">
        <f t="shared" si="13"/>
        <v>125.1417937962963</v>
      </c>
      <c r="N102" s="92">
        <f t="shared" si="14"/>
        <v>3476.1609387860085</v>
      </c>
      <c r="O102" s="92">
        <f t="shared" si="15"/>
        <v>68885.839061213992</v>
      </c>
    </row>
    <row r="103" spans="8:15" x14ac:dyDescent="0.2">
      <c r="H103">
        <f t="shared" si="16"/>
        <v>101</v>
      </c>
      <c r="I103" s="92">
        <f t="shared" si="12"/>
        <v>28.055555555555557</v>
      </c>
      <c r="J103" s="92">
        <f t="shared" si="17"/>
        <v>95.494064117601866</v>
      </c>
      <c r="K103" s="92">
        <f t="shared" si="18"/>
        <v>31.529340000000001</v>
      </c>
      <c r="L103" s="92">
        <f t="shared" si="19"/>
        <v>0</v>
      </c>
      <c r="M103" s="92">
        <f t="shared" si="13"/>
        <v>127.02340411760187</v>
      </c>
      <c r="N103" s="92">
        <f t="shared" si="14"/>
        <v>3563.7121710771639</v>
      </c>
      <c r="O103" s="92">
        <f t="shared" si="15"/>
        <v>68798.287828922839</v>
      </c>
    </row>
    <row r="104" spans="8:15" x14ac:dyDescent="0.2">
      <c r="H104">
        <f t="shared" si="16"/>
        <v>102</v>
      </c>
      <c r="I104" s="92">
        <f t="shared" si="12"/>
        <v>28.333333333333336</v>
      </c>
      <c r="J104" s="92">
        <f t="shared" si="17"/>
        <v>97.394396929666684</v>
      </c>
      <c r="K104" s="92">
        <f t="shared" si="18"/>
        <v>31.529340000000001</v>
      </c>
      <c r="L104" s="92">
        <f t="shared" si="19"/>
        <v>0</v>
      </c>
      <c r="M104" s="92">
        <f t="shared" si="13"/>
        <v>128.92373692966669</v>
      </c>
      <c r="N104" s="92">
        <f t="shared" si="14"/>
        <v>3652.839213007223</v>
      </c>
      <c r="O104" s="92">
        <f t="shared" si="15"/>
        <v>68709.160786992783</v>
      </c>
    </row>
    <row r="105" spans="8:15" x14ac:dyDescent="0.2">
      <c r="H105">
        <f t="shared" si="16"/>
        <v>103</v>
      </c>
      <c r="I105" s="92">
        <f t="shared" si="12"/>
        <v>28.611111111111111</v>
      </c>
      <c r="J105" s="92">
        <f t="shared" si="17"/>
        <v>99.313452232490732</v>
      </c>
      <c r="K105" s="92">
        <f t="shared" si="18"/>
        <v>31.529340000000001</v>
      </c>
      <c r="L105" s="92">
        <f t="shared" si="19"/>
        <v>0</v>
      </c>
      <c r="M105" s="92">
        <f t="shared" si="13"/>
        <v>130.84279223249072</v>
      </c>
      <c r="N105" s="92">
        <f t="shared" si="14"/>
        <v>3743.5576666518177</v>
      </c>
      <c r="O105" s="92">
        <f t="shared" si="15"/>
        <v>68618.442333348183</v>
      </c>
    </row>
    <row r="106" spans="8:15" x14ac:dyDescent="0.2">
      <c r="H106">
        <f t="shared" si="16"/>
        <v>104</v>
      </c>
      <c r="I106" s="92">
        <f t="shared" si="12"/>
        <v>28.888888888888889</v>
      </c>
      <c r="J106" s="92">
        <f t="shared" si="17"/>
        <v>101.25123002607407</v>
      </c>
      <c r="K106" s="92">
        <f t="shared" si="18"/>
        <v>31.529340000000001</v>
      </c>
      <c r="L106" s="92">
        <f t="shared" si="19"/>
        <v>0</v>
      </c>
      <c r="M106" s="92">
        <f t="shared" si="13"/>
        <v>132.78057002607406</v>
      </c>
      <c r="N106" s="92">
        <f t="shared" si="14"/>
        <v>3835.8831340865841</v>
      </c>
      <c r="O106" s="92">
        <f t="shared" si="15"/>
        <v>68526.116865913413</v>
      </c>
    </row>
    <row r="107" spans="8:15" x14ac:dyDescent="0.2">
      <c r="H107">
        <f t="shared" si="16"/>
        <v>105</v>
      </c>
      <c r="I107" s="92">
        <f t="shared" si="12"/>
        <v>29.166666666666668</v>
      </c>
      <c r="J107" s="92">
        <f t="shared" si="17"/>
        <v>103.20773031041666</v>
      </c>
      <c r="K107" s="92">
        <f t="shared" si="18"/>
        <v>31.529340000000001</v>
      </c>
      <c r="L107" s="92">
        <f t="shared" si="19"/>
        <v>0</v>
      </c>
      <c r="M107" s="92">
        <f t="shared" si="13"/>
        <v>134.73707031041667</v>
      </c>
      <c r="N107" s="92">
        <f t="shared" si="14"/>
        <v>3929.8312173871532</v>
      </c>
      <c r="O107" s="92">
        <f t="shared" si="15"/>
        <v>68432.168782612847</v>
      </c>
    </row>
    <row r="108" spans="8:15" x14ac:dyDescent="0.2">
      <c r="H108">
        <f t="shared" si="16"/>
        <v>106</v>
      </c>
      <c r="I108" s="92">
        <f t="shared" si="12"/>
        <v>29.444444444444446</v>
      </c>
      <c r="J108" s="92">
        <f t="shared" si="17"/>
        <v>105.18295308551852</v>
      </c>
      <c r="K108" s="92">
        <f t="shared" si="18"/>
        <v>31.529340000000001</v>
      </c>
      <c r="L108" s="92">
        <f t="shared" si="19"/>
        <v>0</v>
      </c>
      <c r="M108" s="92">
        <f t="shared" si="13"/>
        <v>136.71229308551852</v>
      </c>
      <c r="N108" s="92">
        <f t="shared" si="14"/>
        <v>4025.4175186291568</v>
      </c>
      <c r="O108" s="92">
        <f t="shared" si="15"/>
        <v>68336.582481370846</v>
      </c>
    </row>
    <row r="109" spans="8:15" x14ac:dyDescent="0.2">
      <c r="H109">
        <f t="shared" si="16"/>
        <v>107</v>
      </c>
      <c r="I109" s="92">
        <f t="shared" si="12"/>
        <v>29.722222222222225</v>
      </c>
      <c r="J109" s="92">
        <f t="shared" si="17"/>
        <v>107.17689835137963</v>
      </c>
      <c r="K109" s="92">
        <f t="shared" si="18"/>
        <v>31.529340000000001</v>
      </c>
      <c r="L109" s="92">
        <f t="shared" si="19"/>
        <v>0</v>
      </c>
      <c r="M109" s="92">
        <f t="shared" si="13"/>
        <v>138.70623835137962</v>
      </c>
      <c r="N109" s="92">
        <f t="shared" si="14"/>
        <v>4122.657639888228</v>
      </c>
      <c r="O109" s="92">
        <f t="shared" si="15"/>
        <v>68239.342360111768</v>
      </c>
    </row>
    <row r="110" spans="8:15" x14ac:dyDescent="0.2">
      <c r="H110">
        <f t="shared" si="16"/>
        <v>108</v>
      </c>
      <c r="I110" s="92">
        <f t="shared" si="12"/>
        <v>30</v>
      </c>
      <c r="J110" s="92">
        <f t="shared" si="17"/>
        <v>109.18956610799999</v>
      </c>
      <c r="K110" s="92">
        <f t="shared" si="18"/>
        <v>31.529340000000001</v>
      </c>
      <c r="L110" s="92">
        <f t="shared" si="19"/>
        <v>0</v>
      </c>
      <c r="M110" s="92">
        <f t="shared" si="13"/>
        <v>140.718906108</v>
      </c>
      <c r="N110" s="92">
        <f t="shared" si="14"/>
        <v>4221.5671832400003</v>
      </c>
      <c r="O110" s="92">
        <f t="shared" si="15"/>
        <v>68140.432816760003</v>
      </c>
    </row>
    <row r="111" spans="8:15" x14ac:dyDescent="0.2">
      <c r="H111">
        <f t="shared" si="16"/>
        <v>109</v>
      </c>
      <c r="I111" s="92">
        <f t="shared" si="12"/>
        <v>30.277777777777779</v>
      </c>
      <c r="J111" s="92">
        <f t="shared" si="17"/>
        <v>111.22095635537963</v>
      </c>
      <c r="K111" s="92">
        <f t="shared" si="18"/>
        <v>31.529340000000001</v>
      </c>
      <c r="L111" s="92">
        <f t="shared" si="19"/>
        <v>0</v>
      </c>
      <c r="M111" s="92">
        <f t="shared" si="13"/>
        <v>142.75029635537962</v>
      </c>
      <c r="N111" s="92">
        <f t="shared" si="14"/>
        <v>4322.161750760105</v>
      </c>
      <c r="O111" s="92">
        <f t="shared" si="15"/>
        <v>68039.838249239896</v>
      </c>
    </row>
    <row r="112" spans="8:15" x14ac:dyDescent="0.2">
      <c r="H112">
        <f t="shared" si="16"/>
        <v>110</v>
      </c>
      <c r="I112" s="92">
        <f t="shared" si="12"/>
        <v>30.555555555555557</v>
      </c>
      <c r="J112" s="92">
        <f t="shared" si="17"/>
        <v>113.27106909351852</v>
      </c>
      <c r="K112" s="92">
        <f t="shared" si="18"/>
        <v>31.529340000000001</v>
      </c>
      <c r="L112" s="92">
        <f t="shared" si="19"/>
        <v>0</v>
      </c>
      <c r="M112" s="92">
        <f t="shared" si="13"/>
        <v>144.80040909351851</v>
      </c>
      <c r="N112" s="92">
        <f t="shared" si="14"/>
        <v>4424.4569445241768</v>
      </c>
      <c r="O112" s="92">
        <f t="shared" si="15"/>
        <v>67937.54305547582</v>
      </c>
    </row>
    <row r="113" spans="8:15" x14ac:dyDescent="0.2">
      <c r="H113">
        <f t="shared" si="16"/>
        <v>111</v>
      </c>
      <c r="I113" s="92">
        <f t="shared" si="12"/>
        <v>30.833333333333336</v>
      </c>
      <c r="J113" s="92">
        <f t="shared" si="17"/>
        <v>115.33990432241667</v>
      </c>
      <c r="K113" s="92">
        <f t="shared" si="18"/>
        <v>31.529340000000001</v>
      </c>
      <c r="L113" s="92">
        <f t="shared" si="19"/>
        <v>0</v>
      </c>
      <c r="M113" s="92">
        <f t="shared" si="13"/>
        <v>146.86924432241668</v>
      </c>
      <c r="N113" s="92">
        <f t="shared" si="14"/>
        <v>4528.4683666078481</v>
      </c>
      <c r="O113" s="92">
        <f t="shared" si="15"/>
        <v>67833.531633392151</v>
      </c>
    </row>
    <row r="114" spans="8:15" x14ac:dyDescent="0.2">
      <c r="H114">
        <f t="shared" si="16"/>
        <v>112</v>
      </c>
      <c r="I114" s="92">
        <f t="shared" si="12"/>
        <v>31.111111111111114</v>
      </c>
      <c r="J114" s="92">
        <f t="shared" si="17"/>
        <v>117.42746204207408</v>
      </c>
      <c r="K114" s="92">
        <f t="shared" si="18"/>
        <v>31.529340000000001</v>
      </c>
      <c r="L114" s="92">
        <f t="shared" si="19"/>
        <v>0</v>
      </c>
      <c r="M114" s="92">
        <f t="shared" si="13"/>
        <v>148.95680204207409</v>
      </c>
      <c r="N114" s="92">
        <f t="shared" si="14"/>
        <v>4634.21161908675</v>
      </c>
      <c r="O114" s="92">
        <f t="shared" si="15"/>
        <v>67727.788380913247</v>
      </c>
    </row>
    <row r="115" spans="8:15" x14ac:dyDescent="0.2">
      <c r="H115">
        <f t="shared" si="16"/>
        <v>113</v>
      </c>
      <c r="I115" s="92">
        <f t="shared" si="12"/>
        <v>31.388888888888889</v>
      </c>
      <c r="J115" s="92">
        <f t="shared" si="17"/>
        <v>119.53374225249074</v>
      </c>
      <c r="K115" s="92">
        <f t="shared" si="18"/>
        <v>31.529340000000001</v>
      </c>
      <c r="L115" s="92">
        <f t="shared" si="19"/>
        <v>0</v>
      </c>
      <c r="M115" s="92">
        <f t="shared" si="13"/>
        <v>151.06308225249074</v>
      </c>
      <c r="N115" s="92">
        <f t="shared" si="14"/>
        <v>4741.7023040365148</v>
      </c>
      <c r="O115" s="92">
        <f t="shared" si="15"/>
        <v>67620.297695963483</v>
      </c>
    </row>
    <row r="116" spans="8:15" x14ac:dyDescent="0.2">
      <c r="H116">
        <f t="shared" si="16"/>
        <v>114</v>
      </c>
      <c r="I116" s="92">
        <f t="shared" si="12"/>
        <v>31.666666666666668</v>
      </c>
      <c r="J116" s="92">
        <f t="shared" si="17"/>
        <v>121.65874495366667</v>
      </c>
      <c r="K116" s="92">
        <f t="shared" si="18"/>
        <v>31.529340000000001</v>
      </c>
      <c r="L116" s="92">
        <f t="shared" si="19"/>
        <v>0</v>
      </c>
      <c r="M116" s="92">
        <f t="shared" si="13"/>
        <v>153.18808495366667</v>
      </c>
      <c r="N116" s="92">
        <f t="shared" si="14"/>
        <v>4850.9560235327781</v>
      </c>
      <c r="O116" s="92">
        <f t="shared" si="15"/>
        <v>67511.043976467219</v>
      </c>
    </row>
    <row r="117" spans="8:15" x14ac:dyDescent="0.2">
      <c r="H117">
        <f t="shared" si="16"/>
        <v>115</v>
      </c>
      <c r="I117" s="92">
        <f t="shared" si="12"/>
        <v>31.944444444444446</v>
      </c>
      <c r="J117" s="92">
        <f t="shared" si="17"/>
        <v>123.80247014560186</v>
      </c>
      <c r="K117" s="92">
        <f t="shared" si="18"/>
        <v>31.529340000000001</v>
      </c>
      <c r="L117" s="92">
        <f t="shared" si="19"/>
        <v>0</v>
      </c>
      <c r="M117" s="92">
        <f t="shared" si="13"/>
        <v>155.33181014560185</v>
      </c>
      <c r="N117" s="92">
        <f t="shared" si="14"/>
        <v>4961.9883796511704</v>
      </c>
      <c r="O117" s="92">
        <f t="shared" si="15"/>
        <v>67400.011620348829</v>
      </c>
    </row>
    <row r="118" spans="8:15" x14ac:dyDescent="0.2">
      <c r="H118">
        <f t="shared" si="16"/>
        <v>116</v>
      </c>
      <c r="I118" s="92">
        <f t="shared" si="12"/>
        <v>32.222222222222221</v>
      </c>
      <c r="J118" s="92">
        <f t="shared" si="17"/>
        <v>125.96491782829629</v>
      </c>
      <c r="K118" s="92">
        <f t="shared" si="18"/>
        <v>31.529340000000001</v>
      </c>
      <c r="L118" s="92">
        <f t="shared" si="19"/>
        <v>0</v>
      </c>
      <c r="M118" s="92">
        <f t="shared" si="13"/>
        <v>157.4942578282963</v>
      </c>
      <c r="N118" s="92">
        <f t="shared" si="14"/>
        <v>5074.8149744673246</v>
      </c>
      <c r="O118" s="92">
        <f t="shared" si="15"/>
        <v>67287.185025532672</v>
      </c>
    </row>
    <row r="119" spans="8:15" x14ac:dyDescent="0.2">
      <c r="H119">
        <f t="shared" si="16"/>
        <v>117</v>
      </c>
      <c r="I119" s="92">
        <f t="shared" si="12"/>
        <v>32.5</v>
      </c>
      <c r="J119" s="92">
        <f t="shared" si="17"/>
        <v>128.14608800175</v>
      </c>
      <c r="K119" s="92">
        <f t="shared" si="18"/>
        <v>31.529340000000001</v>
      </c>
      <c r="L119" s="92">
        <f t="shared" si="19"/>
        <v>0</v>
      </c>
      <c r="M119" s="92">
        <f t="shared" si="13"/>
        <v>159.67542800174999</v>
      </c>
      <c r="N119" s="92">
        <f t="shared" si="14"/>
        <v>5189.4514100568749</v>
      </c>
      <c r="O119" s="92">
        <f t="shared" si="15"/>
        <v>67172.548589943122</v>
      </c>
    </row>
    <row r="120" spans="8:15" x14ac:dyDescent="0.2">
      <c r="H120">
        <f t="shared" si="16"/>
        <v>118</v>
      </c>
      <c r="I120" s="92">
        <f t="shared" si="12"/>
        <v>32.777777777777779</v>
      </c>
      <c r="J120" s="92">
        <f t="shared" si="17"/>
        <v>130.34598066596294</v>
      </c>
      <c r="K120" s="92">
        <f t="shared" si="18"/>
        <v>31.529340000000001</v>
      </c>
      <c r="L120" s="92">
        <f t="shared" si="19"/>
        <v>0</v>
      </c>
      <c r="M120" s="92">
        <f t="shared" si="13"/>
        <v>161.87532066596293</v>
      </c>
      <c r="N120" s="92">
        <f t="shared" si="14"/>
        <v>5305.9132884954515</v>
      </c>
      <c r="O120" s="92">
        <f t="shared" si="15"/>
        <v>67056.086711504555</v>
      </c>
    </row>
    <row r="121" spans="8:15" x14ac:dyDescent="0.2">
      <c r="H121">
        <f t="shared" si="16"/>
        <v>119</v>
      </c>
      <c r="I121" s="92">
        <f t="shared" si="12"/>
        <v>33.055555555555557</v>
      </c>
      <c r="J121" s="92">
        <f t="shared" si="17"/>
        <v>132.56459582093518</v>
      </c>
      <c r="K121" s="92">
        <f t="shared" si="18"/>
        <v>31.529340000000001</v>
      </c>
      <c r="L121" s="92">
        <f t="shared" si="19"/>
        <v>0</v>
      </c>
      <c r="M121" s="92">
        <f t="shared" si="13"/>
        <v>164.09393582093517</v>
      </c>
      <c r="N121" s="92">
        <f t="shared" si="14"/>
        <v>5424.2162118586903</v>
      </c>
      <c r="O121" s="92">
        <f t="shared" si="15"/>
        <v>66937.783788141314</v>
      </c>
    </row>
    <row r="122" spans="8:15" x14ac:dyDescent="0.2">
      <c r="H122">
        <f t="shared" si="16"/>
        <v>120</v>
      </c>
      <c r="I122" s="92">
        <f t="shared" si="12"/>
        <v>33.333333333333336</v>
      </c>
      <c r="J122" s="92">
        <f t="shared" si="17"/>
        <v>134.8019334666667</v>
      </c>
      <c r="K122" s="92">
        <f t="shared" si="18"/>
        <v>31.529340000000001</v>
      </c>
      <c r="L122" s="92">
        <f t="shared" si="19"/>
        <v>0</v>
      </c>
      <c r="M122" s="92">
        <f t="shared" si="13"/>
        <v>166.33127346666669</v>
      </c>
      <c r="N122" s="92">
        <f t="shared" si="14"/>
        <v>5544.3757822222233</v>
      </c>
      <c r="O122" s="92">
        <f t="shared" si="15"/>
        <v>66817.624217777775</v>
      </c>
    </row>
    <row r="123" spans="8:15" x14ac:dyDescent="0.2">
      <c r="H123">
        <f t="shared" si="16"/>
        <v>121</v>
      </c>
      <c r="I123" s="92">
        <f t="shared" si="12"/>
        <v>33.611111111111114</v>
      </c>
      <c r="J123" s="92">
        <f t="shared" si="17"/>
        <v>137.05799360315743</v>
      </c>
      <c r="K123" s="92">
        <f t="shared" si="18"/>
        <v>31.529340000000001</v>
      </c>
      <c r="L123" s="92">
        <f t="shared" si="19"/>
        <v>0</v>
      </c>
      <c r="M123" s="92">
        <f t="shared" si="13"/>
        <v>168.58733360315742</v>
      </c>
      <c r="N123" s="92">
        <f t="shared" si="14"/>
        <v>5666.40760166168</v>
      </c>
      <c r="O123" s="92">
        <f t="shared" si="15"/>
        <v>66695.592398338325</v>
      </c>
    </row>
    <row r="124" spans="8:15" x14ac:dyDescent="0.2">
      <c r="H124">
        <f t="shared" si="16"/>
        <v>122</v>
      </c>
      <c r="I124" s="92">
        <f t="shared" si="12"/>
        <v>33.888888888888893</v>
      </c>
      <c r="J124" s="92">
        <f t="shared" si="17"/>
        <v>139.33277623040743</v>
      </c>
      <c r="K124" s="92">
        <f t="shared" si="18"/>
        <v>31.529340000000001</v>
      </c>
      <c r="L124" s="92">
        <f t="shared" si="19"/>
        <v>0</v>
      </c>
      <c r="M124" s="92">
        <f t="shared" si="13"/>
        <v>170.86211623040742</v>
      </c>
      <c r="N124" s="92">
        <f t="shared" si="14"/>
        <v>5790.3272722526963</v>
      </c>
      <c r="O124" s="92">
        <f t="shared" si="15"/>
        <v>66571.672727747296</v>
      </c>
    </row>
    <row r="125" spans="8:15" x14ac:dyDescent="0.2">
      <c r="H125">
        <f t="shared" si="16"/>
        <v>123</v>
      </c>
      <c r="I125" s="92">
        <f t="shared" si="12"/>
        <v>34.166666666666671</v>
      </c>
      <c r="J125" s="92">
        <f t="shared" si="17"/>
        <v>141.62628134841671</v>
      </c>
      <c r="K125" s="92">
        <f t="shared" si="18"/>
        <v>31.529340000000001</v>
      </c>
      <c r="L125" s="92">
        <f t="shared" si="19"/>
        <v>0</v>
      </c>
      <c r="M125" s="92">
        <f t="shared" si="13"/>
        <v>173.1556213484167</v>
      </c>
      <c r="N125" s="92">
        <f t="shared" si="14"/>
        <v>5916.1503960709051</v>
      </c>
      <c r="O125" s="92">
        <f t="shared" si="15"/>
        <v>66445.849603929091</v>
      </c>
    </row>
    <row r="126" spans="8:15" x14ac:dyDescent="0.2">
      <c r="H126">
        <f t="shared" si="16"/>
        <v>124</v>
      </c>
      <c r="I126" s="92">
        <f t="shared" si="12"/>
        <v>34.444444444444443</v>
      </c>
      <c r="J126" s="92">
        <f t="shared" si="17"/>
        <v>143.93850895718515</v>
      </c>
      <c r="K126" s="92">
        <f t="shared" si="18"/>
        <v>31.529340000000001</v>
      </c>
      <c r="L126" s="92">
        <f t="shared" si="19"/>
        <v>0</v>
      </c>
      <c r="M126" s="92">
        <f t="shared" si="13"/>
        <v>175.46784895718514</v>
      </c>
      <c r="N126" s="92">
        <f t="shared" si="14"/>
        <v>6043.8925751919323</v>
      </c>
      <c r="O126" s="92">
        <f t="shared" si="15"/>
        <v>66318.107424808069</v>
      </c>
    </row>
    <row r="127" spans="8:15" x14ac:dyDescent="0.2">
      <c r="H127">
        <f t="shared" si="16"/>
        <v>125</v>
      </c>
      <c r="I127" s="92">
        <f t="shared" si="12"/>
        <v>34.722222222222221</v>
      </c>
      <c r="J127" s="92">
        <f t="shared" si="17"/>
        <v>146.26945905671295</v>
      </c>
      <c r="K127" s="92">
        <f t="shared" si="18"/>
        <v>31.529340000000001</v>
      </c>
      <c r="L127" s="92">
        <f t="shared" si="19"/>
        <v>0</v>
      </c>
      <c r="M127" s="92">
        <f t="shared" si="13"/>
        <v>177.79879905671294</v>
      </c>
      <c r="N127" s="92">
        <f t="shared" si="14"/>
        <v>6173.569411691421</v>
      </c>
      <c r="O127" s="92">
        <f t="shared" si="15"/>
        <v>66188.430588308576</v>
      </c>
    </row>
    <row r="128" spans="8:15" x14ac:dyDescent="0.2">
      <c r="H128">
        <f t="shared" si="16"/>
        <v>126</v>
      </c>
      <c r="I128" s="92">
        <f t="shared" si="12"/>
        <v>35</v>
      </c>
      <c r="J128" s="92">
        <f t="shared" si="17"/>
        <v>148.61913164699999</v>
      </c>
      <c r="K128" s="92">
        <f t="shared" si="18"/>
        <v>31.529340000000001</v>
      </c>
      <c r="L128" s="92">
        <f t="shared" si="19"/>
        <v>0</v>
      </c>
      <c r="M128" s="92">
        <f t="shared" si="13"/>
        <v>180.14847164699998</v>
      </c>
      <c r="N128" s="92">
        <f t="shared" si="14"/>
        <v>6305.1965076449997</v>
      </c>
      <c r="O128" s="92">
        <f t="shared" si="15"/>
        <v>66056.803492355</v>
      </c>
    </row>
    <row r="129" spans="8:15" x14ac:dyDescent="0.2">
      <c r="H129">
        <f t="shared" si="16"/>
        <v>127</v>
      </c>
      <c r="I129" s="92">
        <f t="shared" si="12"/>
        <v>35.277777777777779</v>
      </c>
      <c r="J129" s="92">
        <f t="shared" si="17"/>
        <v>150.98752672804628</v>
      </c>
      <c r="K129" s="92">
        <f t="shared" si="18"/>
        <v>31.529340000000001</v>
      </c>
      <c r="L129" s="92">
        <f t="shared" si="19"/>
        <v>0</v>
      </c>
      <c r="M129" s="92">
        <f t="shared" si="13"/>
        <v>182.51686672804627</v>
      </c>
      <c r="N129" s="92">
        <f t="shared" si="14"/>
        <v>6438.7894651282986</v>
      </c>
      <c r="O129" s="92">
        <f t="shared" si="15"/>
        <v>65923.210534871701</v>
      </c>
    </row>
    <row r="130" spans="8:15" x14ac:dyDescent="0.2">
      <c r="H130">
        <f t="shared" si="16"/>
        <v>128</v>
      </c>
      <c r="I130" s="92">
        <f t="shared" si="12"/>
        <v>35.555555555555557</v>
      </c>
      <c r="J130" s="92">
        <f t="shared" si="17"/>
        <v>153.37464429985187</v>
      </c>
      <c r="K130" s="92">
        <f t="shared" si="18"/>
        <v>31.529340000000001</v>
      </c>
      <c r="L130" s="92">
        <f t="shared" si="19"/>
        <v>0</v>
      </c>
      <c r="M130" s="92">
        <f t="shared" si="13"/>
        <v>184.90398429985186</v>
      </c>
      <c r="N130" s="92">
        <f t="shared" si="14"/>
        <v>6574.3638862169555</v>
      </c>
      <c r="O130" s="92">
        <f t="shared" si="15"/>
        <v>65787.636113783039</v>
      </c>
    </row>
    <row r="131" spans="8:15" x14ac:dyDescent="0.2">
      <c r="H131">
        <f t="shared" si="16"/>
        <v>129</v>
      </c>
      <c r="I131" s="92">
        <f t="shared" ref="I131:I194" si="20">H131*(1000/3600)</f>
        <v>35.833333333333336</v>
      </c>
      <c r="J131" s="92">
        <f t="shared" si="17"/>
        <v>155.7804843624167</v>
      </c>
      <c r="K131" s="92">
        <f t="shared" si="18"/>
        <v>31.529340000000001</v>
      </c>
      <c r="L131" s="92">
        <f t="shared" si="19"/>
        <v>0</v>
      </c>
      <c r="M131" s="92">
        <f t="shared" ref="M131:M194" si="21">SUM(J131:L131)</f>
        <v>187.30982436241669</v>
      </c>
      <c r="N131" s="92">
        <f t="shared" ref="N131:N194" si="22">M131*(H131*(10/36))</f>
        <v>6711.9353729865988</v>
      </c>
      <c r="O131" s="92">
        <f t="shared" ref="O131:O194" si="23">($U$19*10^3)-N131</f>
        <v>65650.064627013402</v>
      </c>
    </row>
    <row r="132" spans="8:15" x14ac:dyDescent="0.2">
      <c r="H132">
        <f t="shared" ref="H132:H195" si="24">H131+1</f>
        <v>130</v>
      </c>
      <c r="I132" s="92">
        <f t="shared" si="20"/>
        <v>36.111111111111114</v>
      </c>
      <c r="J132" s="92">
        <f t="shared" si="17"/>
        <v>158.20504691574075</v>
      </c>
      <c r="K132" s="92">
        <f t="shared" si="18"/>
        <v>31.529340000000001</v>
      </c>
      <c r="L132" s="92">
        <f t="shared" si="19"/>
        <v>0</v>
      </c>
      <c r="M132" s="92">
        <f t="shared" si="21"/>
        <v>189.73438691574074</v>
      </c>
      <c r="N132" s="92">
        <f t="shared" si="22"/>
        <v>6851.5195275128608</v>
      </c>
      <c r="O132" s="92">
        <f t="shared" si="23"/>
        <v>65510.480472487136</v>
      </c>
    </row>
    <row r="133" spans="8:15" x14ac:dyDescent="0.2">
      <c r="H133">
        <f t="shared" si="24"/>
        <v>131</v>
      </c>
      <c r="I133" s="92">
        <f t="shared" si="20"/>
        <v>36.388888888888893</v>
      </c>
      <c r="J133" s="92">
        <f t="shared" si="17"/>
        <v>160.64833195982411</v>
      </c>
      <c r="K133" s="92">
        <f t="shared" si="18"/>
        <v>31.529340000000001</v>
      </c>
      <c r="L133" s="92">
        <f t="shared" si="19"/>
        <v>0</v>
      </c>
      <c r="M133" s="92">
        <f t="shared" si="21"/>
        <v>192.1776719598241</v>
      </c>
      <c r="N133" s="92">
        <f t="shared" si="22"/>
        <v>6993.1319518713772</v>
      </c>
      <c r="O133" s="92">
        <f t="shared" si="23"/>
        <v>65368.868048128621</v>
      </c>
    </row>
    <row r="134" spans="8:15" x14ac:dyDescent="0.2">
      <c r="H134">
        <f t="shared" si="24"/>
        <v>132</v>
      </c>
      <c r="I134" s="92">
        <f t="shared" si="20"/>
        <v>36.666666666666671</v>
      </c>
      <c r="J134" s="92">
        <f t="shared" si="17"/>
        <v>163.1103394946667</v>
      </c>
      <c r="K134" s="92">
        <f t="shared" si="18"/>
        <v>31.529340000000001</v>
      </c>
      <c r="L134" s="92">
        <f t="shared" si="19"/>
        <v>0</v>
      </c>
      <c r="M134" s="92">
        <f t="shared" si="21"/>
        <v>194.63967949466669</v>
      </c>
      <c r="N134" s="92">
        <f t="shared" si="22"/>
        <v>7136.7882481377801</v>
      </c>
      <c r="O134" s="92">
        <f t="shared" si="23"/>
        <v>65225.211751862218</v>
      </c>
    </row>
    <row r="135" spans="8:15" x14ac:dyDescent="0.2">
      <c r="H135">
        <f t="shared" si="24"/>
        <v>133</v>
      </c>
      <c r="I135" s="92">
        <f t="shared" si="20"/>
        <v>36.944444444444443</v>
      </c>
      <c r="J135" s="92">
        <f t="shared" si="17"/>
        <v>165.59106952026849</v>
      </c>
      <c r="K135" s="92">
        <f t="shared" si="18"/>
        <v>31.529340000000001</v>
      </c>
      <c r="L135" s="92">
        <f t="shared" si="19"/>
        <v>0</v>
      </c>
      <c r="M135" s="92">
        <f t="shared" si="21"/>
        <v>197.12040952026848</v>
      </c>
      <c r="N135" s="92">
        <f t="shared" si="22"/>
        <v>7282.5040183876963</v>
      </c>
      <c r="O135" s="92">
        <f t="shared" si="23"/>
        <v>65079.495981612301</v>
      </c>
    </row>
    <row r="136" spans="8:15" x14ac:dyDescent="0.2">
      <c r="H136">
        <f t="shared" si="24"/>
        <v>134</v>
      </c>
      <c r="I136" s="92">
        <f t="shared" si="20"/>
        <v>37.222222222222221</v>
      </c>
      <c r="J136" s="92">
        <f t="shared" si="17"/>
        <v>168.09052203662961</v>
      </c>
      <c r="K136" s="92">
        <f t="shared" si="18"/>
        <v>31.529340000000001</v>
      </c>
      <c r="L136" s="92">
        <f t="shared" si="19"/>
        <v>0</v>
      </c>
      <c r="M136" s="92">
        <f t="shared" si="21"/>
        <v>199.6198620366296</v>
      </c>
      <c r="N136" s="92">
        <f t="shared" si="22"/>
        <v>7430.2948646967679</v>
      </c>
      <c r="O136" s="92">
        <f t="shared" si="23"/>
        <v>64931.705135303229</v>
      </c>
    </row>
    <row r="137" spans="8:15" x14ac:dyDescent="0.2">
      <c r="H137">
        <f t="shared" si="24"/>
        <v>135</v>
      </c>
      <c r="I137" s="92">
        <f t="shared" si="20"/>
        <v>37.5</v>
      </c>
      <c r="J137" s="92">
        <f t="shared" si="17"/>
        <v>170.60869704375</v>
      </c>
      <c r="K137" s="92">
        <f t="shared" si="18"/>
        <v>31.529340000000001</v>
      </c>
      <c r="L137" s="92">
        <f t="shared" si="19"/>
        <v>0</v>
      </c>
      <c r="M137" s="92">
        <f t="shared" si="21"/>
        <v>202.13803704374999</v>
      </c>
      <c r="N137" s="92">
        <f t="shared" si="22"/>
        <v>7580.1763891406245</v>
      </c>
      <c r="O137" s="92">
        <f t="shared" si="23"/>
        <v>64781.823610859377</v>
      </c>
    </row>
    <row r="138" spans="8:15" x14ac:dyDescent="0.2">
      <c r="H138">
        <f t="shared" si="24"/>
        <v>136</v>
      </c>
      <c r="I138" s="92">
        <f t="shared" si="20"/>
        <v>37.777777777777779</v>
      </c>
      <c r="J138" s="92">
        <f t="shared" si="17"/>
        <v>173.14559454162963</v>
      </c>
      <c r="K138" s="92">
        <f t="shared" si="18"/>
        <v>31.529340000000001</v>
      </c>
      <c r="L138" s="92">
        <f t="shared" si="19"/>
        <v>0</v>
      </c>
      <c r="M138" s="92">
        <f t="shared" si="21"/>
        <v>204.67493454162963</v>
      </c>
      <c r="N138" s="92">
        <f t="shared" si="22"/>
        <v>7732.1641937948971</v>
      </c>
      <c r="O138" s="92">
        <f t="shared" si="23"/>
        <v>64629.835806205105</v>
      </c>
    </row>
    <row r="139" spans="8:15" x14ac:dyDescent="0.2">
      <c r="H139">
        <f t="shared" si="24"/>
        <v>137</v>
      </c>
      <c r="I139" s="92">
        <f t="shared" si="20"/>
        <v>38.055555555555557</v>
      </c>
      <c r="J139" s="92">
        <f t="shared" si="17"/>
        <v>175.70121453026854</v>
      </c>
      <c r="K139" s="92">
        <f t="shared" si="18"/>
        <v>31.529340000000001</v>
      </c>
      <c r="L139" s="92">
        <f t="shared" si="19"/>
        <v>0</v>
      </c>
      <c r="M139" s="92">
        <f t="shared" si="21"/>
        <v>207.23055453026853</v>
      </c>
      <c r="N139" s="92">
        <f t="shared" si="22"/>
        <v>7886.2738807352198</v>
      </c>
      <c r="O139" s="92">
        <f t="shared" si="23"/>
        <v>64475.726119264778</v>
      </c>
    </row>
    <row r="140" spans="8:15" x14ac:dyDescent="0.2">
      <c r="H140">
        <f t="shared" si="24"/>
        <v>138</v>
      </c>
      <c r="I140" s="92">
        <f t="shared" si="20"/>
        <v>38.333333333333336</v>
      </c>
      <c r="J140" s="92">
        <f t="shared" si="17"/>
        <v>178.27555700966667</v>
      </c>
      <c r="K140" s="92">
        <f t="shared" si="18"/>
        <v>31.529340000000001</v>
      </c>
      <c r="L140" s="92">
        <f t="shared" si="19"/>
        <v>0</v>
      </c>
      <c r="M140" s="92">
        <f t="shared" si="21"/>
        <v>209.80489700966666</v>
      </c>
      <c r="N140" s="92">
        <f t="shared" si="22"/>
        <v>8042.5210520372229</v>
      </c>
      <c r="O140" s="92">
        <f t="shared" si="23"/>
        <v>64319.47894796278</v>
      </c>
    </row>
    <row r="141" spans="8:15" x14ac:dyDescent="0.2">
      <c r="H141">
        <f t="shared" si="24"/>
        <v>139</v>
      </c>
      <c r="I141" s="92">
        <f t="shared" si="20"/>
        <v>38.611111111111114</v>
      </c>
      <c r="J141" s="92">
        <f t="shared" si="17"/>
        <v>180.8686219798241</v>
      </c>
      <c r="K141" s="92">
        <f t="shared" si="18"/>
        <v>31.529340000000001</v>
      </c>
      <c r="L141" s="92">
        <f t="shared" si="19"/>
        <v>0</v>
      </c>
      <c r="M141" s="92">
        <f t="shared" si="21"/>
        <v>212.39796197982409</v>
      </c>
      <c r="N141" s="92">
        <f t="shared" si="22"/>
        <v>8200.9213097765423</v>
      </c>
      <c r="O141" s="92">
        <f t="shared" si="23"/>
        <v>64161.078690223454</v>
      </c>
    </row>
    <row r="142" spans="8:15" x14ac:dyDescent="0.2">
      <c r="H142">
        <f t="shared" si="24"/>
        <v>140</v>
      </c>
      <c r="I142" s="92">
        <f t="shared" si="20"/>
        <v>38.888888888888893</v>
      </c>
      <c r="J142" s="92">
        <f t="shared" si="17"/>
        <v>183.48040944074077</v>
      </c>
      <c r="K142" s="92">
        <f t="shared" si="18"/>
        <v>31.529340000000001</v>
      </c>
      <c r="L142" s="92">
        <f t="shared" si="19"/>
        <v>0</v>
      </c>
      <c r="M142" s="92">
        <f t="shared" si="21"/>
        <v>215.00974944074076</v>
      </c>
      <c r="N142" s="92">
        <f t="shared" si="22"/>
        <v>8361.4902560288083</v>
      </c>
      <c r="O142" s="92">
        <f t="shared" si="23"/>
        <v>64000.50974397119</v>
      </c>
    </row>
    <row r="143" spans="8:15" x14ac:dyDescent="0.2">
      <c r="H143">
        <f t="shared" si="24"/>
        <v>141</v>
      </c>
      <c r="I143" s="92">
        <f t="shared" si="20"/>
        <v>39.166666666666671</v>
      </c>
      <c r="J143" s="92">
        <f t="shared" si="17"/>
        <v>186.11091939241669</v>
      </c>
      <c r="K143" s="92">
        <f t="shared" si="18"/>
        <v>31.529340000000001</v>
      </c>
      <c r="L143" s="92">
        <f t="shared" si="19"/>
        <v>0</v>
      </c>
      <c r="M143" s="92">
        <f t="shared" si="21"/>
        <v>217.64025939241668</v>
      </c>
      <c r="N143" s="92">
        <f t="shared" si="22"/>
        <v>8524.2434928696548</v>
      </c>
      <c r="O143" s="92">
        <f t="shared" si="23"/>
        <v>63837.756507130347</v>
      </c>
    </row>
    <row r="144" spans="8:15" x14ac:dyDescent="0.2">
      <c r="H144">
        <f t="shared" si="24"/>
        <v>142</v>
      </c>
      <c r="I144" s="92">
        <f t="shared" si="20"/>
        <v>39.444444444444443</v>
      </c>
      <c r="J144" s="92">
        <f t="shared" si="17"/>
        <v>188.76015183485183</v>
      </c>
      <c r="K144" s="92">
        <f t="shared" si="18"/>
        <v>31.529340000000001</v>
      </c>
      <c r="L144" s="92">
        <f t="shared" si="19"/>
        <v>0</v>
      </c>
      <c r="M144" s="92">
        <f t="shared" si="21"/>
        <v>220.28949183485182</v>
      </c>
      <c r="N144" s="92">
        <f t="shared" si="22"/>
        <v>8689.1966223747095</v>
      </c>
      <c r="O144" s="92">
        <f t="shared" si="23"/>
        <v>63672.803377625292</v>
      </c>
    </row>
    <row r="145" spans="8:15" x14ac:dyDescent="0.2">
      <c r="H145">
        <f t="shared" si="24"/>
        <v>143</v>
      </c>
      <c r="I145" s="92">
        <f t="shared" si="20"/>
        <v>39.722222222222221</v>
      </c>
      <c r="J145" s="92">
        <f t="shared" si="17"/>
        <v>191.42810676804626</v>
      </c>
      <c r="K145" s="92">
        <f t="shared" si="18"/>
        <v>31.529340000000001</v>
      </c>
      <c r="L145" s="92">
        <f t="shared" si="19"/>
        <v>0</v>
      </c>
      <c r="M145" s="92">
        <f t="shared" si="21"/>
        <v>222.95744676804625</v>
      </c>
      <c r="N145" s="92">
        <f t="shared" si="22"/>
        <v>8856.3652466196145</v>
      </c>
      <c r="O145" s="92">
        <f t="shared" si="23"/>
        <v>63505.634753380386</v>
      </c>
    </row>
    <row r="146" spans="8:15" x14ac:dyDescent="0.2">
      <c r="H146">
        <f t="shared" si="24"/>
        <v>144</v>
      </c>
      <c r="I146" s="92">
        <f t="shared" si="20"/>
        <v>40</v>
      </c>
      <c r="J146" s="92">
        <f t="shared" ref="J146:J209" si="25">0.5*D$2*F$3*(I146^2)</f>
        <v>194.114784192</v>
      </c>
      <c r="K146" s="92">
        <f t="shared" ref="K146:K209" si="26">0.02*D$6*D$7</f>
        <v>31.529340000000001</v>
      </c>
      <c r="L146" s="92">
        <f t="shared" ref="L146:L209" si="27">D$6*D$7*(SIN(RADIANS(F$9)))</f>
        <v>0</v>
      </c>
      <c r="M146" s="92">
        <f t="shared" si="21"/>
        <v>225.64412419199999</v>
      </c>
      <c r="N146" s="92">
        <f t="shared" si="22"/>
        <v>9025.7649676799992</v>
      </c>
      <c r="O146" s="92">
        <f t="shared" si="23"/>
        <v>63336.235032320001</v>
      </c>
    </row>
    <row r="147" spans="8:15" x14ac:dyDescent="0.2">
      <c r="H147">
        <f t="shared" si="24"/>
        <v>145</v>
      </c>
      <c r="I147" s="92">
        <f t="shared" si="20"/>
        <v>40.277777777777779</v>
      </c>
      <c r="J147" s="92">
        <f t="shared" si="25"/>
        <v>196.82018410671296</v>
      </c>
      <c r="K147" s="92">
        <f t="shared" si="26"/>
        <v>31.529340000000001</v>
      </c>
      <c r="L147" s="92">
        <f t="shared" si="27"/>
        <v>0</v>
      </c>
      <c r="M147" s="92">
        <f t="shared" si="21"/>
        <v>228.34952410671295</v>
      </c>
      <c r="N147" s="92">
        <f t="shared" si="22"/>
        <v>9197.4113876314932</v>
      </c>
      <c r="O147" s="92">
        <f t="shared" si="23"/>
        <v>63164.588612368505</v>
      </c>
    </row>
    <row r="148" spans="8:15" x14ac:dyDescent="0.2">
      <c r="H148">
        <f t="shared" si="24"/>
        <v>146</v>
      </c>
      <c r="I148" s="92">
        <f t="shared" si="20"/>
        <v>40.555555555555557</v>
      </c>
      <c r="J148" s="92">
        <f t="shared" si="25"/>
        <v>199.54430651218519</v>
      </c>
      <c r="K148" s="92">
        <f t="shared" si="26"/>
        <v>31.529340000000001</v>
      </c>
      <c r="L148" s="92">
        <f t="shared" si="27"/>
        <v>0</v>
      </c>
      <c r="M148" s="92">
        <f t="shared" si="21"/>
        <v>231.07364651218518</v>
      </c>
      <c r="N148" s="92">
        <f t="shared" si="22"/>
        <v>9371.320108549733</v>
      </c>
      <c r="O148" s="92">
        <f t="shared" si="23"/>
        <v>62990.679891450265</v>
      </c>
    </row>
    <row r="149" spans="8:15" x14ac:dyDescent="0.2">
      <c r="H149">
        <f t="shared" si="24"/>
        <v>147</v>
      </c>
      <c r="I149" s="92">
        <f t="shared" si="20"/>
        <v>40.833333333333336</v>
      </c>
      <c r="J149" s="92">
        <f t="shared" si="25"/>
        <v>202.28715140841669</v>
      </c>
      <c r="K149" s="92">
        <f t="shared" si="26"/>
        <v>31.529340000000001</v>
      </c>
      <c r="L149" s="92">
        <f t="shared" si="27"/>
        <v>0</v>
      </c>
      <c r="M149" s="92">
        <f t="shared" si="21"/>
        <v>233.81649140841668</v>
      </c>
      <c r="N149" s="92">
        <f t="shared" si="22"/>
        <v>9547.5067325103482</v>
      </c>
      <c r="O149" s="92">
        <f t="shared" si="23"/>
        <v>62814.493267489655</v>
      </c>
    </row>
    <row r="150" spans="8:15" x14ac:dyDescent="0.2">
      <c r="H150">
        <f t="shared" si="24"/>
        <v>148</v>
      </c>
      <c r="I150" s="92">
        <f t="shared" si="20"/>
        <v>41.111111111111114</v>
      </c>
      <c r="J150" s="92">
        <f t="shared" si="25"/>
        <v>205.04871879540744</v>
      </c>
      <c r="K150" s="92">
        <f t="shared" si="26"/>
        <v>31.529340000000001</v>
      </c>
      <c r="L150" s="92">
        <f t="shared" si="27"/>
        <v>0</v>
      </c>
      <c r="M150" s="92">
        <f t="shared" si="21"/>
        <v>236.57805879540743</v>
      </c>
      <c r="N150" s="92">
        <f t="shared" si="22"/>
        <v>9725.9868615889736</v>
      </c>
      <c r="O150" s="92">
        <f t="shared" si="23"/>
        <v>62636.013138411028</v>
      </c>
    </row>
    <row r="151" spans="8:15" x14ac:dyDescent="0.2">
      <c r="H151">
        <f t="shared" si="24"/>
        <v>149</v>
      </c>
      <c r="I151" s="92">
        <f t="shared" si="20"/>
        <v>41.388888888888893</v>
      </c>
      <c r="J151" s="92">
        <f t="shared" si="25"/>
        <v>207.82900867315743</v>
      </c>
      <c r="K151" s="92">
        <f t="shared" si="26"/>
        <v>31.529340000000001</v>
      </c>
      <c r="L151" s="92">
        <f t="shared" si="27"/>
        <v>0</v>
      </c>
      <c r="M151" s="92">
        <f t="shared" si="21"/>
        <v>239.35834867315742</v>
      </c>
      <c r="N151" s="92">
        <f t="shared" si="22"/>
        <v>9906.7760978612387</v>
      </c>
      <c r="O151" s="92">
        <f t="shared" si="23"/>
        <v>62455.223902138765</v>
      </c>
    </row>
    <row r="152" spans="8:15" x14ac:dyDescent="0.2">
      <c r="H152">
        <f t="shared" si="24"/>
        <v>150</v>
      </c>
      <c r="I152" s="92">
        <f t="shared" si="20"/>
        <v>41.666666666666671</v>
      </c>
      <c r="J152" s="92">
        <f t="shared" si="25"/>
        <v>210.6280210416667</v>
      </c>
      <c r="K152" s="92">
        <f t="shared" si="26"/>
        <v>31.529340000000001</v>
      </c>
      <c r="L152" s="92">
        <f t="shared" si="27"/>
        <v>0</v>
      </c>
      <c r="M152" s="92">
        <f t="shared" si="21"/>
        <v>242.15736104166669</v>
      </c>
      <c r="N152" s="92">
        <f t="shared" si="22"/>
        <v>10089.89004340278</v>
      </c>
      <c r="O152" s="92">
        <f t="shared" si="23"/>
        <v>62272.109956597218</v>
      </c>
    </row>
    <row r="153" spans="8:15" x14ac:dyDescent="0.2">
      <c r="H153">
        <f t="shared" si="24"/>
        <v>151</v>
      </c>
      <c r="I153" s="92">
        <f t="shared" si="20"/>
        <v>41.944444444444443</v>
      </c>
      <c r="J153" s="92">
        <f t="shared" si="25"/>
        <v>213.44575590093515</v>
      </c>
      <c r="K153" s="92">
        <f t="shared" si="26"/>
        <v>31.529340000000001</v>
      </c>
      <c r="L153" s="92">
        <f t="shared" si="27"/>
        <v>0</v>
      </c>
      <c r="M153" s="92">
        <f t="shared" si="21"/>
        <v>244.97509590093514</v>
      </c>
      <c r="N153" s="92">
        <f t="shared" si="22"/>
        <v>10275.344300289224</v>
      </c>
      <c r="O153" s="92">
        <f t="shared" si="23"/>
        <v>62086.655699710776</v>
      </c>
    </row>
    <row r="154" spans="8:15" x14ac:dyDescent="0.2">
      <c r="H154">
        <f t="shared" si="24"/>
        <v>152</v>
      </c>
      <c r="I154" s="92">
        <f t="shared" si="20"/>
        <v>42.222222222222221</v>
      </c>
      <c r="J154" s="92">
        <f t="shared" si="25"/>
        <v>216.28221325096294</v>
      </c>
      <c r="K154" s="92">
        <f t="shared" si="26"/>
        <v>31.529340000000001</v>
      </c>
      <c r="L154" s="92">
        <f t="shared" si="27"/>
        <v>0</v>
      </c>
      <c r="M154" s="92">
        <f t="shared" si="21"/>
        <v>247.81155325096293</v>
      </c>
      <c r="N154" s="92">
        <f t="shared" si="22"/>
        <v>10463.154470596213</v>
      </c>
      <c r="O154" s="92">
        <f t="shared" si="23"/>
        <v>61898.845529403785</v>
      </c>
    </row>
    <row r="155" spans="8:15" x14ac:dyDescent="0.2">
      <c r="H155">
        <f t="shared" si="24"/>
        <v>153</v>
      </c>
      <c r="I155" s="92">
        <f t="shared" si="20"/>
        <v>42.5</v>
      </c>
      <c r="J155" s="92">
        <f t="shared" si="25"/>
        <v>219.13739309175</v>
      </c>
      <c r="K155" s="92">
        <f t="shared" si="26"/>
        <v>31.529340000000001</v>
      </c>
      <c r="L155" s="92">
        <f t="shared" si="27"/>
        <v>0</v>
      </c>
      <c r="M155" s="92">
        <f t="shared" si="21"/>
        <v>250.66673309174999</v>
      </c>
      <c r="N155" s="92">
        <f t="shared" si="22"/>
        <v>10653.336156399375</v>
      </c>
      <c r="O155" s="92">
        <f t="shared" si="23"/>
        <v>61708.663843600625</v>
      </c>
    </row>
    <row r="156" spans="8:15" x14ac:dyDescent="0.2">
      <c r="H156">
        <f t="shared" si="24"/>
        <v>154</v>
      </c>
      <c r="I156" s="92">
        <f t="shared" si="20"/>
        <v>42.777777777777779</v>
      </c>
      <c r="J156" s="92">
        <f t="shared" si="25"/>
        <v>222.0112954232963</v>
      </c>
      <c r="K156" s="92">
        <f t="shared" si="26"/>
        <v>31.529340000000001</v>
      </c>
      <c r="L156" s="92">
        <f t="shared" si="27"/>
        <v>0</v>
      </c>
      <c r="M156" s="92">
        <f t="shared" si="21"/>
        <v>253.54063542329629</v>
      </c>
      <c r="N156" s="92">
        <f t="shared" si="22"/>
        <v>10845.904959774341</v>
      </c>
      <c r="O156" s="92">
        <f t="shared" si="23"/>
        <v>61516.095040225657</v>
      </c>
    </row>
    <row r="157" spans="8:15" x14ac:dyDescent="0.2">
      <c r="H157">
        <f t="shared" si="24"/>
        <v>155</v>
      </c>
      <c r="I157" s="92">
        <f t="shared" si="20"/>
        <v>43.055555555555557</v>
      </c>
      <c r="J157" s="92">
        <f t="shared" si="25"/>
        <v>224.90392024560185</v>
      </c>
      <c r="K157" s="92">
        <f t="shared" si="26"/>
        <v>31.529340000000001</v>
      </c>
      <c r="L157" s="92">
        <f t="shared" si="27"/>
        <v>0</v>
      </c>
      <c r="M157" s="92">
        <f t="shared" si="21"/>
        <v>256.43326024560184</v>
      </c>
      <c r="N157" s="92">
        <f t="shared" si="22"/>
        <v>11040.876482796746</v>
      </c>
      <c r="O157" s="92">
        <f t="shared" si="23"/>
        <v>61321.123517203254</v>
      </c>
    </row>
    <row r="158" spans="8:15" x14ac:dyDescent="0.2">
      <c r="H158">
        <f t="shared" si="24"/>
        <v>156</v>
      </c>
      <c r="I158" s="92">
        <f t="shared" si="20"/>
        <v>43.333333333333336</v>
      </c>
      <c r="J158" s="92">
        <f t="shared" si="25"/>
        <v>227.81526755866668</v>
      </c>
      <c r="K158" s="92">
        <f t="shared" si="26"/>
        <v>31.529340000000001</v>
      </c>
      <c r="L158" s="92">
        <f t="shared" si="27"/>
        <v>0</v>
      </c>
      <c r="M158" s="92">
        <f t="shared" si="21"/>
        <v>259.34460755866667</v>
      </c>
      <c r="N158" s="92">
        <f t="shared" si="22"/>
        <v>11238.266327542224</v>
      </c>
      <c r="O158" s="92">
        <f t="shared" si="23"/>
        <v>61123.733672457776</v>
      </c>
    </row>
    <row r="159" spans="8:15" x14ac:dyDescent="0.2">
      <c r="H159">
        <f t="shared" si="24"/>
        <v>157</v>
      </c>
      <c r="I159" s="92">
        <f t="shared" si="20"/>
        <v>43.611111111111114</v>
      </c>
      <c r="J159" s="92">
        <f t="shared" si="25"/>
        <v>230.74533736249074</v>
      </c>
      <c r="K159" s="92">
        <f t="shared" si="26"/>
        <v>31.529340000000001</v>
      </c>
      <c r="L159" s="92">
        <f t="shared" si="27"/>
        <v>0</v>
      </c>
      <c r="M159" s="92">
        <f t="shared" si="21"/>
        <v>262.27467736249076</v>
      </c>
      <c r="N159" s="92">
        <f t="shared" si="22"/>
        <v>11438.090096086404</v>
      </c>
      <c r="O159" s="92">
        <f t="shared" si="23"/>
        <v>60923.909903913598</v>
      </c>
    </row>
    <row r="160" spans="8:15" x14ac:dyDescent="0.2">
      <c r="H160">
        <f t="shared" si="24"/>
        <v>158</v>
      </c>
      <c r="I160" s="92">
        <f t="shared" si="20"/>
        <v>43.888888888888893</v>
      </c>
      <c r="J160" s="92">
        <f t="shared" si="25"/>
        <v>233.69412965707409</v>
      </c>
      <c r="K160" s="92">
        <f t="shared" si="26"/>
        <v>31.529340000000001</v>
      </c>
      <c r="L160" s="92">
        <f t="shared" si="27"/>
        <v>0</v>
      </c>
      <c r="M160" s="92">
        <f t="shared" si="21"/>
        <v>265.22346965707408</v>
      </c>
      <c r="N160" s="92">
        <f t="shared" si="22"/>
        <v>11640.363390504919</v>
      </c>
      <c r="O160" s="92">
        <f t="shared" si="23"/>
        <v>60721.636609495079</v>
      </c>
    </row>
    <row r="161" spans="8:15" x14ac:dyDescent="0.2">
      <c r="H161">
        <f t="shared" si="24"/>
        <v>159</v>
      </c>
      <c r="I161" s="92">
        <f t="shared" si="20"/>
        <v>44.166666666666671</v>
      </c>
      <c r="J161" s="92">
        <f t="shared" si="25"/>
        <v>236.6616444424167</v>
      </c>
      <c r="K161" s="92">
        <f t="shared" si="26"/>
        <v>31.529340000000001</v>
      </c>
      <c r="L161" s="92">
        <f t="shared" si="27"/>
        <v>0</v>
      </c>
      <c r="M161" s="92">
        <f t="shared" si="21"/>
        <v>268.19098444241672</v>
      </c>
      <c r="N161" s="92">
        <f t="shared" si="22"/>
        <v>11845.101812873407</v>
      </c>
      <c r="O161" s="92">
        <f t="shared" si="23"/>
        <v>60516.898187126593</v>
      </c>
    </row>
    <row r="162" spans="8:15" x14ac:dyDescent="0.2">
      <c r="H162">
        <f t="shared" si="24"/>
        <v>160</v>
      </c>
      <c r="I162" s="92">
        <f t="shared" si="20"/>
        <v>44.444444444444443</v>
      </c>
      <c r="J162" s="92">
        <f t="shared" si="25"/>
        <v>239.64788171851851</v>
      </c>
      <c r="K162" s="92">
        <f t="shared" si="26"/>
        <v>31.529340000000001</v>
      </c>
      <c r="L162" s="92">
        <f t="shared" si="27"/>
        <v>0</v>
      </c>
      <c r="M162" s="92">
        <f t="shared" si="21"/>
        <v>271.17722171851852</v>
      </c>
      <c r="N162" s="92">
        <f t="shared" si="22"/>
        <v>12052.320965267489</v>
      </c>
      <c r="O162" s="92">
        <f t="shared" si="23"/>
        <v>60309.679034732515</v>
      </c>
    </row>
    <row r="163" spans="8:15" x14ac:dyDescent="0.2">
      <c r="H163">
        <f t="shared" si="24"/>
        <v>161</v>
      </c>
      <c r="I163" s="92">
        <f t="shared" si="20"/>
        <v>44.722222222222221</v>
      </c>
      <c r="J163" s="92">
        <f t="shared" si="25"/>
        <v>242.65284148537961</v>
      </c>
      <c r="K163" s="92">
        <f t="shared" si="26"/>
        <v>31.529340000000001</v>
      </c>
      <c r="L163" s="92">
        <f t="shared" si="27"/>
        <v>0</v>
      </c>
      <c r="M163" s="92">
        <f t="shared" si="21"/>
        <v>274.1821814853796</v>
      </c>
      <c r="N163" s="92">
        <f t="shared" si="22"/>
        <v>12262.036449762809</v>
      </c>
      <c r="O163" s="92">
        <f t="shared" si="23"/>
        <v>60099.963550237189</v>
      </c>
    </row>
    <row r="164" spans="8:15" x14ac:dyDescent="0.2">
      <c r="H164">
        <f t="shared" si="24"/>
        <v>162</v>
      </c>
      <c r="I164" s="92">
        <f t="shared" si="20"/>
        <v>45</v>
      </c>
      <c r="J164" s="92">
        <f t="shared" si="25"/>
        <v>245.67652374299999</v>
      </c>
      <c r="K164" s="92">
        <f t="shared" si="26"/>
        <v>31.529340000000001</v>
      </c>
      <c r="L164" s="92">
        <f t="shared" si="27"/>
        <v>0</v>
      </c>
      <c r="M164" s="92">
        <f t="shared" si="21"/>
        <v>277.20586374300001</v>
      </c>
      <c r="N164" s="92">
        <f t="shared" si="22"/>
        <v>12474.263868435</v>
      </c>
      <c r="O164" s="92">
        <f t="shared" si="23"/>
        <v>59887.736131564998</v>
      </c>
    </row>
    <row r="165" spans="8:15" x14ac:dyDescent="0.2">
      <c r="H165">
        <f t="shared" si="24"/>
        <v>163</v>
      </c>
      <c r="I165" s="92">
        <f t="shared" si="20"/>
        <v>45.277777777777779</v>
      </c>
      <c r="J165" s="92">
        <f t="shared" si="25"/>
        <v>248.71892849137961</v>
      </c>
      <c r="K165" s="92">
        <f t="shared" si="26"/>
        <v>31.529340000000001</v>
      </c>
      <c r="L165" s="92">
        <f t="shared" si="27"/>
        <v>0</v>
      </c>
      <c r="M165" s="92">
        <f t="shared" si="21"/>
        <v>280.24826849137963</v>
      </c>
      <c r="N165" s="92">
        <f t="shared" si="22"/>
        <v>12689.018823359689</v>
      </c>
      <c r="O165" s="92">
        <f t="shared" si="23"/>
        <v>59672.981176640315</v>
      </c>
    </row>
    <row r="166" spans="8:15" x14ac:dyDescent="0.2">
      <c r="H166">
        <f t="shared" si="24"/>
        <v>164</v>
      </c>
      <c r="I166" s="92">
        <f t="shared" si="20"/>
        <v>45.555555555555557</v>
      </c>
      <c r="J166" s="92">
        <f t="shared" si="25"/>
        <v>251.78005573051854</v>
      </c>
      <c r="K166" s="92">
        <f t="shared" si="26"/>
        <v>31.529340000000001</v>
      </c>
      <c r="L166" s="92">
        <f t="shared" si="27"/>
        <v>0</v>
      </c>
      <c r="M166" s="92">
        <f t="shared" si="21"/>
        <v>283.30939573051853</v>
      </c>
      <c r="N166" s="92">
        <f t="shared" si="22"/>
        <v>12906.316916612512</v>
      </c>
      <c r="O166" s="92">
        <f t="shared" si="23"/>
        <v>59455.683083387485</v>
      </c>
    </row>
    <row r="167" spans="8:15" x14ac:dyDescent="0.2">
      <c r="H167">
        <f t="shared" si="24"/>
        <v>165</v>
      </c>
      <c r="I167" s="92">
        <f t="shared" si="20"/>
        <v>45.833333333333336</v>
      </c>
      <c r="J167" s="92">
        <f t="shared" si="25"/>
        <v>254.85990546041668</v>
      </c>
      <c r="K167" s="92">
        <f t="shared" si="26"/>
        <v>31.529340000000001</v>
      </c>
      <c r="L167" s="92">
        <f t="shared" si="27"/>
        <v>0</v>
      </c>
      <c r="M167" s="92">
        <f t="shared" si="21"/>
        <v>286.3892454604167</v>
      </c>
      <c r="N167" s="92">
        <f t="shared" si="22"/>
        <v>13126.173750269099</v>
      </c>
      <c r="O167" s="92">
        <f t="shared" si="23"/>
        <v>59235.826249730904</v>
      </c>
    </row>
    <row r="168" spans="8:15" x14ac:dyDescent="0.2">
      <c r="H168">
        <f t="shared" si="24"/>
        <v>166</v>
      </c>
      <c r="I168" s="92">
        <f t="shared" si="20"/>
        <v>46.111111111111114</v>
      </c>
      <c r="J168" s="92">
        <f t="shared" si="25"/>
        <v>257.95847768107404</v>
      </c>
      <c r="K168" s="92">
        <f t="shared" si="26"/>
        <v>31.529340000000001</v>
      </c>
      <c r="L168" s="92">
        <f t="shared" si="27"/>
        <v>0</v>
      </c>
      <c r="M168" s="92">
        <f t="shared" si="21"/>
        <v>289.48781768107403</v>
      </c>
      <c r="N168" s="92">
        <f t="shared" si="22"/>
        <v>13348.604926405082</v>
      </c>
      <c r="O168" s="92">
        <f t="shared" si="23"/>
        <v>59013.395073594918</v>
      </c>
    </row>
    <row r="169" spans="8:15" x14ac:dyDescent="0.2">
      <c r="H169">
        <f t="shared" si="24"/>
        <v>167</v>
      </c>
      <c r="I169" s="92">
        <f t="shared" si="20"/>
        <v>46.388888888888893</v>
      </c>
      <c r="J169" s="92">
        <f t="shared" si="25"/>
        <v>261.07577239249076</v>
      </c>
      <c r="K169" s="92">
        <f t="shared" si="26"/>
        <v>31.529340000000001</v>
      </c>
      <c r="L169" s="92">
        <f t="shared" si="27"/>
        <v>0</v>
      </c>
      <c r="M169" s="92">
        <f t="shared" si="21"/>
        <v>292.60511239249075</v>
      </c>
      <c r="N169" s="92">
        <f t="shared" si="22"/>
        <v>13573.626047096101</v>
      </c>
      <c r="O169" s="92">
        <f t="shared" si="23"/>
        <v>58788.373952903901</v>
      </c>
    </row>
    <row r="170" spans="8:15" x14ac:dyDescent="0.2">
      <c r="H170">
        <f t="shared" si="24"/>
        <v>168</v>
      </c>
      <c r="I170" s="92">
        <f t="shared" si="20"/>
        <v>46.666666666666671</v>
      </c>
      <c r="J170" s="92">
        <f t="shared" si="25"/>
        <v>264.2117895946667</v>
      </c>
      <c r="K170" s="92">
        <f t="shared" si="26"/>
        <v>31.529340000000001</v>
      </c>
      <c r="L170" s="92">
        <f t="shared" si="27"/>
        <v>0</v>
      </c>
      <c r="M170" s="92">
        <f t="shared" si="21"/>
        <v>295.74112959466669</v>
      </c>
      <c r="N170" s="92">
        <f t="shared" si="22"/>
        <v>13801.25271441778</v>
      </c>
      <c r="O170" s="92">
        <f t="shared" si="23"/>
        <v>58560.74728558222</v>
      </c>
    </row>
    <row r="171" spans="8:15" x14ac:dyDescent="0.2">
      <c r="H171">
        <f t="shared" si="24"/>
        <v>169</v>
      </c>
      <c r="I171" s="92">
        <f t="shared" si="20"/>
        <v>46.94444444444445</v>
      </c>
      <c r="J171" s="92">
        <f t="shared" si="25"/>
        <v>267.36652928760185</v>
      </c>
      <c r="K171" s="92">
        <f t="shared" si="26"/>
        <v>31.529340000000001</v>
      </c>
      <c r="L171" s="92">
        <f t="shared" si="27"/>
        <v>0</v>
      </c>
      <c r="M171" s="92">
        <f t="shared" si="21"/>
        <v>298.89586928760184</v>
      </c>
      <c r="N171" s="92">
        <f t="shared" si="22"/>
        <v>14031.500530445755</v>
      </c>
      <c r="O171" s="92">
        <f t="shared" si="23"/>
        <v>58330.499469554241</v>
      </c>
    </row>
    <row r="172" spans="8:15" x14ac:dyDescent="0.2">
      <c r="H172">
        <f t="shared" si="24"/>
        <v>170</v>
      </c>
      <c r="I172" s="92">
        <f t="shared" si="20"/>
        <v>47.222222222222221</v>
      </c>
      <c r="J172" s="92">
        <f t="shared" si="25"/>
        <v>270.53999147129628</v>
      </c>
      <c r="K172" s="92">
        <f t="shared" si="26"/>
        <v>31.529340000000001</v>
      </c>
      <c r="L172" s="92">
        <f t="shared" si="27"/>
        <v>0</v>
      </c>
      <c r="M172" s="92">
        <f t="shared" si="21"/>
        <v>302.06933147129627</v>
      </c>
      <c r="N172" s="92">
        <f t="shared" si="22"/>
        <v>14264.385097255657</v>
      </c>
      <c r="O172" s="92">
        <f t="shared" si="23"/>
        <v>58097.614902744346</v>
      </c>
    </row>
    <row r="173" spans="8:15" x14ac:dyDescent="0.2">
      <c r="H173">
        <f t="shared" si="24"/>
        <v>171</v>
      </c>
      <c r="I173" s="92">
        <f t="shared" si="20"/>
        <v>47.5</v>
      </c>
      <c r="J173" s="92">
        <f t="shared" si="25"/>
        <v>273.73217614574997</v>
      </c>
      <c r="K173" s="92">
        <f t="shared" si="26"/>
        <v>31.529340000000001</v>
      </c>
      <c r="L173" s="92">
        <f t="shared" si="27"/>
        <v>0</v>
      </c>
      <c r="M173" s="92">
        <f t="shared" si="21"/>
        <v>305.26151614574997</v>
      </c>
      <c r="N173" s="92">
        <f t="shared" si="22"/>
        <v>14499.922016923123</v>
      </c>
      <c r="O173" s="92">
        <f t="shared" si="23"/>
        <v>57862.077983076873</v>
      </c>
    </row>
    <row r="174" spans="8:15" x14ac:dyDescent="0.2">
      <c r="H174">
        <f t="shared" si="24"/>
        <v>172</v>
      </c>
      <c r="I174" s="92">
        <f t="shared" si="20"/>
        <v>47.777777777777779</v>
      </c>
      <c r="J174" s="92">
        <f t="shared" si="25"/>
        <v>276.94308331096295</v>
      </c>
      <c r="K174" s="92">
        <f t="shared" si="26"/>
        <v>31.529340000000001</v>
      </c>
      <c r="L174" s="92">
        <f t="shared" si="27"/>
        <v>0</v>
      </c>
      <c r="M174" s="92">
        <f t="shared" si="21"/>
        <v>308.47242331096294</v>
      </c>
      <c r="N174" s="92">
        <f t="shared" si="22"/>
        <v>14738.126891523785</v>
      </c>
      <c r="O174" s="92">
        <f t="shared" si="23"/>
        <v>57623.873108476211</v>
      </c>
    </row>
    <row r="175" spans="8:15" x14ac:dyDescent="0.2">
      <c r="H175">
        <f t="shared" si="24"/>
        <v>173</v>
      </c>
      <c r="I175" s="92">
        <f t="shared" si="20"/>
        <v>48.055555555555557</v>
      </c>
      <c r="J175" s="92">
        <f t="shared" si="25"/>
        <v>280.17271296693514</v>
      </c>
      <c r="K175" s="92">
        <f t="shared" si="26"/>
        <v>31.529340000000001</v>
      </c>
      <c r="L175" s="92">
        <f t="shared" si="27"/>
        <v>0</v>
      </c>
      <c r="M175" s="92">
        <f t="shared" si="21"/>
        <v>311.70205296693513</v>
      </c>
      <c r="N175" s="92">
        <f t="shared" si="22"/>
        <v>14979.015323133272</v>
      </c>
      <c r="O175" s="92">
        <f t="shared" si="23"/>
        <v>57382.984676866727</v>
      </c>
    </row>
    <row r="176" spans="8:15" x14ac:dyDescent="0.2">
      <c r="H176">
        <f t="shared" si="24"/>
        <v>174</v>
      </c>
      <c r="I176" s="92">
        <f t="shared" si="20"/>
        <v>48.333333333333336</v>
      </c>
      <c r="J176" s="92">
        <f t="shared" si="25"/>
        <v>283.42106511366666</v>
      </c>
      <c r="K176" s="92">
        <f t="shared" si="26"/>
        <v>31.529340000000001</v>
      </c>
      <c r="L176" s="92">
        <f t="shared" si="27"/>
        <v>0</v>
      </c>
      <c r="M176" s="92">
        <f t="shared" si="21"/>
        <v>314.95040511366665</v>
      </c>
      <c r="N176" s="92">
        <f t="shared" si="22"/>
        <v>15222.602913827222</v>
      </c>
      <c r="O176" s="92">
        <f t="shared" si="23"/>
        <v>57139.397086172779</v>
      </c>
    </row>
    <row r="177" spans="8:15" x14ac:dyDescent="0.2">
      <c r="H177">
        <f t="shared" si="24"/>
        <v>175</v>
      </c>
      <c r="I177" s="92">
        <f t="shared" si="20"/>
        <v>48.611111111111114</v>
      </c>
      <c r="J177" s="92">
        <f t="shared" si="25"/>
        <v>286.68813975115739</v>
      </c>
      <c r="K177" s="92">
        <f t="shared" si="26"/>
        <v>31.529340000000001</v>
      </c>
      <c r="L177" s="92">
        <f t="shared" si="27"/>
        <v>0</v>
      </c>
      <c r="M177" s="92">
        <f t="shared" si="21"/>
        <v>318.21747975115738</v>
      </c>
      <c r="N177" s="92">
        <f t="shared" si="22"/>
        <v>15468.905265681262</v>
      </c>
      <c r="O177" s="92">
        <f t="shared" si="23"/>
        <v>56893.094734318736</v>
      </c>
    </row>
    <row r="178" spans="8:15" x14ac:dyDescent="0.2">
      <c r="H178">
        <f t="shared" si="24"/>
        <v>176</v>
      </c>
      <c r="I178" s="92">
        <f t="shared" si="20"/>
        <v>48.888888888888893</v>
      </c>
      <c r="J178" s="92">
        <f t="shared" si="25"/>
        <v>289.9739368794074</v>
      </c>
      <c r="K178" s="92">
        <f t="shared" si="26"/>
        <v>31.529340000000001</v>
      </c>
      <c r="L178" s="92">
        <f t="shared" si="27"/>
        <v>0</v>
      </c>
      <c r="M178" s="92">
        <f t="shared" si="21"/>
        <v>321.50327687940739</v>
      </c>
      <c r="N178" s="92">
        <f t="shared" si="22"/>
        <v>15717.93798077103</v>
      </c>
      <c r="O178" s="92">
        <f t="shared" si="23"/>
        <v>56644.062019228972</v>
      </c>
    </row>
    <row r="179" spans="8:15" x14ac:dyDescent="0.2">
      <c r="H179">
        <f t="shared" si="24"/>
        <v>177</v>
      </c>
      <c r="I179" s="92">
        <f t="shared" si="20"/>
        <v>49.166666666666671</v>
      </c>
      <c r="J179" s="92">
        <f t="shared" si="25"/>
        <v>293.27845649841674</v>
      </c>
      <c r="K179" s="92">
        <f t="shared" si="26"/>
        <v>31.529340000000001</v>
      </c>
      <c r="L179" s="92">
        <f t="shared" si="27"/>
        <v>0</v>
      </c>
      <c r="M179" s="92">
        <f t="shared" si="21"/>
        <v>324.80779649841674</v>
      </c>
      <c r="N179" s="92">
        <f t="shared" si="22"/>
        <v>15969.716661172157</v>
      </c>
      <c r="O179" s="92">
        <f t="shared" si="23"/>
        <v>56392.283338827845</v>
      </c>
    </row>
    <row r="180" spans="8:15" x14ac:dyDescent="0.2">
      <c r="H180">
        <f t="shared" si="24"/>
        <v>178</v>
      </c>
      <c r="I180" s="92">
        <f t="shared" si="20"/>
        <v>49.44444444444445</v>
      </c>
      <c r="J180" s="92">
        <f t="shared" si="25"/>
        <v>296.60169860818525</v>
      </c>
      <c r="K180" s="92">
        <f t="shared" si="26"/>
        <v>31.529340000000001</v>
      </c>
      <c r="L180" s="92">
        <f t="shared" si="27"/>
        <v>0</v>
      </c>
      <c r="M180" s="92">
        <f t="shared" si="21"/>
        <v>328.13103860818524</v>
      </c>
      <c r="N180" s="92">
        <f t="shared" si="22"/>
        <v>16224.256908960271</v>
      </c>
      <c r="O180" s="92">
        <f t="shared" si="23"/>
        <v>56137.743091039731</v>
      </c>
    </row>
    <row r="181" spans="8:15" x14ac:dyDescent="0.2">
      <c r="H181">
        <f t="shared" si="24"/>
        <v>179</v>
      </c>
      <c r="I181" s="92">
        <f t="shared" si="20"/>
        <v>49.722222222222221</v>
      </c>
      <c r="J181" s="92">
        <f t="shared" si="25"/>
        <v>299.94366320871296</v>
      </c>
      <c r="K181" s="92">
        <f t="shared" si="26"/>
        <v>31.529340000000001</v>
      </c>
      <c r="L181" s="92">
        <f t="shared" si="27"/>
        <v>0</v>
      </c>
      <c r="M181" s="92">
        <f t="shared" si="21"/>
        <v>331.47300320871295</v>
      </c>
      <c r="N181" s="92">
        <f t="shared" si="22"/>
        <v>16481.574326211005</v>
      </c>
      <c r="O181" s="92">
        <f t="shared" si="23"/>
        <v>55880.425673788995</v>
      </c>
    </row>
    <row r="182" spans="8:15" x14ac:dyDescent="0.2">
      <c r="H182">
        <f t="shared" si="24"/>
        <v>180</v>
      </c>
      <c r="I182" s="92">
        <f t="shared" si="20"/>
        <v>50</v>
      </c>
      <c r="J182" s="92">
        <f t="shared" si="25"/>
        <v>303.30435030000001</v>
      </c>
      <c r="K182" s="92">
        <f t="shared" si="26"/>
        <v>31.529340000000001</v>
      </c>
      <c r="L182" s="92">
        <f t="shared" si="27"/>
        <v>0</v>
      </c>
      <c r="M182" s="92">
        <f t="shared" si="21"/>
        <v>334.8336903</v>
      </c>
      <c r="N182" s="92">
        <f t="shared" si="22"/>
        <v>16741.684515000001</v>
      </c>
      <c r="O182" s="92">
        <f t="shared" si="23"/>
        <v>55620.315484999999</v>
      </c>
    </row>
    <row r="183" spans="8:15" x14ac:dyDescent="0.2">
      <c r="H183">
        <f t="shared" si="24"/>
        <v>181</v>
      </c>
      <c r="I183" s="92">
        <f t="shared" si="20"/>
        <v>50.277777777777779</v>
      </c>
      <c r="J183" s="92">
        <f t="shared" si="25"/>
        <v>306.68375988204627</v>
      </c>
      <c r="K183" s="92">
        <f t="shared" si="26"/>
        <v>31.529340000000001</v>
      </c>
      <c r="L183" s="92">
        <f t="shared" si="27"/>
        <v>0</v>
      </c>
      <c r="M183" s="92">
        <f t="shared" si="21"/>
        <v>338.21309988204627</v>
      </c>
      <c r="N183" s="92">
        <f t="shared" si="22"/>
        <v>17004.60307740288</v>
      </c>
      <c r="O183" s="92">
        <f t="shared" si="23"/>
        <v>55357.396922597123</v>
      </c>
    </row>
    <row r="184" spans="8:15" x14ac:dyDescent="0.2">
      <c r="H184">
        <f t="shared" si="24"/>
        <v>182</v>
      </c>
      <c r="I184" s="92">
        <f t="shared" si="20"/>
        <v>50.555555555555557</v>
      </c>
      <c r="J184" s="92">
        <f t="shared" si="25"/>
        <v>310.08189195485181</v>
      </c>
      <c r="K184" s="92">
        <f t="shared" si="26"/>
        <v>31.529340000000001</v>
      </c>
      <c r="L184" s="92">
        <f t="shared" si="27"/>
        <v>0</v>
      </c>
      <c r="M184" s="92">
        <f t="shared" si="21"/>
        <v>341.6112319548518</v>
      </c>
      <c r="N184" s="92">
        <f t="shared" si="22"/>
        <v>17270.345615495287</v>
      </c>
      <c r="O184" s="92">
        <f t="shared" si="23"/>
        <v>55091.654384504713</v>
      </c>
    </row>
    <row r="185" spans="8:15" x14ac:dyDescent="0.2">
      <c r="H185">
        <f t="shared" si="24"/>
        <v>183</v>
      </c>
      <c r="I185" s="92">
        <f t="shared" si="20"/>
        <v>50.833333333333336</v>
      </c>
      <c r="J185" s="92">
        <f t="shared" si="25"/>
        <v>313.49874651841668</v>
      </c>
      <c r="K185" s="92">
        <f t="shared" si="26"/>
        <v>31.529340000000001</v>
      </c>
      <c r="L185" s="92">
        <f t="shared" si="27"/>
        <v>0</v>
      </c>
      <c r="M185" s="92">
        <f t="shared" si="21"/>
        <v>345.02808651841667</v>
      </c>
      <c r="N185" s="92">
        <f t="shared" si="22"/>
        <v>17538.927731352847</v>
      </c>
      <c r="O185" s="92">
        <f t="shared" si="23"/>
        <v>54823.072268647156</v>
      </c>
    </row>
    <row r="186" spans="8:15" x14ac:dyDescent="0.2">
      <c r="H186">
        <f t="shared" si="24"/>
        <v>184</v>
      </c>
      <c r="I186" s="92">
        <f t="shared" si="20"/>
        <v>51.111111111111114</v>
      </c>
      <c r="J186" s="92">
        <f t="shared" si="25"/>
        <v>316.93432357274077</v>
      </c>
      <c r="K186" s="92">
        <f t="shared" si="26"/>
        <v>31.529340000000001</v>
      </c>
      <c r="L186" s="92">
        <f t="shared" si="27"/>
        <v>0</v>
      </c>
      <c r="M186" s="92">
        <f t="shared" si="21"/>
        <v>348.46366357274076</v>
      </c>
      <c r="N186" s="92">
        <f t="shared" si="22"/>
        <v>17810.365027051197</v>
      </c>
      <c r="O186" s="92">
        <f t="shared" si="23"/>
        <v>54551.634972948799</v>
      </c>
    </row>
    <row r="187" spans="8:15" x14ac:dyDescent="0.2">
      <c r="H187">
        <f t="shared" si="24"/>
        <v>185</v>
      </c>
      <c r="I187" s="92">
        <f t="shared" si="20"/>
        <v>51.388888888888893</v>
      </c>
      <c r="J187" s="92">
        <f t="shared" si="25"/>
        <v>320.38862311782407</v>
      </c>
      <c r="K187" s="92">
        <f t="shared" si="26"/>
        <v>31.529340000000001</v>
      </c>
      <c r="L187" s="92">
        <f t="shared" si="27"/>
        <v>0</v>
      </c>
      <c r="M187" s="92">
        <f t="shared" si="21"/>
        <v>351.91796311782406</v>
      </c>
      <c r="N187" s="92">
        <f t="shared" si="22"/>
        <v>18084.673104665959</v>
      </c>
      <c r="O187" s="92">
        <f t="shared" si="23"/>
        <v>54277.326895334045</v>
      </c>
    </row>
    <row r="188" spans="8:15" x14ac:dyDescent="0.2">
      <c r="H188">
        <f t="shared" si="24"/>
        <v>186</v>
      </c>
      <c r="I188" s="92">
        <f t="shared" si="20"/>
        <v>51.666666666666671</v>
      </c>
      <c r="J188" s="92">
        <f t="shared" si="25"/>
        <v>323.8616451536667</v>
      </c>
      <c r="K188" s="92">
        <f t="shared" si="26"/>
        <v>31.529340000000001</v>
      </c>
      <c r="L188" s="92">
        <f t="shared" si="27"/>
        <v>0</v>
      </c>
      <c r="M188" s="92">
        <f t="shared" si="21"/>
        <v>355.39098515366669</v>
      </c>
      <c r="N188" s="92">
        <f t="shared" si="22"/>
        <v>18361.86756627278</v>
      </c>
      <c r="O188" s="92">
        <f t="shared" si="23"/>
        <v>54000.132433727224</v>
      </c>
    </row>
    <row r="189" spans="8:15" x14ac:dyDescent="0.2">
      <c r="H189">
        <f t="shared" si="24"/>
        <v>187</v>
      </c>
      <c r="I189" s="92">
        <f t="shared" si="20"/>
        <v>51.94444444444445</v>
      </c>
      <c r="J189" s="92">
        <f t="shared" si="25"/>
        <v>327.35338968026861</v>
      </c>
      <c r="K189" s="92">
        <f t="shared" si="26"/>
        <v>31.529340000000001</v>
      </c>
      <c r="L189" s="92">
        <f t="shared" si="27"/>
        <v>0</v>
      </c>
      <c r="M189" s="92">
        <f t="shared" si="21"/>
        <v>358.8827296802686</v>
      </c>
      <c r="N189" s="92">
        <f t="shared" si="22"/>
        <v>18641.964013947287</v>
      </c>
      <c r="O189" s="92">
        <f t="shared" si="23"/>
        <v>53720.03598605271</v>
      </c>
    </row>
    <row r="190" spans="8:15" x14ac:dyDescent="0.2">
      <c r="H190">
        <f t="shared" si="24"/>
        <v>188</v>
      </c>
      <c r="I190" s="92">
        <f t="shared" si="20"/>
        <v>52.222222222222221</v>
      </c>
      <c r="J190" s="92">
        <f t="shared" si="25"/>
        <v>330.86385669762956</v>
      </c>
      <c r="K190" s="92">
        <f t="shared" si="26"/>
        <v>31.529340000000001</v>
      </c>
      <c r="L190" s="92">
        <f t="shared" si="27"/>
        <v>0</v>
      </c>
      <c r="M190" s="92">
        <f t="shared" si="21"/>
        <v>362.39319669762955</v>
      </c>
      <c r="N190" s="92">
        <f t="shared" si="22"/>
        <v>18924.978049765097</v>
      </c>
      <c r="O190" s="92">
        <f t="shared" si="23"/>
        <v>53437.021950234906</v>
      </c>
    </row>
    <row r="191" spans="8:15" x14ac:dyDescent="0.2">
      <c r="H191">
        <f t="shared" si="24"/>
        <v>189</v>
      </c>
      <c r="I191" s="92">
        <f t="shared" si="20"/>
        <v>52.5</v>
      </c>
      <c r="J191" s="92">
        <f t="shared" si="25"/>
        <v>334.39304620574995</v>
      </c>
      <c r="K191" s="92">
        <f t="shared" si="26"/>
        <v>31.529340000000001</v>
      </c>
      <c r="L191" s="92">
        <f t="shared" si="27"/>
        <v>0</v>
      </c>
      <c r="M191" s="92">
        <f t="shared" si="21"/>
        <v>365.92238620574994</v>
      </c>
      <c r="N191" s="92">
        <f t="shared" si="22"/>
        <v>19210.925275801874</v>
      </c>
      <c r="O191" s="92">
        <f t="shared" si="23"/>
        <v>53151.07472419813</v>
      </c>
    </row>
    <row r="192" spans="8:15" x14ac:dyDescent="0.2">
      <c r="H192">
        <f t="shared" si="24"/>
        <v>190</v>
      </c>
      <c r="I192" s="92">
        <f t="shared" si="20"/>
        <v>52.777777777777779</v>
      </c>
      <c r="J192" s="92">
        <f t="shared" si="25"/>
        <v>337.94095820462962</v>
      </c>
      <c r="K192" s="92">
        <f t="shared" si="26"/>
        <v>31.529340000000001</v>
      </c>
      <c r="L192" s="92">
        <f t="shared" si="27"/>
        <v>0</v>
      </c>
      <c r="M192" s="92">
        <f t="shared" si="21"/>
        <v>369.47029820462961</v>
      </c>
      <c r="N192" s="92">
        <f t="shared" si="22"/>
        <v>19499.821294133231</v>
      </c>
      <c r="O192" s="92">
        <f t="shared" si="23"/>
        <v>52862.178705866769</v>
      </c>
    </row>
    <row r="193" spans="8:15" x14ac:dyDescent="0.2">
      <c r="H193">
        <f t="shared" si="24"/>
        <v>191</v>
      </c>
      <c r="I193" s="92">
        <f t="shared" si="20"/>
        <v>53.055555555555557</v>
      </c>
      <c r="J193" s="92">
        <f t="shared" si="25"/>
        <v>341.50759269426851</v>
      </c>
      <c r="K193" s="92">
        <f t="shared" si="26"/>
        <v>31.529340000000001</v>
      </c>
      <c r="L193" s="92">
        <f t="shared" si="27"/>
        <v>0</v>
      </c>
      <c r="M193" s="92">
        <f t="shared" si="21"/>
        <v>373.0369326942685</v>
      </c>
      <c r="N193" s="92">
        <f t="shared" si="22"/>
        <v>19791.681706834803</v>
      </c>
      <c r="O193" s="92">
        <f t="shared" si="23"/>
        <v>52570.318293165197</v>
      </c>
    </row>
    <row r="194" spans="8:15" x14ac:dyDescent="0.2">
      <c r="H194">
        <f t="shared" si="24"/>
        <v>192</v>
      </c>
      <c r="I194" s="92">
        <f t="shared" si="20"/>
        <v>53.333333333333336</v>
      </c>
      <c r="J194" s="92">
        <f t="shared" si="25"/>
        <v>345.09294967466667</v>
      </c>
      <c r="K194" s="92">
        <f t="shared" si="26"/>
        <v>31.529340000000001</v>
      </c>
      <c r="L194" s="92">
        <f t="shared" si="27"/>
        <v>0</v>
      </c>
      <c r="M194" s="92">
        <f t="shared" si="21"/>
        <v>376.62228967466666</v>
      </c>
      <c r="N194" s="92">
        <f t="shared" si="22"/>
        <v>20086.522115982221</v>
      </c>
      <c r="O194" s="92">
        <f t="shared" si="23"/>
        <v>52275.477884017775</v>
      </c>
    </row>
    <row r="195" spans="8:15" x14ac:dyDescent="0.2">
      <c r="H195">
        <f t="shared" si="24"/>
        <v>193</v>
      </c>
      <c r="I195" s="92">
        <f t="shared" ref="I195:I258" si="28">H195*(1000/3600)</f>
        <v>53.611111111111114</v>
      </c>
      <c r="J195" s="92">
        <f t="shared" si="25"/>
        <v>348.6970291458241</v>
      </c>
      <c r="K195" s="92">
        <f t="shared" si="26"/>
        <v>31.529340000000001</v>
      </c>
      <c r="L195" s="92">
        <f t="shared" si="27"/>
        <v>0</v>
      </c>
      <c r="M195" s="92">
        <f t="shared" ref="M195:M258" si="29">SUM(J195:L195)</f>
        <v>380.22636914582409</v>
      </c>
      <c r="N195" s="92">
        <f t="shared" ref="N195:N258" si="30">M195*(H195*(10/36))</f>
        <v>20384.358123651127</v>
      </c>
      <c r="O195" s="92">
        <f t="shared" ref="O195:O258" si="31">($U$19*10^3)-N195</f>
        <v>51977.641876348876</v>
      </c>
    </row>
    <row r="196" spans="8:15" x14ac:dyDescent="0.2">
      <c r="H196">
        <f t="shared" ref="H196:H259" si="32">H195+1</f>
        <v>194</v>
      </c>
      <c r="I196" s="92">
        <f t="shared" si="28"/>
        <v>53.888888888888893</v>
      </c>
      <c r="J196" s="92">
        <f t="shared" si="25"/>
        <v>352.31983110774081</v>
      </c>
      <c r="K196" s="92">
        <f t="shared" si="26"/>
        <v>31.529340000000001</v>
      </c>
      <c r="L196" s="92">
        <f t="shared" si="27"/>
        <v>0</v>
      </c>
      <c r="M196" s="92">
        <f t="shared" si="29"/>
        <v>383.8491711077408</v>
      </c>
      <c r="N196" s="92">
        <f t="shared" si="30"/>
        <v>20685.205331917146</v>
      </c>
      <c r="O196" s="92">
        <f t="shared" si="31"/>
        <v>51676.794668082854</v>
      </c>
    </row>
    <row r="197" spans="8:15" x14ac:dyDescent="0.2">
      <c r="H197">
        <f t="shared" si="32"/>
        <v>195</v>
      </c>
      <c r="I197" s="92">
        <f t="shared" si="28"/>
        <v>54.166666666666671</v>
      </c>
      <c r="J197" s="92">
        <f t="shared" si="25"/>
        <v>355.96135556041673</v>
      </c>
      <c r="K197" s="92">
        <f t="shared" si="26"/>
        <v>31.529340000000001</v>
      </c>
      <c r="L197" s="92">
        <f t="shared" si="27"/>
        <v>0</v>
      </c>
      <c r="M197" s="92">
        <f t="shared" si="29"/>
        <v>387.49069556041673</v>
      </c>
      <c r="N197" s="92">
        <f t="shared" si="30"/>
        <v>20989.079342855908</v>
      </c>
      <c r="O197" s="92">
        <f t="shared" si="31"/>
        <v>51372.920657144088</v>
      </c>
    </row>
    <row r="198" spans="8:15" x14ac:dyDescent="0.2">
      <c r="H198">
        <f t="shared" si="32"/>
        <v>196</v>
      </c>
      <c r="I198" s="92">
        <f t="shared" si="28"/>
        <v>54.44444444444445</v>
      </c>
      <c r="J198" s="92">
        <f t="shared" si="25"/>
        <v>359.62160250385193</v>
      </c>
      <c r="K198" s="92">
        <f t="shared" si="26"/>
        <v>31.529340000000001</v>
      </c>
      <c r="L198" s="92">
        <f t="shared" si="27"/>
        <v>0</v>
      </c>
      <c r="M198" s="92">
        <f t="shared" si="29"/>
        <v>391.15094250385192</v>
      </c>
      <c r="N198" s="92">
        <f t="shared" si="30"/>
        <v>21295.995758543053</v>
      </c>
      <c r="O198" s="92">
        <f t="shared" si="31"/>
        <v>51066.004241456947</v>
      </c>
    </row>
    <row r="199" spans="8:15" x14ac:dyDescent="0.2">
      <c r="H199">
        <f t="shared" si="32"/>
        <v>197</v>
      </c>
      <c r="I199" s="92">
        <f t="shared" si="28"/>
        <v>54.722222222222221</v>
      </c>
      <c r="J199" s="92">
        <f t="shared" si="25"/>
        <v>363.30057193804629</v>
      </c>
      <c r="K199" s="92">
        <f t="shared" si="26"/>
        <v>31.529340000000001</v>
      </c>
      <c r="L199" s="92">
        <f t="shared" si="27"/>
        <v>0</v>
      </c>
      <c r="M199" s="92">
        <f t="shared" si="29"/>
        <v>394.82991193804628</v>
      </c>
      <c r="N199" s="92">
        <f t="shared" si="30"/>
        <v>21605.970181054199</v>
      </c>
      <c r="O199" s="92">
        <f t="shared" si="31"/>
        <v>50756.029818945797</v>
      </c>
    </row>
    <row r="200" spans="8:15" x14ac:dyDescent="0.2">
      <c r="H200">
        <f t="shared" si="32"/>
        <v>198</v>
      </c>
      <c r="I200" s="92">
        <f t="shared" si="28"/>
        <v>55</v>
      </c>
      <c r="J200" s="92">
        <f t="shared" si="25"/>
        <v>366.99826386299998</v>
      </c>
      <c r="K200" s="92">
        <f t="shared" si="26"/>
        <v>31.529340000000001</v>
      </c>
      <c r="L200" s="92">
        <f t="shared" si="27"/>
        <v>0</v>
      </c>
      <c r="M200" s="92">
        <f t="shared" si="29"/>
        <v>398.52760386299997</v>
      </c>
      <c r="N200" s="92">
        <f t="shared" si="30"/>
        <v>21919.018212464998</v>
      </c>
      <c r="O200" s="92">
        <f t="shared" si="31"/>
        <v>50442.981787534998</v>
      </c>
    </row>
    <row r="201" spans="8:15" x14ac:dyDescent="0.2">
      <c r="H201">
        <f t="shared" si="32"/>
        <v>199</v>
      </c>
      <c r="I201" s="92">
        <f t="shared" si="28"/>
        <v>55.277777777777779</v>
      </c>
      <c r="J201" s="92">
        <f t="shared" si="25"/>
        <v>370.71467827871294</v>
      </c>
      <c r="K201" s="92">
        <f t="shared" si="26"/>
        <v>31.529340000000001</v>
      </c>
      <c r="L201" s="92">
        <f t="shared" si="27"/>
        <v>0</v>
      </c>
      <c r="M201" s="92">
        <f t="shared" si="29"/>
        <v>402.24401827871293</v>
      </c>
      <c r="N201" s="92">
        <f t="shared" si="30"/>
        <v>22235.155454851076</v>
      </c>
      <c r="O201" s="92">
        <f t="shared" si="31"/>
        <v>50126.844545148924</v>
      </c>
    </row>
    <row r="202" spans="8:15" x14ac:dyDescent="0.2">
      <c r="H202">
        <f t="shared" si="32"/>
        <v>200</v>
      </c>
      <c r="I202" s="92">
        <f t="shared" si="28"/>
        <v>55.555555555555557</v>
      </c>
      <c r="J202" s="92">
        <f t="shared" si="25"/>
        <v>374.44981518518517</v>
      </c>
      <c r="K202" s="92">
        <f t="shared" si="26"/>
        <v>31.529340000000001</v>
      </c>
      <c r="L202" s="92">
        <f t="shared" si="27"/>
        <v>0</v>
      </c>
      <c r="M202" s="92">
        <f t="shared" si="29"/>
        <v>405.97915518518516</v>
      </c>
      <c r="N202" s="92">
        <f t="shared" si="30"/>
        <v>22554.397510288065</v>
      </c>
      <c r="O202" s="92">
        <f t="shared" si="31"/>
        <v>49807.602489711935</v>
      </c>
    </row>
    <row r="203" spans="8:15" x14ac:dyDescent="0.2">
      <c r="H203">
        <f t="shared" si="32"/>
        <v>201</v>
      </c>
      <c r="I203" s="92">
        <f t="shared" si="28"/>
        <v>55.833333333333336</v>
      </c>
      <c r="J203" s="92">
        <f t="shared" si="25"/>
        <v>378.20367458241668</v>
      </c>
      <c r="K203" s="92">
        <f t="shared" si="26"/>
        <v>31.529340000000001</v>
      </c>
      <c r="L203" s="92">
        <f t="shared" si="27"/>
        <v>0</v>
      </c>
      <c r="M203" s="92">
        <f t="shared" si="29"/>
        <v>409.73301458241667</v>
      </c>
      <c r="N203" s="92">
        <f t="shared" si="30"/>
        <v>22876.759980851599</v>
      </c>
      <c r="O203" s="92">
        <f t="shared" si="31"/>
        <v>49485.240019148405</v>
      </c>
    </row>
    <row r="204" spans="8:15" x14ac:dyDescent="0.2">
      <c r="H204">
        <f t="shared" si="32"/>
        <v>202</v>
      </c>
      <c r="I204" s="92">
        <f t="shared" si="28"/>
        <v>56.111111111111114</v>
      </c>
      <c r="J204" s="92">
        <f t="shared" si="25"/>
        <v>381.97625647040746</v>
      </c>
      <c r="K204" s="92">
        <f t="shared" si="26"/>
        <v>31.529340000000001</v>
      </c>
      <c r="L204" s="92">
        <f t="shared" si="27"/>
        <v>0</v>
      </c>
      <c r="M204" s="92">
        <f t="shared" si="29"/>
        <v>413.50559647040745</v>
      </c>
      <c r="N204" s="92">
        <f t="shared" si="30"/>
        <v>23202.258468617307</v>
      </c>
      <c r="O204" s="92">
        <f t="shared" si="31"/>
        <v>49159.741531382693</v>
      </c>
    </row>
    <row r="205" spans="8:15" x14ac:dyDescent="0.2">
      <c r="H205">
        <f t="shared" si="32"/>
        <v>203</v>
      </c>
      <c r="I205" s="92">
        <f t="shared" si="28"/>
        <v>56.388888888888893</v>
      </c>
      <c r="J205" s="92">
        <f t="shared" si="25"/>
        <v>385.76756084915746</v>
      </c>
      <c r="K205" s="92">
        <f t="shared" si="26"/>
        <v>31.529340000000001</v>
      </c>
      <c r="L205" s="92">
        <f t="shared" si="27"/>
        <v>0</v>
      </c>
      <c r="M205" s="92">
        <f t="shared" si="29"/>
        <v>417.29690084915745</v>
      </c>
      <c r="N205" s="92">
        <f t="shared" si="30"/>
        <v>23530.908575660826</v>
      </c>
      <c r="O205" s="92">
        <f t="shared" si="31"/>
        <v>48831.091424339174</v>
      </c>
    </row>
    <row r="206" spans="8:15" x14ac:dyDescent="0.2">
      <c r="H206">
        <f t="shared" si="32"/>
        <v>204</v>
      </c>
      <c r="I206" s="92">
        <f t="shared" si="28"/>
        <v>56.666666666666671</v>
      </c>
      <c r="J206" s="92">
        <f t="shared" si="25"/>
        <v>389.57758771866673</v>
      </c>
      <c r="K206" s="92">
        <f t="shared" si="26"/>
        <v>31.529340000000001</v>
      </c>
      <c r="L206" s="92">
        <f t="shared" si="27"/>
        <v>0</v>
      </c>
      <c r="M206" s="92">
        <f t="shared" si="29"/>
        <v>421.10692771866673</v>
      </c>
      <c r="N206" s="92">
        <f t="shared" si="30"/>
        <v>23862.725904057785</v>
      </c>
      <c r="O206" s="92">
        <f t="shared" si="31"/>
        <v>48499.274095942215</v>
      </c>
    </row>
    <row r="207" spans="8:15" x14ac:dyDescent="0.2">
      <c r="H207">
        <f t="shared" si="32"/>
        <v>205</v>
      </c>
      <c r="I207" s="92">
        <f t="shared" si="28"/>
        <v>56.94444444444445</v>
      </c>
      <c r="J207" s="92">
        <f t="shared" si="25"/>
        <v>393.40633707893522</v>
      </c>
      <c r="K207" s="92">
        <f t="shared" si="26"/>
        <v>31.529340000000001</v>
      </c>
      <c r="L207" s="92">
        <f t="shared" si="27"/>
        <v>0</v>
      </c>
      <c r="M207" s="92">
        <f t="shared" si="29"/>
        <v>424.93567707893521</v>
      </c>
      <c r="N207" s="92">
        <f t="shared" si="30"/>
        <v>24197.726055883813</v>
      </c>
      <c r="O207" s="92">
        <f t="shared" si="31"/>
        <v>48164.273944116183</v>
      </c>
    </row>
    <row r="208" spans="8:15" x14ac:dyDescent="0.2">
      <c r="H208">
        <f t="shared" si="32"/>
        <v>206</v>
      </c>
      <c r="I208" s="92">
        <f t="shared" si="28"/>
        <v>57.222222222222221</v>
      </c>
      <c r="J208" s="92">
        <f t="shared" si="25"/>
        <v>397.25380892996293</v>
      </c>
      <c r="K208" s="92">
        <f t="shared" si="26"/>
        <v>31.529340000000001</v>
      </c>
      <c r="L208" s="92">
        <f t="shared" si="27"/>
        <v>0</v>
      </c>
      <c r="M208" s="92">
        <f t="shared" si="29"/>
        <v>428.78314892996292</v>
      </c>
      <c r="N208" s="92">
        <f t="shared" si="30"/>
        <v>24535.924633214545</v>
      </c>
      <c r="O208" s="92">
        <f t="shared" si="31"/>
        <v>47826.075366785459</v>
      </c>
    </row>
    <row r="209" spans="8:15" x14ac:dyDescent="0.2">
      <c r="H209">
        <f t="shared" si="32"/>
        <v>207</v>
      </c>
      <c r="I209" s="92">
        <f t="shared" si="28"/>
        <v>57.5</v>
      </c>
      <c r="J209" s="92">
        <f t="shared" si="25"/>
        <v>401.12000327174997</v>
      </c>
      <c r="K209" s="92">
        <f t="shared" si="26"/>
        <v>31.529340000000001</v>
      </c>
      <c r="L209" s="92">
        <f t="shared" si="27"/>
        <v>0</v>
      </c>
      <c r="M209" s="92">
        <f t="shared" si="29"/>
        <v>432.64934327174996</v>
      </c>
      <c r="N209" s="92">
        <f t="shared" si="30"/>
        <v>24877.337238125623</v>
      </c>
      <c r="O209" s="92">
        <f t="shared" si="31"/>
        <v>47484.662761874381</v>
      </c>
    </row>
    <row r="210" spans="8:15" x14ac:dyDescent="0.2">
      <c r="H210">
        <f t="shared" si="32"/>
        <v>208</v>
      </c>
      <c r="I210" s="92">
        <f t="shared" si="28"/>
        <v>57.777777777777779</v>
      </c>
      <c r="J210" s="92">
        <f t="shared" ref="J210:J273" si="33">0.5*D$2*F$3*(I210^2)</f>
        <v>405.00492010429627</v>
      </c>
      <c r="K210" s="92">
        <f t="shared" ref="K210:K273" si="34">0.02*D$6*D$7</f>
        <v>31.529340000000001</v>
      </c>
      <c r="L210" s="92">
        <f t="shared" ref="L210:L273" si="35">D$6*D$7*(SIN(RADIANS(F$9)))</f>
        <v>0</v>
      </c>
      <c r="M210" s="92">
        <f t="shared" si="29"/>
        <v>436.53426010429627</v>
      </c>
      <c r="N210" s="92">
        <f t="shared" si="30"/>
        <v>25221.979472692674</v>
      </c>
      <c r="O210" s="92">
        <f t="shared" si="31"/>
        <v>47140.020527307322</v>
      </c>
    </row>
    <row r="211" spans="8:15" x14ac:dyDescent="0.2">
      <c r="H211">
        <f t="shared" si="32"/>
        <v>209</v>
      </c>
      <c r="I211" s="92">
        <f t="shared" si="28"/>
        <v>58.055555555555557</v>
      </c>
      <c r="J211" s="92">
        <f t="shared" si="33"/>
        <v>408.90855942760186</v>
      </c>
      <c r="K211" s="92">
        <f t="shared" si="34"/>
        <v>31.529340000000001</v>
      </c>
      <c r="L211" s="92">
        <f t="shared" si="35"/>
        <v>0</v>
      </c>
      <c r="M211" s="92">
        <f t="shared" si="29"/>
        <v>440.43789942760185</v>
      </c>
      <c r="N211" s="92">
        <f t="shared" si="30"/>
        <v>25569.86693899133</v>
      </c>
      <c r="O211" s="92">
        <f t="shared" si="31"/>
        <v>46792.133061008673</v>
      </c>
    </row>
    <row r="212" spans="8:15" x14ac:dyDescent="0.2">
      <c r="H212">
        <f t="shared" si="32"/>
        <v>210</v>
      </c>
      <c r="I212" s="92">
        <f t="shared" si="28"/>
        <v>58.333333333333336</v>
      </c>
      <c r="J212" s="92">
        <f t="shared" si="33"/>
        <v>412.83092124166666</v>
      </c>
      <c r="K212" s="92">
        <f t="shared" si="34"/>
        <v>31.529340000000001</v>
      </c>
      <c r="L212" s="92">
        <f t="shared" si="35"/>
        <v>0</v>
      </c>
      <c r="M212" s="92">
        <f t="shared" si="29"/>
        <v>444.36026124166665</v>
      </c>
      <c r="N212" s="92">
        <f t="shared" si="30"/>
        <v>25921.015239097222</v>
      </c>
      <c r="O212" s="92">
        <f t="shared" si="31"/>
        <v>46440.984760902778</v>
      </c>
    </row>
    <row r="213" spans="8:15" x14ac:dyDescent="0.2">
      <c r="H213">
        <f t="shared" si="32"/>
        <v>211</v>
      </c>
      <c r="I213" s="92">
        <f t="shared" si="28"/>
        <v>58.611111111111114</v>
      </c>
      <c r="J213" s="92">
        <f t="shared" si="33"/>
        <v>416.77200554649079</v>
      </c>
      <c r="K213" s="92">
        <f t="shared" si="34"/>
        <v>31.529340000000001</v>
      </c>
      <c r="L213" s="92">
        <f t="shared" si="35"/>
        <v>0</v>
      </c>
      <c r="M213" s="92">
        <f t="shared" si="29"/>
        <v>448.30134554649078</v>
      </c>
      <c r="N213" s="92">
        <f t="shared" si="30"/>
        <v>26275.439975085988</v>
      </c>
      <c r="O213" s="92">
        <f t="shared" si="31"/>
        <v>46086.560024914012</v>
      </c>
    </row>
    <row r="214" spans="8:15" x14ac:dyDescent="0.2">
      <c r="H214">
        <f t="shared" si="32"/>
        <v>212</v>
      </c>
      <c r="I214" s="92">
        <f t="shared" si="28"/>
        <v>58.888888888888893</v>
      </c>
      <c r="J214" s="92">
        <f t="shared" si="33"/>
        <v>420.73181234207408</v>
      </c>
      <c r="K214" s="92">
        <f t="shared" si="34"/>
        <v>31.529340000000001</v>
      </c>
      <c r="L214" s="92">
        <f t="shared" si="35"/>
        <v>0</v>
      </c>
      <c r="M214" s="92">
        <f t="shared" si="29"/>
        <v>452.26115234207407</v>
      </c>
      <c r="N214" s="92">
        <f t="shared" si="30"/>
        <v>26633.156749033253</v>
      </c>
      <c r="O214" s="92">
        <f t="shared" si="31"/>
        <v>45728.843250966747</v>
      </c>
    </row>
    <row r="215" spans="8:15" x14ac:dyDescent="0.2">
      <c r="H215">
        <f t="shared" si="32"/>
        <v>213</v>
      </c>
      <c r="I215" s="92">
        <f t="shared" si="28"/>
        <v>59.166666666666671</v>
      </c>
      <c r="J215" s="92">
        <f t="shared" si="33"/>
        <v>424.7103416284167</v>
      </c>
      <c r="K215" s="92">
        <f t="shared" si="34"/>
        <v>31.529340000000001</v>
      </c>
      <c r="L215" s="92">
        <f t="shared" si="35"/>
        <v>0</v>
      </c>
      <c r="M215" s="92">
        <f t="shared" si="29"/>
        <v>456.23968162841669</v>
      </c>
      <c r="N215" s="92">
        <f t="shared" si="30"/>
        <v>26994.181163014655</v>
      </c>
      <c r="O215" s="92">
        <f t="shared" si="31"/>
        <v>45367.818836985345</v>
      </c>
    </row>
    <row r="216" spans="8:15" x14ac:dyDescent="0.2">
      <c r="H216">
        <f t="shared" si="32"/>
        <v>214</v>
      </c>
      <c r="I216" s="92">
        <f t="shared" si="28"/>
        <v>59.44444444444445</v>
      </c>
      <c r="J216" s="92">
        <f t="shared" si="33"/>
        <v>428.70759340551854</v>
      </c>
      <c r="K216" s="92">
        <f t="shared" si="34"/>
        <v>31.529340000000001</v>
      </c>
      <c r="L216" s="92">
        <f t="shared" si="35"/>
        <v>0</v>
      </c>
      <c r="M216" s="92">
        <f t="shared" si="29"/>
        <v>460.23693340551853</v>
      </c>
      <c r="N216" s="92">
        <f t="shared" si="30"/>
        <v>27358.528819105824</v>
      </c>
      <c r="O216" s="92">
        <f t="shared" si="31"/>
        <v>45003.471180894179</v>
      </c>
    </row>
    <row r="217" spans="8:15" x14ac:dyDescent="0.2">
      <c r="H217">
        <f t="shared" si="32"/>
        <v>215</v>
      </c>
      <c r="I217" s="92">
        <f t="shared" si="28"/>
        <v>59.722222222222221</v>
      </c>
      <c r="J217" s="92">
        <f t="shared" si="33"/>
        <v>432.72356767337959</v>
      </c>
      <c r="K217" s="92">
        <f t="shared" si="34"/>
        <v>31.529340000000001</v>
      </c>
      <c r="L217" s="92">
        <f t="shared" si="35"/>
        <v>0</v>
      </c>
      <c r="M217" s="92">
        <f t="shared" si="29"/>
        <v>464.25290767337958</v>
      </c>
      <c r="N217" s="92">
        <f t="shared" si="30"/>
        <v>27726.215319382391</v>
      </c>
      <c r="O217" s="92">
        <f t="shared" si="31"/>
        <v>44635.784680617609</v>
      </c>
    </row>
    <row r="218" spans="8:15" x14ac:dyDescent="0.2">
      <c r="H218">
        <f t="shared" si="32"/>
        <v>216</v>
      </c>
      <c r="I218" s="92">
        <f t="shared" si="28"/>
        <v>60</v>
      </c>
      <c r="J218" s="92">
        <f t="shared" si="33"/>
        <v>436.75826443199998</v>
      </c>
      <c r="K218" s="92">
        <f t="shared" si="34"/>
        <v>31.529340000000001</v>
      </c>
      <c r="L218" s="92">
        <f t="shared" si="35"/>
        <v>0</v>
      </c>
      <c r="M218" s="92">
        <f t="shared" si="29"/>
        <v>468.28760443199997</v>
      </c>
      <c r="N218" s="92">
        <f t="shared" si="30"/>
        <v>28097.256265919998</v>
      </c>
      <c r="O218" s="92">
        <f t="shared" si="31"/>
        <v>44264.743734080002</v>
      </c>
    </row>
    <row r="219" spans="8:15" x14ac:dyDescent="0.2">
      <c r="H219">
        <f t="shared" si="32"/>
        <v>217</v>
      </c>
      <c r="I219" s="92">
        <f t="shared" si="28"/>
        <v>60.277777777777779</v>
      </c>
      <c r="J219" s="92">
        <f t="shared" si="33"/>
        <v>440.81168368137963</v>
      </c>
      <c r="K219" s="92">
        <f t="shared" si="34"/>
        <v>31.529340000000001</v>
      </c>
      <c r="L219" s="92">
        <f t="shared" si="35"/>
        <v>0</v>
      </c>
      <c r="M219" s="92">
        <f t="shared" si="29"/>
        <v>472.34102368137962</v>
      </c>
      <c r="N219" s="92">
        <f t="shared" si="30"/>
        <v>28471.667260794271</v>
      </c>
      <c r="O219" s="92">
        <f t="shared" si="31"/>
        <v>43890.332739205725</v>
      </c>
    </row>
    <row r="220" spans="8:15" x14ac:dyDescent="0.2">
      <c r="H220">
        <f t="shared" si="32"/>
        <v>218</v>
      </c>
      <c r="I220" s="92">
        <f t="shared" si="28"/>
        <v>60.555555555555557</v>
      </c>
      <c r="J220" s="92">
        <f t="shared" si="33"/>
        <v>444.88382542151851</v>
      </c>
      <c r="K220" s="92">
        <f t="shared" si="34"/>
        <v>31.529340000000001</v>
      </c>
      <c r="L220" s="92">
        <f t="shared" si="35"/>
        <v>0</v>
      </c>
      <c r="M220" s="92">
        <f t="shared" si="29"/>
        <v>476.4131654215185</v>
      </c>
      <c r="N220" s="92">
        <f t="shared" si="30"/>
        <v>28849.463906080844</v>
      </c>
      <c r="O220" s="92">
        <f t="shared" si="31"/>
        <v>43512.53609391916</v>
      </c>
    </row>
    <row r="221" spans="8:15" x14ac:dyDescent="0.2">
      <c r="H221">
        <f t="shared" si="32"/>
        <v>219</v>
      </c>
      <c r="I221" s="92">
        <f t="shared" si="28"/>
        <v>60.833333333333336</v>
      </c>
      <c r="J221" s="92">
        <f t="shared" si="33"/>
        <v>448.97468965241666</v>
      </c>
      <c r="K221" s="92">
        <f t="shared" si="34"/>
        <v>31.529340000000001</v>
      </c>
      <c r="L221" s="92">
        <f t="shared" si="35"/>
        <v>0</v>
      </c>
      <c r="M221" s="92">
        <f t="shared" si="29"/>
        <v>480.50402965241665</v>
      </c>
      <c r="N221" s="92">
        <f t="shared" si="30"/>
        <v>29230.661803855346</v>
      </c>
      <c r="O221" s="92">
        <f t="shared" si="31"/>
        <v>43131.338196144658</v>
      </c>
    </row>
    <row r="222" spans="8:15" x14ac:dyDescent="0.2">
      <c r="H222">
        <f t="shared" si="32"/>
        <v>220</v>
      </c>
      <c r="I222" s="92">
        <f t="shared" si="28"/>
        <v>61.111111111111114</v>
      </c>
      <c r="J222" s="92">
        <f t="shared" si="33"/>
        <v>453.08427637407408</v>
      </c>
      <c r="K222" s="92">
        <f t="shared" si="34"/>
        <v>31.529340000000001</v>
      </c>
      <c r="L222" s="92">
        <f t="shared" si="35"/>
        <v>0</v>
      </c>
      <c r="M222" s="92">
        <f t="shared" si="29"/>
        <v>484.61361637407407</v>
      </c>
      <c r="N222" s="92">
        <f t="shared" si="30"/>
        <v>29615.276556193417</v>
      </c>
      <c r="O222" s="92">
        <f t="shared" si="31"/>
        <v>42746.723443806579</v>
      </c>
    </row>
    <row r="223" spans="8:15" x14ac:dyDescent="0.2">
      <c r="H223">
        <f t="shared" si="32"/>
        <v>221</v>
      </c>
      <c r="I223" s="92">
        <f t="shared" si="28"/>
        <v>61.388888888888893</v>
      </c>
      <c r="J223" s="92">
        <f t="shared" si="33"/>
        <v>457.21258558649077</v>
      </c>
      <c r="K223" s="92">
        <f t="shared" si="34"/>
        <v>31.529340000000001</v>
      </c>
      <c r="L223" s="92">
        <f t="shared" si="35"/>
        <v>0</v>
      </c>
      <c r="M223" s="92">
        <f t="shared" si="29"/>
        <v>488.74192558649077</v>
      </c>
      <c r="N223" s="92">
        <f t="shared" si="30"/>
        <v>30003.323765170684</v>
      </c>
      <c r="O223" s="92">
        <f t="shared" si="31"/>
        <v>42358.676234829312</v>
      </c>
    </row>
    <row r="224" spans="8:15" x14ac:dyDescent="0.2">
      <c r="H224">
        <f t="shared" si="32"/>
        <v>222</v>
      </c>
      <c r="I224" s="92">
        <f t="shared" si="28"/>
        <v>61.666666666666671</v>
      </c>
      <c r="J224" s="92">
        <f t="shared" si="33"/>
        <v>461.35961728966669</v>
      </c>
      <c r="K224" s="92">
        <f t="shared" si="34"/>
        <v>31.529340000000001</v>
      </c>
      <c r="L224" s="92">
        <f t="shared" si="35"/>
        <v>0</v>
      </c>
      <c r="M224" s="92">
        <f t="shared" si="29"/>
        <v>492.88895728966668</v>
      </c>
      <c r="N224" s="92">
        <f t="shared" si="30"/>
        <v>30394.819032862782</v>
      </c>
      <c r="O224" s="92">
        <f t="shared" si="31"/>
        <v>41967.180967137218</v>
      </c>
    </row>
    <row r="225" spans="8:15" x14ac:dyDescent="0.2">
      <c r="H225">
        <f t="shared" si="32"/>
        <v>223</v>
      </c>
      <c r="I225" s="92">
        <f t="shared" si="28"/>
        <v>61.94444444444445</v>
      </c>
      <c r="J225" s="92">
        <f t="shared" si="33"/>
        <v>465.52537148360187</v>
      </c>
      <c r="K225" s="92">
        <f t="shared" si="34"/>
        <v>31.529340000000001</v>
      </c>
      <c r="L225" s="92">
        <f t="shared" si="35"/>
        <v>0</v>
      </c>
      <c r="M225" s="92">
        <f t="shared" si="29"/>
        <v>497.05471148360186</v>
      </c>
      <c r="N225" s="92">
        <f t="shared" si="30"/>
        <v>30789.777961345342</v>
      </c>
      <c r="O225" s="92">
        <f t="shared" si="31"/>
        <v>41572.222038654654</v>
      </c>
    </row>
    <row r="226" spans="8:15" x14ac:dyDescent="0.2">
      <c r="H226">
        <f t="shared" si="32"/>
        <v>224</v>
      </c>
      <c r="I226" s="92">
        <f t="shared" si="28"/>
        <v>62.222222222222229</v>
      </c>
      <c r="J226" s="92">
        <f t="shared" si="33"/>
        <v>469.70984816829633</v>
      </c>
      <c r="K226" s="92">
        <f t="shared" si="34"/>
        <v>31.529340000000001</v>
      </c>
      <c r="L226" s="92">
        <f t="shared" si="35"/>
        <v>0</v>
      </c>
      <c r="M226" s="92">
        <f t="shared" si="29"/>
        <v>501.23918816829632</v>
      </c>
      <c r="N226" s="92">
        <f t="shared" si="30"/>
        <v>31188.216152693996</v>
      </c>
      <c r="O226" s="92">
        <f t="shared" si="31"/>
        <v>41173.783847306004</v>
      </c>
    </row>
    <row r="227" spans="8:15" x14ac:dyDescent="0.2">
      <c r="H227">
        <f t="shared" si="32"/>
        <v>225</v>
      </c>
      <c r="I227" s="92">
        <f t="shared" si="28"/>
        <v>62.5</v>
      </c>
      <c r="J227" s="92">
        <f t="shared" si="33"/>
        <v>473.91304734374995</v>
      </c>
      <c r="K227" s="92">
        <f t="shared" si="34"/>
        <v>31.529340000000001</v>
      </c>
      <c r="L227" s="92">
        <f t="shared" si="35"/>
        <v>0</v>
      </c>
      <c r="M227" s="92">
        <f t="shared" si="29"/>
        <v>505.44238734374994</v>
      </c>
      <c r="N227" s="92">
        <f t="shared" si="30"/>
        <v>31590.14920898437</v>
      </c>
      <c r="O227" s="92">
        <f t="shared" si="31"/>
        <v>40771.850791015633</v>
      </c>
    </row>
    <row r="228" spans="8:15" x14ac:dyDescent="0.2">
      <c r="H228">
        <f t="shared" si="32"/>
        <v>226</v>
      </c>
      <c r="I228" s="92">
        <f t="shared" si="28"/>
        <v>62.777777777777779</v>
      </c>
      <c r="J228" s="92">
        <f t="shared" si="33"/>
        <v>478.13496900996296</v>
      </c>
      <c r="K228" s="92">
        <f t="shared" si="34"/>
        <v>31.529340000000001</v>
      </c>
      <c r="L228" s="92">
        <f t="shared" si="35"/>
        <v>0</v>
      </c>
      <c r="M228" s="92">
        <f t="shared" si="29"/>
        <v>509.66430900996295</v>
      </c>
      <c r="N228" s="92">
        <f t="shared" si="30"/>
        <v>31995.59273229212</v>
      </c>
      <c r="O228" s="92">
        <f t="shared" si="31"/>
        <v>40366.40726770788</v>
      </c>
    </row>
    <row r="229" spans="8:15" x14ac:dyDescent="0.2">
      <c r="H229">
        <f t="shared" si="32"/>
        <v>227</v>
      </c>
      <c r="I229" s="92">
        <f t="shared" si="28"/>
        <v>63.055555555555557</v>
      </c>
      <c r="J229" s="92">
        <f t="shared" si="33"/>
        <v>482.37561316693518</v>
      </c>
      <c r="K229" s="92">
        <f t="shared" si="34"/>
        <v>31.529340000000001</v>
      </c>
      <c r="L229" s="92">
        <f t="shared" si="35"/>
        <v>0</v>
      </c>
      <c r="M229" s="92">
        <f t="shared" si="29"/>
        <v>513.90495316693523</v>
      </c>
      <c r="N229" s="92">
        <f t="shared" si="30"/>
        <v>32404.562324692863</v>
      </c>
      <c r="O229" s="92">
        <f t="shared" si="31"/>
        <v>39957.437675307141</v>
      </c>
    </row>
    <row r="230" spans="8:15" x14ac:dyDescent="0.2">
      <c r="H230">
        <f t="shared" si="32"/>
        <v>228</v>
      </c>
      <c r="I230" s="92">
        <f t="shared" si="28"/>
        <v>63.333333333333336</v>
      </c>
      <c r="J230" s="92">
        <f t="shared" si="33"/>
        <v>486.63497981466668</v>
      </c>
      <c r="K230" s="92">
        <f t="shared" si="34"/>
        <v>31.529340000000001</v>
      </c>
      <c r="L230" s="92">
        <f t="shared" si="35"/>
        <v>0</v>
      </c>
      <c r="M230" s="92">
        <f t="shared" si="29"/>
        <v>518.16431981466667</v>
      </c>
      <c r="N230" s="92">
        <f t="shared" si="30"/>
        <v>32817.073588262225</v>
      </c>
      <c r="O230" s="92">
        <f t="shared" si="31"/>
        <v>39544.926411737775</v>
      </c>
    </row>
    <row r="231" spans="8:15" x14ac:dyDescent="0.2">
      <c r="H231">
        <f t="shared" si="32"/>
        <v>229</v>
      </c>
      <c r="I231" s="92">
        <f t="shared" si="28"/>
        <v>63.611111111111114</v>
      </c>
      <c r="J231" s="92">
        <f t="shared" si="33"/>
        <v>490.91306895315739</v>
      </c>
      <c r="K231" s="92">
        <f t="shared" si="34"/>
        <v>31.529340000000001</v>
      </c>
      <c r="L231" s="92">
        <f t="shared" si="35"/>
        <v>0</v>
      </c>
      <c r="M231" s="92">
        <f t="shared" si="29"/>
        <v>522.44240895315738</v>
      </c>
      <c r="N231" s="92">
        <f t="shared" si="30"/>
        <v>33233.142125075843</v>
      </c>
      <c r="O231" s="92">
        <f t="shared" si="31"/>
        <v>39128.857874924157</v>
      </c>
    </row>
    <row r="232" spans="8:15" x14ac:dyDescent="0.2">
      <c r="H232">
        <f t="shared" si="32"/>
        <v>230</v>
      </c>
      <c r="I232" s="92">
        <f t="shared" si="28"/>
        <v>63.888888888888893</v>
      </c>
      <c r="J232" s="92">
        <f t="shared" si="33"/>
        <v>495.20988058240744</v>
      </c>
      <c r="K232" s="92">
        <f t="shared" si="34"/>
        <v>31.529340000000001</v>
      </c>
      <c r="L232" s="92">
        <f t="shared" si="35"/>
        <v>0</v>
      </c>
      <c r="M232" s="92">
        <f t="shared" si="29"/>
        <v>526.73922058240748</v>
      </c>
      <c r="N232" s="92">
        <f t="shared" si="30"/>
        <v>33652.783537209369</v>
      </c>
      <c r="O232" s="92">
        <f t="shared" si="31"/>
        <v>38709.216462790631</v>
      </c>
    </row>
    <row r="233" spans="8:15" x14ac:dyDescent="0.2">
      <c r="H233">
        <f t="shared" si="32"/>
        <v>231</v>
      </c>
      <c r="I233" s="92">
        <f t="shared" si="28"/>
        <v>64.166666666666671</v>
      </c>
      <c r="J233" s="92">
        <f t="shared" si="33"/>
        <v>499.52541470241664</v>
      </c>
      <c r="K233" s="92">
        <f t="shared" si="34"/>
        <v>31.529340000000001</v>
      </c>
      <c r="L233" s="92">
        <f t="shared" si="35"/>
        <v>0</v>
      </c>
      <c r="M233" s="92">
        <f t="shared" si="29"/>
        <v>531.05475470241663</v>
      </c>
      <c r="N233" s="92">
        <f t="shared" si="30"/>
        <v>34076.013426738406</v>
      </c>
      <c r="O233" s="92">
        <f t="shared" si="31"/>
        <v>38285.986573261594</v>
      </c>
    </row>
    <row r="234" spans="8:15" x14ac:dyDescent="0.2">
      <c r="H234">
        <f t="shared" si="32"/>
        <v>232</v>
      </c>
      <c r="I234" s="92">
        <f t="shared" si="28"/>
        <v>64.444444444444443</v>
      </c>
      <c r="J234" s="92">
        <f t="shared" si="33"/>
        <v>503.85967131318517</v>
      </c>
      <c r="K234" s="92">
        <f t="shared" si="34"/>
        <v>31.529340000000001</v>
      </c>
      <c r="L234" s="92">
        <f t="shared" si="35"/>
        <v>0</v>
      </c>
      <c r="M234" s="92">
        <f t="shared" si="29"/>
        <v>535.38901131318516</v>
      </c>
      <c r="N234" s="92">
        <f t="shared" si="30"/>
        <v>34502.847395738601</v>
      </c>
      <c r="O234" s="92">
        <f t="shared" si="31"/>
        <v>37859.152604261399</v>
      </c>
    </row>
    <row r="235" spans="8:15" x14ac:dyDescent="0.2">
      <c r="H235">
        <f t="shared" si="32"/>
        <v>233</v>
      </c>
      <c r="I235" s="92">
        <f t="shared" si="28"/>
        <v>64.722222222222229</v>
      </c>
      <c r="J235" s="92">
        <f t="shared" si="33"/>
        <v>508.21265041471304</v>
      </c>
      <c r="K235" s="92">
        <f t="shared" si="34"/>
        <v>31.529340000000001</v>
      </c>
      <c r="L235" s="92">
        <f t="shared" si="35"/>
        <v>0</v>
      </c>
      <c r="M235" s="92">
        <f t="shared" si="29"/>
        <v>539.74199041471309</v>
      </c>
      <c r="N235" s="92">
        <f t="shared" si="30"/>
        <v>34933.301046285604</v>
      </c>
      <c r="O235" s="92">
        <f t="shared" si="31"/>
        <v>37428.698953714396</v>
      </c>
    </row>
    <row r="236" spans="8:15" x14ac:dyDescent="0.2">
      <c r="H236">
        <f t="shared" si="32"/>
        <v>234</v>
      </c>
      <c r="I236" s="92">
        <f t="shared" si="28"/>
        <v>65</v>
      </c>
      <c r="J236" s="92">
        <f t="shared" si="33"/>
        <v>512.58435200700001</v>
      </c>
      <c r="K236" s="92">
        <f t="shared" si="34"/>
        <v>31.529340000000001</v>
      </c>
      <c r="L236" s="92">
        <f t="shared" si="35"/>
        <v>0</v>
      </c>
      <c r="M236" s="92">
        <f t="shared" si="29"/>
        <v>544.11369200700005</v>
      </c>
      <c r="N236" s="92">
        <f t="shared" si="30"/>
        <v>35367.389980455002</v>
      </c>
      <c r="O236" s="92">
        <f t="shared" si="31"/>
        <v>36994.610019544998</v>
      </c>
    </row>
    <row r="237" spans="8:15" x14ac:dyDescent="0.2">
      <c r="H237">
        <f t="shared" si="32"/>
        <v>235</v>
      </c>
      <c r="I237" s="92">
        <f t="shared" si="28"/>
        <v>65.277777777777786</v>
      </c>
      <c r="J237" s="92">
        <f t="shared" si="33"/>
        <v>516.97477609004636</v>
      </c>
      <c r="K237" s="92">
        <f t="shared" si="34"/>
        <v>31.529340000000001</v>
      </c>
      <c r="L237" s="92">
        <f t="shared" si="35"/>
        <v>0</v>
      </c>
      <c r="M237" s="92">
        <f t="shared" si="29"/>
        <v>548.50411609004641</v>
      </c>
      <c r="N237" s="92">
        <f t="shared" si="30"/>
        <v>35805.12980032248</v>
      </c>
      <c r="O237" s="92">
        <f t="shared" si="31"/>
        <v>36556.87019967752</v>
      </c>
    </row>
    <row r="238" spans="8:15" x14ac:dyDescent="0.2">
      <c r="H238">
        <f t="shared" si="32"/>
        <v>236</v>
      </c>
      <c r="I238" s="92">
        <f t="shared" si="28"/>
        <v>65.555555555555557</v>
      </c>
      <c r="J238" s="92">
        <f t="shared" si="33"/>
        <v>521.38392266385176</v>
      </c>
      <c r="K238" s="92">
        <f t="shared" si="34"/>
        <v>31.529340000000001</v>
      </c>
      <c r="L238" s="92">
        <f t="shared" si="35"/>
        <v>0</v>
      </c>
      <c r="M238" s="92">
        <f t="shared" si="29"/>
        <v>552.91326266385181</v>
      </c>
      <c r="N238" s="92">
        <f t="shared" si="30"/>
        <v>36246.53610796362</v>
      </c>
      <c r="O238" s="92">
        <f t="shared" si="31"/>
        <v>36115.46389203638</v>
      </c>
    </row>
    <row r="239" spans="8:15" x14ac:dyDescent="0.2">
      <c r="H239">
        <f t="shared" si="32"/>
        <v>237</v>
      </c>
      <c r="I239" s="92">
        <f t="shared" si="28"/>
        <v>65.833333333333343</v>
      </c>
      <c r="J239" s="92">
        <f t="shared" si="33"/>
        <v>525.81179172841678</v>
      </c>
      <c r="K239" s="92">
        <f t="shared" si="34"/>
        <v>31.529340000000001</v>
      </c>
      <c r="L239" s="92">
        <f t="shared" si="35"/>
        <v>0</v>
      </c>
      <c r="M239" s="92">
        <f t="shared" si="29"/>
        <v>557.34113172841683</v>
      </c>
      <c r="N239" s="92">
        <f t="shared" si="30"/>
        <v>36691.624505454114</v>
      </c>
      <c r="O239" s="92">
        <f t="shared" si="31"/>
        <v>35670.375494545886</v>
      </c>
    </row>
    <row r="240" spans="8:15" x14ac:dyDescent="0.2">
      <c r="H240">
        <f t="shared" si="32"/>
        <v>238</v>
      </c>
      <c r="I240" s="92">
        <f t="shared" si="28"/>
        <v>66.111111111111114</v>
      </c>
      <c r="J240" s="92">
        <f t="shared" si="33"/>
        <v>530.25838328374073</v>
      </c>
      <c r="K240" s="92">
        <f t="shared" si="34"/>
        <v>31.529340000000001</v>
      </c>
      <c r="L240" s="92">
        <f t="shared" si="35"/>
        <v>0</v>
      </c>
      <c r="M240" s="92">
        <f t="shared" si="29"/>
        <v>561.78772328374077</v>
      </c>
      <c r="N240" s="92">
        <f t="shared" si="30"/>
        <v>37140.410594869529</v>
      </c>
      <c r="O240" s="92">
        <f t="shared" si="31"/>
        <v>35221.589405130471</v>
      </c>
    </row>
    <row r="241" spans="8:15" x14ac:dyDescent="0.2">
      <c r="H241">
        <f t="shared" si="32"/>
        <v>239</v>
      </c>
      <c r="I241" s="92">
        <f t="shared" si="28"/>
        <v>66.388888888888886</v>
      </c>
      <c r="J241" s="92">
        <f t="shared" si="33"/>
        <v>534.72369732982395</v>
      </c>
      <c r="K241" s="92">
        <f t="shared" si="34"/>
        <v>31.529340000000001</v>
      </c>
      <c r="L241" s="92">
        <f t="shared" si="35"/>
        <v>0</v>
      </c>
      <c r="M241" s="92">
        <f t="shared" si="29"/>
        <v>566.253037329824</v>
      </c>
      <c r="N241" s="92">
        <f t="shared" si="30"/>
        <v>37592.909978285534</v>
      </c>
      <c r="O241" s="92">
        <f t="shared" si="31"/>
        <v>34769.090021714466</v>
      </c>
    </row>
    <row r="242" spans="8:15" x14ac:dyDescent="0.2">
      <c r="H242">
        <f t="shared" si="32"/>
        <v>240</v>
      </c>
      <c r="I242" s="92">
        <f t="shared" si="28"/>
        <v>66.666666666666671</v>
      </c>
      <c r="J242" s="92">
        <f t="shared" si="33"/>
        <v>539.20773386666679</v>
      </c>
      <c r="K242" s="92">
        <f t="shared" si="34"/>
        <v>31.529340000000001</v>
      </c>
      <c r="L242" s="92">
        <f t="shared" si="35"/>
        <v>0</v>
      </c>
      <c r="M242" s="92">
        <f t="shared" si="29"/>
        <v>570.73707386666683</v>
      </c>
      <c r="N242" s="92">
        <f t="shared" si="30"/>
        <v>38049.138257777791</v>
      </c>
      <c r="O242" s="92">
        <f t="shared" si="31"/>
        <v>34312.861742222209</v>
      </c>
    </row>
    <row r="243" spans="8:15" x14ac:dyDescent="0.2">
      <c r="H243">
        <f t="shared" si="32"/>
        <v>241</v>
      </c>
      <c r="I243" s="92">
        <f t="shared" si="28"/>
        <v>66.944444444444443</v>
      </c>
      <c r="J243" s="92">
        <f t="shared" si="33"/>
        <v>543.71049289426844</v>
      </c>
      <c r="K243" s="92">
        <f t="shared" si="34"/>
        <v>31.529340000000001</v>
      </c>
      <c r="L243" s="92">
        <f t="shared" si="35"/>
        <v>0</v>
      </c>
      <c r="M243" s="92">
        <f t="shared" si="29"/>
        <v>575.23983289426849</v>
      </c>
      <c r="N243" s="92">
        <f t="shared" si="30"/>
        <v>38509.111035421862</v>
      </c>
      <c r="O243" s="92">
        <f t="shared" si="31"/>
        <v>33852.888964578138</v>
      </c>
    </row>
    <row r="244" spans="8:15" x14ac:dyDescent="0.2">
      <c r="H244">
        <f t="shared" si="32"/>
        <v>242</v>
      </c>
      <c r="I244" s="92">
        <f t="shared" si="28"/>
        <v>67.222222222222229</v>
      </c>
      <c r="J244" s="92">
        <f t="shared" si="33"/>
        <v>548.23197441262971</v>
      </c>
      <c r="K244" s="92">
        <f t="shared" si="34"/>
        <v>31.529340000000001</v>
      </c>
      <c r="L244" s="92">
        <f t="shared" si="35"/>
        <v>0</v>
      </c>
      <c r="M244" s="92">
        <f t="shared" si="29"/>
        <v>579.76131441262976</v>
      </c>
      <c r="N244" s="92">
        <f t="shared" si="30"/>
        <v>38972.843913293451</v>
      </c>
      <c r="O244" s="92">
        <f t="shared" si="31"/>
        <v>33389.156086706549</v>
      </c>
    </row>
    <row r="245" spans="8:15" x14ac:dyDescent="0.2">
      <c r="H245">
        <f t="shared" si="32"/>
        <v>243</v>
      </c>
      <c r="I245" s="92">
        <f t="shared" si="28"/>
        <v>67.5</v>
      </c>
      <c r="J245" s="92">
        <f t="shared" si="33"/>
        <v>552.77217842174991</v>
      </c>
      <c r="K245" s="92">
        <f t="shared" si="34"/>
        <v>31.529340000000001</v>
      </c>
      <c r="L245" s="92">
        <f t="shared" si="35"/>
        <v>0</v>
      </c>
      <c r="M245" s="92">
        <f t="shared" si="29"/>
        <v>584.30151842174996</v>
      </c>
      <c r="N245" s="92">
        <f t="shared" si="30"/>
        <v>39440.352493468119</v>
      </c>
      <c r="O245" s="92">
        <f t="shared" si="31"/>
        <v>32921.647506531881</v>
      </c>
    </row>
    <row r="246" spans="8:15" x14ac:dyDescent="0.2">
      <c r="H246">
        <f t="shared" si="32"/>
        <v>244</v>
      </c>
      <c r="I246" s="92">
        <f t="shared" si="28"/>
        <v>67.777777777777786</v>
      </c>
      <c r="J246" s="92">
        <f t="shared" si="33"/>
        <v>557.33110492162973</v>
      </c>
      <c r="K246" s="92">
        <f t="shared" si="34"/>
        <v>31.529340000000001</v>
      </c>
      <c r="L246" s="92">
        <f t="shared" si="35"/>
        <v>0</v>
      </c>
      <c r="M246" s="92">
        <f t="shared" si="29"/>
        <v>588.86044492162978</v>
      </c>
      <c r="N246" s="92">
        <f t="shared" si="30"/>
        <v>39911.652378021579</v>
      </c>
      <c r="O246" s="92">
        <f t="shared" si="31"/>
        <v>32450.347621978421</v>
      </c>
    </row>
    <row r="247" spans="8:15" x14ac:dyDescent="0.2">
      <c r="H247">
        <f t="shared" si="32"/>
        <v>245</v>
      </c>
      <c r="I247" s="92">
        <f t="shared" si="28"/>
        <v>68.055555555555557</v>
      </c>
      <c r="J247" s="92">
        <f t="shared" si="33"/>
        <v>561.90875391226848</v>
      </c>
      <c r="K247" s="92">
        <f t="shared" si="34"/>
        <v>31.529340000000001</v>
      </c>
      <c r="L247" s="92">
        <f t="shared" si="35"/>
        <v>0</v>
      </c>
      <c r="M247" s="92">
        <f t="shared" si="29"/>
        <v>593.43809391226853</v>
      </c>
      <c r="N247" s="92">
        <f t="shared" si="30"/>
        <v>40386.759169029385</v>
      </c>
      <c r="O247" s="92">
        <f t="shared" si="31"/>
        <v>31975.240830970615</v>
      </c>
    </row>
    <row r="248" spans="8:15" x14ac:dyDescent="0.2">
      <c r="H248">
        <f t="shared" si="32"/>
        <v>246</v>
      </c>
      <c r="I248" s="92">
        <f t="shared" si="28"/>
        <v>68.333333333333343</v>
      </c>
      <c r="J248" s="92">
        <f t="shared" si="33"/>
        <v>566.50512539366684</v>
      </c>
      <c r="K248" s="92">
        <f t="shared" si="34"/>
        <v>31.529340000000001</v>
      </c>
      <c r="L248" s="92">
        <f t="shared" si="35"/>
        <v>0</v>
      </c>
      <c r="M248" s="92">
        <f t="shared" si="29"/>
        <v>598.03446539366689</v>
      </c>
      <c r="N248" s="92">
        <f t="shared" si="30"/>
        <v>40865.688468567241</v>
      </c>
      <c r="O248" s="92">
        <f t="shared" si="31"/>
        <v>31496.311531432759</v>
      </c>
    </row>
    <row r="249" spans="8:15" x14ac:dyDescent="0.2">
      <c r="H249">
        <f t="shared" si="32"/>
        <v>247</v>
      </c>
      <c r="I249" s="92">
        <f t="shared" si="28"/>
        <v>68.611111111111114</v>
      </c>
      <c r="J249" s="92">
        <f t="shared" si="33"/>
        <v>571.12021936582414</v>
      </c>
      <c r="K249" s="92">
        <f t="shared" si="34"/>
        <v>31.529340000000001</v>
      </c>
      <c r="L249" s="92">
        <f t="shared" si="35"/>
        <v>0</v>
      </c>
      <c r="M249" s="92">
        <f t="shared" si="29"/>
        <v>602.64955936582419</v>
      </c>
      <c r="N249" s="92">
        <f t="shared" si="30"/>
        <v>41348.455878710716</v>
      </c>
      <c r="O249" s="92">
        <f t="shared" si="31"/>
        <v>31013.544121289284</v>
      </c>
    </row>
    <row r="250" spans="8:15" x14ac:dyDescent="0.2">
      <c r="H250">
        <f t="shared" si="32"/>
        <v>248</v>
      </c>
      <c r="I250" s="92">
        <f t="shared" si="28"/>
        <v>68.888888888888886</v>
      </c>
      <c r="J250" s="92">
        <f t="shared" si="33"/>
        <v>575.7540358287406</v>
      </c>
      <c r="K250" s="92">
        <f t="shared" si="34"/>
        <v>31.529340000000001</v>
      </c>
      <c r="L250" s="92">
        <f t="shared" si="35"/>
        <v>0</v>
      </c>
      <c r="M250" s="92">
        <f t="shared" si="29"/>
        <v>607.28337582874065</v>
      </c>
      <c r="N250" s="92">
        <f t="shared" si="30"/>
        <v>41835.077001535465</v>
      </c>
      <c r="O250" s="92">
        <f t="shared" si="31"/>
        <v>30526.922998464535</v>
      </c>
    </row>
    <row r="251" spans="8:15" x14ac:dyDescent="0.2">
      <c r="H251">
        <f t="shared" si="32"/>
        <v>249</v>
      </c>
      <c r="I251" s="92">
        <f t="shared" si="28"/>
        <v>69.166666666666671</v>
      </c>
      <c r="J251" s="92">
        <f t="shared" si="33"/>
        <v>580.40657478241667</v>
      </c>
      <c r="K251" s="92">
        <f t="shared" si="34"/>
        <v>31.529340000000001</v>
      </c>
      <c r="L251" s="92">
        <f t="shared" si="35"/>
        <v>0</v>
      </c>
      <c r="M251" s="92">
        <f t="shared" si="29"/>
        <v>611.93591478241672</v>
      </c>
      <c r="N251" s="92">
        <f t="shared" si="30"/>
        <v>42325.567439117156</v>
      </c>
      <c r="O251" s="92">
        <f t="shared" si="31"/>
        <v>30036.432560882844</v>
      </c>
    </row>
    <row r="252" spans="8:15" x14ac:dyDescent="0.2">
      <c r="H252">
        <f t="shared" si="32"/>
        <v>250</v>
      </c>
      <c r="I252" s="92">
        <f t="shared" si="28"/>
        <v>69.444444444444443</v>
      </c>
      <c r="J252" s="92">
        <f t="shared" si="33"/>
        <v>585.07783622685179</v>
      </c>
      <c r="K252" s="92">
        <f t="shared" si="34"/>
        <v>31.529340000000001</v>
      </c>
      <c r="L252" s="92">
        <f t="shared" si="35"/>
        <v>0</v>
      </c>
      <c r="M252" s="92">
        <f t="shared" si="29"/>
        <v>616.60717622685183</v>
      </c>
      <c r="N252" s="92">
        <f t="shared" si="30"/>
        <v>42819.94279353138</v>
      </c>
      <c r="O252" s="92">
        <f t="shared" si="31"/>
        <v>29542.05720646862</v>
      </c>
    </row>
    <row r="253" spans="8:15" x14ac:dyDescent="0.2">
      <c r="H253">
        <f t="shared" si="32"/>
        <v>251</v>
      </c>
      <c r="I253" s="92">
        <f t="shared" si="28"/>
        <v>69.722222222222229</v>
      </c>
      <c r="J253" s="92">
        <f t="shared" si="33"/>
        <v>589.76782016204641</v>
      </c>
      <c r="K253" s="92">
        <f t="shared" si="34"/>
        <v>31.529340000000001</v>
      </c>
      <c r="L253" s="92">
        <f t="shared" si="35"/>
        <v>0</v>
      </c>
      <c r="M253" s="92">
        <f t="shared" si="29"/>
        <v>621.29716016204645</v>
      </c>
      <c r="N253" s="92">
        <f t="shared" si="30"/>
        <v>43318.218666853798</v>
      </c>
      <c r="O253" s="92">
        <f t="shared" si="31"/>
        <v>29043.781333146202</v>
      </c>
    </row>
    <row r="254" spans="8:15" x14ac:dyDescent="0.2">
      <c r="H254">
        <f t="shared" si="32"/>
        <v>252</v>
      </c>
      <c r="I254" s="92">
        <f t="shared" si="28"/>
        <v>70</v>
      </c>
      <c r="J254" s="92">
        <f t="shared" si="33"/>
        <v>594.47652658799996</v>
      </c>
      <c r="K254" s="92">
        <f t="shared" si="34"/>
        <v>31.529340000000001</v>
      </c>
      <c r="L254" s="92">
        <f t="shared" si="35"/>
        <v>0</v>
      </c>
      <c r="M254" s="92">
        <f t="shared" si="29"/>
        <v>626.005866588</v>
      </c>
      <c r="N254" s="92">
        <f t="shared" si="30"/>
        <v>43820.41066116</v>
      </c>
      <c r="O254" s="92">
        <f t="shared" si="31"/>
        <v>28541.58933884</v>
      </c>
    </row>
    <row r="255" spans="8:15" x14ac:dyDescent="0.2">
      <c r="H255">
        <f t="shared" si="32"/>
        <v>253</v>
      </c>
      <c r="I255" s="92">
        <f t="shared" si="28"/>
        <v>70.277777777777786</v>
      </c>
      <c r="J255" s="92">
        <f t="shared" si="33"/>
        <v>599.20395550471301</v>
      </c>
      <c r="K255" s="92">
        <f t="shared" si="34"/>
        <v>31.529340000000001</v>
      </c>
      <c r="L255" s="92">
        <f t="shared" si="35"/>
        <v>0</v>
      </c>
      <c r="M255" s="92">
        <f t="shared" si="29"/>
        <v>630.73329550471306</v>
      </c>
      <c r="N255" s="92">
        <f t="shared" si="30"/>
        <v>44326.53437852567</v>
      </c>
      <c r="O255" s="92">
        <f t="shared" si="31"/>
        <v>28035.46562147433</v>
      </c>
    </row>
    <row r="256" spans="8:15" x14ac:dyDescent="0.2">
      <c r="H256">
        <f t="shared" si="32"/>
        <v>254</v>
      </c>
      <c r="I256" s="92">
        <f t="shared" si="28"/>
        <v>70.555555555555557</v>
      </c>
      <c r="J256" s="92">
        <f t="shared" si="33"/>
        <v>603.95010691218511</v>
      </c>
      <c r="K256" s="92">
        <f t="shared" si="34"/>
        <v>31.529340000000001</v>
      </c>
      <c r="L256" s="92">
        <f t="shared" si="35"/>
        <v>0</v>
      </c>
      <c r="M256" s="92">
        <f t="shared" si="29"/>
        <v>635.47944691218515</v>
      </c>
      <c r="N256" s="92">
        <f t="shared" si="30"/>
        <v>44836.605421026397</v>
      </c>
      <c r="O256" s="92">
        <f t="shared" si="31"/>
        <v>27525.394578973603</v>
      </c>
    </row>
    <row r="257" spans="8:15" x14ac:dyDescent="0.2">
      <c r="H257">
        <f t="shared" si="32"/>
        <v>255</v>
      </c>
      <c r="I257" s="92">
        <f t="shared" si="28"/>
        <v>70.833333333333343</v>
      </c>
      <c r="J257" s="92">
        <f t="shared" si="33"/>
        <v>608.71498081041682</v>
      </c>
      <c r="K257" s="92">
        <f t="shared" si="34"/>
        <v>31.529340000000001</v>
      </c>
      <c r="L257" s="92">
        <f t="shared" si="35"/>
        <v>0</v>
      </c>
      <c r="M257" s="92">
        <f t="shared" si="29"/>
        <v>640.24432081041687</v>
      </c>
      <c r="N257" s="92">
        <f t="shared" si="30"/>
        <v>45350.639390737866</v>
      </c>
      <c r="O257" s="92">
        <f t="shared" si="31"/>
        <v>27011.360609262134</v>
      </c>
    </row>
    <row r="258" spans="8:15" x14ac:dyDescent="0.2">
      <c r="H258">
        <f t="shared" si="32"/>
        <v>256</v>
      </c>
      <c r="I258" s="92">
        <f t="shared" si="28"/>
        <v>71.111111111111114</v>
      </c>
      <c r="J258" s="92">
        <f t="shared" si="33"/>
        <v>613.49857719940746</v>
      </c>
      <c r="K258" s="92">
        <f t="shared" si="34"/>
        <v>31.529340000000001</v>
      </c>
      <c r="L258" s="92">
        <f t="shared" si="35"/>
        <v>0</v>
      </c>
      <c r="M258" s="92">
        <f t="shared" si="29"/>
        <v>645.02791719940751</v>
      </c>
      <c r="N258" s="92">
        <f t="shared" si="30"/>
        <v>45868.651889735651</v>
      </c>
      <c r="O258" s="92">
        <f t="shared" si="31"/>
        <v>26493.348110264349</v>
      </c>
    </row>
    <row r="259" spans="8:15" x14ac:dyDescent="0.2">
      <c r="H259">
        <f t="shared" si="32"/>
        <v>257</v>
      </c>
      <c r="I259" s="92">
        <f t="shared" ref="I259:I323" si="36">H259*(1000/3600)</f>
        <v>71.388888888888886</v>
      </c>
      <c r="J259" s="92">
        <f t="shared" si="33"/>
        <v>618.30089607915727</v>
      </c>
      <c r="K259" s="92">
        <f t="shared" si="34"/>
        <v>31.529340000000001</v>
      </c>
      <c r="L259" s="92">
        <f t="shared" si="35"/>
        <v>0</v>
      </c>
      <c r="M259" s="92">
        <f t="shared" ref="M259:M323" si="37">SUM(J259:L259)</f>
        <v>649.83023607915732</v>
      </c>
      <c r="N259" s="92">
        <f t="shared" ref="N259:N323" si="38">M259*(H259*(10/36))</f>
        <v>46390.658520095392</v>
      </c>
      <c r="O259" s="92">
        <f t="shared" ref="O259:O323" si="39">($U$19*10^3)-N259</f>
        <v>25971.341479904608</v>
      </c>
    </row>
    <row r="260" spans="8:15" x14ac:dyDescent="0.2">
      <c r="H260">
        <f t="shared" ref="H260:H323" si="40">H259+1</f>
        <v>258</v>
      </c>
      <c r="I260" s="92">
        <f t="shared" si="36"/>
        <v>71.666666666666671</v>
      </c>
      <c r="J260" s="92">
        <f t="shared" si="33"/>
        <v>623.1219374496668</v>
      </c>
      <c r="K260" s="92">
        <f t="shared" si="34"/>
        <v>31.529340000000001</v>
      </c>
      <c r="L260" s="92">
        <f t="shared" si="35"/>
        <v>0</v>
      </c>
      <c r="M260" s="92">
        <f t="shared" si="37"/>
        <v>654.65127744966685</v>
      </c>
      <c r="N260" s="92">
        <f t="shared" si="38"/>
        <v>46916.674883892796</v>
      </c>
      <c r="O260" s="92">
        <f t="shared" si="39"/>
        <v>25445.325116107204</v>
      </c>
    </row>
    <row r="261" spans="8:15" x14ac:dyDescent="0.2">
      <c r="H261">
        <f t="shared" si="40"/>
        <v>259</v>
      </c>
      <c r="I261" s="92">
        <f t="shared" si="36"/>
        <v>71.944444444444443</v>
      </c>
      <c r="J261" s="92">
        <f t="shared" si="33"/>
        <v>627.96170131093504</v>
      </c>
      <c r="K261" s="92">
        <f t="shared" si="34"/>
        <v>31.529340000000001</v>
      </c>
      <c r="L261" s="92">
        <f t="shared" si="35"/>
        <v>0</v>
      </c>
      <c r="M261" s="92">
        <f t="shared" si="37"/>
        <v>659.49104131093509</v>
      </c>
      <c r="N261" s="92">
        <f t="shared" si="38"/>
        <v>47446.716583203386</v>
      </c>
      <c r="O261" s="92">
        <f t="shared" si="39"/>
        <v>24915.283416796614</v>
      </c>
    </row>
    <row r="262" spans="8:15" x14ac:dyDescent="0.2">
      <c r="H262">
        <f t="shared" si="40"/>
        <v>260</v>
      </c>
      <c r="I262" s="92">
        <f t="shared" si="36"/>
        <v>72.222222222222229</v>
      </c>
      <c r="J262" s="92">
        <f t="shared" si="33"/>
        <v>632.82018766296301</v>
      </c>
      <c r="K262" s="92">
        <f t="shared" si="34"/>
        <v>31.529340000000001</v>
      </c>
      <c r="L262" s="92">
        <f t="shared" si="35"/>
        <v>0</v>
      </c>
      <c r="M262" s="92">
        <f t="shared" si="37"/>
        <v>664.34952766296306</v>
      </c>
      <c r="N262" s="92">
        <f t="shared" si="38"/>
        <v>47980.79922010289</v>
      </c>
      <c r="O262" s="92">
        <f t="shared" si="39"/>
        <v>24381.20077989711</v>
      </c>
    </row>
    <row r="263" spans="8:15" x14ac:dyDescent="0.2">
      <c r="H263">
        <f t="shared" si="40"/>
        <v>261</v>
      </c>
      <c r="I263" s="92">
        <f t="shared" si="36"/>
        <v>72.5</v>
      </c>
      <c r="J263" s="92">
        <f t="shared" si="33"/>
        <v>637.69739650575002</v>
      </c>
      <c r="K263" s="92">
        <f t="shared" si="34"/>
        <v>31.529340000000001</v>
      </c>
      <c r="L263" s="92">
        <f t="shared" si="35"/>
        <v>0</v>
      </c>
      <c r="M263" s="92">
        <f t="shared" si="37"/>
        <v>669.22673650575007</v>
      </c>
      <c r="N263" s="92">
        <f t="shared" si="38"/>
        <v>48518.938396666883</v>
      </c>
      <c r="O263" s="92">
        <f t="shared" si="39"/>
        <v>23843.061603333117</v>
      </c>
    </row>
    <row r="264" spans="8:15" x14ac:dyDescent="0.2">
      <c r="H264">
        <f t="shared" si="40"/>
        <v>262</v>
      </c>
      <c r="I264" s="92">
        <f t="shared" si="36"/>
        <v>72.777777777777786</v>
      </c>
      <c r="J264" s="92">
        <f t="shared" si="33"/>
        <v>642.59332783929642</v>
      </c>
      <c r="K264" s="92">
        <f t="shared" si="34"/>
        <v>31.529340000000001</v>
      </c>
      <c r="L264" s="92">
        <f t="shared" si="35"/>
        <v>0</v>
      </c>
      <c r="M264" s="92">
        <f t="shared" si="37"/>
        <v>674.12266783929647</v>
      </c>
      <c r="N264" s="92">
        <f t="shared" si="38"/>
        <v>49061.149714971027</v>
      </c>
      <c r="O264" s="92">
        <f t="shared" si="39"/>
        <v>23300.850285028973</v>
      </c>
    </row>
    <row r="265" spans="8:15" x14ac:dyDescent="0.2">
      <c r="H265">
        <f t="shared" si="40"/>
        <v>263</v>
      </c>
      <c r="I265" s="92">
        <f t="shared" si="36"/>
        <v>73.055555555555557</v>
      </c>
      <c r="J265" s="92">
        <f t="shared" si="33"/>
        <v>647.50798166360187</v>
      </c>
      <c r="K265" s="92">
        <f t="shared" si="34"/>
        <v>31.529340000000001</v>
      </c>
      <c r="L265" s="92">
        <f t="shared" si="35"/>
        <v>0</v>
      </c>
      <c r="M265" s="92">
        <f t="shared" si="37"/>
        <v>679.03732166360192</v>
      </c>
      <c r="N265" s="92">
        <f t="shared" si="38"/>
        <v>49607.448777090918</v>
      </c>
      <c r="O265" s="92">
        <f t="shared" si="39"/>
        <v>22754.551222909082</v>
      </c>
    </row>
    <row r="266" spans="8:15" x14ac:dyDescent="0.2">
      <c r="H266">
        <f t="shared" si="40"/>
        <v>264</v>
      </c>
      <c r="I266" s="92">
        <f t="shared" si="36"/>
        <v>73.333333333333343</v>
      </c>
      <c r="J266" s="92">
        <f t="shared" si="33"/>
        <v>652.44135797866682</v>
      </c>
      <c r="K266" s="92">
        <f t="shared" si="34"/>
        <v>31.529340000000001</v>
      </c>
      <c r="L266" s="92">
        <f t="shared" si="35"/>
        <v>0</v>
      </c>
      <c r="M266" s="92">
        <f t="shared" si="37"/>
        <v>683.97069797866686</v>
      </c>
      <c r="N266" s="92">
        <f t="shared" si="38"/>
        <v>50157.851185102241</v>
      </c>
      <c r="O266" s="92">
        <f t="shared" si="39"/>
        <v>22204.148814897759</v>
      </c>
    </row>
    <row r="267" spans="8:15" x14ac:dyDescent="0.2">
      <c r="H267">
        <f t="shared" si="40"/>
        <v>265</v>
      </c>
      <c r="I267" s="92">
        <f t="shared" si="36"/>
        <v>73.611111111111114</v>
      </c>
      <c r="J267" s="92">
        <f t="shared" si="33"/>
        <v>657.39345678449081</v>
      </c>
      <c r="K267" s="92">
        <f t="shared" si="34"/>
        <v>31.529340000000001</v>
      </c>
      <c r="L267" s="92">
        <f t="shared" si="35"/>
        <v>0</v>
      </c>
      <c r="M267" s="92">
        <f t="shared" si="37"/>
        <v>688.92279678449086</v>
      </c>
      <c r="N267" s="92">
        <f t="shared" si="38"/>
        <v>50712.372541080578</v>
      </c>
      <c r="O267" s="92">
        <f t="shared" si="39"/>
        <v>21649.627458919422</v>
      </c>
    </row>
    <row r="268" spans="8:15" x14ac:dyDescent="0.2">
      <c r="H268">
        <f t="shared" si="40"/>
        <v>266</v>
      </c>
      <c r="I268" s="92">
        <f t="shared" si="36"/>
        <v>73.888888888888886</v>
      </c>
      <c r="J268" s="92">
        <f t="shared" si="33"/>
        <v>662.36427808107396</v>
      </c>
      <c r="K268" s="92">
        <f t="shared" si="34"/>
        <v>31.529340000000001</v>
      </c>
      <c r="L268" s="92">
        <f t="shared" si="35"/>
        <v>0</v>
      </c>
      <c r="M268" s="92">
        <f t="shared" si="37"/>
        <v>693.89361808107401</v>
      </c>
      <c r="N268" s="92">
        <f t="shared" si="38"/>
        <v>51271.028447101577</v>
      </c>
      <c r="O268" s="92">
        <f t="shared" si="39"/>
        <v>21090.971552898423</v>
      </c>
    </row>
    <row r="269" spans="8:15" x14ac:dyDescent="0.2">
      <c r="H269">
        <f t="shared" si="40"/>
        <v>267</v>
      </c>
      <c r="I269" s="92">
        <f t="shared" si="36"/>
        <v>74.166666666666671</v>
      </c>
      <c r="J269" s="92">
        <f t="shared" si="33"/>
        <v>667.35382186841673</v>
      </c>
      <c r="K269" s="92">
        <f t="shared" si="34"/>
        <v>31.529340000000001</v>
      </c>
      <c r="L269" s="92">
        <f t="shared" si="35"/>
        <v>0</v>
      </c>
      <c r="M269" s="92">
        <f t="shared" si="37"/>
        <v>698.88316186841678</v>
      </c>
      <c r="N269" s="92">
        <f t="shared" si="38"/>
        <v>51833.834505240913</v>
      </c>
      <c r="O269" s="92">
        <f t="shared" si="39"/>
        <v>20528.165494759087</v>
      </c>
    </row>
    <row r="270" spans="8:15" x14ac:dyDescent="0.2">
      <c r="H270">
        <f t="shared" si="40"/>
        <v>268</v>
      </c>
      <c r="I270" s="92">
        <f t="shared" si="36"/>
        <v>74.444444444444443</v>
      </c>
      <c r="J270" s="92">
        <f t="shared" si="33"/>
        <v>672.36208814651843</v>
      </c>
      <c r="K270" s="92">
        <f t="shared" si="34"/>
        <v>31.529340000000001</v>
      </c>
      <c r="L270" s="92">
        <f t="shared" si="35"/>
        <v>0</v>
      </c>
      <c r="M270" s="92">
        <f t="shared" si="37"/>
        <v>703.89142814651848</v>
      </c>
      <c r="N270" s="92">
        <f t="shared" si="38"/>
        <v>52400.806317574155</v>
      </c>
      <c r="O270" s="92">
        <f t="shared" si="39"/>
        <v>19961.193682425845</v>
      </c>
    </row>
    <row r="271" spans="8:15" x14ac:dyDescent="0.2">
      <c r="H271">
        <f t="shared" si="40"/>
        <v>269</v>
      </c>
      <c r="I271" s="92">
        <f t="shared" si="36"/>
        <v>74.722222222222229</v>
      </c>
      <c r="J271" s="92">
        <f t="shared" si="33"/>
        <v>677.38907691537963</v>
      </c>
      <c r="K271" s="92">
        <f t="shared" si="34"/>
        <v>31.529340000000001</v>
      </c>
      <c r="L271" s="92">
        <f t="shared" si="35"/>
        <v>0</v>
      </c>
      <c r="M271" s="92">
        <f t="shared" si="37"/>
        <v>708.91841691537968</v>
      </c>
      <c r="N271" s="92">
        <f t="shared" si="38"/>
        <v>52971.959486176987</v>
      </c>
      <c r="O271" s="92">
        <f t="shared" si="39"/>
        <v>19390.040513823013</v>
      </c>
    </row>
    <row r="272" spans="8:15" x14ac:dyDescent="0.2">
      <c r="H272">
        <f t="shared" si="40"/>
        <v>270</v>
      </c>
      <c r="I272" s="92">
        <f t="shared" si="36"/>
        <v>75</v>
      </c>
      <c r="J272" s="92">
        <f t="shared" si="33"/>
        <v>682.43478817499999</v>
      </c>
      <c r="K272" s="92">
        <f t="shared" si="34"/>
        <v>31.529340000000001</v>
      </c>
      <c r="L272" s="92">
        <f t="shared" si="35"/>
        <v>0</v>
      </c>
      <c r="M272" s="92">
        <f t="shared" si="37"/>
        <v>713.96412817500004</v>
      </c>
      <c r="N272" s="92">
        <f t="shared" si="38"/>
        <v>53547.309613125006</v>
      </c>
      <c r="O272" s="92">
        <f t="shared" si="39"/>
        <v>18814.690386874994</v>
      </c>
    </row>
    <row r="273" spans="8:15" x14ac:dyDescent="0.2">
      <c r="H273">
        <f t="shared" si="40"/>
        <v>271</v>
      </c>
      <c r="I273" s="92">
        <f t="shared" si="36"/>
        <v>75.277777777777786</v>
      </c>
      <c r="J273" s="92">
        <f t="shared" si="33"/>
        <v>687.49922192537974</v>
      </c>
      <c r="K273" s="92">
        <f t="shared" si="34"/>
        <v>31.529340000000001</v>
      </c>
      <c r="L273" s="92">
        <f t="shared" si="35"/>
        <v>0</v>
      </c>
      <c r="M273" s="92">
        <f t="shared" si="37"/>
        <v>719.02856192537979</v>
      </c>
      <c r="N273" s="92">
        <f t="shared" si="38"/>
        <v>54126.872300493873</v>
      </c>
      <c r="O273" s="92">
        <f t="shared" si="39"/>
        <v>18235.127699506127</v>
      </c>
    </row>
    <row r="274" spans="8:15" x14ac:dyDescent="0.2">
      <c r="H274">
        <f t="shared" si="40"/>
        <v>272</v>
      </c>
      <c r="I274" s="92">
        <f t="shared" si="36"/>
        <v>75.555555555555557</v>
      </c>
      <c r="J274" s="92">
        <f t="shared" ref="J274:J323" si="41">0.5*D$2*F$3*(I274^2)</f>
        <v>692.58237816651854</v>
      </c>
      <c r="K274" s="92">
        <f t="shared" ref="K274:K323" si="42">0.02*D$6*D$7</f>
        <v>31.529340000000001</v>
      </c>
      <c r="L274" s="92">
        <f t="shared" ref="L274:L323" si="43">D$6*D$7*(SIN(RADIANS(F$9)))</f>
        <v>0</v>
      </c>
      <c r="M274" s="92">
        <f t="shared" si="37"/>
        <v>724.11171816651859</v>
      </c>
      <c r="N274" s="92">
        <f>M274*(H274*(10/36))</f>
        <v>54710.663150359185</v>
      </c>
      <c r="O274" s="92">
        <f t="shared" si="39"/>
        <v>17651.336849640815</v>
      </c>
    </row>
    <row r="275" spans="8:15" x14ac:dyDescent="0.2">
      <c r="H275">
        <f t="shared" si="40"/>
        <v>273</v>
      </c>
      <c r="I275" s="92">
        <f t="shared" si="36"/>
        <v>75.833333333333343</v>
      </c>
      <c r="J275" s="92">
        <f t="shared" si="41"/>
        <v>697.68425689841683</v>
      </c>
      <c r="K275" s="92">
        <f t="shared" si="42"/>
        <v>31.529340000000001</v>
      </c>
      <c r="L275" s="92">
        <f t="shared" si="43"/>
        <v>0</v>
      </c>
      <c r="M275" s="92">
        <f t="shared" si="37"/>
        <v>729.21359689841688</v>
      </c>
      <c r="N275" s="92">
        <f t="shared" si="38"/>
        <v>55298.69776479662</v>
      </c>
      <c r="O275" s="92">
        <f t="shared" si="39"/>
        <v>17063.30223520338</v>
      </c>
    </row>
    <row r="276" spans="8:15" x14ac:dyDescent="0.2">
      <c r="H276">
        <f t="shared" si="40"/>
        <v>274</v>
      </c>
      <c r="I276" s="92">
        <f t="shared" si="36"/>
        <v>76.111111111111114</v>
      </c>
      <c r="J276" s="92">
        <f t="shared" si="41"/>
        <v>702.80485812107418</v>
      </c>
      <c r="K276" s="92">
        <f t="shared" si="42"/>
        <v>31.529340000000001</v>
      </c>
      <c r="L276" s="92">
        <f t="shared" si="43"/>
        <v>0</v>
      </c>
      <c r="M276" s="92">
        <f t="shared" si="37"/>
        <v>734.33419812107422</v>
      </c>
      <c r="N276" s="92">
        <f t="shared" si="38"/>
        <v>55890.991745881765</v>
      </c>
      <c r="O276" s="92">
        <f t="shared" si="39"/>
        <v>16471.008254118235</v>
      </c>
    </row>
    <row r="277" spans="8:15" x14ac:dyDescent="0.2">
      <c r="H277">
        <f t="shared" si="40"/>
        <v>275</v>
      </c>
      <c r="I277" s="92">
        <f t="shared" si="36"/>
        <v>76.388888888888886</v>
      </c>
      <c r="J277" s="92">
        <f t="shared" si="41"/>
        <v>707.94418183449056</v>
      </c>
      <c r="K277" s="92">
        <f t="shared" si="42"/>
        <v>31.529340000000001</v>
      </c>
      <c r="L277" s="92">
        <f t="shared" si="43"/>
        <v>0</v>
      </c>
      <c r="M277" s="92">
        <f t="shared" si="37"/>
        <v>739.47352183449061</v>
      </c>
      <c r="N277" s="92">
        <f t="shared" si="38"/>
        <v>56487.560695690256</v>
      </c>
      <c r="O277" s="92">
        <f t="shared" si="39"/>
        <v>15874.439304309744</v>
      </c>
    </row>
    <row r="278" spans="8:15" x14ac:dyDescent="0.2">
      <c r="H278">
        <f t="shared" si="40"/>
        <v>276</v>
      </c>
      <c r="I278" s="92">
        <f t="shared" si="36"/>
        <v>76.666666666666671</v>
      </c>
      <c r="J278" s="92">
        <f t="shared" si="41"/>
        <v>713.10222803866668</v>
      </c>
      <c r="K278" s="92">
        <f t="shared" si="42"/>
        <v>31.529340000000001</v>
      </c>
      <c r="L278" s="92">
        <f t="shared" si="43"/>
        <v>0</v>
      </c>
      <c r="M278" s="92">
        <f t="shared" si="37"/>
        <v>744.63156803866673</v>
      </c>
      <c r="N278" s="92">
        <f t="shared" si="38"/>
        <v>57088.420216297789</v>
      </c>
      <c r="O278" s="92">
        <f t="shared" si="39"/>
        <v>15273.579783702211</v>
      </c>
    </row>
    <row r="279" spans="8:15" x14ac:dyDescent="0.2">
      <c r="H279">
        <f t="shared" si="40"/>
        <v>277</v>
      </c>
      <c r="I279" s="92">
        <f t="shared" si="36"/>
        <v>76.944444444444443</v>
      </c>
      <c r="J279" s="92">
        <f t="shared" si="41"/>
        <v>718.27899673360184</v>
      </c>
      <c r="K279" s="92">
        <f t="shared" si="42"/>
        <v>31.529340000000001</v>
      </c>
      <c r="L279" s="92">
        <f t="shared" si="43"/>
        <v>0</v>
      </c>
      <c r="M279" s="92">
        <f t="shared" si="37"/>
        <v>749.80833673360189</v>
      </c>
      <c r="N279" s="92">
        <f t="shared" si="38"/>
        <v>57693.585909779926</v>
      </c>
      <c r="O279" s="92">
        <f t="shared" si="39"/>
        <v>14668.414090220074</v>
      </c>
    </row>
    <row r="280" spans="8:15" x14ac:dyDescent="0.2">
      <c r="H280">
        <f t="shared" si="40"/>
        <v>278</v>
      </c>
      <c r="I280" s="92">
        <f t="shared" si="36"/>
        <v>77.222222222222229</v>
      </c>
      <c r="J280" s="92">
        <f t="shared" si="41"/>
        <v>723.47448791929639</v>
      </c>
      <c r="K280" s="92">
        <f t="shared" si="42"/>
        <v>31.529340000000001</v>
      </c>
      <c r="L280" s="92">
        <f t="shared" si="43"/>
        <v>0</v>
      </c>
      <c r="M280" s="92">
        <f t="shared" si="37"/>
        <v>755.00382791929644</v>
      </c>
      <c r="N280" s="92">
        <f t="shared" si="38"/>
        <v>58303.073378212343</v>
      </c>
      <c r="O280" s="92">
        <f t="shared" si="39"/>
        <v>14058.926621787657</v>
      </c>
    </row>
    <row r="281" spans="8:15" x14ac:dyDescent="0.2">
      <c r="H281">
        <f t="shared" si="40"/>
        <v>279</v>
      </c>
      <c r="I281" s="92">
        <f t="shared" si="36"/>
        <v>77.5</v>
      </c>
      <c r="J281" s="92">
        <f t="shared" si="41"/>
        <v>728.68870159574999</v>
      </c>
      <c r="K281" s="92">
        <f t="shared" si="42"/>
        <v>31.529340000000001</v>
      </c>
      <c r="L281" s="92">
        <f t="shared" si="43"/>
        <v>0</v>
      </c>
      <c r="M281" s="92">
        <f t="shared" si="37"/>
        <v>760.21804159575004</v>
      </c>
      <c r="N281" s="92">
        <f t="shared" si="38"/>
        <v>58916.898223670629</v>
      </c>
      <c r="O281" s="92">
        <f t="shared" si="39"/>
        <v>13445.101776329371</v>
      </c>
    </row>
    <row r="282" spans="8:15" x14ac:dyDescent="0.2">
      <c r="H282">
        <f t="shared" si="40"/>
        <v>280</v>
      </c>
      <c r="I282" s="92">
        <f t="shared" si="36"/>
        <v>77.777777777777786</v>
      </c>
      <c r="J282" s="92">
        <f>0.5*D$2*F$3*(I282^2)</f>
        <v>733.92163776296309</v>
      </c>
      <c r="K282" s="92">
        <f t="shared" si="42"/>
        <v>31.529340000000001</v>
      </c>
      <c r="L282" s="92">
        <f t="shared" si="43"/>
        <v>0</v>
      </c>
      <c r="M282" s="92">
        <f t="shared" si="37"/>
        <v>765.45097776296313</v>
      </c>
      <c r="N282" s="92">
        <f t="shared" si="38"/>
        <v>59535.076048230469</v>
      </c>
      <c r="O282" s="92">
        <f t="shared" si="39"/>
        <v>12826.923951769531</v>
      </c>
    </row>
    <row r="283" spans="8:15" x14ac:dyDescent="0.2">
      <c r="H283">
        <f t="shared" si="40"/>
        <v>281</v>
      </c>
      <c r="I283" s="92">
        <f t="shared" si="36"/>
        <v>78.055555555555557</v>
      </c>
      <c r="J283" s="92">
        <f t="shared" si="41"/>
        <v>739.17329642093523</v>
      </c>
      <c r="K283" s="92">
        <f t="shared" si="42"/>
        <v>31.529340000000001</v>
      </c>
      <c r="L283" s="92">
        <f t="shared" si="43"/>
        <v>0</v>
      </c>
      <c r="M283" s="92">
        <f t="shared" si="37"/>
        <v>770.70263642093528</v>
      </c>
      <c r="N283" s="92">
        <f t="shared" si="38"/>
        <v>60157.622453967451</v>
      </c>
      <c r="O283" s="92">
        <f t="shared" si="39"/>
        <v>12204.377546032549</v>
      </c>
    </row>
    <row r="284" spans="8:15" x14ac:dyDescent="0.2">
      <c r="H284">
        <f t="shared" si="40"/>
        <v>282</v>
      </c>
      <c r="I284" s="92">
        <f t="shared" si="36"/>
        <v>78.333333333333343</v>
      </c>
      <c r="J284" s="92">
        <f t="shared" si="41"/>
        <v>744.44367756966676</v>
      </c>
      <c r="K284" s="92">
        <f t="shared" si="42"/>
        <v>31.529340000000001</v>
      </c>
      <c r="L284" s="92">
        <f t="shared" si="43"/>
        <v>0</v>
      </c>
      <c r="M284" s="92">
        <f t="shared" si="37"/>
        <v>775.97301756966681</v>
      </c>
      <c r="N284" s="92">
        <f t="shared" si="38"/>
        <v>60784.553042957239</v>
      </c>
      <c r="O284" s="92">
        <f t="shared" si="39"/>
        <v>11577.446957042761</v>
      </c>
    </row>
    <row r="285" spans="8:15" x14ac:dyDescent="0.2">
      <c r="H285">
        <f t="shared" si="40"/>
        <v>283</v>
      </c>
      <c r="I285" s="92">
        <f t="shared" si="36"/>
        <v>78.611111111111114</v>
      </c>
      <c r="J285" s="92">
        <f t="shared" si="41"/>
        <v>749.73278120915745</v>
      </c>
      <c r="K285" s="92">
        <f t="shared" si="42"/>
        <v>31.529340000000001</v>
      </c>
      <c r="L285" s="92">
        <f t="shared" si="43"/>
        <v>0</v>
      </c>
      <c r="M285" s="92">
        <f>SUM(J285:L285)</f>
        <v>781.2621212091575</v>
      </c>
      <c r="N285" s="92">
        <f>M285*(H285*(10/36))</f>
        <v>61415.883417275436</v>
      </c>
      <c r="O285" s="92">
        <f>($U$19*10^3)-N285</f>
        <v>10946.116582724564</v>
      </c>
    </row>
    <row r="286" spans="8:15" x14ac:dyDescent="0.2">
      <c r="H286">
        <f>H285+1</f>
        <v>284</v>
      </c>
      <c r="I286" s="92">
        <f t="shared" si="36"/>
        <v>78.888888888888886</v>
      </c>
      <c r="J286" s="92">
        <f t="shared" si="41"/>
        <v>755.0406073394073</v>
      </c>
      <c r="K286" s="92">
        <f t="shared" si="42"/>
        <v>31.529340000000001</v>
      </c>
      <c r="L286" s="92">
        <f t="shared" si="43"/>
        <v>0</v>
      </c>
      <c r="M286" s="92">
        <f t="shared" si="37"/>
        <v>786.56994733940735</v>
      </c>
      <c r="N286" s="92">
        <f t="shared" si="38"/>
        <v>62051.629178997689</v>
      </c>
      <c r="O286" s="92">
        <f t="shared" si="39"/>
        <v>10310.370821002311</v>
      </c>
    </row>
    <row r="287" spans="8:15" x14ac:dyDescent="0.2">
      <c r="H287">
        <f t="shared" si="40"/>
        <v>285</v>
      </c>
      <c r="I287" s="92">
        <f t="shared" si="36"/>
        <v>79.166666666666671</v>
      </c>
      <c r="J287" s="92">
        <f t="shared" si="41"/>
        <v>760.36715596041677</v>
      </c>
      <c r="K287" s="92">
        <f t="shared" si="42"/>
        <v>31.529340000000001</v>
      </c>
      <c r="L287" s="92">
        <f t="shared" si="43"/>
        <v>0</v>
      </c>
      <c r="M287" s="92">
        <f t="shared" si="37"/>
        <v>791.89649596041681</v>
      </c>
      <c r="N287" s="92">
        <f t="shared" si="38"/>
        <v>62691.805930199669</v>
      </c>
      <c r="O287" s="92">
        <f t="shared" si="39"/>
        <v>9670.1940698003309</v>
      </c>
    </row>
    <row r="288" spans="8:15" x14ac:dyDescent="0.2">
      <c r="H288">
        <f t="shared" si="40"/>
        <v>286</v>
      </c>
      <c r="I288" s="92">
        <f t="shared" si="36"/>
        <v>79.444444444444443</v>
      </c>
      <c r="J288" s="92">
        <f t="shared" si="41"/>
        <v>765.71242707218505</v>
      </c>
      <c r="K288" s="92">
        <f t="shared" si="42"/>
        <v>31.529340000000001</v>
      </c>
      <c r="L288" s="92">
        <f t="shared" si="43"/>
        <v>0</v>
      </c>
      <c r="M288" s="92">
        <f t="shared" si="37"/>
        <v>797.2417670721851</v>
      </c>
      <c r="N288" s="92">
        <f t="shared" si="38"/>
        <v>63336.429272956928</v>
      </c>
      <c r="O288" s="92">
        <f t="shared" si="39"/>
        <v>9025.5707270430721</v>
      </c>
    </row>
    <row r="289" spans="8:15" x14ac:dyDescent="0.2">
      <c r="H289">
        <f t="shared" si="40"/>
        <v>287</v>
      </c>
      <c r="I289" s="92">
        <f t="shared" si="36"/>
        <v>79.722222222222229</v>
      </c>
      <c r="J289" s="92">
        <f t="shared" si="41"/>
        <v>771.07642067471306</v>
      </c>
      <c r="K289" s="92">
        <f t="shared" si="42"/>
        <v>31.529340000000001</v>
      </c>
      <c r="L289" s="92">
        <f t="shared" si="43"/>
        <v>0</v>
      </c>
      <c r="M289" s="92">
        <f t="shared" si="37"/>
        <v>802.60576067471311</v>
      </c>
      <c r="N289" s="92">
        <f t="shared" si="38"/>
        <v>63985.514809345186</v>
      </c>
      <c r="O289" s="92">
        <f t="shared" si="39"/>
        <v>8376.4851906548138</v>
      </c>
    </row>
    <row r="290" spans="8:15" x14ac:dyDescent="0.2">
      <c r="H290">
        <f t="shared" si="40"/>
        <v>288</v>
      </c>
      <c r="I290" s="92">
        <f t="shared" si="36"/>
        <v>80</v>
      </c>
      <c r="J290" s="92">
        <f t="shared" si="41"/>
        <v>776.45913676800001</v>
      </c>
      <c r="K290" s="92">
        <f t="shared" si="42"/>
        <v>31.529340000000001</v>
      </c>
      <c r="L290" s="92">
        <f t="shared" si="43"/>
        <v>0</v>
      </c>
      <c r="M290" s="92">
        <f t="shared" si="37"/>
        <v>807.98847676800006</v>
      </c>
      <c r="N290" s="92">
        <f t="shared" si="38"/>
        <v>64639.078141440004</v>
      </c>
      <c r="O290" s="92">
        <f t="shared" si="39"/>
        <v>7722.9218585599956</v>
      </c>
    </row>
    <row r="291" spans="8:15" x14ac:dyDescent="0.2">
      <c r="H291">
        <f t="shared" si="40"/>
        <v>289</v>
      </c>
      <c r="I291" s="92">
        <f t="shared" si="36"/>
        <v>80.277777777777786</v>
      </c>
      <c r="J291" s="92">
        <f t="shared" si="41"/>
        <v>781.86057535204634</v>
      </c>
      <c r="K291" s="92">
        <f t="shared" si="42"/>
        <v>31.529340000000001</v>
      </c>
      <c r="L291" s="92">
        <f t="shared" si="43"/>
        <v>0</v>
      </c>
      <c r="M291" s="92">
        <f t="shared" si="37"/>
        <v>813.38991535204639</v>
      </c>
      <c r="N291" s="92">
        <f t="shared" si="38"/>
        <v>65297.134871317066</v>
      </c>
      <c r="O291" s="92">
        <f t="shared" si="39"/>
        <v>7064.8651286829336</v>
      </c>
    </row>
    <row r="292" spans="8:15" x14ac:dyDescent="0.2">
      <c r="H292">
        <f t="shared" si="40"/>
        <v>290</v>
      </c>
      <c r="I292" s="92">
        <f t="shared" si="36"/>
        <v>80.555555555555557</v>
      </c>
      <c r="J292" s="92">
        <f t="shared" si="41"/>
        <v>787.28073642685183</v>
      </c>
      <c r="K292" s="92">
        <f t="shared" si="42"/>
        <v>31.529340000000001</v>
      </c>
      <c r="L292" s="92">
        <f t="shared" si="43"/>
        <v>0</v>
      </c>
      <c r="M292" s="92">
        <f t="shared" si="37"/>
        <v>818.81007642685188</v>
      </c>
      <c r="N292" s="92">
        <f t="shared" si="38"/>
        <v>65959.700601051954</v>
      </c>
      <c r="O292" s="92">
        <f t="shared" si="39"/>
        <v>6402.2993989480456</v>
      </c>
    </row>
    <row r="293" spans="8:15" x14ac:dyDescent="0.2">
      <c r="H293">
        <f t="shared" si="40"/>
        <v>291</v>
      </c>
      <c r="I293" s="92">
        <f t="shared" si="36"/>
        <v>80.833333333333343</v>
      </c>
      <c r="J293" s="92">
        <f t="shared" si="41"/>
        <v>792.71961999241682</v>
      </c>
      <c r="K293" s="92">
        <f t="shared" si="42"/>
        <v>31.529340000000001</v>
      </c>
      <c r="L293" s="92">
        <f t="shared" si="43"/>
        <v>0</v>
      </c>
      <c r="M293" s="92">
        <f t="shared" si="37"/>
        <v>824.24895999241687</v>
      </c>
      <c r="N293" s="92">
        <f t="shared" si="38"/>
        <v>66626.790932720367</v>
      </c>
      <c r="O293" s="92">
        <f t="shared" si="39"/>
        <v>5735.209067279633</v>
      </c>
    </row>
    <row r="294" spans="8:15" x14ac:dyDescent="0.2">
      <c r="H294">
        <f t="shared" si="40"/>
        <v>292</v>
      </c>
      <c r="I294" s="92">
        <f t="shared" si="36"/>
        <v>81.111111111111114</v>
      </c>
      <c r="J294" s="92">
        <f t="shared" si="41"/>
        <v>798.17722604874075</v>
      </c>
      <c r="K294" s="92">
        <f t="shared" si="42"/>
        <v>31.529340000000001</v>
      </c>
      <c r="L294" s="92">
        <f t="shared" si="43"/>
        <v>0</v>
      </c>
      <c r="M294" s="92">
        <f t="shared" si="37"/>
        <v>829.7065660487408</v>
      </c>
      <c r="N294" s="92">
        <f t="shared" si="38"/>
        <v>67298.421468397864</v>
      </c>
      <c r="O294" s="92">
        <f t="shared" si="39"/>
        <v>5063.5785316021356</v>
      </c>
    </row>
    <row r="295" spans="8:15" x14ac:dyDescent="0.2">
      <c r="H295">
        <f t="shared" si="40"/>
        <v>293</v>
      </c>
      <c r="I295" s="92">
        <f t="shared" si="36"/>
        <v>81.388888888888886</v>
      </c>
      <c r="J295" s="92">
        <f t="shared" si="41"/>
        <v>803.65355459582406</v>
      </c>
      <c r="K295" s="92">
        <f t="shared" si="42"/>
        <v>31.529340000000001</v>
      </c>
      <c r="L295" s="92">
        <f t="shared" si="43"/>
        <v>0</v>
      </c>
      <c r="M295" s="92">
        <f t="shared" si="37"/>
        <v>835.18289459582411</v>
      </c>
      <c r="N295" s="92">
        <f t="shared" si="38"/>
        <v>67974.607810160131</v>
      </c>
      <c r="O295" s="92">
        <f t="shared" si="39"/>
        <v>4387.3921898398694</v>
      </c>
    </row>
    <row r="296" spans="8:15" x14ac:dyDescent="0.2">
      <c r="H296">
        <f t="shared" si="40"/>
        <v>294</v>
      </c>
      <c r="I296" s="92">
        <f t="shared" si="36"/>
        <v>81.666666666666671</v>
      </c>
      <c r="J296" s="92">
        <f t="shared" si="41"/>
        <v>809.14860563366676</v>
      </c>
      <c r="K296" s="92">
        <f t="shared" si="42"/>
        <v>31.529340000000001</v>
      </c>
      <c r="L296" s="92">
        <f t="shared" si="43"/>
        <v>0</v>
      </c>
      <c r="M296" s="92">
        <f t="shared" si="37"/>
        <v>840.67794563366681</v>
      </c>
      <c r="N296" s="92">
        <f t="shared" si="38"/>
        <v>68655.365560082791</v>
      </c>
      <c r="O296" s="92">
        <f t="shared" si="39"/>
        <v>3706.6344399172085</v>
      </c>
    </row>
    <row r="297" spans="8:15" x14ac:dyDescent="0.2">
      <c r="H297">
        <f t="shared" si="40"/>
        <v>295</v>
      </c>
      <c r="I297" s="92">
        <f t="shared" si="36"/>
        <v>81.944444444444443</v>
      </c>
      <c r="J297" s="92">
        <f t="shared" si="41"/>
        <v>814.66237916226851</v>
      </c>
      <c r="K297" s="92">
        <f t="shared" si="42"/>
        <v>31.529340000000001</v>
      </c>
      <c r="L297" s="92">
        <f t="shared" si="43"/>
        <v>0</v>
      </c>
      <c r="M297" s="92">
        <f t="shared" si="37"/>
        <v>846.19171916226856</v>
      </c>
      <c r="N297" s="92">
        <f t="shared" si="38"/>
        <v>69340.710320241444</v>
      </c>
      <c r="O297" s="92">
        <f t="shared" si="39"/>
        <v>3021.2896797585563</v>
      </c>
    </row>
    <row r="298" spans="8:15" x14ac:dyDescent="0.2">
      <c r="H298">
        <f t="shared" si="40"/>
        <v>296</v>
      </c>
      <c r="I298" s="92">
        <f t="shared" si="36"/>
        <v>82.222222222222229</v>
      </c>
      <c r="J298" s="92">
        <f t="shared" si="41"/>
        <v>820.19487518162975</v>
      </c>
      <c r="K298" s="92">
        <f t="shared" si="42"/>
        <v>31.529340000000001</v>
      </c>
      <c r="L298" s="92">
        <f t="shared" si="43"/>
        <v>0</v>
      </c>
      <c r="M298" s="92">
        <f t="shared" si="37"/>
        <v>851.7242151816298</v>
      </c>
      <c r="N298" s="92">
        <f t="shared" si="38"/>
        <v>70030.657692711786</v>
      </c>
      <c r="O298" s="92">
        <f t="shared" si="39"/>
        <v>2331.3423072882142</v>
      </c>
    </row>
    <row r="299" spans="8:15" x14ac:dyDescent="0.2">
      <c r="H299">
        <f t="shared" si="40"/>
        <v>297</v>
      </c>
      <c r="I299" s="92">
        <f t="shared" si="36"/>
        <v>82.5</v>
      </c>
      <c r="J299" s="92">
        <f t="shared" si="41"/>
        <v>825.74609369174993</v>
      </c>
      <c r="K299" s="92">
        <f t="shared" si="42"/>
        <v>31.529340000000001</v>
      </c>
      <c r="L299" s="92">
        <f t="shared" si="43"/>
        <v>0</v>
      </c>
      <c r="M299" s="92">
        <f t="shared" si="37"/>
        <v>857.27543369174998</v>
      </c>
      <c r="N299" s="92">
        <f t="shared" si="38"/>
        <v>70725.223279569371</v>
      </c>
      <c r="O299" s="92">
        <f t="shared" si="39"/>
        <v>1636.7767204306292</v>
      </c>
    </row>
    <row r="300" spans="8:15" x14ac:dyDescent="0.2">
      <c r="H300">
        <f t="shared" si="40"/>
        <v>298</v>
      </c>
      <c r="I300" s="92">
        <f t="shared" si="36"/>
        <v>82.777777777777786</v>
      </c>
      <c r="J300" s="92">
        <f t="shared" si="41"/>
        <v>831.31603469262973</v>
      </c>
      <c r="K300" s="92">
        <f t="shared" si="42"/>
        <v>31.529340000000001</v>
      </c>
      <c r="L300" s="92">
        <f t="shared" si="43"/>
        <v>0</v>
      </c>
      <c r="M300" s="92">
        <f t="shared" si="37"/>
        <v>862.84537469262978</v>
      </c>
      <c r="N300" s="92">
        <f t="shared" si="38"/>
        <v>71424.422682889912</v>
      </c>
      <c r="O300" s="92">
        <f t="shared" si="39"/>
        <v>937.57731711008819</v>
      </c>
    </row>
    <row r="301" spans="8:15" x14ac:dyDescent="0.2">
      <c r="H301">
        <f t="shared" si="40"/>
        <v>299</v>
      </c>
      <c r="I301" s="92">
        <f t="shared" si="36"/>
        <v>83.055555555555557</v>
      </c>
      <c r="J301" s="92">
        <f>0.5*D$2*F$3*(I301^2)</f>
        <v>836.90469818426857</v>
      </c>
      <c r="K301" s="92">
        <f t="shared" si="42"/>
        <v>31.529340000000001</v>
      </c>
      <c r="L301" s="92">
        <f t="shared" si="43"/>
        <v>0</v>
      </c>
      <c r="M301" s="92">
        <f t="shared" si="37"/>
        <v>868.43403818426862</v>
      </c>
      <c r="N301" s="92">
        <f>M301*(H301*(10/36))</f>
        <v>72128.271504748976</v>
      </c>
      <c r="O301" s="92">
        <f>($U$19*10^3)-N301</f>
        <v>233.72849525102356</v>
      </c>
    </row>
    <row r="302" spans="8:15" x14ac:dyDescent="0.2">
      <c r="H302" s="129">
        <v>299.33061522867689</v>
      </c>
      <c r="I302" s="131">
        <f t="shared" si="36"/>
        <v>83.147393119076924</v>
      </c>
      <c r="J302" s="131">
        <f>0.5*D$2*F$3*(I302^2)</f>
        <v>838.75651365714441</v>
      </c>
      <c r="K302" s="131">
        <f t="shared" ref="K302" si="44">0.02*D$6*D$7</f>
        <v>31.529340000000001</v>
      </c>
      <c r="L302" s="131">
        <f t="shared" ref="L302" si="45">D$6*D$7*(SIN(RADIANS(F$9)))</f>
        <v>0</v>
      </c>
      <c r="M302" s="131">
        <f>SUM(J302:L302)</f>
        <v>870.28585365714446</v>
      </c>
      <c r="N302" s="131">
        <f>M302*(H302*(10/36))</f>
        <v>72362.000000002037</v>
      </c>
      <c r="O302" s="131">
        <f>($U$19*10^3)-N302</f>
        <v>-2.0372681319713593E-9</v>
      </c>
    </row>
    <row r="303" spans="8:15" x14ac:dyDescent="0.2">
      <c r="H303">
        <f>H301+1</f>
        <v>300</v>
      </c>
      <c r="I303" s="92">
        <f t="shared" si="36"/>
        <v>83.333333333333343</v>
      </c>
      <c r="J303" s="92">
        <f t="shared" si="41"/>
        <v>842.5120841666668</v>
      </c>
      <c r="K303" s="92">
        <f t="shared" si="42"/>
        <v>31.529340000000001</v>
      </c>
      <c r="L303" s="92">
        <f t="shared" si="43"/>
        <v>0</v>
      </c>
      <c r="M303" s="92">
        <f t="shared" si="37"/>
        <v>874.04142416666684</v>
      </c>
      <c r="N303" s="92">
        <f t="shared" si="38"/>
        <v>72836.785347222249</v>
      </c>
      <c r="O303" s="92">
        <f t="shared" si="39"/>
        <v>-474.78534722224867</v>
      </c>
    </row>
    <row r="304" spans="8:15" x14ac:dyDescent="0.2">
      <c r="H304">
        <f t="shared" si="40"/>
        <v>301</v>
      </c>
      <c r="I304" s="92">
        <f t="shared" si="36"/>
        <v>83.611111111111114</v>
      </c>
      <c r="J304" s="92">
        <f t="shared" si="41"/>
        <v>848.13819263982407</v>
      </c>
      <c r="K304" s="92">
        <f t="shared" si="42"/>
        <v>31.529340000000001</v>
      </c>
      <c r="L304" s="92">
        <f t="shared" si="43"/>
        <v>0</v>
      </c>
      <c r="M304" s="92">
        <f t="shared" si="37"/>
        <v>879.66753263982412</v>
      </c>
      <c r="N304" s="92">
        <f t="shared" si="38"/>
        <v>73549.979812385296</v>
      </c>
      <c r="O304" s="92">
        <f t="shared" si="39"/>
        <v>-1187.9798123852961</v>
      </c>
    </row>
    <row r="305" spans="8:15" x14ac:dyDescent="0.2">
      <c r="H305">
        <f t="shared" si="40"/>
        <v>302</v>
      </c>
      <c r="I305" s="92">
        <f t="shared" si="36"/>
        <v>83.888888888888886</v>
      </c>
      <c r="J305" s="92">
        <f t="shared" si="41"/>
        <v>853.78302360374062</v>
      </c>
      <c r="K305" s="92">
        <f t="shared" si="42"/>
        <v>31.529340000000001</v>
      </c>
      <c r="L305" s="92">
        <f t="shared" si="43"/>
        <v>0</v>
      </c>
      <c r="M305" s="92">
        <f t="shared" si="37"/>
        <v>885.31236360374066</v>
      </c>
      <c r="N305" s="92">
        <f t="shared" si="38"/>
        <v>74267.870502313803</v>
      </c>
      <c r="O305" s="92">
        <f t="shared" si="39"/>
        <v>-1905.8705023138027</v>
      </c>
    </row>
    <row r="306" spans="8:15" x14ac:dyDescent="0.2">
      <c r="H306">
        <f t="shared" si="40"/>
        <v>303</v>
      </c>
      <c r="I306" s="92">
        <f t="shared" si="36"/>
        <v>84.166666666666671</v>
      </c>
      <c r="J306" s="92">
        <f t="shared" si="41"/>
        <v>859.44657705841666</v>
      </c>
      <c r="K306" s="92">
        <f t="shared" si="42"/>
        <v>31.529340000000001</v>
      </c>
      <c r="L306" s="92">
        <f t="shared" si="43"/>
        <v>0</v>
      </c>
      <c r="M306" s="92">
        <f t="shared" si="37"/>
        <v>890.97591705841671</v>
      </c>
      <c r="N306" s="92">
        <f t="shared" si="38"/>
        <v>74990.473019083409</v>
      </c>
      <c r="O306" s="92">
        <f t="shared" si="39"/>
        <v>-2628.4730190834089</v>
      </c>
    </row>
    <row r="307" spans="8:15" x14ac:dyDescent="0.2">
      <c r="H307">
        <f t="shared" si="40"/>
        <v>304</v>
      </c>
      <c r="I307" s="92">
        <f t="shared" si="36"/>
        <v>84.444444444444443</v>
      </c>
      <c r="J307" s="92">
        <f t="shared" si="41"/>
        <v>865.12885300385176</v>
      </c>
      <c r="K307" s="92">
        <f t="shared" si="42"/>
        <v>31.529340000000001</v>
      </c>
      <c r="L307" s="92">
        <f t="shared" si="43"/>
        <v>0</v>
      </c>
      <c r="M307" s="92">
        <f t="shared" si="37"/>
        <v>896.65819300385181</v>
      </c>
      <c r="N307" s="92">
        <f t="shared" si="38"/>
        <v>75717.802964769711</v>
      </c>
      <c r="O307" s="92">
        <f t="shared" si="39"/>
        <v>-3355.8029647697113</v>
      </c>
    </row>
    <row r="308" spans="8:15" x14ac:dyDescent="0.2">
      <c r="H308">
        <f t="shared" si="40"/>
        <v>305</v>
      </c>
      <c r="I308" s="92">
        <f t="shared" si="36"/>
        <v>84.722222222222229</v>
      </c>
      <c r="J308" s="92">
        <f t="shared" si="41"/>
        <v>870.82985144004647</v>
      </c>
      <c r="K308" s="92">
        <f t="shared" si="42"/>
        <v>31.529340000000001</v>
      </c>
      <c r="L308" s="92">
        <f t="shared" si="43"/>
        <v>0</v>
      </c>
      <c r="M308" s="92">
        <f t="shared" si="37"/>
        <v>902.35919144004652</v>
      </c>
      <c r="N308" s="92">
        <f t="shared" si="38"/>
        <v>76449.875941448394</v>
      </c>
      <c r="O308" s="92">
        <f t="shared" si="39"/>
        <v>-4087.8759414483939</v>
      </c>
    </row>
    <row r="309" spans="8:15" x14ac:dyDescent="0.2">
      <c r="H309">
        <f t="shared" si="40"/>
        <v>306</v>
      </c>
      <c r="I309" s="92">
        <f t="shared" si="36"/>
        <v>85</v>
      </c>
      <c r="J309" s="92">
        <f t="shared" si="41"/>
        <v>876.549572367</v>
      </c>
      <c r="K309" s="92">
        <f t="shared" si="42"/>
        <v>31.529340000000001</v>
      </c>
      <c r="L309" s="92">
        <f t="shared" si="43"/>
        <v>0</v>
      </c>
      <c r="M309" s="92">
        <f t="shared" si="37"/>
        <v>908.07891236700004</v>
      </c>
      <c r="N309" s="92">
        <f t="shared" si="38"/>
        <v>77186.70755119501</v>
      </c>
      <c r="O309" s="92">
        <f t="shared" si="39"/>
        <v>-4824.7075511950097</v>
      </c>
    </row>
    <row r="310" spans="8:15" x14ac:dyDescent="0.2">
      <c r="H310">
        <f t="shared" si="40"/>
        <v>307</v>
      </c>
      <c r="I310" s="92">
        <f t="shared" si="36"/>
        <v>85.277777777777786</v>
      </c>
      <c r="J310" s="92">
        <f t="shared" si="41"/>
        <v>882.28801578471314</v>
      </c>
      <c r="K310" s="92">
        <f t="shared" si="42"/>
        <v>31.529340000000001</v>
      </c>
      <c r="L310" s="92">
        <f t="shared" si="43"/>
        <v>0</v>
      </c>
      <c r="M310" s="92">
        <f t="shared" si="37"/>
        <v>913.81735578471319</v>
      </c>
      <c r="N310" s="92">
        <f t="shared" si="38"/>
        <v>77928.313396085272</v>
      </c>
      <c r="O310" s="92">
        <f t="shared" si="39"/>
        <v>-5566.313396085272</v>
      </c>
    </row>
    <row r="311" spans="8:15" x14ac:dyDescent="0.2">
      <c r="H311">
        <f t="shared" si="40"/>
        <v>308</v>
      </c>
      <c r="I311" s="92">
        <f t="shared" si="36"/>
        <v>85.555555555555557</v>
      </c>
      <c r="J311" s="92">
        <f t="shared" si="41"/>
        <v>888.04518169318521</v>
      </c>
      <c r="K311" s="92">
        <f t="shared" si="42"/>
        <v>31.529340000000001</v>
      </c>
      <c r="L311" s="92">
        <f t="shared" si="43"/>
        <v>0</v>
      </c>
      <c r="M311" s="92">
        <f t="shared" si="37"/>
        <v>919.57452169318526</v>
      </c>
      <c r="N311" s="92">
        <f t="shared" si="38"/>
        <v>78674.709078194734</v>
      </c>
      <c r="O311" s="92">
        <f t="shared" si="39"/>
        <v>-6312.7090781947336</v>
      </c>
    </row>
    <row r="312" spans="8:15" x14ac:dyDescent="0.2">
      <c r="H312">
        <f t="shared" si="40"/>
        <v>309</v>
      </c>
      <c r="I312" s="92">
        <f t="shared" si="36"/>
        <v>85.833333333333343</v>
      </c>
      <c r="J312" s="92">
        <f t="shared" si="41"/>
        <v>893.8210700924169</v>
      </c>
      <c r="K312" s="92">
        <f t="shared" si="42"/>
        <v>31.529340000000001</v>
      </c>
      <c r="L312" s="92">
        <f t="shared" si="43"/>
        <v>0</v>
      </c>
      <c r="M312" s="92">
        <f t="shared" si="37"/>
        <v>925.35041009241695</v>
      </c>
      <c r="N312" s="92">
        <f t="shared" si="38"/>
        <v>79425.910199599137</v>
      </c>
      <c r="O312" s="92">
        <f t="shared" si="39"/>
        <v>-7063.9101995991368</v>
      </c>
    </row>
    <row r="313" spans="8:15" x14ac:dyDescent="0.2">
      <c r="H313">
        <f t="shared" si="40"/>
        <v>310</v>
      </c>
      <c r="I313" s="92">
        <f t="shared" si="36"/>
        <v>86.111111111111114</v>
      </c>
      <c r="J313" s="92">
        <f t="shared" si="41"/>
        <v>899.61568098240741</v>
      </c>
      <c r="K313" s="92">
        <f t="shared" si="42"/>
        <v>31.529340000000001</v>
      </c>
      <c r="L313" s="92">
        <f t="shared" si="43"/>
        <v>0</v>
      </c>
      <c r="M313" s="92">
        <f t="shared" si="37"/>
        <v>931.14502098240746</v>
      </c>
      <c r="N313" s="92">
        <f t="shared" si="38"/>
        <v>80181.932362373977</v>
      </c>
      <c r="O313" s="92">
        <f t="shared" si="39"/>
        <v>-7819.9323623739765</v>
      </c>
    </row>
    <row r="314" spans="8:15" x14ac:dyDescent="0.2">
      <c r="H314">
        <f t="shared" si="40"/>
        <v>311</v>
      </c>
      <c r="I314" s="92">
        <f t="shared" si="36"/>
        <v>86.388888888888886</v>
      </c>
      <c r="J314" s="92">
        <f t="shared" si="41"/>
        <v>905.42901436315731</v>
      </c>
      <c r="K314" s="92">
        <f t="shared" si="42"/>
        <v>31.529340000000001</v>
      </c>
      <c r="L314" s="92">
        <f t="shared" si="43"/>
        <v>0</v>
      </c>
      <c r="M314" s="92">
        <f t="shared" si="37"/>
        <v>936.95835436315735</v>
      </c>
      <c r="N314" s="92">
        <f t="shared" si="38"/>
        <v>80942.79116859498</v>
      </c>
      <c r="O314" s="92">
        <f t="shared" si="39"/>
        <v>-8580.7911685949803</v>
      </c>
    </row>
    <row r="315" spans="8:15" x14ac:dyDescent="0.2">
      <c r="H315">
        <f t="shared" si="40"/>
        <v>312</v>
      </c>
      <c r="I315" s="92">
        <f t="shared" si="36"/>
        <v>86.666666666666671</v>
      </c>
      <c r="J315" s="92">
        <f t="shared" si="41"/>
        <v>911.2610702346667</v>
      </c>
      <c r="K315" s="92">
        <f t="shared" si="42"/>
        <v>31.529340000000001</v>
      </c>
      <c r="L315" s="92">
        <f t="shared" si="43"/>
        <v>0</v>
      </c>
      <c r="M315" s="92">
        <f t="shared" si="37"/>
        <v>942.79041023466675</v>
      </c>
      <c r="N315" s="92">
        <f t="shared" si="38"/>
        <v>81708.502220337788</v>
      </c>
      <c r="O315" s="92">
        <f t="shared" si="39"/>
        <v>-9346.5022203377885</v>
      </c>
    </row>
    <row r="316" spans="8:15" x14ac:dyDescent="0.2">
      <c r="H316">
        <f t="shared" si="40"/>
        <v>313</v>
      </c>
      <c r="I316" s="92">
        <f t="shared" si="36"/>
        <v>86.944444444444443</v>
      </c>
      <c r="J316" s="92">
        <f t="shared" si="41"/>
        <v>917.11184859693515</v>
      </c>
      <c r="K316" s="92">
        <f t="shared" si="42"/>
        <v>31.529340000000001</v>
      </c>
      <c r="L316" s="92">
        <f t="shared" si="43"/>
        <v>0</v>
      </c>
      <c r="M316" s="92">
        <f t="shared" si="37"/>
        <v>948.64118859693519</v>
      </c>
      <c r="N316" s="92">
        <f t="shared" si="38"/>
        <v>82479.081119677969</v>
      </c>
      <c r="O316" s="92">
        <f t="shared" si="39"/>
        <v>-10117.081119677969</v>
      </c>
    </row>
    <row r="317" spans="8:15" x14ac:dyDescent="0.2">
      <c r="H317">
        <f t="shared" si="40"/>
        <v>314</v>
      </c>
      <c r="I317" s="92">
        <f t="shared" si="36"/>
        <v>87.222222222222229</v>
      </c>
      <c r="J317" s="92">
        <f t="shared" si="41"/>
        <v>922.98134944996298</v>
      </c>
      <c r="K317" s="92">
        <f t="shared" si="42"/>
        <v>31.529340000000001</v>
      </c>
      <c r="L317" s="92">
        <f t="shared" si="43"/>
        <v>0</v>
      </c>
      <c r="M317" s="92">
        <f t="shared" si="37"/>
        <v>954.51068944996302</v>
      </c>
      <c r="N317" s="92">
        <f t="shared" si="38"/>
        <v>83254.543468691219</v>
      </c>
      <c r="O317" s="92">
        <f t="shared" si="39"/>
        <v>-10892.543468691219</v>
      </c>
    </row>
    <row r="318" spans="8:15" x14ac:dyDescent="0.2">
      <c r="H318">
        <f t="shared" si="40"/>
        <v>315</v>
      </c>
      <c r="I318" s="92">
        <f t="shared" si="36"/>
        <v>87.5</v>
      </c>
      <c r="J318" s="92">
        <f t="shared" si="41"/>
        <v>928.86957279374997</v>
      </c>
      <c r="K318" s="92">
        <f t="shared" si="42"/>
        <v>31.529340000000001</v>
      </c>
      <c r="L318" s="92">
        <f t="shared" si="43"/>
        <v>0</v>
      </c>
      <c r="M318" s="92">
        <f t="shared" si="37"/>
        <v>960.39891279375001</v>
      </c>
      <c r="N318" s="92">
        <f t="shared" si="38"/>
        <v>84034.904869453123</v>
      </c>
      <c r="O318" s="92">
        <f t="shared" si="39"/>
        <v>-11672.904869453123</v>
      </c>
    </row>
    <row r="319" spans="8:15" x14ac:dyDescent="0.2">
      <c r="H319">
        <f t="shared" si="40"/>
        <v>316</v>
      </c>
      <c r="I319" s="92">
        <f t="shared" si="36"/>
        <v>87.777777777777786</v>
      </c>
      <c r="J319" s="92">
        <f t="shared" si="41"/>
        <v>934.77651862829634</v>
      </c>
      <c r="K319" s="92">
        <f t="shared" si="42"/>
        <v>31.529340000000001</v>
      </c>
      <c r="L319" s="92">
        <f t="shared" si="43"/>
        <v>0</v>
      </c>
      <c r="M319" s="92">
        <f t="shared" si="37"/>
        <v>966.30585862829639</v>
      </c>
      <c r="N319" s="92">
        <f t="shared" si="38"/>
        <v>84820.180924039363</v>
      </c>
      <c r="O319" s="92">
        <f t="shared" si="39"/>
        <v>-12458.180924039363</v>
      </c>
    </row>
    <row r="320" spans="8:15" x14ac:dyDescent="0.2">
      <c r="H320">
        <f t="shared" si="40"/>
        <v>317</v>
      </c>
      <c r="I320" s="92">
        <f t="shared" si="36"/>
        <v>88.055555555555557</v>
      </c>
      <c r="J320" s="92">
        <f t="shared" si="41"/>
        <v>940.70218695360177</v>
      </c>
      <c r="K320" s="92">
        <f t="shared" si="42"/>
        <v>31.529340000000001</v>
      </c>
      <c r="L320" s="92">
        <f t="shared" si="43"/>
        <v>0</v>
      </c>
      <c r="M320" s="92">
        <f t="shared" si="37"/>
        <v>972.23152695360181</v>
      </c>
      <c r="N320" s="92">
        <f t="shared" si="38"/>
        <v>85610.387234525493</v>
      </c>
      <c r="O320" s="92">
        <f t="shared" si="39"/>
        <v>-13248.387234525493</v>
      </c>
    </row>
    <row r="321" spans="8:15" x14ac:dyDescent="0.2">
      <c r="H321">
        <f t="shared" si="40"/>
        <v>318</v>
      </c>
      <c r="I321" s="92">
        <f t="shared" si="36"/>
        <v>88.333333333333343</v>
      </c>
      <c r="J321" s="92">
        <f t="shared" si="41"/>
        <v>946.64657776966681</v>
      </c>
      <c r="K321" s="92">
        <f t="shared" si="42"/>
        <v>31.529340000000001</v>
      </c>
      <c r="L321" s="92">
        <f t="shared" si="43"/>
        <v>0</v>
      </c>
      <c r="M321" s="92">
        <f t="shared" si="37"/>
        <v>978.17591776966685</v>
      </c>
      <c r="N321" s="92">
        <f t="shared" si="38"/>
        <v>86405.539402987255</v>
      </c>
      <c r="O321" s="92">
        <f t="shared" si="39"/>
        <v>-14043.539402987255</v>
      </c>
    </row>
    <row r="322" spans="8:15" x14ac:dyDescent="0.2">
      <c r="H322">
        <f t="shared" si="40"/>
        <v>319</v>
      </c>
      <c r="I322" s="92">
        <f t="shared" si="36"/>
        <v>88.611111111111114</v>
      </c>
      <c r="J322" s="92">
        <f t="shared" si="41"/>
        <v>952.60969107649078</v>
      </c>
      <c r="K322" s="92">
        <f t="shared" si="42"/>
        <v>31.529340000000001</v>
      </c>
      <c r="L322" s="92">
        <f t="shared" si="43"/>
        <v>0</v>
      </c>
      <c r="M322" s="92">
        <f t="shared" si="37"/>
        <v>984.13903107649082</v>
      </c>
      <c r="N322" s="92">
        <f t="shared" si="38"/>
        <v>87205.653031500158</v>
      </c>
      <c r="O322" s="92">
        <f t="shared" si="39"/>
        <v>-14843.653031500158</v>
      </c>
    </row>
    <row r="323" spans="8:15" x14ac:dyDescent="0.2">
      <c r="H323">
        <f t="shared" si="40"/>
        <v>320</v>
      </c>
      <c r="I323" s="92">
        <f t="shared" si="36"/>
        <v>88.888888888888886</v>
      </c>
      <c r="J323" s="92">
        <f t="shared" si="41"/>
        <v>958.59152687407402</v>
      </c>
      <c r="K323" s="92">
        <f t="shared" si="42"/>
        <v>31.529340000000001</v>
      </c>
      <c r="L323" s="92">
        <f t="shared" si="43"/>
        <v>0</v>
      </c>
      <c r="M323" s="92">
        <f t="shared" si="37"/>
        <v>990.12086687407407</v>
      </c>
      <c r="N323" s="92">
        <f t="shared" si="38"/>
        <v>88010.743722139916</v>
      </c>
      <c r="O323" s="92">
        <f t="shared" si="39"/>
        <v>-15648.743722139916</v>
      </c>
    </row>
  </sheetData>
  <mergeCells count="9">
    <mergeCell ref="R1:U1"/>
    <mergeCell ref="B59:F59"/>
    <mergeCell ref="D16:F16"/>
    <mergeCell ref="D17:F17"/>
    <mergeCell ref="C1:F1"/>
    <mergeCell ref="D9:E9"/>
    <mergeCell ref="D12:F12"/>
    <mergeCell ref="D13:F13"/>
    <mergeCell ref="D14:F1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7C9F88D65DB74786271CFA0B86C30A" ma:contentTypeVersion="9" ma:contentTypeDescription="Create a new document." ma:contentTypeScope="" ma:versionID="4a622349894528df44c64a1f3562c983">
  <xsd:schema xmlns:xsd="http://www.w3.org/2001/XMLSchema" xmlns:xs="http://www.w3.org/2001/XMLSchema" xmlns:p="http://schemas.microsoft.com/office/2006/metadata/properties" xmlns:ns3="60ab93c2-c2e2-4a82-ab36-09e8ba3f753e" targetNamespace="http://schemas.microsoft.com/office/2006/metadata/properties" ma:root="true" ma:fieldsID="11c8a4900d309eb9f6aa40876a1aac07" ns3:_="">
    <xsd:import namespace="60ab93c2-c2e2-4a82-ab36-09e8ba3f753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ab93c2-c2e2-4a82-ab36-09e8ba3f75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F9129F-E231-4B6C-A009-FAADB888E53D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60ab93c2-c2e2-4a82-ab36-09e8ba3f753e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2199658-D6EA-4814-9EF5-BDB8EDA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B6732B-ED28-402F-8458-45B938AFCC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ab93c2-c2e2-4a82-ab36-09e8ba3f75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Centre Of Gravity</vt:lpstr>
      <vt:lpstr>Moment of Inertia</vt:lpstr>
      <vt:lpstr>Gear Ratios</vt:lpstr>
      <vt:lpstr>Dyno Graph</vt:lpstr>
      <vt:lpstr>Resistance to Motion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Brody Crockford (2300783)</dc:creator>
  <cp:lastModifiedBy>Brody Crockford (2300783)</cp:lastModifiedBy>
  <dcterms:created xsi:type="dcterms:W3CDTF">2023-10-24T08:22:46Z</dcterms:created>
  <dcterms:modified xsi:type="dcterms:W3CDTF">2023-12-12T10:08:49Z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0x010100297C9F88D65DB74786271CFA0B86C30A</vt:lpwstr>
  </property>
</Properties>
</file>