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benhi\Desktop\"/>
    </mc:Choice>
  </mc:AlternateContent>
  <xr:revisionPtr revIDLastSave="0" documentId="13_ncr:1_{6457B90B-E832-4C3C-A33C-C802319847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w Data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I7" i="1"/>
  <c r="J7" i="1"/>
  <c r="L7" i="1" s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F9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7" i="1"/>
  <c r="G7" i="1" s="1"/>
  <c r="H7" i="1" s="1"/>
  <c r="H2" i="2"/>
  <c r="B2" i="2"/>
  <c r="E3" i="2"/>
  <c r="E2" i="2"/>
  <c r="M3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G27" i="1" l="1"/>
  <c r="H27" i="1" s="1"/>
  <c r="J27" i="1" s="1"/>
  <c r="G37" i="1"/>
  <c r="H37" i="1" s="1"/>
  <c r="I37" i="1" s="1"/>
  <c r="G21" i="1"/>
  <c r="H21" i="1" s="1"/>
  <c r="I21" i="1" s="1"/>
  <c r="G26" i="1"/>
  <c r="H26" i="1" s="1"/>
  <c r="J26" i="1" s="1"/>
  <c r="G36" i="1"/>
  <c r="H36" i="1" s="1"/>
  <c r="K36" i="1" s="1"/>
  <c r="G20" i="1"/>
  <c r="H20" i="1" s="1"/>
  <c r="K20" i="1" s="1"/>
  <c r="G16" i="1"/>
  <c r="H16" i="1" s="1"/>
  <c r="I16" i="1" s="1"/>
  <c r="G19" i="1"/>
  <c r="H19" i="1" s="1"/>
  <c r="K19" i="1" s="1"/>
  <c r="G15" i="1"/>
  <c r="H15" i="1" s="1"/>
  <c r="K15" i="1" s="1"/>
  <c r="G18" i="1"/>
  <c r="H18" i="1" s="1"/>
  <c r="K18" i="1" s="1"/>
  <c r="G13" i="1"/>
  <c r="H13" i="1" s="1"/>
  <c r="K13" i="1" s="1"/>
  <c r="G8" i="1"/>
  <c r="H8" i="1" s="1"/>
  <c r="J8" i="1" s="1"/>
  <c r="G53" i="1"/>
  <c r="H53" i="1" s="1"/>
  <c r="I53" i="1" s="1"/>
  <c r="G35" i="1"/>
  <c r="H35" i="1" s="1"/>
  <c r="K35" i="1" s="1"/>
  <c r="G47" i="1"/>
  <c r="H47" i="1" s="1"/>
  <c r="K47" i="1" s="1"/>
  <c r="G52" i="1"/>
  <c r="H52" i="1" s="1"/>
  <c r="K52" i="1" s="1"/>
  <c r="G69" i="1"/>
  <c r="H69" i="1" s="1"/>
  <c r="I69" i="1" s="1"/>
  <c r="G51" i="1"/>
  <c r="H51" i="1" s="1"/>
  <c r="K51" i="1" s="1"/>
  <c r="G34" i="1"/>
  <c r="H34" i="1" s="1"/>
  <c r="K34" i="1" s="1"/>
  <c r="G70" i="1"/>
  <c r="H70" i="1" s="1"/>
  <c r="I70" i="1" s="1"/>
  <c r="G54" i="1"/>
  <c r="H54" i="1" s="1"/>
  <c r="I54" i="1" s="1"/>
  <c r="G38" i="1"/>
  <c r="H38" i="1" s="1"/>
  <c r="J38" i="1" s="1"/>
  <c r="G22" i="1"/>
  <c r="H22" i="1" s="1"/>
  <c r="J22" i="1" s="1"/>
  <c r="G28" i="1"/>
  <c r="H28" i="1" s="1"/>
  <c r="K28" i="1" s="1"/>
  <c r="G83" i="1"/>
  <c r="H83" i="1" s="1"/>
  <c r="K83" i="1" s="1"/>
  <c r="G81" i="1"/>
  <c r="H81" i="1" s="1"/>
  <c r="K81" i="1" s="1"/>
  <c r="G65" i="1"/>
  <c r="H65" i="1" s="1"/>
  <c r="K65" i="1" s="1"/>
  <c r="G49" i="1"/>
  <c r="H49" i="1" s="1"/>
  <c r="G33" i="1"/>
  <c r="H33" i="1" s="1"/>
  <c r="K33" i="1" s="1"/>
  <c r="G17" i="1"/>
  <c r="H17" i="1" s="1"/>
  <c r="K17" i="1" s="1"/>
  <c r="G91" i="1"/>
  <c r="H91" i="1" s="1"/>
  <c r="I91" i="1" s="1"/>
  <c r="G14" i="1"/>
  <c r="H14" i="1" s="1"/>
  <c r="K14" i="1" s="1"/>
  <c r="G86" i="1"/>
  <c r="H86" i="1" s="1"/>
  <c r="G31" i="1"/>
  <c r="H31" i="1" s="1"/>
  <c r="G74" i="1"/>
  <c r="H74" i="1" s="1"/>
  <c r="G12" i="1"/>
  <c r="H12" i="1" s="1"/>
  <c r="K12" i="1" s="1"/>
  <c r="G63" i="1"/>
  <c r="H63" i="1" s="1"/>
  <c r="G11" i="1"/>
  <c r="H11" i="1" s="1"/>
  <c r="K11" i="1" s="1"/>
  <c r="G96" i="1"/>
  <c r="H96" i="1" s="1"/>
  <c r="J96" i="1" s="1"/>
  <c r="G85" i="1"/>
  <c r="H85" i="1" s="1"/>
  <c r="I85" i="1" s="1"/>
  <c r="G95" i="1"/>
  <c r="H95" i="1" s="1"/>
  <c r="K95" i="1" s="1"/>
  <c r="G68" i="1"/>
  <c r="H68" i="1" s="1"/>
  <c r="K68" i="1" s="1"/>
  <c r="G32" i="1"/>
  <c r="H32" i="1" s="1"/>
  <c r="K32" i="1" s="1"/>
  <c r="G79" i="1"/>
  <c r="H79" i="1" s="1"/>
  <c r="G78" i="1"/>
  <c r="H78" i="1" s="1"/>
  <c r="K78" i="1" s="1"/>
  <c r="G46" i="1"/>
  <c r="H46" i="1" s="1"/>
  <c r="K46" i="1" s="1"/>
  <c r="G77" i="1"/>
  <c r="H77" i="1" s="1"/>
  <c r="K77" i="1" s="1"/>
  <c r="G45" i="1"/>
  <c r="H45" i="1" s="1"/>
  <c r="K45" i="1" s="1"/>
  <c r="G62" i="1"/>
  <c r="H62" i="1" s="1"/>
  <c r="K62" i="1" s="1"/>
  <c r="G10" i="1"/>
  <c r="H10" i="1" s="1"/>
  <c r="K27" i="1"/>
  <c r="G84" i="1"/>
  <c r="H84" i="1" s="1"/>
  <c r="K84" i="1" s="1"/>
  <c r="G94" i="1"/>
  <c r="H94" i="1" s="1"/>
  <c r="K94" i="1" s="1"/>
  <c r="G76" i="1"/>
  <c r="H76" i="1" s="1"/>
  <c r="K76" i="1" s="1"/>
  <c r="K26" i="1"/>
  <c r="G75" i="1"/>
  <c r="H75" i="1" s="1"/>
  <c r="I75" i="1" s="1"/>
  <c r="G43" i="1"/>
  <c r="H43" i="1" s="1"/>
  <c r="G60" i="1"/>
  <c r="H60" i="1" s="1"/>
  <c r="K60" i="1" s="1"/>
  <c r="K8" i="1"/>
  <c r="G67" i="1"/>
  <c r="H67" i="1" s="1"/>
  <c r="K67" i="1" s="1"/>
  <c r="G80" i="1"/>
  <c r="H80" i="1" s="1"/>
  <c r="J80" i="1" s="1"/>
  <c r="G42" i="1"/>
  <c r="H42" i="1" s="1"/>
  <c r="K42" i="1" s="1"/>
  <c r="G59" i="1"/>
  <c r="H59" i="1" s="1"/>
  <c r="I59" i="1" s="1"/>
  <c r="G48" i="1"/>
  <c r="H48" i="1" s="1"/>
  <c r="G90" i="1"/>
  <c r="H90" i="1" s="1"/>
  <c r="I90" i="1" s="1"/>
  <c r="G44" i="1"/>
  <c r="H44" i="1" s="1"/>
  <c r="K44" i="1" s="1"/>
  <c r="G61" i="1"/>
  <c r="H61" i="1" s="1"/>
  <c r="K61" i="1" s="1"/>
  <c r="G89" i="1"/>
  <c r="H89" i="1" s="1"/>
  <c r="I89" i="1" s="1"/>
  <c r="G73" i="1"/>
  <c r="H73" i="1" s="1"/>
  <c r="K73" i="1" s="1"/>
  <c r="G57" i="1"/>
  <c r="H57" i="1" s="1"/>
  <c r="G41" i="1"/>
  <c r="H41" i="1" s="1"/>
  <c r="K41" i="1" s="1"/>
  <c r="G25" i="1"/>
  <c r="H25" i="1" s="1"/>
  <c r="G9" i="1"/>
  <c r="H9" i="1" s="1"/>
  <c r="G58" i="1"/>
  <c r="H58" i="1" s="1"/>
  <c r="I58" i="1" s="1"/>
  <c r="G93" i="1"/>
  <c r="H93" i="1" s="1"/>
  <c r="K93" i="1" s="1"/>
  <c r="G82" i="1"/>
  <c r="H82" i="1" s="1"/>
  <c r="K82" i="1" s="1"/>
  <c r="G66" i="1"/>
  <c r="H66" i="1" s="1"/>
  <c r="K66" i="1" s="1"/>
  <c r="G50" i="1"/>
  <c r="H50" i="1" s="1"/>
  <c r="K50" i="1" s="1"/>
  <c r="G92" i="1"/>
  <c r="H92" i="1" s="1"/>
  <c r="K92" i="1" s="1"/>
  <c r="G64" i="1"/>
  <c r="H64" i="1" s="1"/>
  <c r="G88" i="1"/>
  <c r="H88" i="1" s="1"/>
  <c r="I88" i="1" s="1"/>
  <c r="G72" i="1"/>
  <c r="H72" i="1" s="1"/>
  <c r="K72" i="1" s="1"/>
  <c r="G56" i="1"/>
  <c r="H56" i="1" s="1"/>
  <c r="G40" i="1"/>
  <c r="H40" i="1" s="1"/>
  <c r="G24" i="1"/>
  <c r="H24" i="1" s="1"/>
  <c r="G30" i="1"/>
  <c r="H30" i="1" s="1"/>
  <c r="K30" i="1" s="1"/>
  <c r="K70" i="1"/>
  <c r="K54" i="1"/>
  <c r="K38" i="1"/>
  <c r="K22" i="1"/>
  <c r="G87" i="1"/>
  <c r="H87" i="1" s="1"/>
  <c r="I87" i="1" s="1"/>
  <c r="G71" i="1"/>
  <c r="H71" i="1" s="1"/>
  <c r="K71" i="1" s="1"/>
  <c r="G55" i="1"/>
  <c r="H55" i="1" s="1"/>
  <c r="I55" i="1" s="1"/>
  <c r="G39" i="1"/>
  <c r="H39" i="1" s="1"/>
  <c r="G23" i="1"/>
  <c r="H23" i="1" s="1"/>
  <c r="I23" i="1" s="1"/>
  <c r="G97" i="1"/>
  <c r="H97" i="1" s="1"/>
  <c r="K97" i="1" s="1"/>
  <c r="G29" i="1"/>
  <c r="H29" i="1" s="1"/>
  <c r="K29" i="1" s="1"/>
  <c r="K69" i="1"/>
  <c r="K53" i="1"/>
  <c r="K37" i="1"/>
  <c r="K21" i="1"/>
  <c r="I38" i="1"/>
  <c r="I22" i="1"/>
  <c r="J70" i="1"/>
  <c r="J28" i="1"/>
  <c r="J84" i="1"/>
  <c r="I20" i="1"/>
  <c r="J20" i="1"/>
  <c r="I83" i="1"/>
  <c r="J83" i="1"/>
  <c r="I51" i="1"/>
  <c r="I82" i="1"/>
  <c r="J82" i="1"/>
  <c r="I34" i="1"/>
  <c r="J34" i="1"/>
  <c r="I81" i="1"/>
  <c r="J81" i="1"/>
  <c r="I95" i="1"/>
  <c r="J95" i="1"/>
  <c r="I68" i="1"/>
  <c r="J68" i="1"/>
  <c r="I36" i="1"/>
  <c r="J36" i="1"/>
  <c r="J94" i="1"/>
  <c r="J67" i="1"/>
  <c r="I67" i="1"/>
  <c r="I19" i="1"/>
  <c r="J19" i="1"/>
  <c r="I18" i="1"/>
  <c r="J18" i="1"/>
  <c r="I33" i="1"/>
  <c r="J33" i="1"/>
  <c r="I15" i="1"/>
  <c r="J15" i="1"/>
  <c r="I14" i="1"/>
  <c r="J14" i="1"/>
  <c r="J13" i="1"/>
  <c r="I13" i="1"/>
  <c r="I44" i="1"/>
  <c r="J44" i="1"/>
  <c r="J72" i="1"/>
  <c r="I72" i="1"/>
  <c r="J69" i="1"/>
  <c r="I60" i="1"/>
  <c r="J60" i="1"/>
  <c r="I8" i="1"/>
  <c r="J64" i="1"/>
  <c r="J63" i="1"/>
  <c r="I26" i="1"/>
  <c r="J53" i="1"/>
  <c r="J49" i="1"/>
  <c r="J16" i="1"/>
  <c r="I62" i="1"/>
  <c r="J37" i="1"/>
  <c r="I9" i="1"/>
  <c r="I29" i="1"/>
  <c r="J29" i="1"/>
  <c r="I27" i="1"/>
  <c r="J31" i="1"/>
  <c r="I25" i="1"/>
  <c r="J21" i="1"/>
  <c r="J48" i="1"/>
  <c r="I43" i="1"/>
  <c r="J79" i="1"/>
  <c r="J92" i="1" l="1"/>
  <c r="I92" i="1"/>
  <c r="I50" i="1"/>
  <c r="I77" i="1"/>
  <c r="J78" i="1"/>
  <c r="K16" i="1"/>
  <c r="J52" i="1"/>
  <c r="I46" i="1"/>
  <c r="J35" i="1"/>
  <c r="I42" i="1"/>
  <c r="J50" i="1"/>
  <c r="I35" i="1"/>
  <c r="J47" i="1"/>
  <c r="J51" i="1"/>
  <c r="I52" i="1"/>
  <c r="I47" i="1"/>
  <c r="J71" i="1"/>
  <c r="J17" i="1"/>
  <c r="I32" i="1"/>
  <c r="J65" i="1"/>
  <c r="I65" i="1"/>
  <c r="I28" i="1"/>
  <c r="J93" i="1"/>
  <c r="I71" i="1"/>
  <c r="I93" i="1"/>
  <c r="J54" i="1"/>
  <c r="I84" i="1"/>
  <c r="J57" i="1"/>
  <c r="K57" i="1"/>
  <c r="I63" i="1"/>
  <c r="K63" i="1"/>
  <c r="J40" i="1"/>
  <c r="K40" i="1"/>
  <c r="I73" i="1"/>
  <c r="J56" i="1"/>
  <c r="K56" i="1"/>
  <c r="J74" i="1"/>
  <c r="K74" i="1"/>
  <c r="J73" i="1"/>
  <c r="J10" i="1"/>
  <c r="K10" i="1"/>
  <c r="I31" i="1"/>
  <c r="K31" i="1"/>
  <c r="J39" i="1"/>
  <c r="K39" i="1"/>
  <c r="J59" i="1"/>
  <c r="K59" i="1"/>
  <c r="J91" i="1"/>
  <c r="K91" i="1"/>
  <c r="I96" i="1"/>
  <c r="K96" i="1"/>
  <c r="J89" i="1"/>
  <c r="K89" i="1"/>
  <c r="J86" i="1"/>
  <c r="K86" i="1"/>
  <c r="I74" i="1"/>
  <c r="J55" i="1"/>
  <c r="K55" i="1"/>
  <c r="I94" i="1"/>
  <c r="I86" i="1"/>
  <c r="I80" i="1"/>
  <c r="K80" i="1"/>
  <c r="I79" i="1"/>
  <c r="K79" i="1"/>
  <c r="I49" i="1"/>
  <c r="K49" i="1"/>
  <c r="J30" i="1"/>
  <c r="I45" i="1"/>
  <c r="J97" i="1"/>
  <c r="I12" i="1"/>
  <c r="I40" i="1"/>
  <c r="J42" i="1"/>
  <c r="J41" i="1"/>
  <c r="J88" i="1"/>
  <c r="K88" i="1"/>
  <c r="I48" i="1"/>
  <c r="K48" i="1"/>
  <c r="J12" i="1"/>
  <c r="J87" i="1"/>
  <c r="K87" i="1"/>
  <c r="J66" i="1"/>
  <c r="J77" i="1"/>
  <c r="I76" i="1"/>
  <c r="J61" i="1"/>
  <c r="J46" i="1"/>
  <c r="I66" i="1"/>
  <c r="I17" i="1"/>
  <c r="I11" i="1"/>
  <c r="J58" i="1"/>
  <c r="K58" i="1"/>
  <c r="J23" i="1"/>
  <c r="K23" i="1"/>
  <c r="I30" i="1"/>
  <c r="I39" i="1"/>
  <c r="I97" i="1"/>
  <c r="J76" i="1"/>
  <c r="I57" i="1"/>
  <c r="I61" i="1"/>
  <c r="J11" i="1"/>
  <c r="J9" i="1"/>
  <c r="K9" i="1"/>
  <c r="J43" i="1"/>
  <c r="K43" i="1"/>
  <c r="I41" i="1"/>
  <c r="J24" i="1"/>
  <c r="K24" i="1"/>
  <c r="J90" i="1"/>
  <c r="K90" i="1"/>
  <c r="I64" i="1"/>
  <c r="K64" i="1"/>
  <c r="I24" i="1"/>
  <c r="J45" i="1"/>
  <c r="I10" i="1"/>
  <c r="I78" i="1"/>
  <c r="J62" i="1"/>
  <c r="I56" i="1"/>
  <c r="J32" i="1"/>
  <c r="J25" i="1"/>
  <c r="K25" i="1"/>
  <c r="J75" i="1"/>
  <c r="K75" i="1"/>
  <c r="J85" i="1"/>
  <c r="K85" i="1"/>
</calcChain>
</file>

<file path=xl/sharedStrings.xml><?xml version="1.0" encoding="utf-8"?>
<sst xmlns="http://schemas.openxmlformats.org/spreadsheetml/2006/main" count="38" uniqueCount="35">
  <si>
    <t>Baro</t>
  </si>
  <si>
    <t>Humidity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</si>
  <si>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</si>
  <si>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</si>
  <si>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</si>
  <si>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</si>
  <si>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</si>
  <si>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</si>
  <si>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</si>
  <si>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</si>
  <si>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</si>
  <si>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</si>
  <si>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Calibration arm length</t>
  </si>
  <si>
    <t>Metres</t>
  </si>
  <si>
    <t>Calibration arm wieght</t>
  </si>
  <si>
    <t>KG</t>
  </si>
  <si>
    <t>Torque</t>
  </si>
  <si>
    <t>torque</t>
  </si>
  <si>
    <t>rps</t>
  </si>
  <si>
    <t>T</t>
  </si>
  <si>
    <t>`</t>
  </si>
  <si>
    <t>BAR</t>
  </si>
  <si>
    <t>SFC</t>
  </si>
  <si>
    <t>MEP</t>
  </si>
  <si>
    <t>Brake thermal efficency</t>
  </si>
  <si>
    <t>KJ/KG</t>
  </si>
  <si>
    <t>Calorific value of fuel (CV)</t>
  </si>
  <si>
    <t>N/m</t>
  </si>
  <si>
    <t>W</t>
  </si>
  <si>
    <t>KW</t>
  </si>
  <si>
    <t>nt</t>
  </si>
  <si>
    <t>Ambient temp (Ta)</t>
  </si>
  <si>
    <t>Brake power (P)</t>
  </si>
  <si>
    <t>Corrected power (Ps)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</si>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</sst>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2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vs Engine</a:t>
            </a:r>
            <a:r>
              <a:rPr lang="en-GB" baseline="0"/>
              <a:t>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'Raw Data'!$J$6</c:f>
              <c:strCache>
                <c:ptCount val="1"/>
                <c:pt idx="0">
                  <c:v>SFC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'Raw Data'!$B$7:$B$97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'Raw Data'!$J$7:$J$97</c:f>
              <c:numCache>
                <c:formatCode>General</c:formatCode>
                <c:ptCount val="91"/>
                <c:pt idx="0">
                  <c:v>0.36259026726403709</c:v>
                </c:pt>
                <c:pt idx="1">
                  <c:v>0.35347202552110368</c:v>
                </c:pt>
                <c:pt idx="2">
                  <c:v>0.34037298876228228</c:v>
                </c:pt>
                <c:pt idx="3">
                  <c:v>0.31999359243958109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0.27781911341973298</c:v>
                </c:pt>
                <c:pt idx="8">
                  <c:v>0.27494560709643079</c:v>
                </c:pt>
                <c:pt idx="9">
                  <c:v>0.26575630780182202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0.26650142877454003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0.27095342620242696</c:v>
                </c:pt>
                <c:pt idx="19">
                  <c:v>0.26924452672655952</c:v>
                </c:pt>
                <c:pt idx="20">
                  <c:v>0.27069568585087356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0.26376579576546411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0.26485444055868856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0.27574598093264835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0.28219887734068316</c:v>
                </c:pt>
                <c:pt idx="40">
                  <c:v>0.28709266653130933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0.29749999545884054</c:v>
                </c:pt>
                <c:pt idx="45">
                  <c:v>0.29917212175418106</c:v>
                </c:pt>
                <c:pt idx="46">
                  <c:v>0.29593351963364051</c:v>
                </c:pt>
                <c:pt idx="47">
                  <c:v>0.29406998103739312</c:v>
                </c:pt>
                <c:pt idx="48">
                  <c:v>0.29515657702783116</c:v>
                </c:pt>
                <c:pt idx="49">
                  <c:v>0.29188975120663657</c:v>
                </c:pt>
                <c:pt idx="50">
                  <c:v>0.29502367038830629</c:v>
                </c:pt>
                <c:pt idx="51">
                  <c:v>0.29323011839286955</c:v>
                </c:pt>
                <c:pt idx="52">
                  <c:v>0.30080359213006497</c:v>
                </c:pt>
                <c:pt idx="53">
                  <c:v>0.2998303349041419</c:v>
                </c:pt>
                <c:pt idx="54">
                  <c:v>0.30407558910629884</c:v>
                </c:pt>
                <c:pt idx="55">
                  <c:v>0.30087532149952079</c:v>
                </c:pt>
                <c:pt idx="56">
                  <c:v>0.30225056604626266</c:v>
                </c:pt>
                <c:pt idx="57">
                  <c:v>0.30532398633705321</c:v>
                </c:pt>
                <c:pt idx="58">
                  <c:v>0.30505749972431451</c:v>
                </c:pt>
                <c:pt idx="59">
                  <c:v>0.3112624815207875</c:v>
                </c:pt>
                <c:pt idx="60">
                  <c:v>0.31225963507624394</c:v>
                </c:pt>
                <c:pt idx="61">
                  <c:v>0.31449666316106356</c:v>
                </c:pt>
                <c:pt idx="62">
                  <c:v>0.31610282348979962</c:v>
                </c:pt>
                <c:pt idx="63">
                  <c:v>0.3192865874603672</c:v>
                </c:pt>
                <c:pt idx="64">
                  <c:v>0.31903539766046191</c:v>
                </c:pt>
                <c:pt idx="65">
                  <c:v>0.32016477947699751</c:v>
                </c:pt>
                <c:pt idx="66">
                  <c:v>0.32362876754602005</c:v>
                </c:pt>
                <c:pt idx="67">
                  <c:v>0.32505009530867951</c:v>
                </c:pt>
                <c:pt idx="68">
                  <c:v>0.32507730128335455</c:v>
                </c:pt>
                <c:pt idx="69">
                  <c:v>0.32183022820858265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0.32695969551958665</c:v>
                </c:pt>
                <c:pt idx="74">
                  <c:v>0.32683458085412881</c:v>
                </c:pt>
                <c:pt idx="75">
                  <c:v>0.3315557116834581</c:v>
                </c:pt>
                <c:pt idx="76">
                  <c:v>0.33262984127618805</c:v>
                </c:pt>
                <c:pt idx="77">
                  <c:v>0.33613067842990763</c:v>
                </c:pt>
                <c:pt idx="78">
                  <c:v>0.33993779508429822</c:v>
                </c:pt>
                <c:pt idx="79">
                  <c:v>0.34154886374644911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0.35316881982771414</c:v>
                </c:pt>
                <c:pt idx="84">
                  <c:v>0.35667486480148047</c:v>
                </c:pt>
                <c:pt idx="85">
                  <c:v>0.35705623292584188</c:v>
                </c:pt>
                <c:pt idx="86">
                  <c:v>0.35992281029205803</c:v>
                </c:pt>
                <c:pt idx="87">
                  <c:v>0.35952261474745667</c:v>
                </c:pt>
                <c:pt idx="88">
                  <c:v>0.36870019078525018</c:v>
                </c:pt>
                <c:pt idx="89">
                  <c:v>0.37367628567617989</c:v>
                </c:pt>
                <c:pt idx="90">
                  <c:v>0.37684326323627776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5B-A15D-4008-AB85-32FF23626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704351"/>
        <c:axId val="1912079039"/>
      </c:scatterChart>
      <c:valAx>
        <c:axId val="284704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2079039"/>
        <c:crosses val="autoZero"/>
        <c:crossBetween val="midCat"/>
      </c:valAx>
      <c:valAx>
        <c:axId val="1912079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7043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Torque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'Raw Data'!$B$7:$B$97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'Raw Data'!$F$7:$F$97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93-41DF-8AF3-C4A43C6C4E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7714207"/>
        <c:axId val="1984618383"/>
      </c:scatterChart>
      <c:valAx>
        <c:axId val="277714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4618383"/>
        <c:crosses val="autoZero"/>
        <c:crossBetween val="midCat"/>
      </c:valAx>
      <c:valAx>
        <c:axId val="1984618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77142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Brakepower</a:t>
            </a:r>
            <a:r>
              <a:rPr lang="en-GB" baseline="0"/>
              <a:t>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'Raw Data'!$B$7:$B$97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'Raw Data'!$H$7:$H$97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219-451A-883A-DE8355A49A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6447343"/>
        <c:axId val="2006116303"/>
      </c:scatterChart>
      <c:valAx>
        <c:axId val="5264473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6116303"/>
        <c:crosses val="autoZero"/>
        <c:crossBetween val="midCat"/>
      </c:valAx>
      <c:valAx>
        <c:axId val="2006116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4473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100012</xdr:colOff>
      <xdr:row>3</xdr:row>
      <xdr:rowOff>180975</xdr:rowOff>
    </xdr:from>
    <xdr:ext cx="1176338" cy="4033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B4F7926-C387-697C-0056-4FC1478D73E7}"/>
                </a:ext>
              </a:extLst>
            </xdr:cNvPr>
            <xdr:cNvSpPr txBox="1"/>
          </xdr:nvSpPr>
          <xdr:spPr>
            <a:xfrm>
              <a:off x="9320212" y="752475"/>
              <a:ext cx="1176338" cy="4033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400" b="1" i="1">
                            <a:solidFill>
                              <a:srgbClr val="836967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400" b="1" i="1">
                            <a:latin typeface="Cambria Math" panose="02040503050406030204" pitchFamily="18" charset="0"/>
                          </a:rPr>
                          <m:t>𝒏</m:t>
                        </m:r>
                      </m:e>
                      <m:sub>
                        <m:r>
                          <a:rPr lang="en-GB" sz="1400" b="1" i="1">
                            <a:latin typeface="Cambria Math" panose="02040503050406030204" pitchFamily="18" charset="0"/>
                          </a:rPr>
                          <m:t>𝒕</m:t>
                        </m:r>
                      </m:sub>
                    </m:sSub>
                    <m:r>
                      <a:rPr lang="en-GB" sz="1400" b="1" i="0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400" b="1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400" b="1" i="0">
                            <a:latin typeface="Cambria Math" panose="02040503050406030204" pitchFamily="18" charset="0"/>
                          </a:rPr>
                          <m:t>𝐁𝐩</m:t>
                        </m:r>
                      </m:num>
                      <m:den>
                        <m:r>
                          <a:rPr lang="en-GB" sz="1400" b="1" i="1">
                            <a:latin typeface="Cambria Math" panose="02040503050406030204" pitchFamily="18" charset="0"/>
                          </a:rPr>
                          <m:t>𝑺𝑭𝑪𝒙𝑪𝑽</m:t>
                        </m:r>
                      </m:den>
                    </m:f>
                  </m:oMath>
                </m:oMathPara>
              </a14:m>
              <a:endParaRPr lang="en-GB" sz="1100" b="1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B4F7926-C387-697C-0056-4FC1478D73E7}"/>
                </a:ext>
              </a:extLst>
            </xdr:cNvPr>
            <xdr:cNvSpPr txBox="1"/>
          </xdr:nvSpPr>
          <xdr:spPr>
            <a:xfrm>
              <a:off x="9320212" y="752475"/>
              <a:ext cx="1176338" cy="4033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400" b="1" i="0">
                  <a:latin typeface="Cambria Math" panose="02040503050406030204" pitchFamily="18" charset="0"/>
                </a:rPr>
                <a:t>𝒏</a:t>
              </a:r>
              <a:r>
                <a:rPr lang="en-GB" sz="1400" b="1" i="0">
                  <a:solidFill>
                    <a:srgbClr val="836967"/>
                  </a:solidFill>
                  <a:latin typeface="Cambria Math" panose="02040503050406030204" pitchFamily="18" charset="0"/>
                </a:rPr>
                <a:t>_</a:t>
              </a:r>
              <a:r>
                <a:rPr lang="en-GB" sz="1400" b="1" i="0">
                  <a:latin typeface="Cambria Math" panose="02040503050406030204" pitchFamily="18" charset="0"/>
                </a:rPr>
                <a:t>𝒕=𝐁𝐩/𝑺𝑭𝑪𝒙𝑪𝑽</a:t>
              </a:r>
              <a:endParaRPr lang="en-GB" sz="1100" b="1"/>
            </a:p>
          </xdr:txBody>
        </xdr:sp>
      </mc:Fallback>
    </mc:AlternateContent>
    <xdr:clientData/>
  </xdr:oneCellAnchor>
  <xdr:oneCellAnchor>
    <xdr:from>
      <xdr:col>9</xdr:col>
      <xdr:colOff>33337</xdr:colOff>
      <xdr:row>4</xdr:row>
      <xdr:rowOff>71437</xdr:rowOff>
    </xdr:from>
    <xdr:ext cx="914353" cy="24699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1D85C360-EB6A-D33F-576C-7D4399DA82D0}"/>
                </a:ext>
              </a:extLst>
            </xdr:cNvPr>
            <xdr:cNvSpPr txBox="1"/>
          </xdr:nvSpPr>
          <xdr:spPr>
            <a:xfrm>
              <a:off x="9253537" y="833437"/>
              <a:ext cx="914353" cy="24699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1"/>
                <a:t>SFC</a:t>
              </a:r>
              <a:r>
                <a:rPr lang="en-GB" sz="1100" b="1" baseline="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n-GB" sz="1100" b="1" i="1" baseline="0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𝑽𝒙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𝟎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.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𝟕𝟓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𝒙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𝟑𝟔𝟎𝟎</m:t>
                      </m:r>
                    </m:num>
                    <m:den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𝒕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𝒙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𝟏𝟎𝟎𝟎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𝒙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𝑷</m:t>
                      </m:r>
                    </m:den>
                  </m:f>
                </m:oMath>
              </a14:m>
              <a:endParaRPr lang="en-GB" sz="1100" b="1" baseline="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1D85C360-EB6A-D33F-576C-7D4399DA82D0}"/>
                </a:ext>
              </a:extLst>
            </xdr:cNvPr>
            <xdr:cNvSpPr txBox="1"/>
          </xdr:nvSpPr>
          <xdr:spPr>
            <a:xfrm>
              <a:off x="9253537" y="833437"/>
              <a:ext cx="914353" cy="24699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1"/>
                <a:t>SFC</a:t>
              </a:r>
              <a:r>
                <a:rPr lang="en-GB" sz="1100" b="1" baseline="0"/>
                <a:t>=</a:t>
              </a:r>
              <a:r>
                <a:rPr lang="en-GB" sz="1100" b="1" i="0" baseline="0">
                  <a:latin typeface="Cambria Math" panose="02040503050406030204" pitchFamily="18" charset="0"/>
                </a:rPr>
                <a:t>(𝑽𝒙𝟎.𝟕𝟓𝒙𝟑𝟔𝟎𝟎)/(𝒕 𝒙 𝟏𝟎𝟎𝟎 𝒙 𝑷)</a:t>
              </a:r>
              <a:endParaRPr lang="en-GB" sz="1100" b="1" baseline="0"/>
            </a:p>
          </xdr:txBody>
        </xdr:sp>
      </mc:Fallback>
    </mc:AlternateContent>
    <xdr:clientData/>
  </xdr:oneCellAnchor>
  <xdr:oneCellAnchor>
    <xdr:from>
      <xdr:col>5</xdr:col>
      <xdr:colOff>204787</xdr:colOff>
      <xdr:row>4</xdr:row>
      <xdr:rowOff>109537</xdr:rowOff>
    </xdr:from>
    <xdr:ext cx="38292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F17D94E-226A-A7BC-C669-690F2C540BE9}"/>
            </a:ext>
          </a:extLst>
        </xdr:cNvPr>
        <xdr:cNvSpPr txBox="1"/>
      </xdr:nvSpPr>
      <xdr:spPr>
        <a:xfrm>
          <a:off x="3995737" y="871537"/>
          <a:ext cx="38292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n-GB" sz="1100" b="1"/>
            <a:t>T=Wxr</a:t>
          </a:r>
        </a:p>
      </xdr:txBody>
    </xdr:sp>
    <xdr:clientData/>
  </xdr:oneCellAnchor>
  <xdr:oneCellAnchor>
    <xdr:from>
      <xdr:col>6</xdr:col>
      <xdr:colOff>0</xdr:colOff>
      <xdr:row>4</xdr:row>
      <xdr:rowOff>38100</xdr:rowOff>
    </xdr:from>
    <xdr:ext cx="1057275" cy="2718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5A85B219-AB28-4A6A-8BAE-D0FA4FC52B93}"/>
                </a:ext>
              </a:extLst>
            </xdr:cNvPr>
            <xdr:cNvSpPr txBox="1"/>
          </xdr:nvSpPr>
          <xdr:spPr>
            <a:xfrm>
              <a:off x="4581525" y="800100"/>
              <a:ext cx="1057275" cy="2718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b="1"/>
                <a:t>Bp</a:t>
              </a:r>
              <a:r>
                <a:rPr lang="en-GB" sz="1100" b="1" baseline="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n-GB" sz="1100" b="1" i="1" baseline="0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𝟐</m:t>
                      </m:r>
                      <m:r>
                        <m:rPr>
                          <m:nor/>
                        </m:rPr>
                        <a:rPr lang="el-GR" sz="1100" b="1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π</m:t>
                      </m:r>
                      <m:r>
                        <m:rPr>
                          <m:nor/>
                        </m:rPr>
                        <a:rPr lang="el-GR" sz="1100" b="1" i="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 </m:t>
                      </m:r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𝒙𝑹𝑷𝑴𝒙𝑻</m:t>
                      </m:r>
                    </m:num>
                    <m:den>
                      <m:r>
                        <a:rPr lang="en-GB" sz="1100" b="1" i="1" baseline="0">
                          <a:latin typeface="Cambria Math" panose="02040503050406030204" pitchFamily="18" charset="0"/>
                        </a:rPr>
                        <m:t>𝟔𝟎</m:t>
                      </m:r>
                    </m:den>
                  </m:f>
                </m:oMath>
              </a14:m>
              <a:endParaRPr lang="en-GB" sz="1100" b="1" baseline="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5A85B219-AB28-4A6A-8BAE-D0FA4FC52B93}"/>
                </a:ext>
              </a:extLst>
            </xdr:cNvPr>
            <xdr:cNvSpPr txBox="1"/>
          </xdr:nvSpPr>
          <xdr:spPr>
            <a:xfrm>
              <a:off x="4581525" y="800100"/>
              <a:ext cx="1057275" cy="2718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b="1"/>
                <a:t>Bp</a:t>
              </a:r>
              <a:r>
                <a:rPr lang="en-GB" sz="1100" b="1" baseline="0"/>
                <a:t>=</a:t>
              </a:r>
              <a:r>
                <a:rPr lang="en-GB" sz="1100" b="1" i="0" baseline="0">
                  <a:latin typeface="Cambria Math" panose="02040503050406030204" pitchFamily="18" charset="0"/>
                </a:rPr>
                <a:t>(𝟐</a:t>
              </a:r>
              <a:r>
                <a:rPr lang="el-GR" sz="1100" b="1" i="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"</a:t>
              </a:r>
              <a:r>
                <a:rPr lang="el-GR" sz="1100" b="1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π </a:t>
              </a:r>
              <a:r>
                <a:rPr lang="en-GB" sz="1100" b="1" i="0" baseline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 </a:t>
              </a:r>
              <a:r>
                <a:rPr lang="en-GB" sz="1100" b="1" i="0" baseline="0">
                  <a:latin typeface="Cambria Math" panose="02040503050406030204" pitchFamily="18" charset="0"/>
                </a:rPr>
                <a:t>𝒙𝑹𝑷𝑴𝒙𝑻)/𝟔𝟎</a:t>
              </a:r>
              <a:endParaRPr lang="en-GB" sz="1100" b="1" baseline="0"/>
            </a:p>
          </xdr:txBody>
        </xdr:sp>
      </mc:Fallback>
    </mc:AlternateContent>
    <xdr:clientData/>
  </xdr:oneCellAnchor>
  <xdr:oneCellAnchor>
    <xdr:from>
      <xdr:col>6</xdr:col>
      <xdr:colOff>871537</xdr:colOff>
      <xdr:row>4</xdr:row>
      <xdr:rowOff>42863</xdr:rowOff>
    </xdr:from>
    <xdr:ext cx="919163" cy="3375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94DB6E6E-C251-205C-28B3-BE03C32B1B91}"/>
                </a:ext>
              </a:extLst>
            </xdr:cNvPr>
            <xdr:cNvSpPr txBox="1"/>
          </xdr:nvSpPr>
          <xdr:spPr>
            <a:xfrm>
              <a:off x="5453062" y="804863"/>
              <a:ext cx="919163" cy="3375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latin typeface="Cambria Math" panose="02040503050406030204" pitchFamily="18" charset="0"/>
                      </a:rPr>
                      <m:t>𝑲𝑾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𝑾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𝟏𝟎𝟎𝟎</m:t>
                    </m:r>
                  </m:oMath>
                </m:oMathPara>
              </a14:m>
              <a:endParaRPr lang="en-GB" sz="1100" b="1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94DB6E6E-C251-205C-28B3-BE03C32B1B91}"/>
                </a:ext>
              </a:extLst>
            </xdr:cNvPr>
            <xdr:cNvSpPr txBox="1"/>
          </xdr:nvSpPr>
          <xdr:spPr>
            <a:xfrm>
              <a:off x="5453062" y="804863"/>
              <a:ext cx="919163" cy="3375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b="1" i="0">
                  <a:latin typeface="Cambria Math" panose="02040503050406030204" pitchFamily="18" charset="0"/>
                </a:rPr>
                <a:t>𝑲𝑾=𝑾/𝟏𝟎𝟎𝟎</a:t>
              </a:r>
              <a:endParaRPr lang="en-GB" sz="1100" b="1"/>
            </a:p>
          </xdr:txBody>
        </xdr:sp>
      </mc:Fallback>
    </mc:AlternateContent>
    <xdr:clientData/>
  </xdr:oneCellAnchor>
  <xdr:oneCellAnchor>
    <xdr:from>
      <xdr:col>7</xdr:col>
      <xdr:colOff>919162</xdr:colOff>
      <xdr:row>4</xdr:row>
      <xdr:rowOff>23812</xdr:rowOff>
    </xdr:from>
    <xdr:ext cx="2777299" cy="3515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57E75B91-750D-367D-60CC-081C9057B03E}"/>
                </a:ext>
              </a:extLst>
            </xdr:cNvPr>
            <xdr:cNvSpPr txBox="1"/>
          </xdr:nvSpPr>
          <xdr:spPr>
            <a:xfrm>
              <a:off x="6396037" y="785812"/>
              <a:ext cx="2777299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latin typeface="Cambria Math" panose="02040503050406030204" pitchFamily="18" charset="0"/>
                      </a:rPr>
                      <m:t>𝑷𝒔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𝑷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𝒙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 </m:t>
                    </m:r>
                    <m:f>
                      <m:fPr>
                        <m:ctrlPr>
                          <a:rPr lang="en-GB" sz="1100" b="1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𝟏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𝟎𝟏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𝟑𝟐𝟓</m:t>
                        </m:r>
                      </m:num>
                      <m:den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𝒎𝒃𝒂𝒓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/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𝟏𝟎𝟎𝟎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)</m:t>
                        </m:r>
                      </m:den>
                    </m:f>
                    <m:r>
                      <a:rPr lang="en-GB" sz="1100" b="1" i="1">
                        <a:latin typeface="Cambria Math" panose="02040503050406030204" pitchFamily="18" charset="0"/>
                      </a:rPr>
                      <m:t> </m:t>
                    </m:r>
                    <m:rad>
                      <m:radPr>
                        <m:degHide m:val="on"/>
                        <m:ctrlPr>
                          <a:rPr lang="en-GB" sz="1100" b="1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𝑻𝒂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𝟐𝟕𝟑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)/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𝟐𝟗𝟑</m:t>
                        </m:r>
                      </m:e>
                    </m:rad>
                    <m:r>
                      <a:rPr lang="en-GB" sz="1100" b="1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n-GB" sz="1100" b="1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57E75B91-750D-367D-60CC-081C9057B03E}"/>
                </a:ext>
              </a:extLst>
            </xdr:cNvPr>
            <xdr:cNvSpPr txBox="1"/>
          </xdr:nvSpPr>
          <xdr:spPr>
            <a:xfrm>
              <a:off x="6396037" y="785812"/>
              <a:ext cx="2777299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1" i="0">
                  <a:latin typeface="Cambria Math" panose="02040503050406030204" pitchFamily="18" charset="0"/>
                </a:rPr>
                <a:t>𝑷𝒔=𝑷 𝒙  (𝟏.𝟎𝟏.𝟑𝟐𝟓)/((𝒎𝒃𝒂𝒓/𝟏𝟎𝟎𝟎))  √((𝑻𝒂+𝟐𝟕𝟑)/𝟐𝟗𝟑)  </a:t>
              </a:r>
              <a:endParaRPr lang="en-GB" sz="1100" b="1"/>
            </a:p>
          </xdr:txBody>
        </xdr:sp>
      </mc:Fallback>
    </mc:AlternateContent>
    <xdr:clientData/>
  </xdr:oneCellAnchor>
  <xdr:oneCellAnchor>
    <xdr:from>
      <xdr:col>10</xdr:col>
      <xdr:colOff>242887</xdr:colOff>
      <xdr:row>4</xdr:row>
      <xdr:rowOff>128587</xdr:rowOff>
    </xdr:from>
    <xdr:ext cx="6290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BE6422E7-ECD5-898F-FBD4-DB28574958D2}"/>
                </a:ext>
              </a:extLst>
            </xdr:cNvPr>
            <xdr:cNvSpPr txBox="1"/>
          </xdr:nvSpPr>
          <xdr:spPr>
            <a:xfrm>
              <a:off x="10434637" y="890587"/>
              <a:ext cx="6290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BE6422E7-ECD5-898F-FBD4-DB28574958D2}"/>
                </a:ext>
              </a:extLst>
            </xdr:cNvPr>
            <xdr:cNvSpPr txBox="1"/>
          </xdr:nvSpPr>
          <xdr:spPr>
            <a:xfrm>
              <a:off x="10434637" y="890587"/>
              <a:ext cx="6290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 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476250</xdr:colOff>
      <xdr:row>4</xdr:row>
      <xdr:rowOff>23812</xdr:rowOff>
    </xdr:from>
    <xdr:ext cx="3267075" cy="358368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1EF9692F-8148-4B0C-87C9-0EB33E35A6D1}"/>
                </a:ext>
              </a:extLst>
            </xdr:cNvPr>
            <xdr:cNvSpPr txBox="1"/>
          </xdr:nvSpPr>
          <xdr:spPr>
            <a:xfrm>
              <a:off x="9696450" y="785812"/>
              <a:ext cx="3267075" cy="3583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200" b="1" i="1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𝑴𝑬𝑷</m:t>
                    </m:r>
                    <m:r>
                      <a:rPr lang="en-GB" sz="1200" b="1" i="1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200" b="1" i="0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𝑲𝒘</m:t>
                        </m:r>
                        <m:d>
                          <m:dPr>
                            <m:ctrlPr>
                              <a:rPr lang="en-GB" sz="1200" b="1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GB" sz="1200" b="1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  <m:t>𝟔𝟎</m:t>
                            </m:r>
                            <m:r>
                              <a:rPr lang="en-GB" sz="1200" b="1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  <m:t>𝒙</m:t>
                            </m:r>
                            <m:r>
                              <a:rPr lang="en-GB" sz="1200" b="1" i="1">
                                <a:solidFill>
                                  <a:sysClr val="windowText" lastClr="000000"/>
                                </a:solidFill>
                                <a:latin typeface="Cambria Math" panose="02040503050406030204" pitchFamily="18" charset="0"/>
                              </a:rPr>
                              <m:t>𝟐</m:t>
                            </m:r>
                          </m:e>
                        </m:d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/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𝟏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𝟓𝟗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𝒙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𝒓𝒑𝒎</m:t>
                        </m:r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)</m:t>
                        </m:r>
                      </m:num>
                      <m:den>
                        <m:r>
                          <a:rPr lang="en-GB" sz="1200" b="1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𝟏𝟎𝟎𝟎</m:t>
                        </m:r>
                      </m:den>
                    </m:f>
                  </m:oMath>
                </m:oMathPara>
              </a14:m>
              <a:endParaRPr lang="en-GB" sz="1200" b="1"/>
            </a:p>
          </xdr:txBody>
        </xdr:sp>
      </mc:Choice>
      <mc:Fallback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1EF9692F-8148-4B0C-87C9-0EB33E35A6D1}"/>
                </a:ext>
              </a:extLst>
            </xdr:cNvPr>
            <xdr:cNvSpPr txBox="1"/>
          </xdr:nvSpPr>
          <xdr:spPr>
            <a:xfrm>
              <a:off x="9696450" y="785812"/>
              <a:ext cx="3267075" cy="3583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200" b="1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𝑴𝑬𝑷=((𝑲𝒘(𝟔𝟎𝒙𝟐)/𝟏.𝟓𝟗 𝒙 𝒓𝒑𝒎))/𝟏𝟎𝟎𝟎</a:t>
              </a:r>
              <a:endParaRPr lang="en-GB" sz="1200" b="1"/>
            </a:p>
          </xdr:txBody>
        </xdr:sp>
      </mc:Fallback>
    </mc:AlternateContent>
    <xdr:clientData/>
  </xdr:oneCellAnchor>
  <xdr:twoCellAnchor>
    <xdr:from>
      <xdr:col>12</xdr:col>
      <xdr:colOff>135391</xdr:colOff>
      <xdr:row>4</xdr:row>
      <xdr:rowOff>19390</xdr:rowOff>
    </xdr:from>
    <xdr:to>
      <xdr:col>19</xdr:col>
      <xdr:colOff>440191</xdr:colOff>
      <xdr:row>17</xdr:row>
      <xdr:rowOff>84364</xdr:rowOff>
    </xdr:to>
    <xdr:graphicFrame macro="">
      <xdr:nvGraphicFramePr>
        <xdr:cNvPr id="138" name="Chart 13">
          <a:extLst>
            <a:ext uri="{FF2B5EF4-FFF2-40B4-BE49-F238E27FC236}">
              <a16:creationId xmlns:a16="http://schemas.microsoft.com/office/drawing/2014/main" id="{FE5E0572-2804-9071-4256-06DD6CA9ED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128587</xdr:colOff>
      <xdr:row>17</xdr:row>
      <xdr:rowOff>90487</xdr:rowOff>
    </xdr:from>
    <xdr:to>
      <xdr:col>19</xdr:col>
      <xdr:colOff>433387</xdr:colOff>
      <xdr:row>31</xdr:row>
      <xdr:rowOff>166687</xdr:rowOff>
    </xdr:to>
    <xdr:graphicFrame macro="">
      <xdr:nvGraphicFramePr>
        <xdr:cNvPr id="90" name="Chart 14">
          <a:extLst>
            <a:ext uri="{FF2B5EF4-FFF2-40B4-BE49-F238E27FC236}">
              <a16:creationId xmlns:a16="http://schemas.microsoft.com/office/drawing/2014/main" id="{6E8BBDB0-EFF2-531D-3221-3674D95845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128587</xdr:colOff>
      <xdr:row>31</xdr:row>
      <xdr:rowOff>166687</xdr:rowOff>
    </xdr:from>
    <xdr:to>
      <xdr:col>19</xdr:col>
      <xdr:colOff>433387</xdr:colOff>
      <xdr:row>46</xdr:row>
      <xdr:rowOff>52387</xdr:rowOff>
    </xdr:to>
    <xdr:graphicFrame macro="">
      <xdr:nvGraphicFramePr>
        <xdr:cNvPr id="137" name="Chart 15">
          <a:extLst>
            <a:ext uri="{FF2B5EF4-FFF2-40B4-BE49-F238E27FC236}">
              <a16:creationId xmlns:a16="http://schemas.microsoft.com/office/drawing/2014/main" id="{C3B4F918-7BBE-2D2C-C6A0-186BDE52C6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8"/>
  <sheetViews>
    <sheetView tabSelected="1" topLeftCell="F1" zoomScale="130" zoomScaleNormal="130" workbookViewId="0">
      <pane ySplit="5" topLeftCell="A6" activePane="bottomLeft" state="frozen"/>
      <selection pane="bottomLeft" activeCell="K17" sqref="K17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6" max="6" width="11.85546875" bestFit="1" customWidth="1"/>
    <col min="7" max="7" width="13.42578125" style="1" customWidth="1"/>
    <col min="8" max="8" width="14" style="1" customWidth="1"/>
    <col min="9" max="9" width="42.140625" style="1" customWidth="1"/>
    <col min="10" max="10" width="14.5703125" customWidth="1"/>
    <col min="11" max="11" width="34.140625" customWidth="1"/>
    <col min="12" max="12" width="22.42578125" bestFit="1" customWidth="1"/>
  </cols>
  <sheetData>
    <row r="1" spans="1:18" x14ac:dyDescent="0.25">
      <c r="A1"/>
      <c r="B1"/>
      <c r="G1" s="2" t="s">
        <v>0</v>
      </c>
      <c r="H1" s="2" t="s">
        <v>1</v>
      </c>
      <c r="I1" s="2" t="s">
        <v>31</v>
      </c>
      <c r="J1" s="4" t="s">
        <v>12</v>
      </c>
      <c r="K1" s="4"/>
      <c r="M1" s="8" t="s">
        <v>14</v>
      </c>
      <c r="N1" s="8"/>
      <c r="O1" s="8"/>
      <c r="P1" s="8" t="s">
        <v>26</v>
      </c>
      <c r="Q1" s="8"/>
      <c r="R1" s="8"/>
    </row>
    <row r="2" spans="1:18" x14ac:dyDescent="0.25">
      <c r="C2" s="1"/>
      <c r="F2" s="4" t="s">
        <v>21</v>
      </c>
      <c r="G2" s="2" t="s">
        <v>2</v>
      </c>
      <c r="H2" s="2" t="s">
        <v>3</v>
      </c>
      <c r="I2" s="2" t="s">
        <v>4</v>
      </c>
      <c r="J2" s="8" t="s">
        <v>13</v>
      </c>
      <c r="K2" s="8"/>
      <c r="L2" s="8"/>
      <c r="M2" s="8" t="s">
        <v>15</v>
      </c>
      <c r="N2" s="8"/>
      <c r="O2" s="8"/>
      <c r="P2" s="8" t="s">
        <v>25</v>
      </c>
      <c r="Q2" s="8"/>
      <c r="R2" s="8"/>
    </row>
    <row r="3" spans="1:18" x14ac:dyDescent="0.25">
      <c r="C3" s="1"/>
      <c r="F3">
        <v>1.0188999999999999</v>
      </c>
      <c r="G3" s="3">
        <v>1018.9</v>
      </c>
      <c r="H3" s="3">
        <v>46</v>
      </c>
      <c r="I3" s="3">
        <v>27</v>
      </c>
      <c r="J3" s="9">
        <v>0.81577599999999995</v>
      </c>
      <c r="K3" s="9"/>
      <c r="L3" s="9"/>
      <c r="M3" s="9">
        <f>20.45+1</f>
        <v>21.45</v>
      </c>
      <c r="N3" s="9"/>
      <c r="O3" s="9"/>
      <c r="P3" s="9">
        <v>45000</v>
      </c>
      <c r="Q3" s="9"/>
      <c r="R3" s="9"/>
    </row>
    <row r="4" spans="1:18" x14ac:dyDescent="0.25">
      <c r="A4" s="2" t="s">
        <v>5</v>
      </c>
      <c r="B4" s="2" t="s">
        <v>6</v>
      </c>
      <c r="C4" s="2" t="s">
        <v>7</v>
      </c>
      <c r="D4" s="2" t="s">
        <v>8</v>
      </c>
      <c r="E4" s="2"/>
      <c r="F4" s="2" t="s">
        <v>16</v>
      </c>
      <c r="G4" s="8" t="s">
        <v>32</v>
      </c>
      <c r="H4" s="8"/>
      <c r="I4" s="2" t="s">
        <v>33</v>
      </c>
      <c r="J4" s="2" t="s">
        <v>22</v>
      </c>
      <c r="K4" s="2" t="s">
        <v>23</v>
      </c>
      <c r="L4" s="2" t="s">
        <v>24</v>
      </c>
    </row>
    <row r="5" spans="1:18" ht="30.75" customHeight="1" x14ac:dyDescent="0.25">
      <c r="A5" s="2"/>
      <c r="B5" s="2"/>
      <c r="C5" s="2"/>
      <c r="D5" s="2"/>
      <c r="E5" s="2"/>
      <c r="F5" s="2"/>
      <c r="G5" s="2"/>
      <c r="I5" s="2"/>
      <c r="J5" s="2"/>
      <c r="K5" s="2"/>
      <c r="L5" s="2"/>
    </row>
    <row r="6" spans="1:18" x14ac:dyDescent="0.25">
      <c r="A6" s="2" t="s">
        <v>9</v>
      </c>
      <c r="B6" s="2" t="s">
        <v>10</v>
      </c>
      <c r="C6" s="2" t="s">
        <v>11</v>
      </c>
      <c r="D6" s="2" t="s">
        <v>8</v>
      </c>
      <c r="E6" s="2"/>
      <c r="F6" s="2" t="s">
        <v>27</v>
      </c>
      <c r="G6" s="2" t="s">
        <v>28</v>
      </c>
      <c r="H6" s="1" t="s">
        <v>29</v>
      </c>
      <c r="I6" s="1" t="s">
        <v>29</v>
      </c>
      <c r="J6" s="2" t="s">
        <v>22</v>
      </c>
      <c r="L6" s="7" t="s">
        <v>30</v>
      </c>
    </row>
    <row r="7" spans="1:18" x14ac:dyDescent="0.25">
      <c r="A7" s="1">
        <v>102.27500000000001</v>
      </c>
      <c r="B7" s="1">
        <v>1000</v>
      </c>
      <c r="C7" s="1">
        <v>7.0400000000000004E-2</v>
      </c>
      <c r="D7" s="1">
        <v>1.2658</v>
      </c>
      <c r="F7" s="5">
        <f>$A7*$J$3</f>
        <v>83.433490399999997</v>
      </c>
      <c r="G7" s="1">
        <f>(2*PI()*$B7*$F7)/60</f>
        <v>8737.1346834664837</v>
      </c>
      <c r="H7" s="1">
        <f>$G7/1000</f>
        <v>8.7371346834664845</v>
      </c>
      <c r="I7" s="1">
        <f>$H7*((1.01325/($G$3/1000))*SQRT(($I$3+273)/293))</f>
        <v>8.7918627117276724</v>
      </c>
      <c r="J7">
        <f>(($C7*1000)*0.75*3600)/(60*1000*$H7)</f>
        <v>0.36259026726403709</v>
      </c>
      <c r="K7">
        <f>($H7*(60*2)/1.59*$B7)/1000</f>
        <v>659.40639120501771</v>
      </c>
      <c r="L7" s="6">
        <f>$H7/(($J7)*$P$3)</f>
        <v>5.3547644835180252E-4</v>
      </c>
    </row>
    <row r="8" spans="1:18" x14ac:dyDescent="0.25">
      <c r="A8" s="1">
        <v>102.756</v>
      </c>
      <c r="B8" s="1">
        <f t="shared" ref="B8:B39" si="0">B7+50</f>
        <v>1050</v>
      </c>
      <c r="C8" s="1">
        <v>7.2400000000000006E-2</v>
      </c>
      <c r="D8" s="1">
        <v>1.26783</v>
      </c>
      <c r="F8" s="5">
        <f t="shared" ref="F8:F71" si="1">$A8*$J$3</f>
        <v>83.825878656</v>
      </c>
      <c r="G8" s="1">
        <f>(2*PI()*$B8*$F8)/60</f>
        <v>9217.1367598239667</v>
      </c>
      <c r="H8" s="1">
        <f t="shared" ref="H8:H71" si="2">$G8/1000</f>
        <v>9.2171367598239673</v>
      </c>
      <c r="I8" s="1">
        <f t="shared" ref="I8:I71" si="3">$H8*((1.01325/($G$3/1000))*SQRT(($I$3+273)/293))</f>
        <v>9.2748714450902305</v>
      </c>
      <c r="J8">
        <f t="shared" ref="J8:J71" si="4">(($C8*1000)*0.75*3600)/(60*1000*$H8)</f>
        <v>0.35347202552110368</v>
      </c>
      <c r="K8">
        <f t="shared" ref="K8:K71" si="5">($H8*(60*2)/1.59*$B8)/1000</f>
        <v>730.41461115586151</v>
      </c>
      <c r="L8" s="6">
        <f t="shared" ref="L8:L71" si="6">$H8/(($J8)*$P$3)</f>
        <v>5.7946668064455531E-4</v>
      </c>
    </row>
    <row r="9" spans="1:18" x14ac:dyDescent="0.25">
      <c r="A9" s="1">
        <v>103.68899999999999</v>
      </c>
      <c r="B9" s="1">
        <f t="shared" si="0"/>
        <v>1100</v>
      </c>
      <c r="C9" s="1">
        <v>7.3700000000000002E-2</v>
      </c>
      <c r="D9" s="1">
        <v>1.2734399999999999</v>
      </c>
      <c r="F9" s="5">
        <f t="shared" si="1"/>
        <v>84.586997663999995</v>
      </c>
      <c r="G9" s="1">
        <f t="shared" ref="G9:G71" si="7">(2*PI()*$B9*$F9)/60</f>
        <v>9743.7226498494456</v>
      </c>
      <c r="H9" s="1">
        <f t="shared" si="2"/>
        <v>9.7437226498494454</v>
      </c>
      <c r="I9" s="1">
        <f t="shared" si="3"/>
        <v>9.8047557857537413</v>
      </c>
      <c r="J9">
        <f t="shared" si="4"/>
        <v>0.34037298876228228</v>
      </c>
      <c r="K9">
        <f t="shared" si="5"/>
        <v>808.91282376108597</v>
      </c>
      <c r="L9" s="6">
        <f t="shared" si="6"/>
        <v>6.3614674825997338E-4</v>
      </c>
    </row>
    <row r="10" spans="1:18" x14ac:dyDescent="0.25">
      <c r="A10" s="1">
        <v>104.209</v>
      </c>
      <c r="B10" s="1">
        <f t="shared" si="0"/>
        <v>1150</v>
      </c>
      <c r="C10" s="1">
        <v>7.2800000000000004E-2</v>
      </c>
      <c r="D10" s="1">
        <v>1.2847599999999999</v>
      </c>
      <c r="F10" s="5">
        <f t="shared" si="1"/>
        <v>85.011201184000001</v>
      </c>
      <c r="G10" s="1">
        <f t="shared" si="7"/>
        <v>10237.7049959791</v>
      </c>
      <c r="H10" s="1">
        <f t="shared" si="2"/>
        <v>10.237704995979101</v>
      </c>
      <c r="I10" s="1">
        <f t="shared" si="3"/>
        <v>10.301832359084754</v>
      </c>
      <c r="J10">
        <f t="shared" si="4"/>
        <v>0.31999359243958109</v>
      </c>
      <c r="K10">
        <f t="shared" si="5"/>
        <v>888.55552795290305</v>
      </c>
      <c r="L10" s="6">
        <f t="shared" si="6"/>
        <v>7.1096597194882278E-4</v>
      </c>
    </row>
    <row r="11" spans="1:18" x14ac:dyDescent="0.25">
      <c r="A11" s="1">
        <v>105.81100000000001</v>
      </c>
      <c r="B11" s="1">
        <f t="shared" si="0"/>
        <v>1200</v>
      </c>
      <c r="C11" s="1">
        <v>7.4399999999999994E-2</v>
      </c>
      <c r="D11" s="1">
        <v>1.2918099999999999</v>
      </c>
      <c r="F11" s="5">
        <f t="shared" si="1"/>
        <v>86.318074335999995</v>
      </c>
      <c r="G11" s="1">
        <f t="shared" si="7"/>
        <v>10847.049128239809</v>
      </c>
      <c r="H11" s="1">
        <f t="shared" si="2"/>
        <v>10.847049128239808</v>
      </c>
      <c r="I11" s="1">
        <f t="shared" si="3"/>
        <v>10.914993326509313</v>
      </c>
      <c r="J11">
        <f t="shared" si="4"/>
        <v>0.30865537349541744</v>
      </c>
      <c r="K11">
        <f t="shared" si="5"/>
        <v>982.37426067077513</v>
      </c>
      <c r="L11" s="6">
        <f t="shared" si="6"/>
        <v>7.8095363593819178E-4</v>
      </c>
    </row>
    <row r="12" spans="1:18" x14ac:dyDescent="0.25">
      <c r="A12" s="1">
        <v>107.51</v>
      </c>
      <c r="B12" s="1">
        <f t="shared" si="0"/>
        <v>1250</v>
      </c>
      <c r="C12" s="1">
        <v>7.8950000000000006E-2</v>
      </c>
      <c r="D12" s="1">
        <v>1.2972900000000001</v>
      </c>
      <c r="F12" s="5">
        <f t="shared" si="1"/>
        <v>87.704077760000004</v>
      </c>
      <c r="G12" s="1">
        <f t="shared" si="7"/>
        <v>11480.436932528499</v>
      </c>
      <c r="H12" s="1">
        <f t="shared" si="2"/>
        <v>11.480436932528498</v>
      </c>
      <c r="I12" s="1">
        <f t="shared" si="3"/>
        <v>11.552348571716477</v>
      </c>
      <c r="J12">
        <f t="shared" si="4"/>
        <v>0.30946121832120271</v>
      </c>
      <c r="K12">
        <f t="shared" si="5"/>
        <v>1083.0600879743865</v>
      </c>
      <c r="L12" s="6">
        <f t="shared" si="6"/>
        <v>8.244032066662873E-4</v>
      </c>
    </row>
    <row r="13" spans="1:18" x14ac:dyDescent="0.25">
      <c r="A13" s="1">
        <v>109.488</v>
      </c>
      <c r="B13" s="1">
        <f t="shared" si="0"/>
        <v>1300</v>
      </c>
      <c r="C13" s="1">
        <v>7.9000000000000001E-2</v>
      </c>
      <c r="D13" s="1">
        <v>1.29895</v>
      </c>
      <c r="F13" s="5">
        <f t="shared" si="1"/>
        <v>89.317682687999991</v>
      </c>
      <c r="G13" s="1">
        <f t="shared" si="7"/>
        <v>12159.323616625683</v>
      </c>
      <c r="H13" s="1">
        <f t="shared" si="2"/>
        <v>12.159323616625683</v>
      </c>
      <c r="I13" s="1">
        <f t="shared" si="3"/>
        <v>12.235487694511182</v>
      </c>
      <c r="J13">
        <f t="shared" si="4"/>
        <v>0.29236823626761427</v>
      </c>
      <c r="K13">
        <f>($H13*(60*2)/1.59*$B13)/1000</f>
        <v>1192.9902416311991</v>
      </c>
      <c r="L13" s="6">
        <f t="shared" si="6"/>
        <v>9.2420159908630155E-4</v>
      </c>
    </row>
    <row r="14" spans="1:18" x14ac:dyDescent="0.25">
      <c r="A14" s="1">
        <v>111.797</v>
      </c>
      <c r="B14" s="1">
        <f t="shared" si="0"/>
        <v>1350</v>
      </c>
      <c r="C14" s="1">
        <v>7.9600000000000004E-2</v>
      </c>
      <c r="D14" s="1">
        <v>1.2946899999999999</v>
      </c>
      <c r="E14" t="s">
        <v>34</v>
      </c>
      <c r="F14" s="5">
        <f t="shared" si="1"/>
        <v>91.201309471999991</v>
      </c>
      <c r="G14" s="1">
        <f t="shared" si="7"/>
        <v>12893.281372575198</v>
      </c>
      <c r="H14" s="1">
        <f t="shared" si="2"/>
        <v>12.893281372575199</v>
      </c>
      <c r="I14" s="1">
        <f t="shared" si="3"/>
        <v>12.97404284563261</v>
      </c>
      <c r="J14">
        <f t="shared" si="4"/>
        <v>0.27781911341973298</v>
      </c>
      <c r="K14">
        <f t="shared" si="5"/>
        <v>1313.6550832435109</v>
      </c>
      <c r="L14" s="6">
        <f t="shared" si="6"/>
        <v>1.0313090424492501E-3</v>
      </c>
    </row>
    <row r="15" spans="1:18" x14ac:dyDescent="0.25">
      <c r="A15" s="1">
        <v>114.268</v>
      </c>
      <c r="B15" s="1">
        <f t="shared" si="0"/>
        <v>1400</v>
      </c>
      <c r="C15" s="1">
        <v>8.3500000000000005E-2</v>
      </c>
      <c r="D15" s="1">
        <v>1.2855000000000001</v>
      </c>
      <c r="F15" s="5">
        <f t="shared" si="1"/>
        <v>93.217091967999991</v>
      </c>
      <c r="G15" s="1">
        <f t="shared" si="7"/>
        <v>13666.339461398067</v>
      </c>
      <c r="H15" s="1">
        <f t="shared" si="2"/>
        <v>13.666339461398067</v>
      </c>
      <c r="I15" s="1">
        <f t="shared" si="3"/>
        <v>13.751943247921551</v>
      </c>
      <c r="J15">
        <f t="shared" si="4"/>
        <v>0.27494560709643079</v>
      </c>
      <c r="K15">
        <f t="shared" si="5"/>
        <v>1443.9905846005502</v>
      </c>
      <c r="L15" s="6">
        <f t="shared" si="6"/>
        <v>1.1045691389024381E-3</v>
      </c>
    </row>
    <row r="16" spans="1:18" x14ac:dyDescent="0.25">
      <c r="A16" s="1">
        <v>115.783</v>
      </c>
      <c r="B16" s="1">
        <f t="shared" si="0"/>
        <v>1450</v>
      </c>
      <c r="C16" s="1">
        <v>8.4699999999999998E-2</v>
      </c>
      <c r="D16" s="1">
        <v>1.2781800000000001</v>
      </c>
      <c r="F16" s="5">
        <f t="shared" si="1"/>
        <v>94.452992607999988</v>
      </c>
      <c r="G16" s="1">
        <f t="shared" si="7"/>
        <v>14342.08667153175</v>
      </c>
      <c r="H16" s="1">
        <f t="shared" si="2"/>
        <v>14.342086671531749</v>
      </c>
      <c r="I16" s="1">
        <f t="shared" si="3"/>
        <v>14.431923231584936</v>
      </c>
      <c r="J16">
        <f t="shared" si="4"/>
        <v>0.26575630780182202</v>
      </c>
      <c r="K16">
        <f t="shared" si="5"/>
        <v>1569.5113716015876</v>
      </c>
      <c r="L16" s="6">
        <f t="shared" si="6"/>
        <v>1.1992680052690169E-3</v>
      </c>
    </row>
    <row r="17" spans="1:12" x14ac:dyDescent="0.25">
      <c r="A17" s="1">
        <v>116.985</v>
      </c>
      <c r="B17" s="1">
        <f t="shared" si="0"/>
        <v>1500</v>
      </c>
      <c r="C17" s="1">
        <v>8.8650000000000007E-2</v>
      </c>
      <c r="D17" s="1">
        <v>1.2795000000000001</v>
      </c>
      <c r="F17" s="5">
        <f t="shared" si="1"/>
        <v>95.43355536</v>
      </c>
      <c r="G17" s="1">
        <f t="shared" si="7"/>
        <v>14990.667821246541</v>
      </c>
      <c r="H17" s="1">
        <f t="shared" si="2"/>
        <v>14.990667821246541</v>
      </c>
      <c r="I17" s="1">
        <f t="shared" si="3"/>
        <v>15.084566990928309</v>
      </c>
      <c r="J17">
        <f t="shared" si="4"/>
        <v>0.26611556253324253</v>
      </c>
      <c r="K17">
        <f t="shared" si="5"/>
        <v>1697.0567344807403</v>
      </c>
      <c r="L17" s="6">
        <f t="shared" si="6"/>
        <v>1.2518093583558953E-3</v>
      </c>
    </row>
    <row r="18" spans="1:12" x14ac:dyDescent="0.25">
      <c r="A18" s="1">
        <v>117.788</v>
      </c>
      <c r="B18" s="1">
        <f t="shared" si="0"/>
        <v>1550</v>
      </c>
      <c r="C18" s="1">
        <v>9.3200000000000005E-2</v>
      </c>
      <c r="D18" s="1">
        <v>1.27766</v>
      </c>
      <c r="F18" s="5">
        <f t="shared" si="1"/>
        <v>96.088623487999996</v>
      </c>
      <c r="G18" s="1">
        <f t="shared" si="7"/>
        <v>15596.68453824525</v>
      </c>
      <c r="H18" s="1">
        <f t="shared" si="2"/>
        <v>15.596684538245251</v>
      </c>
      <c r="I18" s="1">
        <f t="shared" si="3"/>
        <v>15.694379700688515</v>
      </c>
      <c r="J18">
        <f t="shared" si="4"/>
        <v>0.26890330375764965</v>
      </c>
      <c r="K18">
        <f t="shared" si="5"/>
        <v>1824.5178139079349</v>
      </c>
      <c r="L18" s="6">
        <f t="shared" si="6"/>
        <v>1.2889130958805618E-3</v>
      </c>
    </row>
    <row r="19" spans="1:12" x14ac:dyDescent="0.25">
      <c r="A19" s="1">
        <v>118.471</v>
      </c>
      <c r="B19" s="1">
        <f t="shared" si="0"/>
        <v>1600</v>
      </c>
      <c r="C19" s="1">
        <v>9.5899999999999999E-2</v>
      </c>
      <c r="D19" s="1">
        <v>1.2823500000000001</v>
      </c>
      <c r="F19" s="5">
        <f t="shared" si="1"/>
        <v>96.645798495999998</v>
      </c>
      <c r="G19" s="1">
        <f t="shared" si="7"/>
        <v>16193.158962952166</v>
      </c>
      <c r="H19" s="1">
        <f t="shared" si="2"/>
        <v>16.193158962952165</v>
      </c>
      <c r="I19" s="1">
        <f t="shared" si="3"/>
        <v>16.29459034674889</v>
      </c>
      <c r="J19">
        <f t="shared" si="4"/>
        <v>0.26650142877454003</v>
      </c>
      <c r="K19">
        <f t="shared" si="5"/>
        <v>1955.4003276017706</v>
      </c>
      <c r="L19" s="6">
        <f t="shared" si="6"/>
        <v>1.3502665956020958E-3</v>
      </c>
    </row>
    <row r="20" spans="1:12" x14ac:dyDescent="0.25">
      <c r="A20" s="1">
        <v>118.77200000000001</v>
      </c>
      <c r="B20" s="1">
        <f t="shared" si="0"/>
        <v>1650</v>
      </c>
      <c r="C20" s="1">
        <v>9.8750000000000004E-2</v>
      </c>
      <c r="D20" s="1">
        <v>1.2902800000000001</v>
      </c>
      <c r="F20" s="5">
        <f t="shared" si="1"/>
        <v>96.891347072000002</v>
      </c>
      <c r="G20" s="1">
        <f t="shared" si="7"/>
        <v>16741.622928679779</v>
      </c>
      <c r="H20" s="1">
        <f t="shared" si="2"/>
        <v>16.741622928679778</v>
      </c>
      <c r="I20" s="1">
        <f t="shared" si="3"/>
        <v>16.846489803916665</v>
      </c>
      <c r="J20">
        <f t="shared" si="4"/>
        <v>0.26543125591411398</v>
      </c>
      <c r="K20">
        <f t="shared" si="5"/>
        <v>2084.8058741374816</v>
      </c>
      <c r="L20" s="6">
        <f t="shared" si="6"/>
        <v>1.4016286959142186E-3</v>
      </c>
    </row>
    <row r="21" spans="1:12" x14ac:dyDescent="0.25">
      <c r="A21" s="1">
        <v>118.65600000000001</v>
      </c>
      <c r="B21" s="1">
        <f t="shared" si="0"/>
        <v>1700</v>
      </c>
      <c r="C21" s="1">
        <v>0.10005</v>
      </c>
      <c r="D21" s="1">
        <v>1.29942</v>
      </c>
      <c r="F21" s="5">
        <f t="shared" si="1"/>
        <v>96.796717055999991</v>
      </c>
      <c r="G21" s="1">
        <f t="shared" si="7"/>
        <v>17232.098461035232</v>
      </c>
      <c r="H21" s="1">
        <f t="shared" si="2"/>
        <v>17.232098461035232</v>
      </c>
      <c r="I21" s="1">
        <f t="shared" si="3"/>
        <v>17.340037597347248</v>
      </c>
      <c r="J21">
        <f t="shared" si="4"/>
        <v>0.26127113944830166</v>
      </c>
      <c r="K21">
        <f t="shared" si="5"/>
        <v>2210.9107459441434</v>
      </c>
      <c r="L21" s="6">
        <f t="shared" si="6"/>
        <v>1.4656633035127513E-3</v>
      </c>
    </row>
    <row r="22" spans="1:12" x14ac:dyDescent="0.25">
      <c r="A22" s="1">
        <v>118.861</v>
      </c>
      <c r="B22" s="1">
        <f t="shared" si="0"/>
        <v>1750</v>
      </c>
      <c r="C22" s="1">
        <v>0.10305</v>
      </c>
      <c r="D22" s="1">
        <v>1.31053</v>
      </c>
      <c r="F22" s="5">
        <f t="shared" si="1"/>
        <v>96.963951135999991</v>
      </c>
      <c r="G22" s="1">
        <f t="shared" si="7"/>
        <v>17769.572132194007</v>
      </c>
      <c r="H22" s="1">
        <f t="shared" si="2"/>
        <v>17.769572132194007</v>
      </c>
      <c r="I22" s="1">
        <f t="shared" si="3"/>
        <v>17.880877918481154</v>
      </c>
      <c r="J22">
        <f t="shared" si="4"/>
        <v>0.26096576583284559</v>
      </c>
      <c r="K22">
        <f t="shared" si="5"/>
        <v>2346.9246212331709</v>
      </c>
      <c r="L22" s="6">
        <f t="shared" si="6"/>
        <v>1.5131462912585686E-3</v>
      </c>
    </row>
    <row r="23" spans="1:12" x14ac:dyDescent="0.25">
      <c r="A23" s="1">
        <v>119.584</v>
      </c>
      <c r="B23" s="1">
        <f t="shared" si="0"/>
        <v>1800</v>
      </c>
      <c r="C23" s="1">
        <v>0.10929999999999999</v>
      </c>
      <c r="D23" s="1">
        <v>1.3149</v>
      </c>
      <c r="F23" s="5">
        <f t="shared" si="1"/>
        <v>97.553757183999991</v>
      </c>
      <c r="G23" s="1">
        <f t="shared" si="7"/>
        <v>18388.45001396021</v>
      </c>
      <c r="H23" s="1">
        <f t="shared" si="2"/>
        <v>18.38845001396021</v>
      </c>
      <c r="I23" s="1">
        <f t="shared" si="3"/>
        <v>18.503632353308582</v>
      </c>
      <c r="J23">
        <f t="shared" si="4"/>
        <v>0.26747768279903716</v>
      </c>
      <c r="K23">
        <f t="shared" si="5"/>
        <v>2498.0535868021411</v>
      </c>
      <c r="L23" s="6">
        <f t="shared" si="6"/>
        <v>1.5277245497878227E-3</v>
      </c>
    </row>
    <row r="24" spans="1:12" x14ac:dyDescent="0.25">
      <c r="A24" s="1">
        <v>119.934</v>
      </c>
      <c r="B24" s="1">
        <f t="shared" si="0"/>
        <v>1850</v>
      </c>
      <c r="C24" s="1">
        <v>0.11415</v>
      </c>
      <c r="D24" s="1">
        <v>1.3184899999999999</v>
      </c>
      <c r="F24" s="5">
        <f t="shared" si="1"/>
        <v>97.839278783999987</v>
      </c>
      <c r="G24" s="1">
        <f t="shared" si="7"/>
        <v>18954.554833387512</v>
      </c>
      <c r="H24" s="1">
        <f t="shared" si="2"/>
        <v>18.954554833387512</v>
      </c>
      <c r="I24" s="1">
        <f t="shared" si="3"/>
        <v>19.073283163690451</v>
      </c>
      <c r="J24">
        <f t="shared" si="4"/>
        <v>0.27100346302788758</v>
      </c>
      <c r="K24">
        <f t="shared" si="5"/>
        <v>2646.485014472973</v>
      </c>
      <c r="L24" s="6">
        <f t="shared" si="6"/>
        <v>1.5542691776875516E-3</v>
      </c>
    </row>
    <row r="25" spans="1:12" x14ac:dyDescent="0.25">
      <c r="A25" s="1">
        <v>120.176</v>
      </c>
      <c r="B25" s="1">
        <f t="shared" si="0"/>
        <v>1900</v>
      </c>
      <c r="C25" s="1">
        <v>0.11745</v>
      </c>
      <c r="D25" s="1">
        <v>1.3189200000000001</v>
      </c>
      <c r="F25" s="5">
        <f t="shared" si="1"/>
        <v>98.036696575999997</v>
      </c>
      <c r="G25" s="1">
        <f t="shared" si="7"/>
        <v>19506.119830540305</v>
      </c>
      <c r="H25" s="1">
        <f t="shared" si="2"/>
        <v>19.506119830540307</v>
      </c>
      <c r="I25" s="1">
        <f t="shared" si="3"/>
        <v>19.628303076653253</v>
      </c>
      <c r="J25">
        <f t="shared" si="4"/>
        <v>0.27095342620242696</v>
      </c>
      <c r="K25">
        <f t="shared" si="5"/>
        <v>2797.1039757001195</v>
      </c>
      <c r="L25" s="6">
        <f t="shared" si="6"/>
        <v>1.599792760117088E-3</v>
      </c>
    </row>
    <row r="26" spans="1:12" x14ac:dyDescent="0.25">
      <c r="A26" s="1">
        <v>120.94799999999999</v>
      </c>
      <c r="B26" s="1">
        <f t="shared" si="0"/>
        <v>1950</v>
      </c>
      <c r="C26" s="1">
        <v>0.12055</v>
      </c>
      <c r="D26" s="1">
        <v>1.31484</v>
      </c>
      <c r="F26" s="5">
        <f t="shared" si="1"/>
        <v>98.666475647999988</v>
      </c>
      <c r="G26" s="1">
        <f t="shared" si="7"/>
        <v>20148.041878337946</v>
      </c>
      <c r="H26" s="1">
        <f t="shared" si="2"/>
        <v>20.148041878337946</v>
      </c>
      <c r="I26" s="1">
        <f t="shared" si="3"/>
        <v>20.274246022519435</v>
      </c>
      <c r="J26">
        <f t="shared" si="4"/>
        <v>0.26924452672655952</v>
      </c>
      <c r="K26">
        <f t="shared" si="5"/>
        <v>2965.1835217176595</v>
      </c>
      <c r="L26" s="6">
        <f t="shared" si="6"/>
        <v>1.6629280060269425E-3</v>
      </c>
    </row>
    <row r="27" spans="1:12" x14ac:dyDescent="0.25">
      <c r="A27" s="1">
        <v>122.157</v>
      </c>
      <c r="B27" s="1">
        <f t="shared" si="0"/>
        <v>2000</v>
      </c>
      <c r="C27" s="1">
        <v>0.12554999999999999</v>
      </c>
      <c r="D27" s="1">
        <v>1.31653</v>
      </c>
      <c r="F27" s="5">
        <f t="shared" si="1"/>
        <v>99.652748831999986</v>
      </c>
      <c r="G27" s="1">
        <f t="shared" si="7"/>
        <v>20871.222909376</v>
      </c>
      <c r="H27" s="1">
        <f t="shared" si="2"/>
        <v>20.871222909375998</v>
      </c>
      <c r="I27" s="1">
        <f t="shared" si="3"/>
        <v>21.001956945030891</v>
      </c>
      <c r="J27">
        <f t="shared" si="4"/>
        <v>0.27069568585087356</v>
      </c>
      <c r="K27">
        <f t="shared" si="5"/>
        <v>3150.3732693397733</v>
      </c>
      <c r="L27" s="6">
        <f t="shared" si="6"/>
        <v>1.7133814012728645E-3</v>
      </c>
    </row>
    <row r="28" spans="1:12" x14ac:dyDescent="0.25">
      <c r="A28" s="1">
        <v>122.845</v>
      </c>
      <c r="B28" s="1">
        <f t="shared" si="0"/>
        <v>2050</v>
      </c>
      <c r="C28" s="1">
        <v>0.12784999999999999</v>
      </c>
      <c r="D28" s="1">
        <v>1.32098</v>
      </c>
      <c r="F28" s="5">
        <f t="shared" si="1"/>
        <v>100.21400272</v>
      </c>
      <c r="G28" s="1">
        <f t="shared" si="7"/>
        <v>21513.490940018601</v>
      </c>
      <c r="H28" s="1">
        <f t="shared" si="2"/>
        <v>21.513490940018599</v>
      </c>
      <c r="I28" s="1">
        <f t="shared" si="3"/>
        <v>21.648248040923793</v>
      </c>
      <c r="J28">
        <f t="shared" si="4"/>
        <v>0.26742521778731948</v>
      </c>
      <c r="K28">
        <f t="shared" si="5"/>
        <v>3328.5023718519346</v>
      </c>
      <c r="L28" s="6">
        <f t="shared" si="6"/>
        <v>1.7877056636635814E-3</v>
      </c>
    </row>
    <row r="29" spans="1:12" x14ac:dyDescent="0.25">
      <c r="A29" s="1">
        <v>123.79600000000001</v>
      </c>
      <c r="B29" s="1">
        <f t="shared" si="0"/>
        <v>2100</v>
      </c>
      <c r="C29" s="1">
        <v>0.13089999999999999</v>
      </c>
      <c r="D29" s="1">
        <v>1.32287</v>
      </c>
      <c r="F29" s="5">
        <f t="shared" si="1"/>
        <v>100.989805696</v>
      </c>
      <c r="G29" s="1">
        <f t="shared" si="7"/>
        <v>22208.818216340998</v>
      </c>
      <c r="H29" s="1">
        <f t="shared" si="2"/>
        <v>22.208818216340998</v>
      </c>
      <c r="I29" s="1">
        <f t="shared" si="3"/>
        <v>22.347930737210287</v>
      </c>
      <c r="J29">
        <f t="shared" si="4"/>
        <v>0.26523248299929059</v>
      </c>
      <c r="K29">
        <f t="shared" si="5"/>
        <v>3519.8881701370638</v>
      </c>
      <c r="L29" s="6">
        <f t="shared" si="6"/>
        <v>1.8607422745342496E-3</v>
      </c>
    </row>
    <row r="30" spans="1:12" x14ac:dyDescent="0.25">
      <c r="A30" s="1">
        <v>124.794</v>
      </c>
      <c r="B30" s="1">
        <f t="shared" si="0"/>
        <v>2150</v>
      </c>
      <c r="C30" s="1">
        <v>0.13435</v>
      </c>
      <c r="D30" s="1">
        <v>1.3216399999999999</v>
      </c>
      <c r="F30" s="5">
        <f t="shared" si="1"/>
        <v>101.80395014399998</v>
      </c>
      <c r="G30" s="1">
        <f t="shared" si="7"/>
        <v>22920.902167981523</v>
      </c>
      <c r="H30" s="1">
        <f t="shared" si="2"/>
        <v>22.920902167981524</v>
      </c>
      <c r="I30" s="1">
        <f t="shared" si="3"/>
        <v>23.064475069975927</v>
      </c>
      <c r="J30">
        <f t="shared" si="4"/>
        <v>0.26376579576546411</v>
      </c>
      <c r="K30">
        <f t="shared" si="5"/>
        <v>3719.2407291441714</v>
      </c>
      <c r="L30" s="6">
        <f t="shared" si="6"/>
        <v>1.9310820041413123E-3</v>
      </c>
    </row>
    <row r="31" spans="1:12" x14ac:dyDescent="0.25">
      <c r="A31" s="1">
        <v>125.137</v>
      </c>
      <c r="B31" s="1">
        <f t="shared" si="0"/>
        <v>2200</v>
      </c>
      <c r="C31" s="1">
        <v>0.13769999999999999</v>
      </c>
      <c r="D31" s="1">
        <v>1.3165199999999999</v>
      </c>
      <c r="F31" s="5">
        <f t="shared" si="1"/>
        <v>102.08376131199999</v>
      </c>
      <c r="G31" s="1">
        <f t="shared" si="7"/>
        <v>23518.410269830161</v>
      </c>
      <c r="H31" s="1">
        <f t="shared" si="2"/>
        <v>23.518410269830163</v>
      </c>
      <c r="I31" s="1">
        <f t="shared" si="3"/>
        <v>23.665725867967975</v>
      </c>
      <c r="J31">
        <f t="shared" si="4"/>
        <v>0.26347444104030193</v>
      </c>
      <c r="K31">
        <f t="shared" si="5"/>
        <v>3904.9435919718003</v>
      </c>
      <c r="L31" s="6">
        <f t="shared" si="6"/>
        <v>1.9836130490153148E-3</v>
      </c>
    </row>
    <row r="32" spans="1:12" x14ac:dyDescent="0.25">
      <c r="A32" s="1">
        <v>126.02800000000001</v>
      </c>
      <c r="B32" s="1">
        <f t="shared" si="0"/>
        <v>2250</v>
      </c>
      <c r="C32" s="1">
        <v>0.14105000000000001</v>
      </c>
      <c r="D32" s="1">
        <v>1.3046500000000001</v>
      </c>
      <c r="F32" s="5">
        <f t="shared" si="1"/>
        <v>102.810617728</v>
      </c>
      <c r="G32" s="1">
        <f t="shared" si="7"/>
        <v>24224.181102398499</v>
      </c>
      <c r="H32" s="1">
        <f t="shared" si="2"/>
        <v>24.2241811023985</v>
      </c>
      <c r="I32" s="1">
        <f t="shared" si="3"/>
        <v>24.375917537283151</v>
      </c>
      <c r="J32">
        <f t="shared" si="4"/>
        <v>0.26202124122047382</v>
      </c>
      <c r="K32">
        <f t="shared" si="5"/>
        <v>4113.5401871997447</v>
      </c>
      <c r="L32" s="6">
        <f t="shared" si="6"/>
        <v>2.054471359273878E-3</v>
      </c>
    </row>
    <row r="33" spans="1:12" x14ac:dyDescent="0.25">
      <c r="A33" s="1">
        <v>126.66</v>
      </c>
      <c r="B33" s="1">
        <f t="shared" si="0"/>
        <v>2300</v>
      </c>
      <c r="C33" s="1">
        <v>0.14495</v>
      </c>
      <c r="D33" s="1">
        <v>1.2964599999999999</v>
      </c>
      <c r="F33" s="5">
        <f t="shared" si="1"/>
        <v>103.32618815999999</v>
      </c>
      <c r="G33" s="1">
        <f t="shared" si="7"/>
        <v>24886.674179595098</v>
      </c>
      <c r="H33" s="1">
        <f t="shared" si="2"/>
        <v>24.886674179595097</v>
      </c>
      <c r="I33" s="1">
        <f t="shared" si="3"/>
        <v>25.042560366219327</v>
      </c>
      <c r="J33">
        <f t="shared" si="4"/>
        <v>0.26209809928512207</v>
      </c>
      <c r="K33">
        <f t="shared" si="5"/>
        <v>4319.9509896655636</v>
      </c>
      <c r="L33" s="6">
        <f t="shared" si="6"/>
        <v>2.1100389720468118E-3</v>
      </c>
    </row>
    <row r="34" spans="1:12" x14ac:dyDescent="0.25">
      <c r="A34" s="1">
        <v>126.822</v>
      </c>
      <c r="B34" s="1">
        <f t="shared" si="0"/>
        <v>2350</v>
      </c>
      <c r="C34" s="1">
        <v>0.14985000000000001</v>
      </c>
      <c r="D34" s="1">
        <v>1.2822899999999999</v>
      </c>
      <c r="F34" s="5">
        <f t="shared" si="1"/>
        <v>103.458343872</v>
      </c>
      <c r="G34" s="1">
        <f t="shared" si="7"/>
        <v>25460.211223099272</v>
      </c>
      <c r="H34" s="1">
        <f t="shared" si="2"/>
        <v>25.460211223099272</v>
      </c>
      <c r="I34" s="1">
        <f t="shared" si="3"/>
        <v>25.619689954952904</v>
      </c>
      <c r="J34">
        <f t="shared" si="4"/>
        <v>0.26485444055868856</v>
      </c>
      <c r="K34">
        <f t="shared" si="5"/>
        <v>4515.5846320213795</v>
      </c>
      <c r="L34" s="6">
        <f t="shared" si="6"/>
        <v>2.1362015695525318E-3</v>
      </c>
    </row>
    <row r="35" spans="1:12" x14ac:dyDescent="0.25">
      <c r="A35" s="1">
        <v>126.69</v>
      </c>
      <c r="B35" s="1">
        <f t="shared" si="0"/>
        <v>2400</v>
      </c>
      <c r="C35" s="1">
        <v>0.1537</v>
      </c>
      <c r="D35" s="1">
        <v>1.2730399999999999</v>
      </c>
      <c r="F35" s="5">
        <f t="shared" si="1"/>
        <v>103.35066144</v>
      </c>
      <c r="G35" s="1">
        <f t="shared" si="7"/>
        <v>25974.854297883991</v>
      </c>
      <c r="H35" s="1">
        <f t="shared" si="2"/>
        <v>25.97485429788399</v>
      </c>
      <c r="I35" s="1">
        <f t="shared" si="3"/>
        <v>26.137556672471955</v>
      </c>
      <c r="J35">
        <f t="shared" si="4"/>
        <v>0.26627675830941788</v>
      </c>
      <c r="K35">
        <f t="shared" si="5"/>
        <v>4704.8792690506843</v>
      </c>
      <c r="L35" s="6">
        <f t="shared" si="6"/>
        <v>2.1677407673961701E-3</v>
      </c>
    </row>
    <row r="36" spans="1:12" x14ac:dyDescent="0.25">
      <c r="A36" s="1">
        <v>126.55200000000001</v>
      </c>
      <c r="B36" s="1">
        <f t="shared" si="0"/>
        <v>2450</v>
      </c>
      <c r="C36" s="1">
        <v>0.15565000000000001</v>
      </c>
      <c r="D36" s="1">
        <v>1.2698400000000001</v>
      </c>
      <c r="F36" s="5">
        <f t="shared" si="1"/>
        <v>103.238084352</v>
      </c>
      <c r="G36" s="1">
        <f t="shared" si="7"/>
        <v>26487.113935292338</v>
      </c>
      <c r="H36" s="1">
        <f t="shared" si="2"/>
        <v>26.487113935292339</v>
      </c>
      <c r="I36" s="1">
        <f t="shared" si="3"/>
        <v>26.653025023140291</v>
      </c>
      <c r="J36">
        <f t="shared" si="4"/>
        <v>0.26443990904827491</v>
      </c>
      <c r="K36">
        <f t="shared" si="5"/>
        <v>4897.6172936955645</v>
      </c>
      <c r="L36" s="6">
        <f t="shared" si="6"/>
        <v>2.2258460684462448E-3</v>
      </c>
    </row>
    <row r="37" spans="1:12" x14ac:dyDescent="0.25">
      <c r="A37" s="1">
        <v>126.438</v>
      </c>
      <c r="B37" s="1">
        <f t="shared" si="0"/>
        <v>2500</v>
      </c>
      <c r="C37" s="1">
        <v>0.15959999999999999</v>
      </c>
      <c r="D37" s="1">
        <v>1.2744599999999999</v>
      </c>
      <c r="F37" s="5">
        <f t="shared" si="1"/>
        <v>103.145085888</v>
      </c>
      <c r="G37" s="1">
        <f t="shared" si="7"/>
        <v>27003.320339969086</v>
      </c>
      <c r="H37" s="1">
        <f t="shared" si="2"/>
        <v>27.003320339969086</v>
      </c>
      <c r="I37" s="1">
        <f t="shared" si="3"/>
        <v>27.172464863002286</v>
      </c>
      <c r="J37">
        <f t="shared" si="4"/>
        <v>0.26596729252474666</v>
      </c>
      <c r="K37">
        <f t="shared" si="5"/>
        <v>5094.9661018809593</v>
      </c>
      <c r="L37" s="6">
        <f t="shared" si="6"/>
        <v>2.2561939087935527E-3</v>
      </c>
    </row>
    <row r="38" spans="1:12" x14ac:dyDescent="0.25">
      <c r="A38" s="1">
        <v>126.239</v>
      </c>
      <c r="B38" s="1">
        <f t="shared" si="0"/>
        <v>2550</v>
      </c>
      <c r="C38" s="1">
        <v>0.16259999999999999</v>
      </c>
      <c r="D38" s="1">
        <v>1.2787599999999999</v>
      </c>
      <c r="F38" s="5">
        <f t="shared" si="1"/>
        <v>102.982746464</v>
      </c>
      <c r="G38" s="1">
        <f t="shared" si="7"/>
        <v>27500.036377713226</v>
      </c>
      <c r="H38" s="1">
        <f t="shared" si="2"/>
        <v>27.500036377713226</v>
      </c>
      <c r="I38" s="1">
        <f t="shared" si="3"/>
        <v>27.672292251359217</v>
      </c>
      <c r="J38">
        <f t="shared" si="4"/>
        <v>0.26607237530528849</v>
      </c>
      <c r="K38">
        <f t="shared" si="5"/>
        <v>5292.4598311825457</v>
      </c>
      <c r="L38" s="6">
        <f t="shared" si="6"/>
        <v>2.2967883035717456E-3</v>
      </c>
    </row>
    <row r="39" spans="1:12" x14ac:dyDescent="0.25">
      <c r="A39" s="1">
        <v>126.161</v>
      </c>
      <c r="B39" s="1">
        <f t="shared" si="0"/>
        <v>2600</v>
      </c>
      <c r="C39" s="1">
        <v>0.16805</v>
      </c>
      <c r="D39" s="1">
        <v>1.27634</v>
      </c>
      <c r="F39" s="5">
        <f t="shared" si="1"/>
        <v>102.919115936</v>
      </c>
      <c r="G39" s="1">
        <f t="shared" si="7"/>
        <v>28021.928006669459</v>
      </c>
      <c r="H39" s="1">
        <f t="shared" si="2"/>
        <v>28.021928006669459</v>
      </c>
      <c r="I39" s="1">
        <f t="shared" si="3"/>
        <v>28.197452926845411</v>
      </c>
      <c r="J39">
        <f t="shared" si="4"/>
        <v>0.26986901109017625</v>
      </c>
      <c r="K39">
        <f t="shared" si="5"/>
        <v>5498.6424767804219</v>
      </c>
      <c r="L39" s="6">
        <f t="shared" si="6"/>
        <v>2.3074509694306624E-3</v>
      </c>
    </row>
    <row r="40" spans="1:12" x14ac:dyDescent="0.25">
      <c r="A40" s="1">
        <v>125.84699999999999</v>
      </c>
      <c r="B40" s="1">
        <f t="shared" ref="B40:B71" si="8">B39+50</f>
        <v>2650</v>
      </c>
      <c r="C40" s="1">
        <v>0.17144999999999999</v>
      </c>
      <c r="D40" s="1">
        <v>1.28027</v>
      </c>
      <c r="F40" s="5">
        <f t="shared" si="1"/>
        <v>102.66296227199999</v>
      </c>
      <c r="G40" s="1">
        <f t="shared" si="7"/>
        <v>28489.726712804179</v>
      </c>
      <c r="H40" s="1">
        <f t="shared" si="2"/>
        <v>28.489726712804178</v>
      </c>
      <c r="I40" s="1">
        <f t="shared" si="3"/>
        <v>28.668181850006352</v>
      </c>
      <c r="J40">
        <f t="shared" si="4"/>
        <v>0.27080814350291832</v>
      </c>
      <c r="K40">
        <f t="shared" si="5"/>
        <v>5697.9453425608353</v>
      </c>
      <c r="L40" s="6">
        <f t="shared" si="6"/>
        <v>2.337836040944214E-3</v>
      </c>
    </row>
    <row r="41" spans="1:12" x14ac:dyDescent="0.25">
      <c r="A41" s="1">
        <v>124.911</v>
      </c>
      <c r="B41" s="1">
        <f t="shared" si="8"/>
        <v>2700</v>
      </c>
      <c r="C41" s="1">
        <v>0.17465</v>
      </c>
      <c r="D41" s="1">
        <v>1.2837099999999999</v>
      </c>
      <c r="F41" s="5">
        <f t="shared" si="1"/>
        <v>101.89939593599999</v>
      </c>
      <c r="G41" s="1">
        <f t="shared" si="7"/>
        <v>28811.375430999771</v>
      </c>
      <c r="H41" s="1">
        <f t="shared" si="2"/>
        <v>28.811375430999771</v>
      </c>
      <c r="I41" s="1">
        <f t="shared" si="3"/>
        <v>28.991845324844405</v>
      </c>
      <c r="J41">
        <f t="shared" si="4"/>
        <v>0.27278288115130367</v>
      </c>
      <c r="K41">
        <f t="shared" si="5"/>
        <v>5870.9972576376886</v>
      </c>
      <c r="L41" s="6">
        <f t="shared" si="6"/>
        <v>2.3471149826312719E-3</v>
      </c>
    </row>
    <row r="42" spans="1:12" x14ac:dyDescent="0.25">
      <c r="A42" s="1">
        <v>123.92700000000001</v>
      </c>
      <c r="B42" s="1">
        <f t="shared" si="8"/>
        <v>2750</v>
      </c>
      <c r="C42" s="1">
        <v>0.1784</v>
      </c>
      <c r="D42" s="1">
        <v>1.2811999999999999</v>
      </c>
      <c r="F42" s="5">
        <f t="shared" si="1"/>
        <v>101.096672352</v>
      </c>
      <c r="G42" s="1">
        <f t="shared" si="7"/>
        <v>29113.751623313274</v>
      </c>
      <c r="H42" s="1">
        <f t="shared" si="2"/>
        <v>29.113751623313274</v>
      </c>
      <c r="I42" s="1">
        <f t="shared" si="3"/>
        <v>29.296115553749765</v>
      </c>
      <c r="J42">
        <f t="shared" si="4"/>
        <v>0.27574598093264835</v>
      </c>
      <c r="K42">
        <f t="shared" si="5"/>
        <v>6042.476752008416</v>
      </c>
      <c r="L42" s="6">
        <f t="shared" si="6"/>
        <v>2.3462617881414385E-3</v>
      </c>
    </row>
    <row r="43" spans="1:12" x14ac:dyDescent="0.25">
      <c r="A43" s="1">
        <v>123.68899999999999</v>
      </c>
      <c r="B43" s="1">
        <f t="shared" si="8"/>
        <v>2800</v>
      </c>
      <c r="C43" s="1">
        <v>0.18004999999999999</v>
      </c>
      <c r="D43" s="1">
        <v>1.2744800000000001</v>
      </c>
      <c r="F43" s="5">
        <f t="shared" si="1"/>
        <v>100.90251766399999</v>
      </c>
      <c r="G43" s="1">
        <f t="shared" si="7"/>
        <v>29586.163434047423</v>
      </c>
      <c r="H43" s="1">
        <f t="shared" si="2"/>
        <v>29.586163434047425</v>
      </c>
      <c r="I43" s="1">
        <f t="shared" si="3"/>
        <v>29.771486477266929</v>
      </c>
      <c r="J43">
        <f t="shared" si="4"/>
        <v>0.27385267502024346</v>
      </c>
      <c r="K43">
        <f t="shared" si="5"/>
        <v>6252.1703860628522</v>
      </c>
      <c r="L43" s="6">
        <f t="shared" si="6"/>
        <v>2.400817514328777E-3</v>
      </c>
    </row>
    <row r="44" spans="1:12" x14ac:dyDescent="0.25">
      <c r="A44" s="1">
        <v>123.389</v>
      </c>
      <c r="B44" s="1">
        <f t="shared" si="8"/>
        <v>2850</v>
      </c>
      <c r="C44" s="1">
        <v>0.18310000000000001</v>
      </c>
      <c r="D44" s="1">
        <v>1.2603599999999999</v>
      </c>
      <c r="F44" s="5">
        <f t="shared" si="1"/>
        <v>100.65778486399999</v>
      </c>
      <c r="G44" s="1">
        <f t="shared" si="7"/>
        <v>30041.446958259603</v>
      </c>
      <c r="H44" s="1">
        <f t="shared" si="2"/>
        <v>30.041446958259602</v>
      </c>
      <c r="I44" s="1">
        <f t="shared" si="3"/>
        <v>30.229621825387362</v>
      </c>
      <c r="J44">
        <f t="shared" si="4"/>
        <v>0.27427107660453853</v>
      </c>
      <c r="K44">
        <f t="shared" si="5"/>
        <v>6461.7451947954605</v>
      </c>
      <c r="L44" s="6">
        <f t="shared" si="6"/>
        <v>2.434043423201044E-3</v>
      </c>
    </row>
    <row r="45" spans="1:12" x14ac:dyDescent="0.25">
      <c r="A45" s="1">
        <v>122.51900000000001</v>
      </c>
      <c r="B45" s="1">
        <f t="shared" si="8"/>
        <v>2900</v>
      </c>
      <c r="C45" s="1">
        <v>0.18790000000000001</v>
      </c>
      <c r="D45" s="1">
        <v>1.2531000000000001</v>
      </c>
      <c r="F45" s="5">
        <f t="shared" si="1"/>
        <v>99.948059743999991</v>
      </c>
      <c r="G45" s="1">
        <f t="shared" si="7"/>
        <v>30352.95538912273</v>
      </c>
      <c r="H45" s="1">
        <f t="shared" si="2"/>
        <v>30.35295538912273</v>
      </c>
      <c r="I45" s="1">
        <f t="shared" si="3"/>
        <v>30.543081495738662</v>
      </c>
      <c r="J45">
        <f t="shared" si="4"/>
        <v>0.27857254397804404</v>
      </c>
      <c r="K45">
        <f t="shared" si="5"/>
        <v>6643.2883493174277</v>
      </c>
      <c r="L45" s="6">
        <f t="shared" si="6"/>
        <v>2.4213086836420072E-3</v>
      </c>
    </row>
    <row r="46" spans="1:12" x14ac:dyDescent="0.25">
      <c r="A46" s="1">
        <v>121.837</v>
      </c>
      <c r="B46" s="1">
        <f t="shared" si="8"/>
        <v>2950</v>
      </c>
      <c r="C46" s="1">
        <v>0.19255</v>
      </c>
      <c r="D46" s="1">
        <v>1.23943</v>
      </c>
      <c r="F46" s="5">
        <f t="shared" si="1"/>
        <v>99.391700512</v>
      </c>
      <c r="G46" s="1">
        <f t="shared" si="7"/>
        <v>30704.409888702448</v>
      </c>
      <c r="H46" s="1">
        <f t="shared" si="2"/>
        <v>30.704409888702447</v>
      </c>
      <c r="I46" s="1">
        <f t="shared" si="3"/>
        <v>30.896737450656126</v>
      </c>
      <c r="J46">
        <f t="shared" si="4"/>
        <v>0.28219887734068316</v>
      </c>
      <c r="K46">
        <f t="shared" si="5"/>
        <v>6836.0761638997892</v>
      </c>
      <c r="L46" s="6">
        <f t="shared" si="6"/>
        <v>2.4178700715567188E-3</v>
      </c>
    </row>
    <row r="47" spans="1:12" x14ac:dyDescent="0.25">
      <c r="A47" s="1">
        <v>121.709</v>
      </c>
      <c r="B47" s="1">
        <f t="shared" si="8"/>
        <v>3000</v>
      </c>
      <c r="C47" s="1">
        <v>0.19900000000000001</v>
      </c>
      <c r="D47" s="1">
        <v>1.2273499999999999</v>
      </c>
      <c r="F47" s="5">
        <f t="shared" si="1"/>
        <v>99.287281183999994</v>
      </c>
      <c r="G47" s="1">
        <f t="shared" si="7"/>
        <v>31192.01931625585</v>
      </c>
      <c r="H47" s="1">
        <f t="shared" si="2"/>
        <v>31.192019316255848</v>
      </c>
      <c r="I47" s="1">
        <f t="shared" si="3"/>
        <v>31.387401186457982</v>
      </c>
      <c r="J47">
        <f t="shared" si="4"/>
        <v>0.28709266653130933</v>
      </c>
      <c r="K47">
        <f t="shared" si="5"/>
        <v>7062.3439961333997</v>
      </c>
      <c r="L47" s="6">
        <f t="shared" si="6"/>
        <v>2.4143980867936672E-3</v>
      </c>
    </row>
    <row r="48" spans="1:12" x14ac:dyDescent="0.25">
      <c r="A48" s="1">
        <v>121.123</v>
      </c>
      <c r="B48" s="1">
        <f t="shared" si="8"/>
        <v>3050</v>
      </c>
      <c r="C48" s="1">
        <v>0.20605000000000001</v>
      </c>
      <c r="D48" s="1">
        <v>1.2193000000000001</v>
      </c>
      <c r="F48" s="5">
        <f t="shared" si="1"/>
        <v>98.809236447999993</v>
      </c>
      <c r="G48" s="1">
        <f t="shared" si="7"/>
        <v>31559.201085405119</v>
      </c>
      <c r="H48" s="1">
        <f t="shared" si="2"/>
        <v>31.559201085405117</v>
      </c>
      <c r="I48" s="1">
        <f t="shared" si="3"/>
        <v>31.756882924071398</v>
      </c>
      <c r="J48">
        <f t="shared" si="4"/>
        <v>0.29380496594028327</v>
      </c>
      <c r="K48">
        <f t="shared" si="5"/>
        <v>7264.5708158857069</v>
      </c>
      <c r="L48" s="6">
        <f t="shared" si="6"/>
        <v>2.3870106396302834E-3</v>
      </c>
    </row>
    <row r="49" spans="1:12" x14ac:dyDescent="0.25">
      <c r="A49" s="1">
        <v>121.124</v>
      </c>
      <c r="B49" s="1">
        <f t="shared" si="8"/>
        <v>3100</v>
      </c>
      <c r="C49" s="1">
        <v>0.21004999999999999</v>
      </c>
      <c r="D49" s="1">
        <v>1.20692</v>
      </c>
      <c r="F49" s="5">
        <f t="shared" si="1"/>
        <v>98.810052223999989</v>
      </c>
      <c r="G49" s="1">
        <f t="shared" si="7"/>
        <v>32076.829864000025</v>
      </c>
      <c r="H49" s="1">
        <f t="shared" si="2"/>
        <v>32.076829864000025</v>
      </c>
      <c r="I49" s="1">
        <f t="shared" si="3"/>
        <v>32.277754047376561</v>
      </c>
      <c r="J49">
        <f t="shared" si="4"/>
        <v>0.29467531673409858</v>
      </c>
      <c r="K49">
        <f t="shared" si="5"/>
        <v>7504.7677417660443</v>
      </c>
      <c r="L49" s="6">
        <f t="shared" si="6"/>
        <v>2.4189960982223604E-3</v>
      </c>
    </row>
    <row r="50" spans="1:12" x14ac:dyDescent="0.25">
      <c r="A50" s="1">
        <v>120.851</v>
      </c>
      <c r="B50" s="1">
        <f t="shared" si="8"/>
        <v>3150</v>
      </c>
      <c r="C50" s="1">
        <v>0.21604999999999999</v>
      </c>
      <c r="D50" s="1">
        <v>1.1927399999999999</v>
      </c>
      <c r="F50" s="5">
        <f t="shared" si="1"/>
        <v>98.587345375999988</v>
      </c>
      <c r="G50" s="1">
        <f t="shared" si="7"/>
        <v>32520.73439686693</v>
      </c>
      <c r="H50" s="1">
        <f t="shared" si="2"/>
        <v>32.520734396866928</v>
      </c>
      <c r="I50" s="1">
        <f t="shared" si="3"/>
        <v>32.724439127951626</v>
      </c>
      <c r="J50">
        <f t="shared" si="4"/>
        <v>0.29895542583246981</v>
      </c>
      <c r="K50">
        <f t="shared" si="5"/>
        <v>7731.3444037834579</v>
      </c>
      <c r="L50" s="6">
        <f t="shared" si="6"/>
        <v>2.4173603291683479E-3</v>
      </c>
    </row>
    <row r="51" spans="1:12" x14ac:dyDescent="0.25">
      <c r="A51" s="1">
        <v>120.596</v>
      </c>
      <c r="B51" s="1">
        <f t="shared" si="8"/>
        <v>3200</v>
      </c>
      <c r="C51" s="1">
        <v>0.21795</v>
      </c>
      <c r="D51" s="1">
        <v>1.1848099999999999</v>
      </c>
      <c r="F51" s="5">
        <f t="shared" si="1"/>
        <v>98.379322496</v>
      </c>
      <c r="G51" s="1">
        <f t="shared" si="7"/>
        <v>32967.227393981295</v>
      </c>
      <c r="H51" s="1">
        <f t="shared" si="2"/>
        <v>32.967227393981297</v>
      </c>
      <c r="I51" s="1">
        <f t="shared" si="3"/>
        <v>33.173728886504357</v>
      </c>
      <c r="J51">
        <f t="shared" si="4"/>
        <v>0.29749999545884054</v>
      </c>
      <c r="K51">
        <f t="shared" si="5"/>
        <v>7961.8964272256708</v>
      </c>
      <c r="L51" s="6">
        <f t="shared" si="6"/>
        <v>2.4625380315373524E-3</v>
      </c>
    </row>
    <row r="52" spans="1:12" x14ac:dyDescent="0.25">
      <c r="A52" s="1">
        <v>120.84</v>
      </c>
      <c r="B52" s="1">
        <f t="shared" si="8"/>
        <v>3250</v>
      </c>
      <c r="C52" s="1">
        <v>0.22305</v>
      </c>
      <c r="D52" s="1">
        <v>1.17378</v>
      </c>
      <c r="F52" s="5">
        <f t="shared" si="1"/>
        <v>98.578371840000003</v>
      </c>
      <c r="G52" s="1">
        <f t="shared" si="7"/>
        <v>33550.084617333589</v>
      </c>
      <c r="H52" s="1">
        <f t="shared" si="2"/>
        <v>33.550084617333589</v>
      </c>
      <c r="I52" s="1">
        <f t="shared" si="3"/>
        <v>33.76023703521691</v>
      </c>
      <c r="J52">
        <f t="shared" si="4"/>
        <v>0.29917212175418106</v>
      </c>
      <c r="K52">
        <f t="shared" si="5"/>
        <v>8229.2660382138984</v>
      </c>
      <c r="L52" s="6">
        <f t="shared" si="6"/>
        <v>2.4920685509371896E-3</v>
      </c>
    </row>
    <row r="53" spans="1:12" x14ac:dyDescent="0.25">
      <c r="A53" s="1">
        <v>121.633</v>
      </c>
      <c r="B53" s="1">
        <f t="shared" si="8"/>
        <v>3300</v>
      </c>
      <c r="C53" s="1">
        <v>0.22550000000000001</v>
      </c>
      <c r="D53" s="1">
        <v>1.1611800000000001</v>
      </c>
      <c r="F53" s="5">
        <f t="shared" si="1"/>
        <v>99.225282207999996</v>
      </c>
      <c r="G53" s="1">
        <f t="shared" si="7"/>
        <v>34289.795939852949</v>
      </c>
      <c r="H53" s="1">
        <f t="shared" si="2"/>
        <v>34.289795939852951</v>
      </c>
      <c r="I53" s="1">
        <f t="shared" si="3"/>
        <v>34.504581792338186</v>
      </c>
      <c r="J53">
        <f t="shared" si="4"/>
        <v>0.29593351963364051</v>
      </c>
      <c r="K53">
        <f t="shared" si="5"/>
        <v>8540.1001208690359</v>
      </c>
      <c r="L53" s="6">
        <f t="shared" si="6"/>
        <v>2.5748873134526971E-3</v>
      </c>
    </row>
    <row r="54" spans="1:12" x14ac:dyDescent="0.25">
      <c r="A54" s="1">
        <v>122.181</v>
      </c>
      <c r="B54" s="1">
        <f t="shared" si="8"/>
        <v>3350</v>
      </c>
      <c r="C54" s="1">
        <v>0.22850000000000001</v>
      </c>
      <c r="D54" s="1">
        <v>1.1510400000000001</v>
      </c>
      <c r="F54" s="5">
        <f t="shared" si="1"/>
        <v>99.672327455999991</v>
      </c>
      <c r="G54" s="1">
        <f t="shared" si="7"/>
        <v>34966.166773386183</v>
      </c>
      <c r="H54" s="1">
        <f t="shared" si="2"/>
        <v>34.966166773386185</v>
      </c>
      <c r="I54" s="1">
        <f t="shared" si="3"/>
        <v>35.185189305679359</v>
      </c>
      <c r="J54">
        <f t="shared" si="4"/>
        <v>0.29406998103739312</v>
      </c>
      <c r="K54">
        <f t="shared" si="5"/>
        <v>8840.502542705186</v>
      </c>
      <c r="L54" s="6">
        <f t="shared" si="6"/>
        <v>2.6423163818229591E-3</v>
      </c>
    </row>
    <row r="55" spans="1:12" x14ac:dyDescent="0.25">
      <c r="A55" s="1">
        <v>122.93300000000001</v>
      </c>
      <c r="B55" s="1">
        <f t="shared" si="8"/>
        <v>3400</v>
      </c>
      <c r="C55" s="1">
        <v>0.23419999999999999</v>
      </c>
      <c r="D55" s="1">
        <v>1.14117</v>
      </c>
      <c r="F55" s="5">
        <f t="shared" si="1"/>
        <v>100.285791008</v>
      </c>
      <c r="G55" s="1">
        <f t="shared" si="7"/>
        <v>35706.471819553066</v>
      </c>
      <c r="H55" s="1">
        <f t="shared" si="2"/>
        <v>35.706471819553066</v>
      </c>
      <c r="I55" s="1">
        <f t="shared" si="3"/>
        <v>35.930131505439071</v>
      </c>
      <c r="J55">
        <f t="shared" si="4"/>
        <v>0.29515657702783116</v>
      </c>
      <c r="K55">
        <f t="shared" si="5"/>
        <v>9162.4154103004093</v>
      </c>
      <c r="L55" s="6">
        <f t="shared" si="6"/>
        <v>2.6883261743166388E-3</v>
      </c>
    </row>
    <row r="56" spans="1:12" x14ac:dyDescent="0.25">
      <c r="A56" s="1">
        <v>123.47499999999999</v>
      </c>
      <c r="B56" s="1">
        <f t="shared" si="8"/>
        <v>3450</v>
      </c>
      <c r="C56" s="1">
        <v>0.23605000000000001</v>
      </c>
      <c r="D56" s="1">
        <v>1.12669</v>
      </c>
      <c r="F56" s="5">
        <f t="shared" si="1"/>
        <v>100.72794159999999</v>
      </c>
      <c r="G56" s="1">
        <f t="shared" si="7"/>
        <v>36391.308554304895</v>
      </c>
      <c r="H56" s="1">
        <f t="shared" si="2"/>
        <v>36.391308554304892</v>
      </c>
      <c r="I56" s="1">
        <f t="shared" si="3"/>
        <v>36.619257949063616</v>
      </c>
      <c r="J56">
        <f t="shared" si="4"/>
        <v>0.29188975120663657</v>
      </c>
      <c r="K56">
        <f t="shared" si="5"/>
        <v>9475.4727933850463</v>
      </c>
      <c r="L56" s="6">
        <f t="shared" si="6"/>
        <v>2.7705520399677291E-3</v>
      </c>
    </row>
    <row r="57" spans="1:12" x14ac:dyDescent="0.25">
      <c r="A57" s="1">
        <v>123.428</v>
      </c>
      <c r="B57" s="1">
        <f t="shared" si="8"/>
        <v>3500</v>
      </c>
      <c r="C57" s="1">
        <v>0.24195</v>
      </c>
      <c r="D57" s="1">
        <v>1.11975</v>
      </c>
      <c r="F57" s="5">
        <f t="shared" si="1"/>
        <v>100.689600128</v>
      </c>
      <c r="G57" s="1">
        <f t="shared" si="7"/>
        <v>36904.665939752173</v>
      </c>
      <c r="H57" s="1">
        <f t="shared" si="2"/>
        <v>36.904665939752171</v>
      </c>
      <c r="I57" s="1">
        <f t="shared" si="3"/>
        <v>37.135830923890786</v>
      </c>
      <c r="J57">
        <f t="shared" si="4"/>
        <v>0.29502367038830629</v>
      </c>
      <c r="K57">
        <f t="shared" si="5"/>
        <v>9748.4023237081201</v>
      </c>
      <c r="L57" s="6">
        <f t="shared" si="6"/>
        <v>2.7797894537432825E-3</v>
      </c>
    </row>
    <row r="58" spans="1:12" x14ac:dyDescent="0.25">
      <c r="A58" s="1">
        <v>124.205</v>
      </c>
      <c r="B58" s="1">
        <f t="shared" si="8"/>
        <v>3550</v>
      </c>
      <c r="C58" s="1">
        <v>0.24545</v>
      </c>
      <c r="D58" s="1">
        <v>1.10622</v>
      </c>
      <c r="F58" s="5">
        <f t="shared" si="1"/>
        <v>101.32345807999999</v>
      </c>
      <c r="G58" s="1">
        <f t="shared" si="7"/>
        <v>37667.515398952222</v>
      </c>
      <c r="H58" s="1">
        <f t="shared" si="2"/>
        <v>37.667515398952226</v>
      </c>
      <c r="I58" s="1">
        <f t="shared" si="3"/>
        <v>37.903458751317345</v>
      </c>
      <c r="J58">
        <f t="shared" si="4"/>
        <v>0.29323011839286955</v>
      </c>
      <c r="K58">
        <f t="shared" si="5"/>
        <v>10092.051295568332</v>
      </c>
      <c r="L58" s="6">
        <f t="shared" si="6"/>
        <v>2.8546040984541938E-3</v>
      </c>
    </row>
    <row r="59" spans="1:12" x14ac:dyDescent="0.25">
      <c r="A59" s="1">
        <v>124.066</v>
      </c>
      <c r="B59" s="1">
        <f t="shared" si="8"/>
        <v>3600</v>
      </c>
      <c r="C59" s="1">
        <v>0.25505</v>
      </c>
      <c r="D59" s="1">
        <v>1.09697</v>
      </c>
      <c r="F59" s="5">
        <f t="shared" si="1"/>
        <v>101.21006521599999</v>
      </c>
      <c r="G59" s="1">
        <f t="shared" si="7"/>
        <v>38155.295682231532</v>
      </c>
      <c r="H59" s="1">
        <f t="shared" si="2"/>
        <v>38.155295682231532</v>
      </c>
      <c r="I59" s="1">
        <f t="shared" si="3"/>
        <v>38.394294413058319</v>
      </c>
      <c r="J59">
        <f t="shared" si="4"/>
        <v>0.30080359213006497</v>
      </c>
      <c r="K59">
        <f t="shared" si="5"/>
        <v>10366.721845738379</v>
      </c>
      <c r="L59" s="6">
        <f t="shared" si="6"/>
        <v>2.8187677334601847E-3</v>
      </c>
    </row>
    <row r="60" spans="1:12" x14ac:dyDescent="0.25">
      <c r="A60" s="1">
        <v>123.967</v>
      </c>
      <c r="B60" s="1">
        <f t="shared" si="8"/>
        <v>3650</v>
      </c>
      <c r="C60" s="1">
        <v>0.25755</v>
      </c>
      <c r="D60" s="1">
        <v>1.0940099999999999</v>
      </c>
      <c r="F60" s="5">
        <f t="shared" si="1"/>
        <v>101.129303392</v>
      </c>
      <c r="G60" s="1">
        <f t="shared" si="7"/>
        <v>38654.36098620687</v>
      </c>
      <c r="H60" s="1">
        <f t="shared" si="2"/>
        <v>38.654360986206868</v>
      </c>
      <c r="I60" s="1">
        <f t="shared" si="3"/>
        <v>38.896485783078148</v>
      </c>
      <c r="J60">
        <f t="shared" si="4"/>
        <v>0.2998303349041419</v>
      </c>
      <c r="K60">
        <f t="shared" si="5"/>
        <v>10648.182460351325</v>
      </c>
      <c r="L60" s="6">
        <f t="shared" si="6"/>
        <v>2.8649062476220439E-3</v>
      </c>
    </row>
    <row r="61" spans="1:12" x14ac:dyDescent="0.25">
      <c r="A61" s="1">
        <v>123.815</v>
      </c>
      <c r="B61" s="1">
        <f t="shared" si="8"/>
        <v>3700</v>
      </c>
      <c r="C61" s="1">
        <v>0.26445000000000002</v>
      </c>
      <c r="D61" s="1">
        <v>1.09659</v>
      </c>
      <c r="F61" s="5">
        <f t="shared" si="1"/>
        <v>101.00530543999999</v>
      </c>
      <c r="G61" s="1">
        <f t="shared" si="7"/>
        <v>39135.828150413974</v>
      </c>
      <c r="H61" s="1">
        <f t="shared" si="2"/>
        <v>39.135828150413971</v>
      </c>
      <c r="I61" s="1">
        <f t="shared" si="3"/>
        <v>39.380968781368637</v>
      </c>
      <c r="J61">
        <f t="shared" si="4"/>
        <v>0.30407558910629884</v>
      </c>
      <c r="K61">
        <f t="shared" si="5"/>
        <v>10928.495408040128</v>
      </c>
      <c r="L61" s="6">
        <f t="shared" si="6"/>
        <v>2.860094993370792E-3</v>
      </c>
    </row>
    <row r="62" spans="1:12" x14ac:dyDescent="0.25">
      <c r="A62" s="1">
        <v>123.767</v>
      </c>
      <c r="B62" s="1">
        <f t="shared" si="8"/>
        <v>3750</v>
      </c>
      <c r="C62" s="1">
        <v>0.2651</v>
      </c>
      <c r="D62" s="1">
        <v>1.0980799999999999</v>
      </c>
      <c r="F62" s="5">
        <f t="shared" si="1"/>
        <v>100.96614819199999</v>
      </c>
      <c r="G62" s="1">
        <f t="shared" si="7"/>
        <v>39649.313677655693</v>
      </c>
      <c r="H62" s="1">
        <f t="shared" si="2"/>
        <v>39.649313677655691</v>
      </c>
      <c r="I62" s="1">
        <f t="shared" si="3"/>
        <v>39.89767070065016</v>
      </c>
      <c r="J62">
        <f t="shared" si="4"/>
        <v>0.30087532149952079</v>
      </c>
      <c r="K62">
        <f t="shared" si="5"/>
        <v>11221.503871034629</v>
      </c>
      <c r="L62" s="6">
        <f t="shared" si="6"/>
        <v>2.9284417715357992E-3</v>
      </c>
    </row>
    <row r="63" spans="1:12" x14ac:dyDescent="0.25">
      <c r="A63" s="1">
        <v>123.509</v>
      </c>
      <c r="B63" s="1">
        <f t="shared" si="8"/>
        <v>3800</v>
      </c>
      <c r="C63" s="1">
        <v>0.26929999999999998</v>
      </c>
      <c r="D63" s="1">
        <v>1.09907</v>
      </c>
      <c r="F63" s="5">
        <f t="shared" si="1"/>
        <v>100.75567798399999</v>
      </c>
      <c r="G63" s="1">
        <f t="shared" si="7"/>
        <v>40094.217716519139</v>
      </c>
      <c r="H63" s="1">
        <f t="shared" si="2"/>
        <v>40.09421771651914</v>
      </c>
      <c r="I63" s="1">
        <f t="shared" si="3"/>
        <v>40.345361547969077</v>
      </c>
      <c r="J63">
        <f t="shared" si="4"/>
        <v>0.30225056604626266</v>
      </c>
      <c r="K63">
        <f t="shared" si="5"/>
        <v>11498.719043228131</v>
      </c>
      <c r="L63" s="6">
        <f t="shared" si="6"/>
        <v>2.947827782682376E-3</v>
      </c>
    </row>
    <row r="64" spans="1:12" x14ac:dyDescent="0.25">
      <c r="A64" s="1">
        <v>122.672</v>
      </c>
      <c r="B64" s="1">
        <f t="shared" si="8"/>
        <v>3850</v>
      </c>
      <c r="C64" s="1">
        <v>0.27374999999999999</v>
      </c>
      <c r="D64" s="1">
        <v>1.1053299999999999</v>
      </c>
      <c r="F64" s="5">
        <f t="shared" si="1"/>
        <v>100.072873472</v>
      </c>
      <c r="G64" s="1">
        <f t="shared" si="7"/>
        <v>40346.486195817866</v>
      </c>
      <c r="H64" s="1">
        <f t="shared" si="2"/>
        <v>40.346486195817867</v>
      </c>
      <c r="I64" s="1">
        <f t="shared" si="3"/>
        <v>40.599210197079152</v>
      </c>
      <c r="J64">
        <f t="shared" si="4"/>
        <v>0.30532398633705321</v>
      </c>
      <c r="K64">
        <f t="shared" si="5"/>
        <v>11723.318630482927</v>
      </c>
      <c r="L64" s="6">
        <f t="shared" si="6"/>
        <v>2.9365153812040299E-3</v>
      </c>
    </row>
    <row r="65" spans="1:12" x14ac:dyDescent="0.25">
      <c r="A65" s="1">
        <v>122.157</v>
      </c>
      <c r="B65" s="1">
        <f t="shared" si="8"/>
        <v>3900</v>
      </c>
      <c r="C65" s="1">
        <v>0.27589999999999998</v>
      </c>
      <c r="D65" s="1">
        <v>1.11704</v>
      </c>
      <c r="F65" s="5">
        <f t="shared" si="1"/>
        <v>99.652748831999986</v>
      </c>
      <c r="G65" s="1">
        <f t="shared" si="7"/>
        <v>40698.884673283203</v>
      </c>
      <c r="H65" s="1">
        <f t="shared" si="2"/>
        <v>40.698884673283203</v>
      </c>
      <c r="I65" s="1">
        <f t="shared" si="3"/>
        <v>40.953816042810246</v>
      </c>
      <c r="J65">
        <f t="shared" si="4"/>
        <v>0.30505749972431451</v>
      </c>
      <c r="K65">
        <f t="shared" si="5"/>
        <v>11979.29435666449</v>
      </c>
      <c r="L65" s="6">
        <f t="shared" si="6"/>
        <v>2.9647514328401442E-3</v>
      </c>
    </row>
    <row r="66" spans="1:12" x14ac:dyDescent="0.25">
      <c r="A66" s="1">
        <v>121.184</v>
      </c>
      <c r="B66" s="1">
        <f t="shared" si="8"/>
        <v>3950</v>
      </c>
      <c r="C66" s="1">
        <v>0.28284999999999999</v>
      </c>
      <c r="D66" s="1">
        <v>1.12259</v>
      </c>
      <c r="F66" s="5">
        <f t="shared" si="1"/>
        <v>98.858998783999994</v>
      </c>
      <c r="G66" s="1">
        <f t="shared" si="7"/>
        <v>40892.336068939134</v>
      </c>
      <c r="H66" s="1">
        <f t="shared" si="2"/>
        <v>40.892336068939137</v>
      </c>
      <c r="I66" s="1">
        <f t="shared" si="3"/>
        <v>41.148479187378399</v>
      </c>
      <c r="J66">
        <f t="shared" si="4"/>
        <v>0.3112624815207875</v>
      </c>
      <c r="K66">
        <f t="shared" si="5"/>
        <v>12190.545469608271</v>
      </c>
      <c r="L66" s="6">
        <f t="shared" si="6"/>
        <v>2.9194606907645255E-3</v>
      </c>
    </row>
    <row r="67" spans="1:12" x14ac:dyDescent="0.25">
      <c r="A67" s="1">
        <v>120.004</v>
      </c>
      <c r="B67" s="1">
        <f t="shared" si="8"/>
        <v>4000</v>
      </c>
      <c r="C67" s="1">
        <v>0.28455000000000003</v>
      </c>
      <c r="D67" s="1">
        <v>1.1246100000000001</v>
      </c>
      <c r="F67" s="5">
        <f t="shared" si="1"/>
        <v>97.896383103999995</v>
      </c>
      <c r="G67" s="1">
        <f t="shared" si="7"/>
        <v>41006.741063005102</v>
      </c>
      <c r="H67" s="1">
        <f t="shared" si="2"/>
        <v>41.006741063005101</v>
      </c>
      <c r="I67" s="1">
        <f t="shared" si="3"/>
        <v>41.263600796212856</v>
      </c>
      <c r="J67">
        <f t="shared" si="4"/>
        <v>0.31225963507624394</v>
      </c>
      <c r="K67">
        <f t="shared" si="5"/>
        <v>12379.393528454371</v>
      </c>
      <c r="L67" s="6">
        <f t="shared" si="6"/>
        <v>2.9182795665815831E-3</v>
      </c>
    </row>
    <row r="68" spans="1:12" x14ac:dyDescent="0.25">
      <c r="A68" s="1">
        <v>118.73399999999999</v>
      </c>
      <c r="B68" s="1">
        <f t="shared" si="8"/>
        <v>4050</v>
      </c>
      <c r="C68" s="1">
        <v>0.28710000000000002</v>
      </c>
      <c r="D68" s="1">
        <v>1.1222000000000001</v>
      </c>
      <c r="F68" s="5">
        <f t="shared" si="1"/>
        <v>96.860347583999996</v>
      </c>
      <c r="G68" s="1">
        <f t="shared" si="7"/>
        <v>41079.927113196507</v>
      </c>
      <c r="H68" s="1">
        <f t="shared" si="2"/>
        <v>41.079927113196504</v>
      </c>
      <c r="I68" s="1">
        <f t="shared" si="3"/>
        <v>41.337245272234725</v>
      </c>
      <c r="J68">
        <f t="shared" si="4"/>
        <v>0.31449666316106356</v>
      </c>
      <c r="K68">
        <f t="shared" si="5"/>
        <v>12556.506023278931</v>
      </c>
      <c r="L68" s="6">
        <f t="shared" si="6"/>
        <v>2.902693020671658E-3</v>
      </c>
    </row>
    <row r="69" spans="1:12" x14ac:dyDescent="0.25">
      <c r="A69" s="1">
        <v>117.44199999999999</v>
      </c>
      <c r="B69" s="1">
        <f t="shared" si="8"/>
        <v>4100</v>
      </c>
      <c r="C69" s="1">
        <v>0.28894999999999998</v>
      </c>
      <c r="D69" s="1">
        <v>1.1239399999999999</v>
      </c>
      <c r="F69" s="5">
        <f t="shared" si="1"/>
        <v>95.806364991999985</v>
      </c>
      <c r="G69" s="1">
        <f t="shared" si="7"/>
        <v>41134.558231554627</v>
      </c>
      <c r="H69" s="1">
        <f t="shared" si="2"/>
        <v>41.134558231554628</v>
      </c>
      <c r="I69" s="1">
        <f t="shared" si="3"/>
        <v>41.392218591268218</v>
      </c>
      <c r="J69">
        <f t="shared" si="4"/>
        <v>0.31610282348979962</v>
      </c>
      <c r="K69">
        <f t="shared" si="5"/>
        <v>12728.429339575396</v>
      </c>
      <c r="L69" s="6">
        <f t="shared" si="6"/>
        <v>2.8917846539388615E-3</v>
      </c>
    </row>
    <row r="70" spans="1:12" x14ac:dyDescent="0.25">
      <c r="A70" s="1">
        <v>116.5</v>
      </c>
      <c r="B70" s="1">
        <f t="shared" si="8"/>
        <v>4150</v>
      </c>
      <c r="C70" s="1">
        <v>0.29304999999999998</v>
      </c>
      <c r="D70" s="1">
        <v>1.12233</v>
      </c>
      <c r="F70" s="5">
        <f t="shared" si="1"/>
        <v>95.037903999999997</v>
      </c>
      <c r="G70" s="1">
        <f t="shared" si="7"/>
        <v>41302.236040957789</v>
      </c>
      <c r="H70" s="1">
        <f t="shared" si="2"/>
        <v>41.302236040957787</v>
      </c>
      <c r="I70" s="1">
        <f t="shared" si="3"/>
        <v>41.560946707920174</v>
      </c>
      <c r="J70">
        <f t="shared" si="4"/>
        <v>0.3192865874603672</v>
      </c>
      <c r="K70">
        <f t="shared" si="5"/>
        <v>12936.172043016966</v>
      </c>
      <c r="L70" s="6">
        <f t="shared" si="6"/>
        <v>2.8746195537912127E-3</v>
      </c>
    </row>
    <row r="71" spans="1:12" x14ac:dyDescent="0.25">
      <c r="A71" s="1">
        <v>115.931</v>
      </c>
      <c r="B71" s="1">
        <f t="shared" si="8"/>
        <v>4200</v>
      </c>
      <c r="C71" s="1">
        <v>0.2949</v>
      </c>
      <c r="D71" s="1">
        <v>1.1217900000000001</v>
      </c>
      <c r="F71" s="5">
        <f t="shared" si="1"/>
        <v>94.573727455999986</v>
      </c>
      <c r="G71" s="1">
        <f t="shared" si="7"/>
        <v>41595.697835772196</v>
      </c>
      <c r="H71" s="1">
        <f t="shared" si="2"/>
        <v>41.595697835772199</v>
      </c>
      <c r="I71" s="1">
        <f t="shared" si="3"/>
        <v>41.856246700951971</v>
      </c>
      <c r="J71">
        <f t="shared" si="4"/>
        <v>0.31903539766046191</v>
      </c>
      <c r="K71">
        <f t="shared" si="5"/>
        <v>13185.051389452319</v>
      </c>
      <c r="L71" s="6">
        <f t="shared" si="6"/>
        <v>2.8973237690028664E-3</v>
      </c>
    </row>
    <row r="72" spans="1:12" x14ac:dyDescent="0.25">
      <c r="A72" s="1">
        <v>115.03400000000001</v>
      </c>
      <c r="B72" s="1">
        <f t="shared" ref="B72:B97" si="9">B71+50</f>
        <v>4250</v>
      </c>
      <c r="C72" s="1">
        <v>0.29715000000000003</v>
      </c>
      <c r="D72" s="1">
        <v>1.12456</v>
      </c>
      <c r="F72" s="5">
        <f t="shared" ref="F72:F96" si="10">$A72*$J$3</f>
        <v>93.841976383999992</v>
      </c>
      <c r="G72" s="1">
        <f t="shared" ref="G72:G97" si="11">(2*PI()*$B72*$F72)/60</f>
        <v>41765.212344228843</v>
      </c>
      <c r="H72" s="1">
        <f t="shared" ref="H72:H97" si="12">$G72/1000</f>
        <v>41.765212344228843</v>
      </c>
      <c r="I72" s="1">
        <f t="shared" ref="I72:I97" si="13">$H72*((1.01325/($G$3/1000))*SQRT(($I$3+273)/293))</f>
        <v>42.026823021449474</v>
      </c>
      <c r="J72">
        <f t="shared" ref="J72:J97" si="14">(($C72*1000)*0.75*3600)/(60*1000*$H72)</f>
        <v>0.32016477947699751</v>
      </c>
      <c r="K72">
        <f t="shared" ref="K72:K96" si="15">($H72*(60*2)/1.59*$B72)/1000</f>
        <v>13396.388865130004</v>
      </c>
      <c r="L72" s="6">
        <f t="shared" ref="L72:L97" si="16">$H72/(($J72)*$P$3)</f>
        <v>2.8988692366095606E-3</v>
      </c>
    </row>
    <row r="73" spans="1:12" x14ac:dyDescent="0.25">
      <c r="A73" s="1">
        <v>114.39100000000001</v>
      </c>
      <c r="B73" s="1">
        <f t="shared" si="9"/>
        <v>4300</v>
      </c>
      <c r="C73" s="1">
        <v>0.30220000000000002</v>
      </c>
      <c r="D73" s="1">
        <v>1.1227799999999999</v>
      </c>
      <c r="F73" s="5">
        <f t="shared" si="10"/>
        <v>93.317432416000003</v>
      </c>
      <c r="G73" s="1">
        <f t="shared" si="11"/>
        <v>42020.368285295357</v>
      </c>
      <c r="H73" s="1">
        <f t="shared" si="12"/>
        <v>42.020368285295355</v>
      </c>
      <c r="I73" s="1">
        <f t="shared" si="13"/>
        <v>42.283577218930652</v>
      </c>
      <c r="J73">
        <f t="shared" si="14"/>
        <v>0.32362876754602005</v>
      </c>
      <c r="K73">
        <f t="shared" si="15"/>
        <v>13636.798764284529</v>
      </c>
      <c r="L73" s="6">
        <f t="shared" si="16"/>
        <v>2.8853614249934314E-3</v>
      </c>
    </row>
    <row r="74" spans="1:12" x14ac:dyDescent="0.25">
      <c r="A74" s="1">
        <v>114.01600000000001</v>
      </c>
      <c r="B74" s="1">
        <f t="shared" si="9"/>
        <v>4350</v>
      </c>
      <c r="C74" s="1">
        <v>0.30604999999999999</v>
      </c>
      <c r="D74" s="1">
        <v>1.1194299999999999</v>
      </c>
      <c r="F74" s="5">
        <f t="shared" si="10"/>
        <v>93.011516415999992</v>
      </c>
      <c r="G74" s="1">
        <f t="shared" si="11"/>
        <v>42369.623017404039</v>
      </c>
      <c r="H74" s="1">
        <f t="shared" si="12"/>
        <v>42.369623017404038</v>
      </c>
      <c r="I74" s="1">
        <f t="shared" si="13"/>
        <v>42.635019627381944</v>
      </c>
      <c r="J74">
        <f t="shared" si="14"/>
        <v>0.32505009530867951</v>
      </c>
      <c r="K74">
        <f t="shared" si="15"/>
        <v>13910.027179298682</v>
      </c>
      <c r="L74" s="6">
        <f t="shared" si="16"/>
        <v>2.896621756933824E-3</v>
      </c>
    </row>
    <row r="75" spans="1:12" x14ac:dyDescent="0.25">
      <c r="A75" s="1">
        <v>113.871</v>
      </c>
      <c r="B75" s="1">
        <f t="shared" si="9"/>
        <v>4400</v>
      </c>
      <c r="C75" s="1">
        <v>0.30919999999999997</v>
      </c>
      <c r="D75" s="1">
        <v>1.1198600000000001</v>
      </c>
      <c r="F75" s="5">
        <f t="shared" si="10"/>
        <v>92.893228895999997</v>
      </c>
      <c r="G75" s="1">
        <f t="shared" si="11"/>
        <v>42802.127201959942</v>
      </c>
      <c r="H75" s="1">
        <f t="shared" si="12"/>
        <v>42.802127201959941</v>
      </c>
      <c r="I75" s="1">
        <f t="shared" si="13"/>
        <v>43.070232949669268</v>
      </c>
      <c r="J75">
        <f t="shared" si="14"/>
        <v>0.32507730128335455</v>
      </c>
      <c r="K75">
        <f t="shared" si="15"/>
        <v>14213.536580273489</v>
      </c>
      <c r="L75" s="6">
        <f t="shared" si="16"/>
        <v>2.9259452398268087E-3</v>
      </c>
    </row>
    <row r="76" spans="1:12" x14ac:dyDescent="0.25">
      <c r="A76" s="1">
        <v>113.985</v>
      </c>
      <c r="B76" s="1">
        <f t="shared" si="9"/>
        <v>4450</v>
      </c>
      <c r="C76" s="1">
        <v>0.30990000000000001</v>
      </c>
      <c r="D76" s="1">
        <v>1.11873</v>
      </c>
      <c r="F76" s="5">
        <f t="shared" si="10"/>
        <v>92.986227359999987</v>
      </c>
      <c r="G76" s="1">
        <f t="shared" si="11"/>
        <v>43331.852565948924</v>
      </c>
      <c r="H76" s="1">
        <f t="shared" si="12"/>
        <v>43.331852565948921</v>
      </c>
      <c r="I76" s="1">
        <f t="shared" si="13"/>
        <v>43.603276429464096</v>
      </c>
      <c r="J76">
        <f t="shared" si="14"/>
        <v>0.32183022820858265</v>
      </c>
      <c r="K76">
        <f t="shared" si="15"/>
        <v>14552.96180516775</v>
      </c>
      <c r="L76" s="6">
        <f t="shared" si="16"/>
        <v>2.9920435453844279E-3</v>
      </c>
    </row>
    <row r="77" spans="1:12" x14ac:dyDescent="0.25">
      <c r="A77" s="1">
        <v>113.306</v>
      </c>
      <c r="B77" s="1">
        <f t="shared" si="9"/>
        <v>4500</v>
      </c>
      <c r="C77" s="1">
        <v>0.31445000000000001</v>
      </c>
      <c r="D77" s="1">
        <v>1.1156299999999999</v>
      </c>
      <c r="F77" s="5">
        <f t="shared" si="10"/>
        <v>92.432315455999998</v>
      </c>
      <c r="G77" s="1">
        <f t="shared" si="11"/>
        <v>43557.702478629581</v>
      </c>
      <c r="H77" s="1">
        <f t="shared" si="12"/>
        <v>43.557702478629579</v>
      </c>
      <c r="I77" s="1">
        <f t="shared" si="13"/>
        <v>43.830541030237796</v>
      </c>
      <c r="J77">
        <f t="shared" si="14"/>
        <v>0.32486217579869925</v>
      </c>
      <c r="K77">
        <f t="shared" si="15"/>
        <v>14793.181973874194</v>
      </c>
      <c r="L77" s="6">
        <f t="shared" si="16"/>
        <v>2.9795680016910784E-3</v>
      </c>
    </row>
    <row r="78" spans="1:12" x14ac:dyDescent="0.25">
      <c r="A78" s="1">
        <v>113.074</v>
      </c>
      <c r="B78" s="1">
        <f t="shared" si="9"/>
        <v>4550</v>
      </c>
      <c r="C78" s="1">
        <v>0.31709999999999999</v>
      </c>
      <c r="D78" s="1">
        <v>1.1095299999999999</v>
      </c>
      <c r="F78" s="5">
        <f t="shared" si="10"/>
        <v>92.243055423999991</v>
      </c>
      <c r="G78" s="1">
        <f t="shared" si="11"/>
        <v>43951.4992984817</v>
      </c>
      <c r="H78" s="1">
        <f t="shared" si="12"/>
        <v>43.9514992984817</v>
      </c>
      <c r="I78" s="1">
        <f t="shared" si="13"/>
        <v>44.226804531017564</v>
      </c>
      <c r="J78">
        <f t="shared" si="14"/>
        <v>0.3246646923940758</v>
      </c>
      <c r="K78">
        <f t="shared" si="15"/>
        <v>15092.77900438428</v>
      </c>
      <c r="L78" s="6">
        <f t="shared" si="16"/>
        <v>3.0083344671960588E-3</v>
      </c>
    </row>
    <row r="79" spans="1:12" x14ac:dyDescent="0.25">
      <c r="A79" s="1">
        <v>112.19499999999999</v>
      </c>
      <c r="B79" s="1">
        <f t="shared" si="9"/>
        <v>4600</v>
      </c>
      <c r="C79" s="1">
        <v>0.31940000000000002</v>
      </c>
      <c r="D79" s="1">
        <v>1.1056900000000001</v>
      </c>
      <c r="F79" s="5">
        <f t="shared" si="10"/>
        <v>91.525988319999982</v>
      </c>
      <c r="G79" s="1">
        <f t="shared" si="11"/>
        <v>44089.063786194092</v>
      </c>
      <c r="H79" s="1">
        <f t="shared" si="12"/>
        <v>44.089063786194089</v>
      </c>
      <c r="I79" s="1">
        <f t="shared" si="13"/>
        <v>44.365230700899687</v>
      </c>
      <c r="J79">
        <f t="shared" si="14"/>
        <v>0.32599921081791527</v>
      </c>
      <c r="K79">
        <f t="shared" si="15"/>
        <v>15306.391955961721</v>
      </c>
      <c r="L79" s="6">
        <f t="shared" si="16"/>
        <v>3.0053967632877863E-3</v>
      </c>
    </row>
    <row r="80" spans="1:12" x14ac:dyDescent="0.25">
      <c r="A80" s="1">
        <v>111.06100000000001</v>
      </c>
      <c r="B80" s="1">
        <f t="shared" si="9"/>
        <v>4650</v>
      </c>
      <c r="C80" s="1">
        <v>0.32055</v>
      </c>
      <c r="D80" s="1">
        <v>1.09782</v>
      </c>
      <c r="F80" s="5">
        <f t="shared" si="10"/>
        <v>90.600898336</v>
      </c>
      <c r="G80" s="1">
        <f t="shared" si="11"/>
        <v>44117.82307625706</v>
      </c>
      <c r="H80" s="1">
        <f t="shared" si="12"/>
        <v>44.117823076257061</v>
      </c>
      <c r="I80" s="1">
        <f t="shared" si="13"/>
        <v>44.394170134602</v>
      </c>
      <c r="J80">
        <f t="shared" si="14"/>
        <v>0.32695969551958665</v>
      </c>
      <c r="K80">
        <f t="shared" si="15"/>
        <v>15482.85866449776</v>
      </c>
      <c r="L80" s="6">
        <f t="shared" si="16"/>
        <v>2.9985226980447106E-3</v>
      </c>
    </row>
    <row r="81" spans="1:12" x14ac:dyDescent="0.25">
      <c r="A81" s="1">
        <v>109.973</v>
      </c>
      <c r="B81" s="1">
        <f t="shared" si="9"/>
        <v>4700</v>
      </c>
      <c r="C81" s="1">
        <v>0.32069999999999999</v>
      </c>
      <c r="D81" s="1">
        <v>1.09558</v>
      </c>
      <c r="F81" s="5">
        <f t="shared" si="10"/>
        <v>89.713334047999993</v>
      </c>
      <c r="G81" s="1">
        <f t="shared" si="11"/>
        <v>44155.364350631527</v>
      </c>
      <c r="H81" s="1">
        <f t="shared" si="12"/>
        <v>44.15536435063153</v>
      </c>
      <c r="I81" s="1">
        <f t="shared" si="13"/>
        <v>44.431946561575046</v>
      </c>
      <c r="J81">
        <f t="shared" si="14"/>
        <v>0.32683458085412881</v>
      </c>
      <c r="K81">
        <f t="shared" si="15"/>
        <v>15662.657543242884</v>
      </c>
      <c r="L81" s="6">
        <f t="shared" si="16"/>
        <v>3.0022230705778977E-3</v>
      </c>
    </row>
    <row r="82" spans="1:12" x14ac:dyDescent="0.25">
      <c r="A82" s="1">
        <v>108.654</v>
      </c>
      <c r="B82" s="1">
        <f t="shared" si="9"/>
        <v>4750</v>
      </c>
      <c r="C82" s="1">
        <v>0.32485000000000003</v>
      </c>
      <c r="D82" s="1">
        <v>1.0882700000000001</v>
      </c>
      <c r="F82" s="5">
        <f t="shared" si="10"/>
        <v>88.637325503999989</v>
      </c>
      <c r="G82" s="1">
        <f t="shared" si="11"/>
        <v>44089.875350892151</v>
      </c>
      <c r="H82" s="1">
        <f t="shared" si="12"/>
        <v>44.08987535089215</v>
      </c>
      <c r="I82" s="1">
        <f t="shared" si="13"/>
        <v>44.366047349110517</v>
      </c>
      <c r="J82">
        <f t="shared" si="14"/>
        <v>0.3315557116834581</v>
      </c>
      <c r="K82">
        <f t="shared" si="15"/>
        <v>15805.804371074544</v>
      </c>
      <c r="L82" s="6">
        <f t="shared" si="16"/>
        <v>2.9550840877475555E-3</v>
      </c>
    </row>
    <row r="83" spans="1:12" x14ac:dyDescent="0.25">
      <c r="A83" s="1">
        <v>107.07599999999999</v>
      </c>
      <c r="B83" s="1">
        <f t="shared" si="9"/>
        <v>4800</v>
      </c>
      <c r="C83" s="1">
        <v>0.32455000000000001</v>
      </c>
      <c r="D83" s="1">
        <v>1.08396</v>
      </c>
      <c r="F83" s="5">
        <f t="shared" si="10"/>
        <v>87.350030975999985</v>
      </c>
      <c r="G83" s="1">
        <f t="shared" si="11"/>
        <v>43906.914496806785</v>
      </c>
      <c r="H83" s="1">
        <f t="shared" si="12"/>
        <v>43.906914496806785</v>
      </c>
      <c r="I83" s="1">
        <f t="shared" si="13"/>
        <v>44.181940457204306</v>
      </c>
      <c r="J83">
        <f t="shared" si="14"/>
        <v>0.33262984127618805</v>
      </c>
      <c r="K83">
        <f t="shared" si="15"/>
        <v>15905.901100730005</v>
      </c>
      <c r="L83" s="6">
        <f t="shared" si="16"/>
        <v>2.933318331562451E-3</v>
      </c>
    </row>
    <row r="84" spans="1:12" x14ac:dyDescent="0.25">
      <c r="A84" s="1">
        <v>105.24</v>
      </c>
      <c r="B84" s="1">
        <f t="shared" si="9"/>
        <v>4850</v>
      </c>
      <c r="C84" s="1">
        <v>0.32569999999999999</v>
      </c>
      <c r="D84" s="1">
        <v>1.0822099999999999</v>
      </c>
      <c r="F84" s="5">
        <f t="shared" si="10"/>
        <v>85.852266239999992</v>
      </c>
      <c r="G84" s="1">
        <f t="shared" si="11"/>
        <v>43603.577241035069</v>
      </c>
      <c r="H84" s="1">
        <f t="shared" si="12"/>
        <v>43.603577241035069</v>
      </c>
      <c r="I84" s="1">
        <f t="shared" si="13"/>
        <v>43.876703144891401</v>
      </c>
      <c r="J84">
        <f t="shared" si="14"/>
        <v>0.33613067842990763</v>
      </c>
      <c r="K84">
        <f t="shared" si="15"/>
        <v>15960.55468822793</v>
      </c>
      <c r="L84" s="6">
        <f t="shared" si="16"/>
        <v>2.8827133175116262E-3</v>
      </c>
    </row>
    <row r="85" spans="1:12" x14ac:dyDescent="0.25">
      <c r="A85" s="1">
        <v>103.63200000000001</v>
      </c>
      <c r="B85" s="1">
        <f t="shared" si="9"/>
        <v>4900</v>
      </c>
      <c r="C85" s="1">
        <v>0.32769999999999999</v>
      </c>
      <c r="D85" s="1">
        <v>1.0846</v>
      </c>
      <c r="F85" s="5">
        <f t="shared" si="10"/>
        <v>84.540498431999993</v>
      </c>
      <c r="G85" s="1">
        <f t="shared" si="11"/>
        <v>43379.995438115795</v>
      </c>
      <c r="H85" s="1">
        <f t="shared" si="12"/>
        <v>43.379995438115792</v>
      </c>
      <c r="I85" s="1">
        <f t="shared" si="13"/>
        <v>43.651720860959507</v>
      </c>
      <c r="J85">
        <f t="shared" si="14"/>
        <v>0.33993779508429822</v>
      </c>
      <c r="K85">
        <f t="shared" si="15"/>
        <v>16042.4134073032</v>
      </c>
      <c r="L85" s="6">
        <f t="shared" si="16"/>
        <v>2.8358126473866825E-3</v>
      </c>
    </row>
    <row r="86" spans="1:12" x14ac:dyDescent="0.25">
      <c r="A86" s="1">
        <v>102.33499999999999</v>
      </c>
      <c r="B86" s="1">
        <f t="shared" si="9"/>
        <v>4950</v>
      </c>
      <c r="C86" s="1">
        <v>0.32845000000000002</v>
      </c>
      <c r="D86" s="1">
        <v>1.08823</v>
      </c>
      <c r="F86" s="5">
        <f t="shared" si="10"/>
        <v>83.482436959999987</v>
      </c>
      <c r="G86" s="1">
        <f t="shared" si="11"/>
        <v>43274.188758455988</v>
      </c>
      <c r="H86" s="1">
        <f t="shared" si="12"/>
        <v>43.274188758455985</v>
      </c>
      <c r="I86" s="1">
        <f t="shared" si="13"/>
        <v>43.545251425011237</v>
      </c>
      <c r="J86">
        <f t="shared" si="14"/>
        <v>0.34154886374644911</v>
      </c>
      <c r="K86">
        <f t="shared" si="15"/>
        <v>16166.583724857139</v>
      </c>
      <c r="L86" s="6">
        <f t="shared" si="16"/>
        <v>2.8155521541734225E-3</v>
      </c>
    </row>
    <row r="87" spans="1:12" x14ac:dyDescent="0.25">
      <c r="A87" s="1">
        <v>101.10599999999999</v>
      </c>
      <c r="B87" s="1">
        <f t="shared" si="9"/>
        <v>5000</v>
      </c>
      <c r="C87" s="1">
        <v>0.32869999999999999</v>
      </c>
      <c r="D87" s="1">
        <v>1.08687</v>
      </c>
      <c r="F87" s="5">
        <f t="shared" si="10"/>
        <v>82.479848255999997</v>
      </c>
      <c r="G87" s="1">
        <f t="shared" si="11"/>
        <v>43186.347558375084</v>
      </c>
      <c r="H87" s="1">
        <f t="shared" si="12"/>
        <v>43.186347558375083</v>
      </c>
      <c r="I87" s="1">
        <f t="shared" si="13"/>
        <v>43.456860001561381</v>
      </c>
      <c r="J87">
        <f t="shared" si="14"/>
        <v>0.34250407446488257</v>
      </c>
      <c r="K87">
        <f t="shared" si="15"/>
        <v>16296.734927688709</v>
      </c>
      <c r="L87" s="6">
        <f t="shared" si="16"/>
        <v>2.8020005715486294E-3</v>
      </c>
    </row>
    <row r="88" spans="1:12" x14ac:dyDescent="0.25">
      <c r="A88" s="1">
        <v>99.314899999999994</v>
      </c>
      <c r="B88" s="1">
        <f t="shared" si="9"/>
        <v>5050</v>
      </c>
      <c r="C88" s="1">
        <v>0.32984999999999998</v>
      </c>
      <c r="D88" s="1">
        <v>1.0891</v>
      </c>
      <c r="F88" s="5">
        <f t="shared" si="10"/>
        <v>81.018711862399996</v>
      </c>
      <c r="G88" s="1">
        <f t="shared" si="11"/>
        <v>42845.511315021053</v>
      </c>
      <c r="H88" s="1">
        <f t="shared" si="12"/>
        <v>42.845511315021049</v>
      </c>
      <c r="I88" s="1">
        <f t="shared" si="13"/>
        <v>43.113888813945358</v>
      </c>
      <c r="J88">
        <f t="shared" si="14"/>
        <v>0.34643652379044337</v>
      </c>
      <c r="K88">
        <f t="shared" si="15"/>
        <v>16329.798652140096</v>
      </c>
      <c r="L88" s="6">
        <f t="shared" si="16"/>
        <v>2.7483316806488499E-3</v>
      </c>
    </row>
    <row r="89" spans="1:12" x14ac:dyDescent="0.25">
      <c r="A89" s="1">
        <v>97.581500000000005</v>
      </c>
      <c r="B89" s="1">
        <f t="shared" si="9"/>
        <v>5100</v>
      </c>
      <c r="C89" s="1">
        <v>0.32969999999999999</v>
      </c>
      <c r="D89" s="1">
        <v>1.09185</v>
      </c>
      <c r="F89" s="5">
        <f t="shared" si="10"/>
        <v>79.604645743999995</v>
      </c>
      <c r="G89" s="1">
        <f t="shared" si="11"/>
        <v>42514.512944364622</v>
      </c>
      <c r="H89" s="1">
        <f t="shared" si="12"/>
        <v>42.514512944364625</v>
      </c>
      <c r="I89" s="1">
        <f t="shared" si="13"/>
        <v>42.780817121903837</v>
      </c>
      <c r="J89">
        <f t="shared" si="14"/>
        <v>0.34897494931708029</v>
      </c>
      <c r="K89">
        <f t="shared" si="15"/>
        <v>16364.076680472421</v>
      </c>
      <c r="L89" s="6">
        <f t="shared" si="16"/>
        <v>2.7072629601868478E-3</v>
      </c>
    </row>
    <row r="90" spans="1:12" x14ac:dyDescent="0.25">
      <c r="A90" s="1">
        <v>95.848600000000005</v>
      </c>
      <c r="B90" s="1">
        <f t="shared" si="9"/>
        <v>5150</v>
      </c>
      <c r="C90" s="1">
        <v>0.33095000000000002</v>
      </c>
      <c r="D90" s="1">
        <v>1.0940700000000001</v>
      </c>
      <c r="F90" s="5">
        <f t="shared" si="10"/>
        <v>78.190987513599993</v>
      </c>
      <c r="G90" s="1">
        <f t="shared" si="11"/>
        <v>42168.926484691117</v>
      </c>
      <c r="H90" s="1">
        <f t="shared" si="12"/>
        <v>42.16892648469112</v>
      </c>
      <c r="I90" s="1">
        <f t="shared" si="13"/>
        <v>42.433065963365443</v>
      </c>
      <c r="J90">
        <f t="shared" si="14"/>
        <v>0.35316881982771414</v>
      </c>
      <c r="K90">
        <f t="shared" si="15"/>
        <v>16390.186520464846</v>
      </c>
      <c r="L90" s="6">
        <f t="shared" si="16"/>
        <v>2.6533691611634802E-3</v>
      </c>
    </row>
    <row r="91" spans="1:12" x14ac:dyDescent="0.25">
      <c r="A91" s="1">
        <v>94.803299999999993</v>
      </c>
      <c r="B91" s="1">
        <f t="shared" si="9"/>
        <v>5200</v>
      </c>
      <c r="C91" s="1">
        <v>0.33379999999999999</v>
      </c>
      <c r="D91" s="1">
        <v>1.0934600000000001</v>
      </c>
      <c r="F91" s="5">
        <f t="shared" si="10"/>
        <v>77.338256860799987</v>
      </c>
      <c r="G91" s="1">
        <f t="shared" si="11"/>
        <v>42113.985263190472</v>
      </c>
      <c r="H91" s="1">
        <f t="shared" si="12"/>
        <v>42.113985263190472</v>
      </c>
      <c r="I91" s="1">
        <f t="shared" si="13"/>
        <v>42.377780598752445</v>
      </c>
      <c r="J91">
        <f t="shared" si="14"/>
        <v>0.35667486480148047</v>
      </c>
      <c r="K91">
        <f t="shared" si="15"/>
        <v>16527.752707063428</v>
      </c>
      <c r="L91" s="6">
        <f t="shared" si="16"/>
        <v>2.6238640048350439E-3</v>
      </c>
    </row>
    <row r="92" spans="1:12" x14ac:dyDescent="0.25">
      <c r="A92" s="1">
        <v>93.0976</v>
      </c>
      <c r="B92" s="1">
        <f t="shared" si="9"/>
        <v>5250</v>
      </c>
      <c r="C92" s="1">
        <v>0.33129999999999998</v>
      </c>
      <c r="D92" s="1">
        <v>1.0880399999999999</v>
      </c>
      <c r="F92" s="5">
        <f t="shared" si="10"/>
        <v>75.94678773759999</v>
      </c>
      <c r="G92" s="1">
        <f t="shared" si="11"/>
        <v>41753.927323532807</v>
      </c>
      <c r="H92" s="1">
        <f t="shared" si="12"/>
        <v>41.753927323532807</v>
      </c>
      <c r="I92" s="1">
        <f t="shared" si="13"/>
        <v>42.01546731317061</v>
      </c>
      <c r="J92">
        <f t="shared" si="14"/>
        <v>0.35705623292584188</v>
      </c>
      <c r="K92">
        <f t="shared" si="15"/>
        <v>16544.008939512998</v>
      </c>
      <c r="L92" s="6">
        <f t="shared" si="16"/>
        <v>2.5986524420280139E-3</v>
      </c>
    </row>
    <row r="93" spans="1:12" x14ac:dyDescent="0.25">
      <c r="A93" s="1">
        <v>91.788600000000002</v>
      </c>
      <c r="B93" s="1">
        <f t="shared" si="9"/>
        <v>5300</v>
      </c>
      <c r="C93" s="1">
        <v>0.33239999999999997</v>
      </c>
      <c r="D93" s="1">
        <v>1.0833900000000001</v>
      </c>
      <c r="F93" s="5">
        <f t="shared" si="10"/>
        <v>74.878936953600004</v>
      </c>
      <c r="G93" s="1">
        <f t="shared" si="11"/>
        <v>41558.910889427614</v>
      </c>
      <c r="H93" s="1">
        <f t="shared" si="12"/>
        <v>41.558910889427615</v>
      </c>
      <c r="I93" s="1">
        <f t="shared" si="13"/>
        <v>41.819229327000151</v>
      </c>
      <c r="J93">
        <f t="shared" si="14"/>
        <v>0.35992281029205803</v>
      </c>
      <c r="K93">
        <f t="shared" si="15"/>
        <v>16623.564355771046</v>
      </c>
      <c r="L93" s="6">
        <f t="shared" si="16"/>
        <v>2.5659150425864797E-3</v>
      </c>
    </row>
    <row r="94" spans="1:12" x14ac:dyDescent="0.25">
      <c r="A94" s="1">
        <v>90.593800000000002</v>
      </c>
      <c r="B94" s="1">
        <f t="shared" si="9"/>
        <v>5350</v>
      </c>
      <c r="C94" s="1">
        <v>0.33079999999999998</v>
      </c>
      <c r="D94" s="1">
        <v>1.0800700000000001</v>
      </c>
      <c r="F94" s="5">
        <f t="shared" si="10"/>
        <v>73.904247788799992</v>
      </c>
      <c r="G94" s="1">
        <f t="shared" si="11"/>
        <v>41404.905809489988</v>
      </c>
      <c r="H94" s="1">
        <f t="shared" si="12"/>
        <v>41.404905809489989</v>
      </c>
      <c r="I94" s="1">
        <f t="shared" si="13"/>
        <v>41.664259583626226</v>
      </c>
      <c r="J94">
        <f t="shared" si="14"/>
        <v>0.35952261474745667</v>
      </c>
      <c r="K94">
        <f t="shared" si="15"/>
        <v>16718.207251378975</v>
      </c>
      <c r="L94" s="6">
        <f t="shared" si="16"/>
        <v>2.559252131148936E-3</v>
      </c>
    </row>
    <row r="95" spans="1:12" x14ac:dyDescent="0.25">
      <c r="A95" s="1">
        <v>89.6374</v>
      </c>
      <c r="B95" s="1">
        <f t="shared" si="9"/>
        <v>5400</v>
      </c>
      <c r="C95" s="1">
        <v>0.33879999999999999</v>
      </c>
      <c r="D95" s="1">
        <v>1.0789500000000001</v>
      </c>
      <c r="F95" s="5">
        <f t="shared" si="10"/>
        <v>73.124039622399991</v>
      </c>
      <c r="G95" s="1">
        <f t="shared" si="11"/>
        <v>41350.670222137342</v>
      </c>
      <c r="H95" s="1">
        <f t="shared" si="12"/>
        <v>41.350670222137339</v>
      </c>
      <c r="I95" s="1">
        <f t="shared" si="13"/>
        <v>41.609684273141802</v>
      </c>
      <c r="J95">
        <f t="shared" si="14"/>
        <v>0.36870019078525018</v>
      </c>
      <c r="K95">
        <f t="shared" si="15"/>
        <v>16852.34861883333</v>
      </c>
      <c r="L95" s="6">
        <f t="shared" si="16"/>
        <v>2.4922791082833467E-3</v>
      </c>
    </row>
    <row r="96" spans="1:12" x14ac:dyDescent="0.25">
      <c r="A96" s="1">
        <v>88.925600000000003</v>
      </c>
      <c r="B96" s="1">
        <f t="shared" si="9"/>
        <v>5450</v>
      </c>
      <c r="C96" s="1">
        <v>0.34379999999999999</v>
      </c>
      <c r="D96" s="1">
        <v>1.0792299999999999</v>
      </c>
      <c r="F96" s="5">
        <f t="shared" si="10"/>
        <v>72.543370265600004</v>
      </c>
      <c r="G96" s="1">
        <f t="shared" si="11"/>
        <v>41402.145635238005</v>
      </c>
      <c r="H96" s="1">
        <f t="shared" si="12"/>
        <v>41.402145635238007</v>
      </c>
      <c r="I96" s="1">
        <f t="shared" si="13"/>
        <v>41.661482120079761</v>
      </c>
      <c r="J96">
        <f t="shared" si="14"/>
        <v>0.37367628567617989</v>
      </c>
      <c r="K96">
        <f t="shared" si="15"/>
        <v>17029.561789588464</v>
      </c>
      <c r="L96" s="6">
        <f t="shared" si="16"/>
        <v>2.462151643148051E-3</v>
      </c>
    </row>
    <row r="97" spans="1:12" x14ac:dyDescent="0.25">
      <c r="A97" s="1">
        <v>88.647400000000005</v>
      </c>
      <c r="B97" s="1">
        <f t="shared" si="9"/>
        <v>5500</v>
      </c>
      <c r="C97" s="1">
        <v>0.3488</v>
      </c>
      <c r="D97" s="1">
        <v>1.0836600000000001</v>
      </c>
      <c r="F97" s="5">
        <f>$A97*$J$3</f>
        <v>72.316421382399994</v>
      </c>
      <c r="G97" s="1">
        <f t="shared" si="11"/>
        <v>41651.268660622794</v>
      </c>
      <c r="H97" s="1">
        <f t="shared" si="12"/>
        <v>41.651268660622797</v>
      </c>
      <c r="I97" s="1">
        <f t="shared" si="13"/>
        <v>41.912165612650611</v>
      </c>
      <c r="J97">
        <f t="shared" si="14"/>
        <v>0.37684326323627776</v>
      </c>
      <c r="K97">
        <f>($H97*(60*2)/1.59*$B97)/1000</f>
        <v>17289.205859126443</v>
      </c>
      <c r="L97" s="6">
        <f t="shared" si="16"/>
        <v>2.4561504431976707E-3</v>
      </c>
    </row>
    <row r="98" spans="1:12" x14ac:dyDescent="0.25">
      <c r="L98" s="6"/>
    </row>
  </sheetData>
  <mergeCells count="9">
    <mergeCell ref="P1:R1"/>
    <mergeCell ref="P2:R2"/>
    <mergeCell ref="P3:R3"/>
    <mergeCell ref="G4:H4"/>
    <mergeCell ref="J2:L2"/>
    <mergeCell ref="J3:L3"/>
    <mergeCell ref="M1:O1"/>
    <mergeCell ref="M2:O2"/>
    <mergeCell ref="M3:O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1651D-14C3-40B5-92A1-DDDB87985334}">
  <dimension ref="B2:H7"/>
  <sheetViews>
    <sheetView workbookViewId="0">
      <selection activeCell="E2" sqref="E2"/>
    </sheetView>
  </sheetViews>
  <sheetFormatPr defaultRowHeight="15" x14ac:dyDescent="0.25"/>
  <sheetData>
    <row r="2" spans="2:8" x14ac:dyDescent="0.25">
      <c r="B2">
        <f>2*PI()*(E3*E2)/60</f>
        <v>183.25957145940458</v>
      </c>
      <c r="D2" t="s">
        <v>17</v>
      </c>
      <c r="E2">
        <f>87.5*0.4</f>
        <v>35</v>
      </c>
      <c r="G2" t="s">
        <v>19</v>
      </c>
      <c r="H2">
        <f>E2</f>
        <v>35</v>
      </c>
    </row>
    <row r="3" spans="2:8" x14ac:dyDescent="0.25">
      <c r="D3" t="s">
        <v>18</v>
      </c>
      <c r="E3">
        <f>3000/60</f>
        <v>50</v>
      </c>
    </row>
    <row r="7" spans="2:8" x14ac:dyDescent="0.25">
      <c r="G7" t="s"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30338B-D765-4ADB-8B37-8A941C8A04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7E1DE6-E260-424E-A3B8-0CAF82A991B3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cece20dc-0d29-4254-a319-5ff0cdb992ff"/>
    <ds:schemaRef ds:uri="4bebffc6-b3af-4121-a6f6-77b124c923c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C75F473-4C10-47AE-BECE-C8B127E225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 Data</vt:lpstr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Benjamin Hilton</cp:lastModifiedBy>
  <cp:revision/>
  <dcterms:created xsi:type="dcterms:W3CDTF">2019-10-18T15:00:30Z</dcterms:created>
  <dcterms:modified xsi:type="dcterms:W3CDTF">2023-03-26T20:56:25Z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