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jac-a\Desktop\"/>
    </mc:Choice>
  </mc:AlternateContent>
  <xr:revisionPtr revIDLastSave="0" documentId="13_ncr:1_{56183711-090F-4373-A328-C07D36AE3110}" xr6:coauthVersionLast="47" xr6:coauthVersionMax="47" xr10:uidLastSave="{00000000-0000-0000-0000-000000000000}"/>
  <bookViews>
    <workbookView xWindow="-98" yWindow="-98" windowWidth="21795" windowHeight="13695" xr2:uid="{00000000-000D-0000-FFFF-FFFF00000000}"/>
  </bookViews>
  <sheets>
    <sheet name="Data" sheetId="1" r:id="rId1"/>
    <sheet name="Graph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1" l="1"/>
  <c r="N8" i="1"/>
  <c r="K8" i="1"/>
  <c r="K9" i="1"/>
  <c r="K4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E4" i="1"/>
  <c r="F9" i="1"/>
  <c r="F10" i="1"/>
  <c r="F11" i="1"/>
  <c r="F12" i="1"/>
  <c r="G12" i="1" s="1"/>
  <c r="F13" i="1"/>
  <c r="G13" i="1" s="1"/>
  <c r="F14" i="1"/>
  <c r="G14" i="1" s="1"/>
  <c r="F15" i="1"/>
  <c r="F16" i="1"/>
  <c r="F17" i="1"/>
  <c r="F18" i="1"/>
  <c r="F19" i="1"/>
  <c r="F20" i="1"/>
  <c r="F21" i="1"/>
  <c r="F22" i="1"/>
  <c r="F23" i="1"/>
  <c r="F24" i="1"/>
  <c r="G24" i="1" s="1"/>
  <c r="F25" i="1"/>
  <c r="G25" i="1" s="1"/>
  <c r="F26" i="1"/>
  <c r="G26" i="1" s="1"/>
  <c r="F27" i="1"/>
  <c r="G27" i="1" s="1"/>
  <c r="F28" i="1"/>
  <c r="G28" i="1" s="1"/>
  <c r="F29" i="1"/>
  <c r="F30" i="1"/>
  <c r="G30" i="1" s="1"/>
  <c r="F31" i="1"/>
  <c r="G31" i="1" s="1"/>
  <c r="F32" i="1"/>
  <c r="F33" i="1"/>
  <c r="F34" i="1"/>
  <c r="F35" i="1"/>
  <c r="G35" i="1" s="1"/>
  <c r="F36" i="1"/>
  <c r="G36" i="1" s="1"/>
  <c r="F37" i="1"/>
  <c r="F38" i="1"/>
  <c r="F39" i="1"/>
  <c r="F40" i="1"/>
  <c r="F41" i="1"/>
  <c r="F42" i="1"/>
  <c r="F43" i="1"/>
  <c r="F44" i="1"/>
  <c r="G44" i="1" s="1"/>
  <c r="F45" i="1"/>
  <c r="G45" i="1" s="1"/>
  <c r="F46" i="1"/>
  <c r="F47" i="1"/>
  <c r="G47" i="1" s="1"/>
  <c r="F48" i="1"/>
  <c r="G48" i="1" s="1"/>
  <c r="F49" i="1"/>
  <c r="F50" i="1"/>
  <c r="F51" i="1"/>
  <c r="F52" i="1"/>
  <c r="F53" i="1"/>
  <c r="F54" i="1"/>
  <c r="G54" i="1" s="1"/>
  <c r="F55" i="1"/>
  <c r="G55" i="1" s="1"/>
  <c r="F56" i="1"/>
  <c r="G56" i="1" s="1"/>
  <c r="F57" i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F66" i="1"/>
  <c r="F67" i="1"/>
  <c r="F68" i="1"/>
  <c r="F69" i="1"/>
  <c r="F70" i="1"/>
  <c r="G70" i="1" s="1"/>
  <c r="F71" i="1"/>
  <c r="G71" i="1" s="1"/>
  <c r="F72" i="1"/>
  <c r="F73" i="1"/>
  <c r="F74" i="1"/>
  <c r="F75" i="1"/>
  <c r="F76" i="1"/>
  <c r="G76" i="1" s="1"/>
  <c r="F77" i="1"/>
  <c r="G77" i="1" s="1"/>
  <c r="F78" i="1"/>
  <c r="G78" i="1" s="1"/>
  <c r="F79" i="1"/>
  <c r="F80" i="1"/>
  <c r="G80" i="1" s="1"/>
  <c r="F81" i="1"/>
  <c r="F82" i="1"/>
  <c r="F83" i="1"/>
  <c r="F84" i="1"/>
  <c r="F85" i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F97" i="1"/>
  <c r="F98" i="1"/>
  <c r="F8" i="1"/>
  <c r="M8" i="1" s="1"/>
  <c r="C9" i="1"/>
  <c r="C10" i="1" s="1"/>
  <c r="C11" i="1" s="1"/>
  <c r="C12" i="1" s="1"/>
  <c r="M12" i="1" l="1"/>
  <c r="C13" i="1"/>
  <c r="H12" i="1"/>
  <c r="J12" i="1" s="1"/>
  <c r="G20" i="1"/>
  <c r="M11" i="1"/>
  <c r="G83" i="1"/>
  <c r="G67" i="1"/>
  <c r="G51" i="1"/>
  <c r="G19" i="1"/>
  <c r="M10" i="1"/>
  <c r="G68" i="1"/>
  <c r="I8" i="1"/>
  <c r="L12" i="1"/>
  <c r="L11" i="1"/>
  <c r="L10" i="1"/>
  <c r="G73" i="1"/>
  <c r="G57" i="1"/>
  <c r="G41" i="1"/>
  <c r="I9" i="1"/>
  <c r="G9" i="1"/>
  <c r="M9" i="1"/>
  <c r="L9" i="1"/>
  <c r="G72" i="1"/>
  <c r="G40" i="1"/>
  <c r="G8" i="1"/>
  <c r="H8" i="1" s="1"/>
  <c r="J8" i="1" s="1"/>
  <c r="G52" i="1"/>
  <c r="G23" i="1"/>
  <c r="G39" i="1"/>
  <c r="G22" i="1"/>
  <c r="G38" i="1"/>
  <c r="G97" i="1"/>
  <c r="G81" i="1"/>
  <c r="G65" i="1"/>
  <c r="G49" i="1"/>
  <c r="G33" i="1"/>
  <c r="G17" i="1"/>
  <c r="G84" i="1"/>
  <c r="G75" i="1"/>
  <c r="G43" i="1"/>
  <c r="I11" i="1"/>
  <c r="G11" i="1"/>
  <c r="G74" i="1"/>
  <c r="G42" i="1"/>
  <c r="I10" i="1"/>
  <c r="G10" i="1"/>
  <c r="G85" i="1"/>
  <c r="G69" i="1"/>
  <c r="G53" i="1"/>
  <c r="G37" i="1"/>
  <c r="G21" i="1"/>
  <c r="G98" i="1"/>
  <c r="G82" i="1"/>
  <c r="G66" i="1"/>
  <c r="G50" i="1"/>
  <c r="G34" i="1"/>
  <c r="G18" i="1"/>
  <c r="I12" i="1"/>
  <c r="G32" i="1"/>
  <c r="G96" i="1"/>
  <c r="G16" i="1"/>
  <c r="I13" i="1"/>
  <c r="G79" i="1"/>
  <c r="G15" i="1"/>
  <c r="G46" i="1"/>
  <c r="G29" i="1"/>
  <c r="K12" i="1" l="1"/>
  <c r="O12" i="1"/>
  <c r="H10" i="1"/>
  <c r="J10" i="1" s="1"/>
  <c r="K10" i="1"/>
  <c r="O10" i="1"/>
  <c r="O8" i="1"/>
  <c r="K13" i="1"/>
  <c r="O13" i="1"/>
  <c r="C14" i="1"/>
  <c r="M13" i="1"/>
  <c r="H13" i="1"/>
  <c r="J13" i="1" s="1"/>
  <c r="L13" i="1"/>
  <c r="H11" i="1"/>
  <c r="J11" i="1" s="1"/>
  <c r="K11" i="1"/>
  <c r="O11" i="1"/>
  <c r="H9" i="1"/>
  <c r="J9" i="1" s="1"/>
  <c r="O9" i="1"/>
  <c r="C15" i="1" l="1"/>
  <c r="M14" i="1"/>
  <c r="H14" i="1"/>
  <c r="J14" i="1" s="1"/>
  <c r="I14" i="1"/>
  <c r="L14" i="1"/>
  <c r="K14" i="1" l="1"/>
  <c r="O14" i="1"/>
  <c r="C16" i="1"/>
  <c r="M15" i="1"/>
  <c r="L15" i="1"/>
  <c r="I15" i="1"/>
  <c r="H15" i="1"/>
  <c r="J15" i="1" s="1"/>
  <c r="K15" i="1" l="1"/>
  <c r="O15" i="1"/>
  <c r="C17" i="1"/>
  <c r="M16" i="1"/>
  <c r="L16" i="1"/>
  <c r="I16" i="1"/>
  <c r="H16" i="1"/>
  <c r="J16" i="1" s="1"/>
  <c r="K16" i="1" l="1"/>
  <c r="O16" i="1"/>
  <c r="C18" i="1"/>
  <c r="I17" i="1"/>
  <c r="M17" i="1"/>
  <c r="L17" i="1"/>
  <c r="H17" i="1"/>
  <c r="J17" i="1" s="1"/>
  <c r="K17" i="1" l="1"/>
  <c r="O17" i="1"/>
  <c r="C19" i="1"/>
  <c r="M18" i="1"/>
  <c r="I18" i="1"/>
  <c r="L18" i="1"/>
  <c r="H18" i="1"/>
  <c r="J18" i="1" s="1"/>
  <c r="K18" i="1" l="1"/>
  <c r="O18" i="1"/>
  <c r="C20" i="1"/>
  <c r="I19" i="1"/>
  <c r="M19" i="1"/>
  <c r="L19" i="1"/>
  <c r="H19" i="1"/>
  <c r="J19" i="1" s="1"/>
  <c r="K19" i="1" l="1"/>
  <c r="O19" i="1"/>
  <c r="C21" i="1"/>
  <c r="I20" i="1"/>
  <c r="M20" i="1"/>
  <c r="L20" i="1"/>
  <c r="H20" i="1"/>
  <c r="J20" i="1" s="1"/>
  <c r="K20" i="1" l="1"/>
  <c r="O20" i="1"/>
  <c r="C22" i="1"/>
  <c r="I21" i="1"/>
  <c r="M21" i="1"/>
  <c r="L21" i="1"/>
  <c r="H21" i="1"/>
  <c r="J21" i="1" s="1"/>
  <c r="K21" i="1" l="1"/>
  <c r="O21" i="1"/>
  <c r="C23" i="1"/>
  <c r="L22" i="1"/>
  <c r="I22" i="1"/>
  <c r="M22" i="1"/>
  <c r="H22" i="1"/>
  <c r="J22" i="1" s="1"/>
  <c r="K22" i="1" l="1"/>
  <c r="O22" i="1"/>
  <c r="C24" i="1"/>
  <c r="I23" i="1"/>
  <c r="M23" i="1"/>
  <c r="L23" i="1"/>
  <c r="H23" i="1"/>
  <c r="J23" i="1" s="1"/>
  <c r="K23" i="1" l="1"/>
  <c r="O23" i="1"/>
  <c r="C25" i="1"/>
  <c r="M24" i="1"/>
  <c r="H24" i="1"/>
  <c r="J24" i="1" s="1"/>
  <c r="I24" i="1"/>
  <c r="L24" i="1"/>
  <c r="K24" i="1" l="1"/>
  <c r="O24" i="1"/>
  <c r="C26" i="1"/>
  <c r="M25" i="1"/>
  <c r="H25" i="1"/>
  <c r="J25" i="1" s="1"/>
  <c r="I25" i="1"/>
  <c r="L25" i="1"/>
  <c r="K25" i="1" l="1"/>
  <c r="O25" i="1"/>
  <c r="C27" i="1"/>
  <c r="L26" i="1"/>
  <c r="M26" i="1"/>
  <c r="I26" i="1"/>
  <c r="H26" i="1"/>
  <c r="J26" i="1" s="1"/>
  <c r="K26" i="1" l="1"/>
  <c r="O26" i="1"/>
  <c r="C28" i="1"/>
  <c r="L27" i="1"/>
  <c r="I27" i="1"/>
  <c r="M27" i="1"/>
  <c r="H27" i="1"/>
  <c r="J27" i="1" s="1"/>
  <c r="K27" i="1" l="1"/>
  <c r="O27" i="1"/>
  <c r="C29" i="1"/>
  <c r="H28" i="1"/>
  <c r="J28" i="1" s="1"/>
  <c r="M28" i="1"/>
  <c r="L28" i="1"/>
  <c r="I28" i="1"/>
  <c r="K28" i="1" l="1"/>
  <c r="O28" i="1"/>
  <c r="C30" i="1"/>
  <c r="M29" i="1"/>
  <c r="I29" i="1"/>
  <c r="L29" i="1"/>
  <c r="H29" i="1"/>
  <c r="J29" i="1" s="1"/>
  <c r="K29" i="1" l="1"/>
  <c r="O29" i="1"/>
  <c r="C31" i="1"/>
  <c r="H30" i="1"/>
  <c r="J30" i="1" s="1"/>
  <c r="M30" i="1"/>
  <c r="I30" i="1"/>
  <c r="L30" i="1"/>
  <c r="K30" i="1" l="1"/>
  <c r="O30" i="1"/>
  <c r="C32" i="1"/>
  <c r="H31" i="1"/>
  <c r="J31" i="1" s="1"/>
  <c r="M31" i="1"/>
  <c r="I31" i="1"/>
  <c r="L31" i="1"/>
  <c r="K31" i="1" l="1"/>
  <c r="O31" i="1"/>
  <c r="C33" i="1"/>
  <c r="M32" i="1"/>
  <c r="L32" i="1"/>
  <c r="I32" i="1"/>
  <c r="H32" i="1"/>
  <c r="J32" i="1" s="1"/>
  <c r="K32" i="1" l="1"/>
  <c r="O32" i="1"/>
  <c r="C34" i="1"/>
  <c r="M33" i="1"/>
  <c r="I33" i="1"/>
  <c r="L33" i="1"/>
  <c r="H33" i="1"/>
  <c r="J33" i="1" s="1"/>
  <c r="K33" i="1" l="1"/>
  <c r="O33" i="1"/>
  <c r="C35" i="1"/>
  <c r="L34" i="1"/>
  <c r="I34" i="1"/>
  <c r="M34" i="1"/>
  <c r="H34" i="1"/>
  <c r="J34" i="1" s="1"/>
  <c r="K34" i="1" l="1"/>
  <c r="O34" i="1"/>
  <c r="C36" i="1"/>
  <c r="L35" i="1"/>
  <c r="M35" i="1"/>
  <c r="H35" i="1"/>
  <c r="J35" i="1" s="1"/>
  <c r="I35" i="1"/>
  <c r="K35" i="1" l="1"/>
  <c r="O35" i="1"/>
  <c r="C37" i="1"/>
  <c r="L36" i="1"/>
  <c r="H36" i="1"/>
  <c r="J36" i="1" s="1"/>
  <c r="I36" i="1"/>
  <c r="M36" i="1"/>
  <c r="K36" i="1" l="1"/>
  <c r="O36" i="1"/>
  <c r="C38" i="1"/>
  <c r="I37" i="1"/>
  <c r="L37" i="1"/>
  <c r="M37" i="1"/>
  <c r="H37" i="1"/>
  <c r="J37" i="1" s="1"/>
  <c r="K37" i="1" l="1"/>
  <c r="O37" i="1"/>
  <c r="C39" i="1"/>
  <c r="L38" i="1"/>
  <c r="M38" i="1"/>
  <c r="I38" i="1"/>
  <c r="H38" i="1"/>
  <c r="J38" i="1" s="1"/>
  <c r="K38" i="1" l="1"/>
  <c r="O38" i="1"/>
  <c r="C40" i="1"/>
  <c r="L39" i="1"/>
  <c r="I39" i="1"/>
  <c r="M39" i="1"/>
  <c r="H39" i="1"/>
  <c r="J39" i="1" s="1"/>
  <c r="K39" i="1" l="1"/>
  <c r="O39" i="1"/>
  <c r="C41" i="1"/>
  <c r="L40" i="1"/>
  <c r="M40" i="1"/>
  <c r="I40" i="1"/>
  <c r="H40" i="1"/>
  <c r="J40" i="1" s="1"/>
  <c r="K40" i="1" l="1"/>
  <c r="O40" i="1"/>
  <c r="C42" i="1"/>
  <c r="L41" i="1"/>
  <c r="M41" i="1"/>
  <c r="I41" i="1"/>
  <c r="H41" i="1"/>
  <c r="J41" i="1" s="1"/>
  <c r="K41" i="1" l="1"/>
  <c r="O41" i="1"/>
  <c r="C43" i="1"/>
  <c r="L42" i="1"/>
  <c r="M42" i="1"/>
  <c r="I42" i="1"/>
  <c r="H42" i="1"/>
  <c r="J42" i="1" s="1"/>
  <c r="K42" i="1" l="1"/>
  <c r="O42" i="1"/>
  <c r="C44" i="1"/>
  <c r="M43" i="1"/>
  <c r="L43" i="1"/>
  <c r="I43" i="1"/>
  <c r="H43" i="1"/>
  <c r="J43" i="1" s="1"/>
  <c r="K43" i="1" l="1"/>
  <c r="O43" i="1"/>
  <c r="C45" i="1"/>
  <c r="H44" i="1"/>
  <c r="J44" i="1" s="1"/>
  <c r="L44" i="1"/>
  <c r="M44" i="1"/>
  <c r="I44" i="1"/>
  <c r="K44" i="1" l="1"/>
  <c r="O44" i="1"/>
  <c r="C46" i="1"/>
  <c r="M45" i="1"/>
  <c r="H45" i="1"/>
  <c r="J45" i="1" s="1"/>
  <c r="L45" i="1"/>
  <c r="I45" i="1"/>
  <c r="K45" i="1" l="1"/>
  <c r="O45" i="1"/>
  <c r="C47" i="1"/>
  <c r="M46" i="1"/>
  <c r="L46" i="1"/>
  <c r="I46" i="1"/>
  <c r="H46" i="1"/>
  <c r="J46" i="1" s="1"/>
  <c r="K46" i="1" l="1"/>
  <c r="O46" i="1"/>
  <c r="C48" i="1"/>
  <c r="H47" i="1"/>
  <c r="J47" i="1" s="1"/>
  <c r="M47" i="1"/>
  <c r="I47" i="1"/>
  <c r="L47" i="1"/>
  <c r="K47" i="1" l="1"/>
  <c r="O47" i="1"/>
  <c r="C49" i="1"/>
  <c r="M48" i="1"/>
  <c r="H48" i="1"/>
  <c r="J48" i="1" s="1"/>
  <c r="L48" i="1"/>
  <c r="I48" i="1"/>
  <c r="K48" i="1" l="1"/>
  <c r="O48" i="1"/>
  <c r="C50" i="1"/>
  <c r="I49" i="1"/>
  <c r="L49" i="1"/>
  <c r="M49" i="1"/>
  <c r="H49" i="1"/>
  <c r="J49" i="1" s="1"/>
  <c r="K49" i="1" l="1"/>
  <c r="O49" i="1"/>
  <c r="C51" i="1"/>
  <c r="I50" i="1"/>
  <c r="L50" i="1"/>
  <c r="M50" i="1"/>
  <c r="H50" i="1"/>
  <c r="J50" i="1" s="1"/>
  <c r="K50" i="1" l="1"/>
  <c r="O50" i="1"/>
  <c r="C52" i="1"/>
  <c r="M51" i="1"/>
  <c r="I51" i="1"/>
  <c r="L51" i="1"/>
  <c r="H51" i="1"/>
  <c r="J51" i="1" s="1"/>
  <c r="K51" i="1" l="1"/>
  <c r="O51" i="1"/>
  <c r="C53" i="1"/>
  <c r="L52" i="1"/>
  <c r="I52" i="1"/>
  <c r="M52" i="1"/>
  <c r="H52" i="1"/>
  <c r="J52" i="1" s="1"/>
  <c r="K52" i="1" l="1"/>
  <c r="O52" i="1"/>
  <c r="C54" i="1"/>
  <c r="M53" i="1"/>
  <c r="L53" i="1"/>
  <c r="I53" i="1"/>
  <c r="H53" i="1"/>
  <c r="J53" i="1" s="1"/>
  <c r="K53" i="1" l="1"/>
  <c r="O53" i="1"/>
  <c r="C55" i="1"/>
  <c r="L54" i="1"/>
  <c r="H54" i="1"/>
  <c r="J54" i="1" s="1"/>
  <c r="M54" i="1"/>
  <c r="I54" i="1"/>
  <c r="K54" i="1" l="1"/>
  <c r="O54" i="1"/>
  <c r="C56" i="1"/>
  <c r="H55" i="1"/>
  <c r="J55" i="1" s="1"/>
  <c r="L55" i="1"/>
  <c r="I55" i="1"/>
  <c r="M55" i="1"/>
  <c r="K55" i="1" l="1"/>
  <c r="O55" i="1"/>
  <c r="C57" i="1"/>
  <c r="L56" i="1"/>
  <c r="I56" i="1"/>
  <c r="M56" i="1"/>
  <c r="H56" i="1"/>
  <c r="J56" i="1" s="1"/>
  <c r="K56" i="1" l="1"/>
  <c r="O56" i="1"/>
  <c r="C58" i="1"/>
  <c r="L57" i="1"/>
  <c r="M57" i="1"/>
  <c r="I57" i="1"/>
  <c r="H57" i="1"/>
  <c r="J57" i="1" s="1"/>
  <c r="K57" i="1" l="1"/>
  <c r="O57" i="1"/>
  <c r="C59" i="1"/>
  <c r="L58" i="1"/>
  <c r="M58" i="1"/>
  <c r="H58" i="1"/>
  <c r="J58" i="1" s="1"/>
  <c r="I58" i="1"/>
  <c r="K58" i="1" l="1"/>
  <c r="O58" i="1"/>
  <c r="C60" i="1"/>
  <c r="L59" i="1"/>
  <c r="M59" i="1"/>
  <c r="H59" i="1"/>
  <c r="J59" i="1" s="1"/>
  <c r="I59" i="1"/>
  <c r="K59" i="1" l="1"/>
  <c r="O59" i="1"/>
  <c r="C61" i="1"/>
  <c r="H60" i="1"/>
  <c r="J60" i="1" s="1"/>
  <c r="M60" i="1"/>
  <c r="L60" i="1"/>
  <c r="I60" i="1"/>
  <c r="K60" i="1" l="1"/>
  <c r="O60" i="1"/>
  <c r="C62" i="1"/>
  <c r="M61" i="1"/>
  <c r="H61" i="1"/>
  <c r="J61" i="1" s="1"/>
  <c r="L61" i="1"/>
  <c r="I61" i="1"/>
  <c r="K61" i="1" l="1"/>
  <c r="O61" i="1"/>
  <c r="C63" i="1"/>
  <c r="M62" i="1"/>
  <c r="H62" i="1"/>
  <c r="J62" i="1" s="1"/>
  <c r="I62" i="1"/>
  <c r="L62" i="1"/>
  <c r="K62" i="1" l="1"/>
  <c r="O62" i="1"/>
  <c r="C64" i="1"/>
  <c r="M63" i="1"/>
  <c r="H63" i="1"/>
  <c r="J63" i="1" s="1"/>
  <c r="L63" i="1"/>
  <c r="I63" i="1"/>
  <c r="K63" i="1" l="1"/>
  <c r="O63" i="1"/>
  <c r="C65" i="1"/>
  <c r="H64" i="1"/>
  <c r="J64" i="1" s="1"/>
  <c r="M64" i="1"/>
  <c r="L64" i="1"/>
  <c r="I64" i="1"/>
  <c r="K64" i="1" l="1"/>
  <c r="O64" i="1"/>
  <c r="C66" i="1"/>
  <c r="M65" i="1"/>
  <c r="L65" i="1"/>
  <c r="I65" i="1"/>
  <c r="H65" i="1"/>
  <c r="J65" i="1" s="1"/>
  <c r="K65" i="1" l="1"/>
  <c r="O65" i="1"/>
  <c r="C67" i="1"/>
  <c r="L66" i="1"/>
  <c r="M66" i="1"/>
  <c r="I66" i="1"/>
  <c r="H66" i="1"/>
  <c r="J66" i="1" s="1"/>
  <c r="K66" i="1" l="1"/>
  <c r="O66" i="1"/>
  <c r="C68" i="1"/>
  <c r="L67" i="1"/>
  <c r="I67" i="1"/>
  <c r="M67" i="1"/>
  <c r="H67" i="1"/>
  <c r="J67" i="1" s="1"/>
  <c r="K67" i="1" l="1"/>
  <c r="O67" i="1"/>
  <c r="C69" i="1"/>
  <c r="L68" i="1"/>
  <c r="I68" i="1"/>
  <c r="M68" i="1"/>
  <c r="H68" i="1"/>
  <c r="J68" i="1" s="1"/>
  <c r="K68" i="1" l="1"/>
  <c r="O68" i="1"/>
  <c r="C70" i="1"/>
  <c r="L69" i="1"/>
  <c r="I69" i="1"/>
  <c r="M69" i="1"/>
  <c r="H69" i="1"/>
  <c r="J69" i="1" s="1"/>
  <c r="K69" i="1" l="1"/>
  <c r="O69" i="1"/>
  <c r="C71" i="1"/>
  <c r="I70" i="1"/>
  <c r="H70" i="1"/>
  <c r="J70" i="1" s="1"/>
  <c r="M70" i="1"/>
  <c r="L70" i="1"/>
  <c r="K70" i="1" l="1"/>
  <c r="O70" i="1"/>
  <c r="C72" i="1"/>
  <c r="H71" i="1"/>
  <c r="J71" i="1" s="1"/>
  <c r="I71" i="1"/>
  <c r="M71" i="1"/>
  <c r="L71" i="1"/>
  <c r="K71" i="1" l="1"/>
  <c r="O71" i="1"/>
  <c r="C73" i="1"/>
  <c r="M72" i="1"/>
  <c r="I72" i="1"/>
  <c r="L72" i="1"/>
  <c r="H72" i="1"/>
  <c r="J72" i="1" s="1"/>
  <c r="K72" i="1" l="1"/>
  <c r="O72" i="1"/>
  <c r="C74" i="1"/>
  <c r="M73" i="1"/>
  <c r="I73" i="1"/>
  <c r="L73" i="1"/>
  <c r="H73" i="1"/>
  <c r="J73" i="1" s="1"/>
  <c r="K73" i="1" l="1"/>
  <c r="O73" i="1"/>
  <c r="C75" i="1"/>
  <c r="L74" i="1"/>
  <c r="M74" i="1"/>
  <c r="I74" i="1"/>
  <c r="H74" i="1"/>
  <c r="J74" i="1" s="1"/>
  <c r="K74" i="1" l="1"/>
  <c r="O74" i="1"/>
  <c r="C76" i="1"/>
  <c r="L75" i="1"/>
  <c r="M75" i="1"/>
  <c r="I75" i="1"/>
  <c r="H75" i="1"/>
  <c r="J75" i="1" s="1"/>
  <c r="K75" i="1" l="1"/>
  <c r="O75" i="1"/>
  <c r="C77" i="1"/>
  <c r="H76" i="1"/>
  <c r="J76" i="1" s="1"/>
  <c r="M76" i="1"/>
  <c r="L76" i="1"/>
  <c r="I76" i="1"/>
  <c r="K76" i="1" l="1"/>
  <c r="O76" i="1"/>
  <c r="C78" i="1"/>
  <c r="H77" i="1"/>
  <c r="J77" i="1" s="1"/>
  <c r="M77" i="1"/>
  <c r="L77" i="1"/>
  <c r="I77" i="1"/>
  <c r="K77" i="1" l="1"/>
  <c r="O77" i="1"/>
  <c r="C79" i="1"/>
  <c r="H78" i="1"/>
  <c r="J78" i="1" s="1"/>
  <c r="M78" i="1"/>
  <c r="L78" i="1"/>
  <c r="I78" i="1"/>
  <c r="K78" i="1" l="1"/>
  <c r="O78" i="1"/>
  <c r="C80" i="1"/>
  <c r="M79" i="1"/>
  <c r="I79" i="1"/>
  <c r="L79" i="1"/>
  <c r="H79" i="1"/>
  <c r="J79" i="1" s="1"/>
  <c r="K79" i="1" l="1"/>
  <c r="O79" i="1"/>
  <c r="C81" i="1"/>
  <c r="H80" i="1"/>
  <c r="J80" i="1" s="1"/>
  <c r="M80" i="1"/>
  <c r="L80" i="1"/>
  <c r="I80" i="1"/>
  <c r="K80" i="1" l="1"/>
  <c r="O80" i="1"/>
  <c r="C82" i="1"/>
  <c r="I81" i="1"/>
  <c r="L81" i="1"/>
  <c r="M81" i="1"/>
  <c r="H81" i="1"/>
  <c r="J81" i="1" s="1"/>
  <c r="K81" i="1" l="1"/>
  <c r="O81" i="1"/>
  <c r="C83" i="1"/>
  <c r="M82" i="1"/>
  <c r="L82" i="1"/>
  <c r="I82" i="1"/>
  <c r="H82" i="1"/>
  <c r="J82" i="1" s="1"/>
  <c r="K82" i="1" l="1"/>
  <c r="O82" i="1"/>
  <c r="C84" i="1"/>
  <c r="I83" i="1"/>
  <c r="L83" i="1"/>
  <c r="M83" i="1"/>
  <c r="H83" i="1"/>
  <c r="J83" i="1" s="1"/>
  <c r="K83" i="1" l="1"/>
  <c r="O83" i="1"/>
  <c r="C85" i="1"/>
  <c r="I84" i="1"/>
  <c r="M84" i="1"/>
  <c r="L84" i="1"/>
  <c r="H84" i="1"/>
  <c r="J84" i="1" s="1"/>
  <c r="K84" i="1" l="1"/>
  <c r="O84" i="1"/>
  <c r="C86" i="1"/>
  <c r="I85" i="1"/>
  <c r="M85" i="1"/>
  <c r="L85" i="1"/>
  <c r="H85" i="1"/>
  <c r="J85" i="1" s="1"/>
  <c r="K85" i="1" l="1"/>
  <c r="O85" i="1"/>
  <c r="C87" i="1"/>
  <c r="I86" i="1"/>
  <c r="L86" i="1"/>
  <c r="H86" i="1"/>
  <c r="J86" i="1" s="1"/>
  <c r="M86" i="1"/>
  <c r="K86" i="1" l="1"/>
  <c r="O86" i="1"/>
  <c r="C88" i="1"/>
  <c r="L87" i="1"/>
  <c r="I87" i="1"/>
  <c r="M87" i="1"/>
  <c r="H87" i="1"/>
  <c r="J87" i="1" s="1"/>
  <c r="K87" i="1" l="1"/>
  <c r="O87" i="1"/>
  <c r="C89" i="1"/>
  <c r="L88" i="1"/>
  <c r="M88" i="1"/>
  <c r="I88" i="1"/>
  <c r="H88" i="1"/>
  <c r="J88" i="1" s="1"/>
  <c r="K88" i="1" l="1"/>
  <c r="O88" i="1"/>
  <c r="C90" i="1"/>
  <c r="L89" i="1"/>
  <c r="M89" i="1"/>
  <c r="I89" i="1"/>
  <c r="H89" i="1"/>
  <c r="J89" i="1" s="1"/>
  <c r="K89" i="1" l="1"/>
  <c r="O89" i="1"/>
  <c r="C91" i="1"/>
  <c r="L90" i="1"/>
  <c r="M90" i="1"/>
  <c r="I90" i="1"/>
  <c r="H90" i="1"/>
  <c r="J90" i="1" s="1"/>
  <c r="K90" i="1" l="1"/>
  <c r="O90" i="1"/>
  <c r="C92" i="1"/>
  <c r="M91" i="1"/>
  <c r="H91" i="1"/>
  <c r="J91" i="1" s="1"/>
  <c r="L91" i="1"/>
  <c r="I91" i="1"/>
  <c r="K91" i="1" l="1"/>
  <c r="O91" i="1"/>
  <c r="C93" i="1"/>
  <c r="H92" i="1"/>
  <c r="J92" i="1" s="1"/>
  <c r="L92" i="1"/>
  <c r="M92" i="1"/>
  <c r="I92" i="1"/>
  <c r="K92" i="1" l="1"/>
  <c r="O92" i="1"/>
  <c r="C94" i="1"/>
  <c r="M93" i="1"/>
  <c r="H93" i="1"/>
  <c r="J93" i="1" s="1"/>
  <c r="L93" i="1"/>
  <c r="I93" i="1"/>
  <c r="K93" i="1" l="1"/>
  <c r="O93" i="1"/>
  <c r="C95" i="1"/>
  <c r="H94" i="1"/>
  <c r="J94" i="1" s="1"/>
  <c r="M94" i="1"/>
  <c r="I94" i="1"/>
  <c r="L94" i="1"/>
  <c r="K94" i="1" l="1"/>
  <c r="O94" i="1"/>
  <c r="C96" i="1"/>
  <c r="M95" i="1"/>
  <c r="H95" i="1"/>
  <c r="J95" i="1" s="1"/>
  <c r="I95" i="1"/>
  <c r="L95" i="1"/>
  <c r="K95" i="1" l="1"/>
  <c r="O95" i="1"/>
  <c r="C97" i="1"/>
  <c r="M96" i="1"/>
  <c r="L96" i="1"/>
  <c r="I96" i="1"/>
  <c r="H96" i="1"/>
  <c r="J96" i="1" s="1"/>
  <c r="K96" i="1" l="1"/>
  <c r="O96" i="1"/>
  <c r="C98" i="1"/>
  <c r="L97" i="1"/>
  <c r="M97" i="1"/>
  <c r="I97" i="1"/>
  <c r="H97" i="1"/>
  <c r="J97" i="1" s="1"/>
  <c r="K97" i="1" l="1"/>
  <c r="O97" i="1"/>
  <c r="I98" i="1"/>
  <c r="L98" i="1"/>
  <c r="M98" i="1"/>
  <c r="H98" i="1"/>
  <c r="J98" i="1" s="1"/>
  <c r="K98" i="1" l="1"/>
  <c r="O98" i="1"/>
</calcChain>
</file>

<file path=xl/sharedStrings.xml><?xml version="1.0" encoding="utf-8"?>
<sst xmlns="http://schemas.openxmlformats.org/spreadsheetml/2006/main" count="54" uniqueCount="42">
  <si>
    <t>Baro</t>
  </si>
  <si>
    <t>Humidity</t>
  </si>
  <si>
    <t>Load</t>
  </si>
  <si>
    <t>Fuel Flow Rate</t>
  </si>
  <si>
    <t>Lambda</t>
  </si>
  <si>
    <t>Torque</t>
  </si>
  <si>
    <t>Calibration Arm Length</t>
  </si>
  <si>
    <t>Power</t>
  </si>
  <si>
    <t>Corrected Power</t>
  </si>
  <si>
    <t>BMEP</t>
  </si>
  <si>
    <t>SFC</t>
  </si>
  <si>
    <t>Bore &amp; Stroke</t>
  </si>
  <si>
    <t>Displacement</t>
  </si>
  <si>
    <t>75x90</t>
  </si>
  <si>
    <t>Thermal Efficiency</t>
  </si>
  <si>
    <t>Overall Thermal Efficiency</t>
  </si>
  <si>
    <t>(Newtons)</t>
  </si>
  <si>
    <t>(RPM)</t>
  </si>
  <si>
    <t>(l/min)</t>
  </si>
  <si>
    <t>(Lambda)</t>
  </si>
  <si>
    <t>(Nm)</t>
  </si>
  <si>
    <t>(lb-ft)</t>
  </si>
  <si>
    <t>(BHP)</t>
  </si>
  <si>
    <t>(KW)</t>
  </si>
  <si>
    <t>(PSI)</t>
  </si>
  <si>
    <t>(BAR)</t>
  </si>
  <si>
    <t>(lb/(BHP⋅h))</t>
  </si>
  <si>
    <t>(g/kWh)</t>
  </si>
  <si>
    <t>(%)</t>
  </si>
  <si>
    <t>(mBar)</t>
  </si>
  <si>
    <t>(Deg C)</t>
  </si>
  <si>
    <t>(K)</t>
  </si>
  <si>
    <t>(mm)</t>
  </si>
  <si>
    <t>(m)</t>
  </si>
  <si>
    <r>
      <t>(cm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 xml:space="preserve"> (cc))</t>
    </r>
  </si>
  <si>
    <r>
      <t>(m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 xml:space="preserve"> (Litres))</t>
    </r>
  </si>
  <si>
    <t>Ambient Temp.</t>
  </si>
  <si>
    <t>SFC (Smoothed)</t>
  </si>
  <si>
    <t xml:space="preserve">(lb/(BHP⋅h)) </t>
  </si>
  <si>
    <t>Engine Speed</t>
  </si>
  <si>
    <t>Torque (Smoothed)</t>
  </si>
  <si>
    <t>Power (Smoothed)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</si>
</sst>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FF4F4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64" fontId="0" fillId="4" borderId="6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164" fontId="0" fillId="4" borderId="8" xfId="0" applyNumberForma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164" fontId="0" fillId="5" borderId="7" xfId="0" applyNumberFormat="1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164" fontId="0" fillId="5" borderId="3" xfId="0" applyNumberFormat="1" applyFill="1" applyBorder="1" applyAlignment="1">
      <alignment horizontal="center"/>
    </xf>
    <xf numFmtId="164" fontId="0" fillId="5" borderId="9" xfId="0" applyNumberFormat="1" applyFill="1" applyBorder="1" applyAlignment="1">
      <alignment horizontal="center"/>
    </xf>
    <xf numFmtId="164" fontId="1" fillId="6" borderId="1" xfId="0" applyNumberFormat="1" applyFont="1" applyFill="1" applyBorder="1" applyAlignment="1">
      <alignment horizontal="center"/>
    </xf>
    <xf numFmtId="164" fontId="1" fillId="6" borderId="3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164" fontId="0" fillId="7" borderId="2" xfId="0" applyNumberFormat="1" applyFill="1" applyBorder="1" applyAlignment="1">
      <alignment horizontal="center"/>
    </xf>
    <xf numFmtId="164" fontId="0" fillId="7" borderId="3" xfId="0" applyNumberFormat="1" applyFill="1" applyBorder="1" applyAlignment="1">
      <alignment horizontal="center"/>
    </xf>
    <xf numFmtId="164" fontId="0" fillId="6" borderId="6" xfId="0" applyNumberFormat="1" applyFill="1" applyBorder="1" applyAlignment="1">
      <alignment horizontal="center"/>
    </xf>
    <xf numFmtId="164" fontId="0" fillId="6" borderId="2" xfId="0" applyNumberFormat="1" applyFill="1" applyBorder="1" applyAlignment="1">
      <alignment horizontal="center"/>
    </xf>
    <xf numFmtId="164" fontId="0" fillId="6" borderId="8" xfId="0" applyNumberFormat="1" applyFill="1" applyBorder="1" applyAlignment="1">
      <alignment horizontal="center"/>
    </xf>
    <xf numFmtId="164" fontId="0" fillId="6" borderId="3" xfId="0" applyNumberFormat="1" applyFill="1" applyBorder="1" applyAlignment="1">
      <alignment horizontal="center"/>
    </xf>
    <xf numFmtId="164" fontId="0" fillId="8" borderId="2" xfId="0" applyNumberFormat="1" applyFill="1" applyBorder="1" applyAlignment="1">
      <alignment horizontal="center"/>
    </xf>
    <xf numFmtId="164" fontId="0" fillId="8" borderId="3" xfId="0" applyNumberFormat="1" applyFill="1" applyBorder="1" applyAlignment="1">
      <alignment horizontal="center"/>
    </xf>
    <xf numFmtId="164" fontId="1" fillId="8" borderId="1" xfId="0" applyNumberFormat="1" applyFont="1" applyFill="1" applyBorder="1" applyAlignment="1">
      <alignment horizontal="center"/>
    </xf>
    <xf numFmtId="164" fontId="1" fillId="8" borderId="3" xfId="0" applyNumberFormat="1" applyFont="1" applyFill="1" applyBorder="1" applyAlignment="1">
      <alignment horizontal="center"/>
    </xf>
    <xf numFmtId="0" fontId="1" fillId="8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4F4F"/>
      <color rgb="FFFF66FF"/>
      <color rgb="FFFF5050"/>
      <color rgb="FFFF6357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vs. Engine Speed</c:v>
          </c:tx>
          <c:spPr>
            <a:ln w="2222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Data!$C$8:$C$98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Graphs!$B$4:$B$94</c:f>
              <c:numCache>
                <c:formatCode>General</c:formatCode>
                <c:ptCount val="91"/>
                <c:pt idx="0">
                  <c:v>0.56936699999999996</c:v>
                </c:pt>
                <c:pt idx="1">
                  <c:v>0.56005000000000005</c:v>
                </c:pt>
                <c:pt idx="2">
                  <c:v>0.54425900000000005</c:v>
                </c:pt>
                <c:pt idx="3">
                  <c:v>0.52459699999999998</c:v>
                </c:pt>
                <c:pt idx="4">
                  <c:v>0.50773299999999999</c:v>
                </c:pt>
                <c:pt idx="5">
                  <c:v>0.49423499999999998</c:v>
                </c:pt>
                <c:pt idx="6">
                  <c:v>0.476856</c:v>
                </c:pt>
                <c:pt idx="7">
                  <c:v>0.46090399999999998</c:v>
                </c:pt>
                <c:pt idx="8">
                  <c:v>0.44990400000000003</c:v>
                </c:pt>
                <c:pt idx="9">
                  <c:v>0.44085600000000003</c:v>
                </c:pt>
                <c:pt idx="10">
                  <c:v>0.43673699999999999</c:v>
                </c:pt>
                <c:pt idx="11">
                  <c:v>0.43498599999999998</c:v>
                </c:pt>
                <c:pt idx="12">
                  <c:v>0.432728</c:v>
                </c:pt>
                <c:pt idx="13">
                  <c:v>0.43083300000000002</c:v>
                </c:pt>
                <c:pt idx="14">
                  <c:v>0.42885499999999999</c:v>
                </c:pt>
                <c:pt idx="15">
                  <c:v>0.42930499999999999</c:v>
                </c:pt>
                <c:pt idx="16">
                  <c:v>0.43290800000000002</c:v>
                </c:pt>
                <c:pt idx="17">
                  <c:v>0.43596499999999999</c:v>
                </c:pt>
                <c:pt idx="18">
                  <c:v>0.437004</c:v>
                </c:pt>
                <c:pt idx="19">
                  <c:v>0.43654399999999999</c:v>
                </c:pt>
                <c:pt idx="20">
                  <c:v>0.43585699999999999</c:v>
                </c:pt>
                <c:pt idx="21">
                  <c:v>0.43359900000000001</c:v>
                </c:pt>
                <c:pt idx="22">
                  <c:v>0.43114000000000002</c:v>
                </c:pt>
                <c:pt idx="23">
                  <c:v>0.42925200000000002</c:v>
                </c:pt>
                <c:pt idx="24">
                  <c:v>0.42798900000000001</c:v>
                </c:pt>
                <c:pt idx="25">
                  <c:v>0.42722100000000002</c:v>
                </c:pt>
                <c:pt idx="26">
                  <c:v>0.42756300000000003</c:v>
                </c:pt>
                <c:pt idx="27">
                  <c:v>0.42918699999999999</c:v>
                </c:pt>
                <c:pt idx="28">
                  <c:v>0.43040400000000001</c:v>
                </c:pt>
                <c:pt idx="29">
                  <c:v>0.43082300000000001</c:v>
                </c:pt>
                <c:pt idx="30">
                  <c:v>0.43215300000000001</c:v>
                </c:pt>
                <c:pt idx="31">
                  <c:v>0.43405899999999997</c:v>
                </c:pt>
                <c:pt idx="32">
                  <c:v>0.43699500000000002</c:v>
                </c:pt>
                <c:pt idx="33">
                  <c:v>0.43942900000000001</c:v>
                </c:pt>
                <c:pt idx="34">
                  <c:v>0.44207800000000003</c:v>
                </c:pt>
                <c:pt idx="35">
                  <c:v>0.44476500000000002</c:v>
                </c:pt>
                <c:pt idx="36">
                  <c:v>0.44633400000000001</c:v>
                </c:pt>
                <c:pt idx="37">
                  <c:v>0.449071</c:v>
                </c:pt>
                <c:pt idx="38">
                  <c:v>0.45384400000000003</c:v>
                </c:pt>
                <c:pt idx="39">
                  <c:v>0.459538</c:v>
                </c:pt>
                <c:pt idx="40">
                  <c:v>0.466001</c:v>
                </c:pt>
                <c:pt idx="41">
                  <c:v>0.47246500000000002</c:v>
                </c:pt>
                <c:pt idx="42">
                  <c:v>0.47666199999999997</c:v>
                </c:pt>
                <c:pt idx="43">
                  <c:v>0.48018899999999998</c:v>
                </c:pt>
                <c:pt idx="44">
                  <c:v>0.48131000000000002</c:v>
                </c:pt>
                <c:pt idx="45">
                  <c:v>0.48158699999999999</c:v>
                </c:pt>
                <c:pt idx="46">
                  <c:v>0.480157</c:v>
                </c:pt>
                <c:pt idx="47">
                  <c:v>0.47880499999999998</c:v>
                </c:pt>
                <c:pt idx="48">
                  <c:v>0.478356</c:v>
                </c:pt>
                <c:pt idx="49">
                  <c:v>0.47758400000000001</c:v>
                </c:pt>
                <c:pt idx="50">
                  <c:v>0.479105</c:v>
                </c:pt>
                <c:pt idx="51">
                  <c:v>0.48067900000000002</c:v>
                </c:pt>
                <c:pt idx="52">
                  <c:v>0.48459099999999999</c:v>
                </c:pt>
                <c:pt idx="53">
                  <c:v>0.48679899999999998</c:v>
                </c:pt>
                <c:pt idx="54">
                  <c:v>0.48940699999999998</c:v>
                </c:pt>
                <c:pt idx="55">
                  <c:v>0.49021900000000002</c:v>
                </c:pt>
                <c:pt idx="56">
                  <c:v>0.49214000000000002</c:v>
                </c:pt>
                <c:pt idx="57">
                  <c:v>0.49513099999999999</c:v>
                </c:pt>
                <c:pt idx="58">
                  <c:v>0.49818800000000002</c:v>
                </c:pt>
                <c:pt idx="59">
                  <c:v>0.50283900000000004</c:v>
                </c:pt>
                <c:pt idx="60">
                  <c:v>0.50641000000000003</c:v>
                </c:pt>
                <c:pt idx="61">
                  <c:v>0.50968500000000005</c:v>
                </c:pt>
                <c:pt idx="62">
                  <c:v>0.51280400000000004</c:v>
                </c:pt>
                <c:pt idx="63">
                  <c:v>0.51582399999999995</c:v>
                </c:pt>
                <c:pt idx="64">
                  <c:v>0.51775499999999997</c:v>
                </c:pt>
                <c:pt idx="65">
                  <c:v>0.520065</c:v>
                </c:pt>
                <c:pt idx="66">
                  <c:v>0.52290700000000001</c:v>
                </c:pt>
                <c:pt idx="67">
                  <c:v>0.524702</c:v>
                </c:pt>
                <c:pt idx="68">
                  <c:v>0.52534899999999995</c:v>
                </c:pt>
                <c:pt idx="69">
                  <c:v>0.52517000000000003</c:v>
                </c:pt>
                <c:pt idx="70">
                  <c:v>0.52657600000000004</c:v>
                </c:pt>
                <c:pt idx="71">
                  <c:v>0.52776999999999996</c:v>
                </c:pt>
                <c:pt idx="72">
                  <c:v>0.52934899999999996</c:v>
                </c:pt>
                <c:pt idx="73">
                  <c:v>0.53110199999999996</c:v>
                </c:pt>
                <c:pt idx="74">
                  <c:v>0.53340500000000002</c:v>
                </c:pt>
                <c:pt idx="75">
                  <c:v>0.537412</c:v>
                </c:pt>
                <c:pt idx="76">
                  <c:v>0.54112499999999997</c:v>
                </c:pt>
                <c:pt idx="77">
                  <c:v>0.5454</c:v>
                </c:pt>
                <c:pt idx="78">
                  <c:v>0.549875</c:v>
                </c:pt>
                <c:pt idx="79">
                  <c:v>0.55378700000000003</c:v>
                </c:pt>
                <c:pt idx="80">
                  <c:v>0.55759300000000001</c:v>
                </c:pt>
                <c:pt idx="81">
                  <c:v>0.56219600000000003</c:v>
                </c:pt>
                <c:pt idx="82">
                  <c:v>0.56689699999999998</c:v>
                </c:pt>
                <c:pt idx="83">
                  <c:v>0.57204600000000005</c:v>
                </c:pt>
                <c:pt idx="84">
                  <c:v>0.57671799999999995</c:v>
                </c:pt>
                <c:pt idx="85">
                  <c:v>0.58025000000000004</c:v>
                </c:pt>
                <c:pt idx="86">
                  <c:v>0.58440599999999998</c:v>
                </c:pt>
                <c:pt idx="87">
                  <c:v>0.58876600000000001</c:v>
                </c:pt>
                <c:pt idx="88">
                  <c:v>0.59600799999999998</c:v>
                </c:pt>
                <c:pt idx="89">
                  <c:v>0.60225399999999996</c:v>
                </c:pt>
                <c:pt idx="90">
                  <c:v>0.60662700000000003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D1B-4A40-AE2B-C346E770BA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0293744"/>
        <c:axId val="1650292784"/>
      </c:scatterChart>
      <c:valAx>
        <c:axId val="1650293744"/>
        <c:scaling>
          <c:orientation val="minMax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100" b="1"/>
                  <a:t>Engine Speed</a:t>
                </a:r>
                <a:r>
                  <a:rPr lang="en-US" sz="1100" b="1" baseline="0"/>
                  <a:t> (RPM)</a:t>
                </a:r>
                <a:endParaRPr lang="en-US" sz="11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0292784"/>
        <c:crosses val="autoZero"/>
        <c:crossBetween val="midCat"/>
      </c:valAx>
      <c:valAx>
        <c:axId val="1650292784"/>
        <c:scaling>
          <c:orientation val="minMax"/>
          <c:min val="0.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100" b="1"/>
                  <a:t>SFC (lb/(BHP⋅h))</a:t>
                </a:r>
                <a:r>
                  <a:rPr lang="en-US" sz="1100" b="1" baseline="0"/>
                  <a:t> </a:t>
                </a:r>
                <a:endParaRPr lang="en-US" sz="11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029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vs. Engine Speed</c:v>
          </c:tx>
          <c:spPr>
            <a:ln w="2222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Data!$C$8:$C$98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Graphs!$C$4:$C$94</c:f>
              <c:numCache>
                <c:formatCode>General</c:formatCode>
                <c:ptCount val="91"/>
                <c:pt idx="0">
                  <c:v>84.049400000000006</c:v>
                </c:pt>
                <c:pt idx="1">
                  <c:v>84.357600000000005</c:v>
                </c:pt>
                <c:pt idx="2">
                  <c:v>84.931700000000006</c:v>
                </c:pt>
                <c:pt idx="3">
                  <c:v>85.677999999999997</c:v>
                </c:pt>
                <c:pt idx="4">
                  <c:v>86.757900000000006</c:v>
                </c:pt>
                <c:pt idx="5">
                  <c:v>88.0578</c:v>
                </c:pt>
                <c:pt idx="6">
                  <c:v>89.534499999999994</c:v>
                </c:pt>
                <c:pt idx="7">
                  <c:v>91.119600000000005</c:v>
                </c:pt>
                <c:pt idx="8">
                  <c:v>92.663899999999998</c:v>
                </c:pt>
                <c:pt idx="9">
                  <c:v>93.931600000000003</c:v>
                </c:pt>
                <c:pt idx="10">
                  <c:v>94.938699999999997</c:v>
                </c:pt>
                <c:pt idx="11">
                  <c:v>95.698099999999997</c:v>
                </c:pt>
                <c:pt idx="12">
                  <c:v>96.262</c:v>
                </c:pt>
                <c:pt idx="13">
                  <c:v>96.634</c:v>
                </c:pt>
                <c:pt idx="14">
                  <c:v>96.877399999999994</c:v>
                </c:pt>
                <c:pt idx="15">
                  <c:v>97.161000000000001</c:v>
                </c:pt>
                <c:pt idx="16">
                  <c:v>97.543199999999999</c:v>
                </c:pt>
                <c:pt idx="17">
                  <c:v>97.919899999999998</c:v>
                </c:pt>
                <c:pt idx="18">
                  <c:v>98.337199999999996</c:v>
                </c:pt>
                <c:pt idx="19">
                  <c:v>98.904499999999999</c:v>
                </c:pt>
                <c:pt idx="20">
                  <c:v>99.591099999999997</c:v>
                </c:pt>
                <c:pt idx="21">
                  <c:v>100.247</c:v>
                </c:pt>
                <c:pt idx="22">
                  <c:v>100.919</c:v>
                </c:pt>
                <c:pt idx="23">
                  <c:v>101.55500000000001</c:v>
                </c:pt>
                <c:pt idx="24">
                  <c:v>102.066</c:v>
                </c:pt>
                <c:pt idx="25">
                  <c:v>102.569</c:v>
                </c:pt>
                <c:pt idx="26">
                  <c:v>102.95099999999999</c:v>
                </c:pt>
                <c:pt idx="27">
                  <c:v>103.14400000000001</c:v>
                </c:pt>
                <c:pt idx="28">
                  <c:v>103.181</c:v>
                </c:pt>
                <c:pt idx="29">
                  <c:v>103.134</c:v>
                </c:pt>
                <c:pt idx="30">
                  <c:v>103.03400000000001</c:v>
                </c:pt>
                <c:pt idx="31">
                  <c:v>102.878</c:v>
                </c:pt>
                <c:pt idx="32">
                  <c:v>102.67100000000001</c:v>
                </c:pt>
                <c:pt idx="33">
                  <c:v>102.339</c:v>
                </c:pt>
                <c:pt idx="34">
                  <c:v>101.845</c:v>
                </c:pt>
                <c:pt idx="35">
                  <c:v>101.325</c:v>
                </c:pt>
                <c:pt idx="36">
                  <c:v>100.91800000000001</c:v>
                </c:pt>
                <c:pt idx="37">
                  <c:v>100.518</c:v>
                </c:pt>
                <c:pt idx="38">
                  <c:v>100.04900000000001</c:v>
                </c:pt>
                <c:pt idx="39">
                  <c:v>99.630200000000002</c:v>
                </c:pt>
                <c:pt idx="40">
                  <c:v>99.330399999999997</c:v>
                </c:pt>
                <c:pt idx="41">
                  <c:v>99.052400000000006</c:v>
                </c:pt>
                <c:pt idx="42">
                  <c:v>98.896000000000001</c:v>
                </c:pt>
                <c:pt idx="43">
                  <c:v>98.782700000000006</c:v>
                </c:pt>
                <c:pt idx="44">
                  <c:v>98.767200000000003</c:v>
                </c:pt>
                <c:pt idx="45">
                  <c:v>98.945800000000006</c:v>
                </c:pt>
                <c:pt idx="46">
                  <c:v>99.308300000000003</c:v>
                </c:pt>
                <c:pt idx="47">
                  <c:v>99.712500000000006</c:v>
                </c:pt>
                <c:pt idx="48">
                  <c:v>100.137</c:v>
                </c:pt>
                <c:pt idx="49">
                  <c:v>100.48699999999999</c:v>
                </c:pt>
                <c:pt idx="50">
                  <c:v>100.71599999999999</c:v>
                </c:pt>
                <c:pt idx="51">
                  <c:v>100.959</c:v>
                </c:pt>
                <c:pt idx="52">
                  <c:v>101.01900000000001</c:v>
                </c:pt>
                <c:pt idx="53">
                  <c:v>100.983</c:v>
                </c:pt>
                <c:pt idx="54">
                  <c:v>100.875</c:v>
                </c:pt>
                <c:pt idx="55">
                  <c:v>100.702</c:v>
                </c:pt>
                <c:pt idx="56">
                  <c:v>100.39700000000001</c:v>
                </c:pt>
                <c:pt idx="57">
                  <c:v>99.911500000000004</c:v>
                </c:pt>
                <c:pt idx="58">
                  <c:v>99.345699999999994</c:v>
                </c:pt>
                <c:pt idx="59">
                  <c:v>98.626300000000001</c:v>
                </c:pt>
                <c:pt idx="60">
                  <c:v>97.790499999999994</c:v>
                </c:pt>
                <c:pt idx="61">
                  <c:v>96.902000000000001</c:v>
                </c:pt>
                <c:pt idx="62">
                  <c:v>96.034400000000005</c:v>
                </c:pt>
                <c:pt idx="63">
                  <c:v>95.281000000000006</c:v>
                </c:pt>
                <c:pt idx="64">
                  <c:v>94.649199999999993</c:v>
                </c:pt>
                <c:pt idx="65">
                  <c:v>94.054900000000004</c:v>
                </c:pt>
                <c:pt idx="66">
                  <c:v>93.567099999999996</c:v>
                </c:pt>
                <c:pt idx="67">
                  <c:v>93.204300000000003</c:v>
                </c:pt>
                <c:pt idx="68">
                  <c:v>92.937700000000007</c:v>
                </c:pt>
                <c:pt idx="69">
                  <c:v>92.693399999999997</c:v>
                </c:pt>
                <c:pt idx="70">
                  <c:v>92.302800000000005</c:v>
                </c:pt>
                <c:pt idx="71">
                  <c:v>91.847499999999997</c:v>
                </c:pt>
                <c:pt idx="72">
                  <c:v>91.194599999999994</c:v>
                </c:pt>
                <c:pt idx="73">
                  <c:v>90.376000000000005</c:v>
                </c:pt>
                <c:pt idx="74">
                  <c:v>89.444800000000001</c:v>
                </c:pt>
                <c:pt idx="75">
                  <c:v>88.379499999999993</c:v>
                </c:pt>
                <c:pt idx="76">
                  <c:v>87.185500000000005</c:v>
                </c:pt>
                <c:pt idx="77">
                  <c:v>85.909199999999998</c:v>
                </c:pt>
                <c:pt idx="78">
                  <c:v>84.661600000000007</c:v>
                </c:pt>
                <c:pt idx="79">
                  <c:v>83.474699999999999</c:v>
                </c:pt>
                <c:pt idx="80">
                  <c:v>82.284199999999998</c:v>
                </c:pt>
                <c:pt idx="81">
                  <c:v>80.995900000000006</c:v>
                </c:pt>
                <c:pt idx="82">
                  <c:v>79.695999999999998</c:v>
                </c:pt>
                <c:pt idx="83">
                  <c:v>78.441500000000005</c:v>
                </c:pt>
                <c:pt idx="84">
                  <c:v>77.312299999999993</c:v>
                </c:pt>
                <c:pt idx="85">
                  <c:v>76.170299999999997</c:v>
                </c:pt>
                <c:pt idx="86">
                  <c:v>75.14</c:v>
                </c:pt>
                <c:pt idx="87">
                  <c:v>74.240200000000002</c:v>
                </c:pt>
                <c:pt idx="88">
                  <c:v>73.508499999999998</c:v>
                </c:pt>
                <c:pt idx="89">
                  <c:v>72.968999999999994</c:v>
                </c:pt>
                <c:pt idx="90">
                  <c:v>72.642499999999998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D60-489F-8A70-82A48AFA83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0295184"/>
        <c:axId val="1650290384"/>
      </c:scatterChart>
      <c:valAx>
        <c:axId val="1650295184"/>
        <c:scaling>
          <c:orientation val="minMax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100" b="1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0290384"/>
        <c:crosses val="autoZero"/>
        <c:crossBetween val="midCat"/>
      </c:valAx>
      <c:valAx>
        <c:axId val="1650290384"/>
        <c:scaling>
          <c:orientation val="minMax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100" b="1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0295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vs. Engine Speed</c:v>
          </c:tx>
          <c:spPr>
            <a:ln w="2222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Data!$C$8:$C$98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Graphs!$D$4:$D$94</c:f>
              <c:numCache>
                <c:formatCode>General</c:formatCode>
                <c:ptCount val="91"/>
                <c:pt idx="0">
                  <c:v>12.404999999999999</c:v>
                </c:pt>
                <c:pt idx="1">
                  <c:v>12.748900000000001</c:v>
                </c:pt>
                <c:pt idx="2">
                  <c:v>13.2874</c:v>
                </c:pt>
                <c:pt idx="3">
                  <c:v>13.936</c:v>
                </c:pt>
                <c:pt idx="4">
                  <c:v>14.6881</c:v>
                </c:pt>
                <c:pt idx="5">
                  <c:v>15.5113</c:v>
                </c:pt>
                <c:pt idx="6">
                  <c:v>16.392700000000001</c:v>
                </c:pt>
                <c:pt idx="7">
                  <c:v>17.317399999999999</c:v>
                </c:pt>
                <c:pt idx="8">
                  <c:v>18.255800000000001</c:v>
                </c:pt>
                <c:pt idx="9">
                  <c:v>19.1586</c:v>
                </c:pt>
                <c:pt idx="10">
                  <c:v>20.0243</c:v>
                </c:pt>
                <c:pt idx="11">
                  <c:v>20.8505</c:v>
                </c:pt>
                <c:pt idx="12">
                  <c:v>21.644600000000001</c:v>
                </c:pt>
                <c:pt idx="13">
                  <c:v>22.403400000000001</c:v>
                </c:pt>
                <c:pt idx="14">
                  <c:v>23.138500000000001</c:v>
                </c:pt>
                <c:pt idx="15">
                  <c:v>23.888300000000001</c:v>
                </c:pt>
                <c:pt idx="16">
                  <c:v>24.6678</c:v>
                </c:pt>
                <c:pt idx="17">
                  <c:v>25.451599999999999</c:v>
                </c:pt>
                <c:pt idx="18">
                  <c:v>26.252300000000002</c:v>
                </c:pt>
                <c:pt idx="19">
                  <c:v>27.100100000000001</c:v>
                </c:pt>
                <c:pt idx="20">
                  <c:v>27.988399999999999</c:v>
                </c:pt>
                <c:pt idx="21">
                  <c:v>28.8765</c:v>
                </c:pt>
                <c:pt idx="22">
                  <c:v>29.777799999999999</c:v>
                </c:pt>
                <c:pt idx="23">
                  <c:v>30.677099999999999</c:v>
                </c:pt>
                <c:pt idx="24">
                  <c:v>31.546399999999998</c:v>
                </c:pt>
                <c:pt idx="25">
                  <c:v>32.419400000000003</c:v>
                </c:pt>
                <c:pt idx="26">
                  <c:v>33.259700000000002</c:v>
                </c:pt>
                <c:pt idx="27">
                  <c:v>34.043199999999999</c:v>
                </c:pt>
                <c:pt idx="28">
                  <c:v>34.776899999999998</c:v>
                </c:pt>
                <c:pt idx="29">
                  <c:v>35.482599999999998</c:v>
                </c:pt>
                <c:pt idx="30">
                  <c:v>36.169499999999999</c:v>
                </c:pt>
                <c:pt idx="31">
                  <c:v>36.8352</c:v>
                </c:pt>
                <c:pt idx="32">
                  <c:v>37.479500000000002</c:v>
                </c:pt>
                <c:pt idx="33">
                  <c:v>38.074599999999997</c:v>
                </c:pt>
                <c:pt idx="34">
                  <c:v>38.604599999999998</c:v>
                </c:pt>
                <c:pt idx="35">
                  <c:v>39.118200000000002</c:v>
                </c:pt>
                <c:pt idx="36">
                  <c:v>39.67</c:v>
                </c:pt>
                <c:pt idx="37">
                  <c:v>40.218899999999998</c:v>
                </c:pt>
                <c:pt idx="38">
                  <c:v>40.734200000000001</c:v>
                </c:pt>
                <c:pt idx="39">
                  <c:v>41.264499999999998</c:v>
                </c:pt>
                <c:pt idx="40">
                  <c:v>41.839599999999997</c:v>
                </c:pt>
                <c:pt idx="41">
                  <c:v>42.42</c:v>
                </c:pt>
                <c:pt idx="42">
                  <c:v>43.049900000000001</c:v>
                </c:pt>
                <c:pt idx="43">
                  <c:v>43.696800000000003</c:v>
                </c:pt>
                <c:pt idx="44">
                  <c:v>44.386600000000001</c:v>
                </c:pt>
                <c:pt idx="45">
                  <c:v>45.1648</c:v>
                </c:pt>
                <c:pt idx="46">
                  <c:v>46.029800000000002</c:v>
                </c:pt>
                <c:pt idx="47">
                  <c:v>46.918100000000003</c:v>
                </c:pt>
                <c:pt idx="48">
                  <c:v>47.820599999999999</c:v>
                </c:pt>
                <c:pt idx="49">
                  <c:v>48.691800000000001</c:v>
                </c:pt>
                <c:pt idx="50">
                  <c:v>49.508499999999998</c:v>
                </c:pt>
                <c:pt idx="51">
                  <c:v>50.334299999999999</c:v>
                </c:pt>
                <c:pt idx="52">
                  <c:v>51.070900000000002</c:v>
                </c:pt>
                <c:pt idx="53">
                  <c:v>51.759399999999999</c:v>
                </c:pt>
                <c:pt idx="54">
                  <c:v>52.409599999999998</c:v>
                </c:pt>
                <c:pt idx="55">
                  <c:v>53.023499999999999</c:v>
                </c:pt>
                <c:pt idx="56">
                  <c:v>53.564300000000003</c:v>
                </c:pt>
                <c:pt idx="57">
                  <c:v>54.003700000000002</c:v>
                </c:pt>
                <c:pt idx="58">
                  <c:v>54.392400000000002</c:v>
                </c:pt>
                <c:pt idx="59">
                  <c:v>54.688299999999998</c:v>
                </c:pt>
                <c:pt idx="60">
                  <c:v>54.909799999999997</c:v>
                </c:pt>
                <c:pt idx="61">
                  <c:v>55.090699999999998</c:v>
                </c:pt>
                <c:pt idx="62">
                  <c:v>55.272599999999997</c:v>
                </c:pt>
                <c:pt idx="63">
                  <c:v>55.509700000000002</c:v>
                </c:pt>
                <c:pt idx="64">
                  <c:v>55.808100000000003</c:v>
                </c:pt>
                <c:pt idx="65">
                  <c:v>56.12</c:v>
                </c:pt>
                <c:pt idx="66">
                  <c:v>56.488</c:v>
                </c:pt>
                <c:pt idx="67">
                  <c:v>56.924900000000001</c:v>
                </c:pt>
                <c:pt idx="68">
                  <c:v>57.415399999999998</c:v>
                </c:pt>
                <c:pt idx="69">
                  <c:v>57.914499999999997</c:v>
                </c:pt>
                <c:pt idx="70">
                  <c:v>58.316400000000002</c:v>
                </c:pt>
                <c:pt idx="71">
                  <c:v>58.670499999999997</c:v>
                </c:pt>
                <c:pt idx="72">
                  <c:v>58.889800000000001</c:v>
                </c:pt>
                <c:pt idx="73">
                  <c:v>58.991900000000001</c:v>
                </c:pt>
                <c:pt idx="74">
                  <c:v>59.008600000000001</c:v>
                </c:pt>
                <c:pt idx="75">
                  <c:v>58.923099999999998</c:v>
                </c:pt>
                <c:pt idx="76">
                  <c:v>58.736499999999999</c:v>
                </c:pt>
                <c:pt idx="77">
                  <c:v>58.478299999999997</c:v>
                </c:pt>
                <c:pt idx="78">
                  <c:v>58.222700000000003</c:v>
                </c:pt>
                <c:pt idx="79">
                  <c:v>57.991900000000001</c:v>
                </c:pt>
                <c:pt idx="80">
                  <c:v>57.741599999999998</c:v>
                </c:pt>
                <c:pt idx="81">
                  <c:v>57.405099999999997</c:v>
                </c:pt>
                <c:pt idx="82">
                  <c:v>57.042700000000004</c:v>
                </c:pt>
                <c:pt idx="83">
                  <c:v>56.695099999999996</c:v>
                </c:pt>
                <c:pt idx="84">
                  <c:v>56.4206</c:v>
                </c:pt>
                <c:pt idx="85">
                  <c:v>56.118400000000001</c:v>
                </c:pt>
                <c:pt idx="86">
                  <c:v>55.878799999999998</c:v>
                </c:pt>
                <c:pt idx="87">
                  <c:v>55.713200000000001</c:v>
                </c:pt>
                <c:pt idx="88">
                  <c:v>55.641599999999997</c:v>
                </c:pt>
                <c:pt idx="89">
                  <c:v>55.6648</c:v>
                </c:pt>
                <c:pt idx="90">
                  <c:v>55.759900000000002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E3C-4574-B33A-6CCFCFD1BE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1390224"/>
        <c:axId val="1521387344"/>
      </c:scatterChart>
      <c:valAx>
        <c:axId val="1521390224"/>
        <c:scaling>
          <c:orientation val="minMax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100" b="1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1387344"/>
        <c:crosses val="autoZero"/>
        <c:crossBetween val="midCat"/>
      </c:valAx>
      <c:valAx>
        <c:axId val="1521387344"/>
        <c:scaling>
          <c:orientation val="minMax"/>
          <c:min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100" b="1"/>
                  <a:t>power (bhp)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13902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364331</xdr:colOff>
      <xdr:row>1</xdr:row>
      <xdr:rowOff>102394</xdr:rowOff>
    </xdr:from>
    <xdr:to>
      <xdr:col>15</xdr:col>
      <xdr:colOff>119062</xdr:colOff>
      <xdr:row>24</xdr:row>
      <xdr:rowOff>51027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728A909-1CBB-266E-2B47-B8A17D207F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364331</xdr:colOff>
      <xdr:row>25</xdr:row>
      <xdr:rowOff>40482</xdr:rowOff>
    </xdr:from>
    <xdr:to>
      <xdr:col>15</xdr:col>
      <xdr:colOff>110558</xdr:colOff>
      <xdr:row>48</xdr:row>
      <xdr:rowOff>8505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A6F55DF-2331-0448-3607-4E8504AE9C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367392</xdr:colOff>
      <xdr:row>49</xdr:row>
      <xdr:rowOff>31635</xdr:rowOff>
    </xdr:from>
    <xdr:to>
      <xdr:col>15</xdr:col>
      <xdr:colOff>110557</xdr:colOff>
      <xdr:row>71</xdr:row>
      <xdr:rowOff>144575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8559252-1211-2B08-8661-ACDADB48C7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1"/>
  <sheetViews>
    <sheetView tabSelected="1" topLeftCell="A68" zoomScaleNormal="100" workbookViewId="0">
      <selection activeCell="N48" sqref="N48"/>
    </sheetView>
  </sheetViews>
  <sheetFormatPr defaultRowHeight="14.25" x14ac:dyDescent="0.45"/>
  <cols>
    <col min="1" max="1" width="9.1328125" style="1" customWidth="1"/>
    <col min="2" max="2" width="9.3984375" style="1" bestFit="1" customWidth="1"/>
    <col min="3" max="3" width="11.73046875" bestFit="1" customWidth="1"/>
    <col min="4" max="4" width="12.796875" style="1" bestFit="1" customWidth="1"/>
    <col min="5" max="5" width="8.46484375" bestFit="1" customWidth="1"/>
    <col min="6" max="6" width="8" bestFit="1" customWidth="1"/>
    <col min="7" max="7" width="12.9296875" style="1" customWidth="1"/>
    <col min="8" max="8" width="12.3984375" style="1" bestFit="1" customWidth="1"/>
    <col min="9" max="9" width="8.46484375" style="1" bestFit="1" customWidth="1"/>
    <col min="10" max="10" width="14.6640625" bestFit="1" customWidth="1"/>
    <col min="11" max="11" width="22.265625" bestFit="1" customWidth="1"/>
    <col min="12" max="12" width="7.46484375" bestFit="1" customWidth="1"/>
    <col min="13" max="13" width="6.3984375" bestFit="1" customWidth="1"/>
    <col min="14" max="14" width="10.73046875" bestFit="1" customWidth="1"/>
    <col min="15" max="15" width="7.6640625" bestFit="1" customWidth="1"/>
    <col min="16" max="16" width="15.73046875" bestFit="1" customWidth="1"/>
  </cols>
  <sheetData>
    <row r="1" spans="1:16" x14ac:dyDescent="0.45">
      <c r="A1"/>
      <c r="B1"/>
    </row>
    <row r="2" spans="1:16" x14ac:dyDescent="0.45">
      <c r="B2" s="38" t="s">
        <v>0</v>
      </c>
      <c r="C2" s="38" t="s">
        <v>1</v>
      </c>
      <c r="D2" s="54" t="s">
        <v>36</v>
      </c>
      <c r="E2" s="55"/>
      <c r="F2" s="54" t="s">
        <v>6</v>
      </c>
      <c r="G2" s="55"/>
      <c r="H2" s="39" t="s">
        <v>11</v>
      </c>
      <c r="I2" s="54" t="s">
        <v>12</v>
      </c>
      <c r="J2" s="55"/>
      <c r="K2" s="37" t="s">
        <v>15</v>
      </c>
    </row>
    <row r="3" spans="1:16" ht="15.75" x14ac:dyDescent="0.45">
      <c r="B3" s="40" t="s">
        <v>29</v>
      </c>
      <c r="C3" s="40" t="s">
        <v>28</v>
      </c>
      <c r="D3" s="41" t="s">
        <v>30</v>
      </c>
      <c r="E3" s="42" t="s">
        <v>31</v>
      </c>
      <c r="F3" s="41" t="s">
        <v>32</v>
      </c>
      <c r="G3" s="42" t="s">
        <v>33</v>
      </c>
      <c r="H3" s="41" t="s">
        <v>32</v>
      </c>
      <c r="I3" s="41" t="s">
        <v>34</v>
      </c>
      <c r="J3" s="42" t="s">
        <v>35</v>
      </c>
      <c r="K3" s="43" t="s">
        <v>28</v>
      </c>
    </row>
    <row r="4" spans="1:16" x14ac:dyDescent="0.45">
      <c r="B4" s="2">
        <v>1018.9</v>
      </c>
      <c r="C4" s="2">
        <v>46</v>
      </c>
      <c r="D4" s="3">
        <v>27</v>
      </c>
      <c r="E4" s="4">
        <f>D4+273.15</f>
        <v>300.14999999999998</v>
      </c>
      <c r="F4" s="3">
        <v>815.77599999999995</v>
      </c>
      <c r="G4" s="4">
        <v>0.81577599999999995</v>
      </c>
      <c r="H4" s="3" t="s">
        <v>13</v>
      </c>
      <c r="I4" s="3">
        <v>1590</v>
      </c>
      <c r="J4" s="4">
        <v>1.59</v>
      </c>
      <c r="K4" s="36">
        <f>AVERAGE(P8:P98)</f>
        <v>27.672840799814907</v>
      </c>
    </row>
    <row r="5" spans="1:16" x14ac:dyDescent="0.45">
      <c r="F5" s="1"/>
      <c r="I5"/>
    </row>
    <row r="6" spans="1:16" x14ac:dyDescent="0.45">
      <c r="B6" s="5" t="s">
        <v>2</v>
      </c>
      <c r="C6" s="5" t="s">
        <v>39</v>
      </c>
      <c r="D6" s="5" t="s">
        <v>3</v>
      </c>
      <c r="E6" s="5" t="s">
        <v>4</v>
      </c>
      <c r="F6" s="9" t="s">
        <v>5</v>
      </c>
      <c r="G6" s="9" t="s">
        <v>5</v>
      </c>
      <c r="H6" s="15" t="s">
        <v>7</v>
      </c>
      <c r="I6" s="15" t="s">
        <v>7</v>
      </c>
      <c r="J6" s="15" t="s">
        <v>8</v>
      </c>
      <c r="K6" s="15" t="s">
        <v>8</v>
      </c>
      <c r="L6" s="25" t="s">
        <v>9</v>
      </c>
      <c r="M6" s="25" t="s">
        <v>9</v>
      </c>
      <c r="N6" s="23" t="s">
        <v>10</v>
      </c>
      <c r="O6" s="23" t="s">
        <v>10</v>
      </c>
      <c r="P6" s="35" t="s">
        <v>14</v>
      </c>
    </row>
    <row r="7" spans="1:16" x14ac:dyDescent="0.45">
      <c r="B7" s="6" t="s">
        <v>16</v>
      </c>
      <c r="C7" s="6" t="s">
        <v>17</v>
      </c>
      <c r="D7" s="6" t="s">
        <v>18</v>
      </c>
      <c r="E7" s="6" t="s">
        <v>19</v>
      </c>
      <c r="F7" s="10" t="s">
        <v>20</v>
      </c>
      <c r="G7" s="10" t="s">
        <v>21</v>
      </c>
      <c r="H7" s="16" t="s">
        <v>22</v>
      </c>
      <c r="I7" s="17" t="s">
        <v>23</v>
      </c>
      <c r="J7" s="17" t="s">
        <v>22</v>
      </c>
      <c r="K7" s="17" t="s">
        <v>23</v>
      </c>
      <c r="L7" s="26" t="s">
        <v>24</v>
      </c>
      <c r="M7" s="26" t="s">
        <v>25</v>
      </c>
      <c r="N7" s="24" t="s">
        <v>26</v>
      </c>
      <c r="O7" s="24" t="s">
        <v>27</v>
      </c>
      <c r="P7" s="36" t="s">
        <v>28</v>
      </c>
    </row>
    <row r="8" spans="1:16" x14ac:dyDescent="0.45">
      <c r="B8" s="7">
        <v>102.27500000000001</v>
      </c>
      <c r="C8" s="7">
        <v>1000</v>
      </c>
      <c r="D8" s="7">
        <v>7.0400000000000004E-2</v>
      </c>
      <c r="E8" s="7">
        <v>1.2658</v>
      </c>
      <c r="F8" s="11">
        <f t="shared" ref="F8:F39" si="0">$G$4*B8</f>
        <v>83.433490399999997</v>
      </c>
      <c r="G8" s="12">
        <f>F8*0.73756</f>
        <v>61.537205179423999</v>
      </c>
      <c r="H8" s="18">
        <f>(2* PI()*G8*C8)/33000</f>
        <v>11.7166564675228</v>
      </c>
      <c r="I8" s="19">
        <f t="shared" ref="I8:I39" si="1">(F8*C8*2*3.14159)/(60*1000)</f>
        <v>8.7371273035245327</v>
      </c>
      <c r="J8" s="20">
        <f>H8*(1013.25/$B$4)^0.5*($E$4/298.15)^-0.5</f>
        <v>11.645133044534566</v>
      </c>
      <c r="K8" s="20">
        <f>I8*(1013.25/$B$4)^0.5*($E$4/298.15)^-0.5</f>
        <v>8.6837921858171736</v>
      </c>
      <c r="L8" s="27">
        <f>(2*PI()*F8*C8)/($J$4*6894.76)</f>
        <v>47.81938683906457</v>
      </c>
      <c r="M8" s="27">
        <f>(2*PI()*F8*C8)/$J$4/100000</f>
        <v>3.2970319560250885</v>
      </c>
      <c r="N8" s="29">
        <f>((D8*0.74*60)*2.20462)/H8</f>
        <v>0.58814671491831805</v>
      </c>
      <c r="O8" s="30">
        <f t="shared" ref="O8:O39" si="2">((D8*0.74*60)*1000)/I8</f>
        <v>357.75603255077641</v>
      </c>
      <c r="P8" s="33">
        <f>((I8*1000)/(((D8*0.74)/60)*44000000))*100</f>
        <v>22.869825907567144</v>
      </c>
    </row>
    <row r="9" spans="1:16" x14ac:dyDescent="0.45">
      <c r="B9" s="7">
        <v>102.756</v>
      </c>
      <c r="C9" s="7">
        <f t="shared" ref="C9:C40" si="3">C8+50</f>
        <v>1050</v>
      </c>
      <c r="D9" s="7">
        <v>7.2400000000000006E-2</v>
      </c>
      <c r="E9" s="7">
        <v>1.26783</v>
      </c>
      <c r="F9" s="11">
        <f t="shared" si="0"/>
        <v>83.825878656</v>
      </c>
      <c r="G9" s="12">
        <f t="shared" ref="G9:G72" si="4">F9*0.73756</f>
        <v>61.826615061519362</v>
      </c>
      <c r="H9" s="20">
        <f t="shared" ref="H9:H72" si="5">(2* PI()*G9*C9)/33000</f>
        <v>12.360347979228663</v>
      </c>
      <c r="I9" s="19">
        <f t="shared" si="1"/>
        <v>9.2171289744416072</v>
      </c>
      <c r="J9" s="20">
        <f t="shared" ref="J9:J72" si="6">H9*(1013.25/$B$4)^0.5*($E$4/298.15)^-0.5</f>
        <v>12.284895191204143</v>
      </c>
      <c r="K9" s="20">
        <f t="shared" ref="K9:K72" si="7">I9*(1013.25/$B$4)^0.5*($E$4/298.15)^-0.5</f>
        <v>9.1608637236677684</v>
      </c>
      <c r="L9" s="27">
        <f t="shared" ref="L9:L72" si="8">(2*PI()*F9*C9)/($J$4*6894.76)</f>
        <v>50.446495817518112</v>
      </c>
      <c r="M9" s="27">
        <f t="shared" ref="M9:M72" si="9">(2*PI()*F9*C9)/$J$4/100000</f>
        <v>3.4781648150279119</v>
      </c>
      <c r="N9" s="29">
        <f t="shared" ref="N9:N72" si="10">((D9*0.74*60)*2.20462)/H9</f>
        <v>0.57335629054371096</v>
      </c>
      <c r="O9" s="30">
        <f t="shared" si="2"/>
        <v>348.75935976525108</v>
      </c>
      <c r="P9" s="33">
        <f t="shared" ref="P9:P72" si="11">((I9*1000)/(((D9*0.74)/60)*44000000))*100</f>
        <v>23.459780942726063</v>
      </c>
    </row>
    <row r="10" spans="1:16" x14ac:dyDescent="0.45">
      <c r="B10" s="7">
        <v>103.68899999999999</v>
      </c>
      <c r="C10" s="7">
        <f t="shared" si="3"/>
        <v>1100</v>
      </c>
      <c r="D10" s="7">
        <v>7.3700000000000002E-2</v>
      </c>
      <c r="E10" s="7">
        <v>1.2734399999999999</v>
      </c>
      <c r="F10" s="11">
        <f t="shared" si="0"/>
        <v>84.586997663999995</v>
      </c>
      <c r="G10" s="12">
        <f t="shared" si="4"/>
        <v>62.387985997059836</v>
      </c>
      <c r="H10" s="20">
        <f t="shared" si="5"/>
        <v>13.066509232041737</v>
      </c>
      <c r="I10" s="19">
        <f t="shared" si="1"/>
        <v>9.7437144196790104</v>
      </c>
      <c r="J10" s="20">
        <f t="shared" si="6"/>
        <v>12.986745737279092</v>
      </c>
      <c r="K10" s="20">
        <f t="shared" si="7"/>
        <v>9.6842346687921435</v>
      </c>
      <c r="L10" s="27">
        <f t="shared" si="8"/>
        <v>53.328563599622015</v>
      </c>
      <c r="M10" s="27">
        <f t="shared" si="9"/>
        <v>3.6768764716412989</v>
      </c>
      <c r="N10" s="29">
        <f t="shared" si="10"/>
        <v>0.55210873887491518</v>
      </c>
      <c r="O10" s="30">
        <f t="shared" si="2"/>
        <v>335.83496591311217</v>
      </c>
      <c r="P10" s="33">
        <f t="shared" si="11"/>
        <v>24.36261560666377</v>
      </c>
    </row>
    <row r="11" spans="1:16" x14ac:dyDescent="0.45">
      <c r="B11" s="7">
        <v>104.209</v>
      </c>
      <c r="C11" s="7">
        <f t="shared" si="3"/>
        <v>1150</v>
      </c>
      <c r="D11" s="7">
        <v>7.2800000000000004E-2</v>
      </c>
      <c r="E11" s="7">
        <v>1.2847599999999999</v>
      </c>
      <c r="F11" s="11">
        <f t="shared" si="0"/>
        <v>85.011201184000001</v>
      </c>
      <c r="G11" s="12">
        <f t="shared" si="4"/>
        <v>62.700861545271039</v>
      </c>
      <c r="H11" s="20">
        <f t="shared" si="5"/>
        <v>13.728948539698813</v>
      </c>
      <c r="I11" s="19">
        <f t="shared" si="1"/>
        <v>10.237696348559631</v>
      </c>
      <c r="J11" s="20">
        <f t="shared" si="6"/>
        <v>13.645141235429852</v>
      </c>
      <c r="K11" s="20">
        <f t="shared" si="7"/>
        <v>10.175201123203081</v>
      </c>
      <c r="L11" s="27">
        <f t="shared" si="8"/>
        <v>56.032188272587554</v>
      </c>
      <c r="M11" s="27">
        <f t="shared" si="9"/>
        <v>3.8632849041430575</v>
      </c>
      <c r="N11" s="29">
        <f t="shared" si="10"/>
        <v>0.5190519359726824</v>
      </c>
      <c r="O11" s="30">
        <f t="shared" si="2"/>
        <v>315.72727789047622</v>
      </c>
      <c r="P11" s="33">
        <f t="shared" si="11"/>
        <v>25.914194796486356</v>
      </c>
    </row>
    <row r="12" spans="1:16" x14ac:dyDescent="0.45">
      <c r="B12" s="7">
        <v>105.81100000000001</v>
      </c>
      <c r="C12" s="7">
        <f t="shared" si="3"/>
        <v>1200</v>
      </c>
      <c r="D12" s="7">
        <v>7.4399999999999994E-2</v>
      </c>
      <c r="E12" s="7">
        <v>1.2918099999999999</v>
      </c>
      <c r="F12" s="11">
        <f t="shared" si="0"/>
        <v>86.318074335999995</v>
      </c>
      <c r="G12" s="12">
        <f t="shared" si="4"/>
        <v>63.664758907260158</v>
      </c>
      <c r="H12" s="20">
        <f t="shared" si="5"/>
        <v>14.546090100044644</v>
      </c>
      <c r="I12" s="19">
        <f t="shared" si="1"/>
        <v>10.847039966129367</v>
      </c>
      <c r="J12" s="20">
        <f t="shared" si="6"/>
        <v>14.457294618335826</v>
      </c>
      <c r="K12" s="20">
        <f t="shared" si="7"/>
        <v>10.780825049799081</v>
      </c>
      <c r="L12" s="27">
        <f t="shared" si="8"/>
        <v>59.367201847899416</v>
      </c>
      <c r="M12" s="27">
        <f t="shared" si="9"/>
        <v>4.0932260861282295</v>
      </c>
      <c r="N12" s="29">
        <f t="shared" si="10"/>
        <v>0.5006605536684835</v>
      </c>
      <c r="O12" s="30">
        <f t="shared" si="2"/>
        <v>304.54022574960266</v>
      </c>
      <c r="P12" s="33">
        <f t="shared" si="11"/>
        <v>26.866132911273898</v>
      </c>
    </row>
    <row r="13" spans="1:16" x14ac:dyDescent="0.45">
      <c r="B13" s="7">
        <v>107.51</v>
      </c>
      <c r="C13" s="7">
        <f t="shared" si="3"/>
        <v>1250</v>
      </c>
      <c r="D13" s="7">
        <v>7.8950000000000006E-2</v>
      </c>
      <c r="E13" s="7">
        <v>1.2972900000000001</v>
      </c>
      <c r="F13" s="11">
        <f t="shared" si="0"/>
        <v>87.704077760000004</v>
      </c>
      <c r="G13" s="12">
        <f t="shared" si="4"/>
        <v>64.687019592665607</v>
      </c>
      <c r="H13" s="20">
        <f t="shared" si="5"/>
        <v>15.395474661737673</v>
      </c>
      <c r="I13" s="19">
        <f t="shared" si="1"/>
        <v>11.480427235418267</v>
      </c>
      <c r="J13" s="20">
        <f t="shared" si="6"/>
        <v>15.301494177681635</v>
      </c>
      <c r="K13" s="20">
        <f t="shared" si="7"/>
        <v>11.410345855502376</v>
      </c>
      <c r="L13" s="27">
        <f t="shared" si="8"/>
        <v>62.833809326177359</v>
      </c>
      <c r="M13" s="27">
        <f t="shared" si="9"/>
        <v>4.3322403518975463</v>
      </c>
      <c r="N13" s="29">
        <f t="shared" si="10"/>
        <v>0.50196769020746412</v>
      </c>
      <c r="O13" s="30">
        <f t="shared" si="2"/>
        <v>305.33532664930379</v>
      </c>
      <c r="P13" s="33">
        <f t="shared" si="11"/>
        <v>26.796172822856811</v>
      </c>
    </row>
    <row r="14" spans="1:16" x14ac:dyDescent="0.45">
      <c r="B14" s="7">
        <v>109.488</v>
      </c>
      <c r="C14" s="7">
        <f t="shared" si="3"/>
        <v>1300</v>
      </c>
      <c r="D14" s="7">
        <v>7.9000000000000001E-2</v>
      </c>
      <c r="E14" s="7">
        <v>1.29895</v>
      </c>
      <c r="F14" s="11">
        <f t="shared" si="0"/>
        <v>89.317682687999991</v>
      </c>
      <c r="G14" s="12">
        <f t="shared" si="4"/>
        <v>65.877150043361269</v>
      </c>
      <c r="H14" s="20">
        <f t="shared" si="5"/>
        <v>16.305874048506251</v>
      </c>
      <c r="I14" s="19">
        <f t="shared" si="1"/>
        <v>12.159313346084401</v>
      </c>
      <c r="J14" s="20">
        <f t="shared" si="6"/>
        <v>16.206336101823521</v>
      </c>
      <c r="K14" s="20">
        <f t="shared" si="7"/>
        <v>12.085087758425574</v>
      </c>
      <c r="L14" s="27">
        <f t="shared" si="8"/>
        <v>66.549437634868269</v>
      </c>
      <c r="M14" s="27">
        <f t="shared" si="9"/>
        <v>4.5884240062738435</v>
      </c>
      <c r="N14" s="29">
        <f t="shared" si="10"/>
        <v>0.47424168057451649</v>
      </c>
      <c r="O14" s="30">
        <f t="shared" si="2"/>
        <v>288.47023677776457</v>
      </c>
      <c r="P14" s="33">
        <f t="shared" si="11"/>
        <v>28.362781107714063</v>
      </c>
    </row>
    <row r="15" spans="1:16" x14ac:dyDescent="0.45">
      <c r="B15" s="7">
        <v>111.797</v>
      </c>
      <c r="C15" s="7">
        <f t="shared" si="3"/>
        <v>1350</v>
      </c>
      <c r="D15" s="7">
        <v>7.9600000000000004E-2</v>
      </c>
      <c r="E15" s="7">
        <v>1.2946899999999999</v>
      </c>
      <c r="F15" s="11">
        <f t="shared" si="0"/>
        <v>91.201309471999991</v>
      </c>
      <c r="G15" s="12">
        <f t="shared" si="4"/>
        <v>67.266437814168313</v>
      </c>
      <c r="H15" s="20">
        <f t="shared" si="5"/>
        <v>17.290124743921023</v>
      </c>
      <c r="I15" s="19">
        <f t="shared" si="1"/>
        <v>12.89327048208632</v>
      </c>
      <c r="J15" s="20">
        <f t="shared" si="6"/>
        <v>17.184578515011211</v>
      </c>
      <c r="K15" s="20">
        <f t="shared" si="7"/>
        <v>12.814564509870774</v>
      </c>
      <c r="L15" s="27">
        <f t="shared" si="8"/>
        <v>70.566476529976214</v>
      </c>
      <c r="M15" s="27">
        <f t="shared" si="9"/>
        <v>4.8653891971981871</v>
      </c>
      <c r="N15" s="29">
        <f t="shared" si="10"/>
        <v>0.45064198808278944</v>
      </c>
      <c r="O15" s="30">
        <f t="shared" si="2"/>
        <v>274.11509010924811</v>
      </c>
      <c r="P15" s="33">
        <f t="shared" si="11"/>
        <v>29.848112989902642</v>
      </c>
    </row>
    <row r="16" spans="1:16" x14ac:dyDescent="0.45">
      <c r="B16" s="7">
        <v>114.268</v>
      </c>
      <c r="C16" s="7">
        <f t="shared" si="3"/>
        <v>1400</v>
      </c>
      <c r="D16" s="7">
        <v>8.3500000000000005E-2</v>
      </c>
      <c r="E16" s="7">
        <v>1.2855000000000001</v>
      </c>
      <c r="F16" s="11">
        <f t="shared" si="0"/>
        <v>93.217091967999991</v>
      </c>
      <c r="G16" s="12">
        <f t="shared" si="4"/>
        <v>68.753198351918073</v>
      </c>
      <c r="H16" s="20">
        <f t="shared" si="5"/>
        <v>18.326809696634108</v>
      </c>
      <c r="I16" s="19">
        <f t="shared" si="1"/>
        <v>13.666327917934957</v>
      </c>
      <c r="J16" s="20">
        <f t="shared" si="6"/>
        <v>18.21493510462993</v>
      </c>
      <c r="K16" s="20">
        <f t="shared" si="7"/>
        <v>13.582902876407131</v>
      </c>
      <c r="L16" s="27">
        <f t="shared" si="8"/>
        <v>74.797516240104827</v>
      </c>
      <c r="M16" s="27">
        <f t="shared" si="9"/>
        <v>5.1571092307162516</v>
      </c>
      <c r="N16" s="29">
        <f t="shared" si="10"/>
        <v>0.44598096031417422</v>
      </c>
      <c r="O16" s="30">
        <f t="shared" si="2"/>
        <v>271.27989480880279</v>
      </c>
      <c r="P16" s="33">
        <f t="shared" si="11"/>
        <v>30.160061023264191</v>
      </c>
    </row>
    <row r="17" spans="2:16" x14ac:dyDescent="0.45">
      <c r="B17" s="7">
        <v>115.783</v>
      </c>
      <c r="C17" s="7">
        <f t="shared" si="3"/>
        <v>1450</v>
      </c>
      <c r="D17" s="7">
        <v>8.4699999999999998E-2</v>
      </c>
      <c r="E17" s="7">
        <v>1.2781800000000001</v>
      </c>
      <c r="F17" s="11">
        <f t="shared" si="0"/>
        <v>94.452992607999988</v>
      </c>
      <c r="G17" s="12">
        <f t="shared" si="4"/>
        <v>69.664749227956477</v>
      </c>
      <c r="H17" s="20">
        <f t="shared" si="5"/>
        <v>19.232998991736288</v>
      </c>
      <c r="I17" s="19">
        <f t="shared" si="1"/>
        <v>14.342074557289388</v>
      </c>
      <c r="J17" s="20">
        <f t="shared" si="6"/>
        <v>19.115592637284294</v>
      </c>
      <c r="K17" s="20">
        <f t="shared" si="7"/>
        <v>14.254524472678376</v>
      </c>
      <c r="L17" s="27">
        <f t="shared" si="8"/>
        <v>78.495961830963068</v>
      </c>
      <c r="M17" s="27">
        <f t="shared" si="9"/>
        <v>5.412108177936509</v>
      </c>
      <c r="N17" s="29">
        <f t="shared" si="10"/>
        <v>0.43107527563237952</v>
      </c>
      <c r="O17" s="30">
        <f t="shared" si="2"/>
        <v>262.21311184640484</v>
      </c>
      <c r="P17" s="33">
        <f t="shared" si="11"/>
        <v>31.202933080672185</v>
      </c>
    </row>
    <row r="18" spans="2:16" x14ac:dyDescent="0.45">
      <c r="B18" s="7">
        <v>116.985</v>
      </c>
      <c r="C18" s="7">
        <f t="shared" si="3"/>
        <v>1500</v>
      </c>
      <c r="D18" s="7">
        <v>8.8650000000000007E-2</v>
      </c>
      <c r="E18" s="7">
        <v>1.2795000000000001</v>
      </c>
      <c r="F18" s="11">
        <f t="shared" si="0"/>
        <v>95.43355536</v>
      </c>
      <c r="G18" s="12">
        <f t="shared" si="4"/>
        <v>70.387973091321598</v>
      </c>
      <c r="H18" s="20">
        <f t="shared" si="5"/>
        <v>20.102758105888363</v>
      </c>
      <c r="I18" s="19">
        <f t="shared" si="1"/>
        <v>14.990655159171119</v>
      </c>
      <c r="J18" s="20">
        <f t="shared" si="6"/>
        <v>19.980042374209869</v>
      </c>
      <c r="K18" s="20">
        <f t="shared" si="7"/>
        <v>14.899145864451068</v>
      </c>
      <c r="L18" s="27">
        <f t="shared" si="8"/>
        <v>82.045724312412148</v>
      </c>
      <c r="M18" s="27">
        <f t="shared" si="9"/>
        <v>5.6568557816024683</v>
      </c>
      <c r="N18" s="29">
        <f t="shared" si="10"/>
        <v>0.43165801187540737</v>
      </c>
      <c r="O18" s="30">
        <f t="shared" si="2"/>
        <v>262.56757681414359</v>
      </c>
      <c r="P18" s="33">
        <f t="shared" si="11"/>
        <v>31.160809270862945</v>
      </c>
    </row>
    <row r="19" spans="2:16" x14ac:dyDescent="0.45">
      <c r="B19" s="7">
        <v>117.788</v>
      </c>
      <c r="C19" s="7">
        <f t="shared" si="3"/>
        <v>1550</v>
      </c>
      <c r="D19" s="7">
        <v>9.3200000000000005E-2</v>
      </c>
      <c r="E19" s="7">
        <v>1.27766</v>
      </c>
      <c r="F19" s="11">
        <f t="shared" si="0"/>
        <v>96.088623487999996</v>
      </c>
      <c r="G19" s="12">
        <f t="shared" si="4"/>
        <v>70.87112513980928</v>
      </c>
      <c r="H19" s="20">
        <f t="shared" si="5"/>
        <v>20.915437541869395</v>
      </c>
      <c r="I19" s="19">
        <f t="shared" si="1"/>
        <v>15.596671364289405</v>
      </c>
      <c r="J19" s="20">
        <f t="shared" si="6"/>
        <v>20.787760871444032</v>
      </c>
      <c r="K19" s="20">
        <f t="shared" si="7"/>
        <v>15.501462690527514</v>
      </c>
      <c r="L19" s="27">
        <f t="shared" si="8"/>
        <v>85.362526544606126</v>
      </c>
      <c r="M19" s="27">
        <f t="shared" si="9"/>
        <v>5.8855413351868862</v>
      </c>
      <c r="N19" s="29">
        <f t="shared" si="10"/>
        <v>0.43617992266895733</v>
      </c>
      <c r="O19" s="30">
        <f t="shared" si="2"/>
        <v>265.31815047886886</v>
      </c>
      <c r="P19" s="33">
        <f t="shared" si="11"/>
        <v>30.837762765385403</v>
      </c>
    </row>
    <row r="20" spans="2:16" x14ac:dyDescent="0.45">
      <c r="B20" s="7">
        <v>118.471</v>
      </c>
      <c r="C20" s="7">
        <f t="shared" si="3"/>
        <v>1600</v>
      </c>
      <c r="D20" s="7">
        <v>9.5899999999999999E-2</v>
      </c>
      <c r="E20" s="7">
        <v>1.2823500000000001</v>
      </c>
      <c r="F20" s="11">
        <f t="shared" si="0"/>
        <v>96.645798495999998</v>
      </c>
      <c r="G20" s="12">
        <f t="shared" si="4"/>
        <v>71.282075138709757</v>
      </c>
      <c r="H20" s="20">
        <f t="shared" si="5"/>
        <v>21.715320590390906</v>
      </c>
      <c r="I20" s="19">
        <f t="shared" si="1"/>
        <v>16.193145285175927</v>
      </c>
      <c r="J20" s="20">
        <f t="shared" si="6"/>
        <v>21.582761095775975</v>
      </c>
      <c r="K20" s="20">
        <f t="shared" si="7"/>
        <v>16.094295482508084</v>
      </c>
      <c r="L20" s="27">
        <f t="shared" si="8"/>
        <v>88.62710266572779</v>
      </c>
      <c r="M20" s="27">
        <f t="shared" si="9"/>
        <v>6.1106260237555334</v>
      </c>
      <c r="N20" s="29">
        <f t="shared" si="10"/>
        <v>0.43228391384439679</v>
      </c>
      <c r="O20" s="30">
        <f t="shared" si="2"/>
        <v>262.94829849380557</v>
      </c>
      <c r="P20" s="33">
        <f t="shared" si="11"/>
        <v>31.115691672790668</v>
      </c>
    </row>
    <row r="21" spans="2:16" x14ac:dyDescent="0.45">
      <c r="B21" s="7">
        <v>118.77200000000001</v>
      </c>
      <c r="C21" s="7">
        <f t="shared" si="3"/>
        <v>1650</v>
      </c>
      <c r="D21" s="7">
        <v>9.8750000000000004E-2</v>
      </c>
      <c r="E21" s="7">
        <v>1.2902800000000001</v>
      </c>
      <c r="F21" s="11">
        <f t="shared" si="0"/>
        <v>96.891347072000002</v>
      </c>
      <c r="G21" s="12">
        <f t="shared" si="4"/>
        <v>71.463181946424328</v>
      </c>
      <c r="H21" s="20">
        <f t="shared" si="5"/>
        <v>22.450820740503744</v>
      </c>
      <c r="I21" s="19">
        <f t="shared" si="1"/>
        <v>16.741608787635847</v>
      </c>
      <c r="J21" s="20">
        <f t="shared" si="6"/>
        <v>22.313771442121819</v>
      </c>
      <c r="K21" s="20">
        <f t="shared" si="7"/>
        <v>16.639410931947182</v>
      </c>
      <c r="L21" s="27">
        <f t="shared" si="8"/>
        <v>91.628911782170334</v>
      </c>
      <c r="M21" s="27">
        <f t="shared" si="9"/>
        <v>6.3175935579923683</v>
      </c>
      <c r="N21" s="29">
        <f t="shared" si="10"/>
        <v>0.43054801878851551</v>
      </c>
      <c r="O21" s="30">
        <f t="shared" si="2"/>
        <v>261.89239371296725</v>
      </c>
      <c r="P21" s="33">
        <f t="shared" si="11"/>
        <v>31.24114475346471</v>
      </c>
    </row>
    <row r="22" spans="2:16" x14ac:dyDescent="0.45">
      <c r="B22" s="7">
        <v>118.65600000000001</v>
      </c>
      <c r="C22" s="7">
        <f t="shared" si="3"/>
        <v>1700</v>
      </c>
      <c r="D22" s="7">
        <v>0.10005</v>
      </c>
      <c r="E22" s="7">
        <v>1.29942</v>
      </c>
      <c r="F22" s="11">
        <f t="shared" si="0"/>
        <v>96.796717055999991</v>
      </c>
      <c r="G22" s="12">
        <f t="shared" si="4"/>
        <v>71.393386631823347</v>
      </c>
      <c r="H22" s="20">
        <f t="shared" si="5"/>
        <v>23.108557347129356</v>
      </c>
      <c r="I22" s="19">
        <f t="shared" si="1"/>
        <v>17.232083905704343</v>
      </c>
      <c r="J22" s="20">
        <f t="shared" si="6"/>
        <v>22.967492946515755</v>
      </c>
      <c r="K22" s="20">
        <f t="shared" si="7"/>
        <v>17.1268919826013</v>
      </c>
      <c r="L22" s="27">
        <f t="shared" si="8"/>
        <v>94.313343242427536</v>
      </c>
      <c r="M22" s="27">
        <f t="shared" si="9"/>
        <v>6.5026786645415964</v>
      </c>
      <c r="N22" s="29">
        <f t="shared" si="10"/>
        <v>0.42380001958956476</v>
      </c>
      <c r="O22" s="30">
        <f t="shared" si="2"/>
        <v>257.78774199964818</v>
      </c>
      <c r="P22" s="33">
        <f t="shared" si="11"/>
        <v>31.738585079151466</v>
      </c>
    </row>
    <row r="23" spans="2:16" x14ac:dyDescent="0.45">
      <c r="B23" s="7">
        <v>118.861</v>
      </c>
      <c r="C23" s="7">
        <f t="shared" si="3"/>
        <v>1750</v>
      </c>
      <c r="D23" s="7">
        <v>0.10305</v>
      </c>
      <c r="E23" s="7">
        <v>1.31053</v>
      </c>
      <c r="F23" s="11">
        <f t="shared" si="0"/>
        <v>96.963951135999991</v>
      </c>
      <c r="G23" s="12">
        <f t="shared" si="4"/>
        <v>71.516731799868154</v>
      </c>
      <c r="H23" s="20">
        <f t="shared" si="5"/>
        <v>23.829319312401839</v>
      </c>
      <c r="I23" s="19">
        <f t="shared" si="1"/>
        <v>17.769557122878528</v>
      </c>
      <c r="J23" s="20">
        <f t="shared" si="6"/>
        <v>23.683855076130435</v>
      </c>
      <c r="K23" s="20">
        <f t="shared" si="7"/>
        <v>17.661084236100965</v>
      </c>
      <c r="L23" s="27">
        <f t="shared" si="8"/>
        <v>97.255001157532078</v>
      </c>
      <c r="M23" s="27">
        <f t="shared" si="9"/>
        <v>6.7054989178090585</v>
      </c>
      <c r="N23" s="29">
        <f t="shared" si="10"/>
        <v>0.42330468227643597</v>
      </c>
      <c r="O23" s="30">
        <f t="shared" si="2"/>
        <v>257.48643977789908</v>
      </c>
      <c r="P23" s="33">
        <f t="shared" si="11"/>
        <v>31.775724534758403</v>
      </c>
    </row>
    <row r="24" spans="2:16" x14ac:dyDescent="0.45">
      <c r="B24" s="7">
        <v>119.584</v>
      </c>
      <c r="C24" s="7">
        <f t="shared" si="3"/>
        <v>1800</v>
      </c>
      <c r="D24" s="7">
        <v>0.10929999999999999</v>
      </c>
      <c r="E24" s="7">
        <v>1.3149</v>
      </c>
      <c r="F24" s="11">
        <f t="shared" si="0"/>
        <v>97.553757183999991</v>
      </c>
      <c r="G24" s="12">
        <f t="shared" si="4"/>
        <v>71.951749148631038</v>
      </c>
      <c r="H24" s="20">
        <f t="shared" si="5"/>
        <v>24.659245804175445</v>
      </c>
      <c r="I24" s="19">
        <f t="shared" si="1"/>
        <v>18.388434481900951</v>
      </c>
      <c r="J24" s="20">
        <f t="shared" si="6"/>
        <v>24.508715345839345</v>
      </c>
      <c r="K24" s="20">
        <f t="shared" si="7"/>
        <v>18.276183706162499</v>
      </c>
      <c r="L24" s="27">
        <f t="shared" si="8"/>
        <v>100.6421940882215</v>
      </c>
      <c r="M24" s="27">
        <f t="shared" si="9"/>
        <v>6.939037741117061</v>
      </c>
      <c r="N24" s="29">
        <f t="shared" si="10"/>
        <v>0.43386746599477949</v>
      </c>
      <c r="O24" s="30">
        <f t="shared" si="2"/>
        <v>263.91153661158853</v>
      </c>
      <c r="P24" s="33">
        <f t="shared" si="11"/>
        <v>31.002123995283178</v>
      </c>
    </row>
    <row r="25" spans="2:16" x14ac:dyDescent="0.45">
      <c r="B25" s="7">
        <v>119.934</v>
      </c>
      <c r="C25" s="7">
        <f t="shared" si="3"/>
        <v>1850</v>
      </c>
      <c r="D25" s="7">
        <v>0.11415</v>
      </c>
      <c r="E25" s="7">
        <v>1.3184899999999999</v>
      </c>
      <c r="F25" s="11">
        <f t="shared" si="0"/>
        <v>97.839278783999987</v>
      </c>
      <c r="G25" s="12">
        <f t="shared" si="4"/>
        <v>72.162338459927028</v>
      </c>
      <c r="H25" s="20">
        <f t="shared" si="5"/>
        <v>25.418402659842354</v>
      </c>
      <c r="I25" s="19">
        <f t="shared" si="1"/>
        <v>18.954538823159972</v>
      </c>
      <c r="J25" s="20">
        <f t="shared" si="6"/>
        <v>25.263237987210324</v>
      </c>
      <c r="K25" s="20">
        <f t="shared" si="7"/>
        <v>18.838832307264965</v>
      </c>
      <c r="L25" s="27">
        <f t="shared" si="8"/>
        <v>103.74055371439044</v>
      </c>
      <c r="M25" s="27">
        <f t="shared" si="9"/>
        <v>7.1526622012783063</v>
      </c>
      <c r="N25" s="29">
        <f t="shared" si="10"/>
        <v>0.43958652755362787</v>
      </c>
      <c r="O25" s="30">
        <f t="shared" si="2"/>
        <v>267.39030937578116</v>
      </c>
      <c r="P25" s="33">
        <f t="shared" si="11"/>
        <v>30.598783482163277</v>
      </c>
    </row>
    <row r="26" spans="2:16" x14ac:dyDescent="0.45">
      <c r="B26" s="7">
        <v>120.176</v>
      </c>
      <c r="C26" s="7">
        <f t="shared" si="3"/>
        <v>1900</v>
      </c>
      <c r="D26" s="7">
        <v>0.11745</v>
      </c>
      <c r="E26" s="7">
        <v>1.3189200000000001</v>
      </c>
      <c r="F26" s="11">
        <f t="shared" si="0"/>
        <v>98.036696575999997</v>
      </c>
      <c r="G26" s="12">
        <f t="shared" si="4"/>
        <v>72.307945926594556</v>
      </c>
      <c r="H26" s="20">
        <f t="shared" si="5"/>
        <v>26.158061349478736</v>
      </c>
      <c r="I26" s="19">
        <f t="shared" si="1"/>
        <v>19.506103354425736</v>
      </c>
      <c r="J26" s="20">
        <f t="shared" si="6"/>
        <v>25.998381487596902</v>
      </c>
      <c r="K26" s="20">
        <f t="shared" si="7"/>
        <v>19.387029855519462</v>
      </c>
      <c r="L26" s="27">
        <f t="shared" si="8"/>
        <v>106.75933514803916</v>
      </c>
      <c r="M26" s="27">
        <f t="shared" si="9"/>
        <v>7.3607999360529446</v>
      </c>
      <c r="N26" s="29">
        <f t="shared" si="10"/>
        <v>0.43950536433117959</v>
      </c>
      <c r="O26" s="30">
        <f t="shared" si="2"/>
        <v>267.34093966629268</v>
      </c>
      <c r="P26" s="33">
        <f t="shared" si="11"/>
        <v>30.604434143274524</v>
      </c>
    </row>
    <row r="27" spans="2:16" x14ac:dyDescent="0.45">
      <c r="B27" s="7">
        <v>120.94799999999999</v>
      </c>
      <c r="C27" s="7">
        <f t="shared" si="3"/>
        <v>1950</v>
      </c>
      <c r="D27" s="7">
        <v>0.12055</v>
      </c>
      <c r="E27" s="7">
        <v>1.31484</v>
      </c>
      <c r="F27" s="11">
        <f t="shared" si="0"/>
        <v>98.666475647999988</v>
      </c>
      <c r="G27" s="12">
        <f t="shared" si="4"/>
        <v>72.772445778938874</v>
      </c>
      <c r="H27" s="20">
        <f t="shared" si="5"/>
        <v>27.018890486885336</v>
      </c>
      <c r="I27" s="19">
        <f t="shared" si="1"/>
        <v>20.148024860015017</v>
      </c>
      <c r="J27" s="20">
        <f t="shared" si="6"/>
        <v>26.85395576012921</v>
      </c>
      <c r="K27" s="20">
        <f t="shared" si="7"/>
        <v>20.025032800937861</v>
      </c>
      <c r="L27" s="27">
        <f t="shared" si="8"/>
        <v>110.27265156540507</v>
      </c>
      <c r="M27" s="27">
        <f t="shared" si="9"/>
        <v>7.6030346710709225</v>
      </c>
      <c r="N27" s="29">
        <f t="shared" si="10"/>
        <v>0.43673341013494288</v>
      </c>
      <c r="O27" s="30">
        <f t="shared" si="2"/>
        <v>265.65482409256919</v>
      </c>
      <c r="P27" s="33">
        <f t="shared" si="11"/>
        <v>30.798680994278392</v>
      </c>
    </row>
    <row r="28" spans="2:16" x14ac:dyDescent="0.45">
      <c r="B28" s="7">
        <v>122.157</v>
      </c>
      <c r="C28" s="7">
        <f t="shared" si="3"/>
        <v>2000</v>
      </c>
      <c r="D28" s="7">
        <v>0.12554999999999999</v>
      </c>
      <c r="E28" s="7">
        <v>1.31653</v>
      </c>
      <c r="F28" s="11">
        <f t="shared" si="0"/>
        <v>99.652748831999986</v>
      </c>
      <c r="G28" s="12">
        <f t="shared" si="4"/>
        <v>73.499881428529903</v>
      </c>
      <c r="H28" s="20">
        <f t="shared" si="5"/>
        <v>27.988689398253381</v>
      </c>
      <c r="I28" s="19">
        <f t="shared" si="1"/>
        <v>20.871205280208187</v>
      </c>
      <c r="J28" s="20">
        <f t="shared" si="6"/>
        <v>27.81783460906788</v>
      </c>
      <c r="K28" s="20">
        <f t="shared" si="7"/>
        <v>20.743798622202263</v>
      </c>
      <c r="L28" s="27">
        <f t="shared" si="8"/>
        <v>114.23070815154455</v>
      </c>
      <c r="M28" s="27">
        <f t="shared" si="9"/>
        <v>7.8759331733494333</v>
      </c>
      <c r="N28" s="29">
        <f t="shared" si="10"/>
        <v>0.43908729149593245</v>
      </c>
      <c r="O28" s="30">
        <f t="shared" si="2"/>
        <v>267.08663563795847</v>
      </c>
      <c r="P28" s="33">
        <f t="shared" si="11"/>
        <v>30.633573867427828</v>
      </c>
    </row>
    <row r="29" spans="2:16" x14ac:dyDescent="0.45">
      <c r="B29" s="7">
        <v>122.845</v>
      </c>
      <c r="C29" s="7">
        <f t="shared" si="3"/>
        <v>2050</v>
      </c>
      <c r="D29" s="7">
        <v>0.12784999999999999</v>
      </c>
      <c r="E29" s="7">
        <v>1.32098</v>
      </c>
      <c r="F29" s="11">
        <f t="shared" si="0"/>
        <v>100.21400272</v>
      </c>
      <c r="G29" s="12">
        <f t="shared" si="4"/>
        <v>73.913839846163199</v>
      </c>
      <c r="H29" s="20">
        <f t="shared" si="5"/>
        <v>28.849982504945672</v>
      </c>
      <c r="I29" s="19">
        <f t="shared" si="1"/>
        <v>21.513472768350191</v>
      </c>
      <c r="J29" s="20">
        <f t="shared" si="6"/>
        <v>28.673870018621269</v>
      </c>
      <c r="K29" s="20">
        <f t="shared" si="7"/>
        <v>21.38214543814966</v>
      </c>
      <c r="L29" s="27">
        <f t="shared" si="8"/>
        <v>117.74591817454917</v>
      </c>
      <c r="M29" s="27">
        <f t="shared" si="9"/>
        <v>8.1182984679315471</v>
      </c>
      <c r="N29" s="29">
        <f t="shared" si="10"/>
        <v>0.43378236408478427</v>
      </c>
      <c r="O29" s="30">
        <f t="shared" si="2"/>
        <v>263.85977108963607</v>
      </c>
      <c r="P29" s="33">
        <f t="shared" si="11"/>
        <v>31.008206169627613</v>
      </c>
    </row>
    <row r="30" spans="2:16" x14ac:dyDescent="0.45">
      <c r="B30" s="7">
        <v>123.79600000000001</v>
      </c>
      <c r="C30" s="7">
        <f t="shared" si="3"/>
        <v>2100</v>
      </c>
      <c r="D30" s="7">
        <v>0.13089999999999999</v>
      </c>
      <c r="E30" s="7">
        <v>1.32287</v>
      </c>
      <c r="F30" s="11">
        <f t="shared" si="0"/>
        <v>100.989805696</v>
      </c>
      <c r="G30" s="12">
        <f t="shared" si="4"/>
        <v>74.486041089141764</v>
      </c>
      <c r="H30" s="20">
        <f t="shared" si="5"/>
        <v>29.78242902480812</v>
      </c>
      <c r="I30" s="19">
        <f t="shared" si="1"/>
        <v>22.208799457354765</v>
      </c>
      <c r="J30" s="20">
        <f t="shared" si="6"/>
        <v>29.600624490838648</v>
      </c>
      <c r="K30" s="20">
        <f t="shared" si="7"/>
        <v>22.0732275591727</v>
      </c>
      <c r="L30" s="27">
        <f t="shared" si="8"/>
        <v>121.5515278178495</v>
      </c>
      <c r="M30" s="27">
        <f t="shared" si="9"/>
        <v>8.3806861193739604</v>
      </c>
      <c r="N30" s="29">
        <f t="shared" si="10"/>
        <v>0.43022559525037096</v>
      </c>
      <c r="O30" s="30">
        <f t="shared" si="2"/>
        <v>261.69627093801711</v>
      </c>
      <c r="P30" s="33">
        <f t="shared" si="11"/>
        <v>31.264557773374047</v>
      </c>
    </row>
    <row r="31" spans="2:16" x14ac:dyDescent="0.45">
      <c r="B31" s="7">
        <v>124.794</v>
      </c>
      <c r="C31" s="7">
        <f t="shared" si="3"/>
        <v>2150</v>
      </c>
      <c r="D31" s="7">
        <v>0.13435</v>
      </c>
      <c r="E31" s="7">
        <v>1.3216399999999999</v>
      </c>
      <c r="F31" s="11">
        <f t="shared" si="0"/>
        <v>101.80395014399998</v>
      </c>
      <c r="G31" s="12">
        <f t="shared" si="4"/>
        <v>75.08652146820863</v>
      </c>
      <c r="H31" s="20">
        <f t="shared" si="5"/>
        <v>30.737346550939002</v>
      </c>
      <c r="I31" s="19">
        <f t="shared" si="1"/>
        <v>22.920882807523704</v>
      </c>
      <c r="J31" s="20">
        <f t="shared" si="6"/>
        <v>30.549712796805085</v>
      </c>
      <c r="K31" s="20">
        <f t="shared" si="7"/>
        <v>22.780964051618348</v>
      </c>
      <c r="L31" s="27">
        <f t="shared" si="8"/>
        <v>125.44884875646618</v>
      </c>
      <c r="M31" s="27">
        <f t="shared" si="9"/>
        <v>8.6493970445213275</v>
      </c>
      <c r="N31" s="29">
        <f t="shared" si="10"/>
        <v>0.42784652621220653</v>
      </c>
      <c r="O31" s="30">
        <f t="shared" si="2"/>
        <v>260.24913831163445</v>
      </c>
      <c r="P31" s="33">
        <f t="shared" si="11"/>
        <v>31.43840642431212</v>
      </c>
    </row>
    <row r="32" spans="2:16" x14ac:dyDescent="0.45">
      <c r="B32" s="7">
        <v>125.137</v>
      </c>
      <c r="C32" s="7">
        <f t="shared" si="3"/>
        <v>2200</v>
      </c>
      <c r="D32" s="7">
        <v>0.13769999999999999</v>
      </c>
      <c r="E32" s="7">
        <v>1.3165199999999999</v>
      </c>
      <c r="F32" s="11">
        <f t="shared" si="0"/>
        <v>102.08376131199999</v>
      </c>
      <c r="G32" s="12">
        <f t="shared" si="4"/>
        <v>75.292898993278712</v>
      </c>
      <c r="H32" s="20">
        <f t="shared" si="5"/>
        <v>31.538615779301697</v>
      </c>
      <c r="I32" s="19">
        <f t="shared" si="1"/>
        <v>23.518390404678843</v>
      </c>
      <c r="J32" s="20">
        <f t="shared" si="6"/>
        <v>31.346090739150608</v>
      </c>
      <c r="K32" s="20">
        <f t="shared" si="7"/>
        <v>23.374824209870717</v>
      </c>
      <c r="L32" s="27">
        <f t="shared" si="8"/>
        <v>128.71908231665657</v>
      </c>
      <c r="M32" s="27">
        <f t="shared" si="9"/>
        <v>8.8748717999359101</v>
      </c>
      <c r="N32" s="29">
        <f t="shared" si="10"/>
        <v>0.42737392851736733</v>
      </c>
      <c r="O32" s="30">
        <f t="shared" si="2"/>
        <v>259.96166807332526</v>
      </c>
      <c r="P32" s="33">
        <f t="shared" si="11"/>
        <v>31.473171573550619</v>
      </c>
    </row>
    <row r="33" spans="2:16" x14ac:dyDescent="0.45">
      <c r="B33" s="7">
        <v>126.02800000000001</v>
      </c>
      <c r="C33" s="7">
        <f t="shared" si="3"/>
        <v>2250</v>
      </c>
      <c r="D33" s="7">
        <v>0.14105000000000001</v>
      </c>
      <c r="E33" s="7">
        <v>1.3046500000000001</v>
      </c>
      <c r="F33" s="11">
        <f t="shared" si="0"/>
        <v>102.810617728</v>
      </c>
      <c r="G33" s="12">
        <f t="shared" si="4"/>
        <v>75.828999211463682</v>
      </c>
      <c r="H33" s="20">
        <f t="shared" si="5"/>
        <v>32.485067297972797</v>
      </c>
      <c r="I33" s="19">
        <f t="shared" si="1"/>
        <v>24.224160641108064</v>
      </c>
      <c r="J33" s="20">
        <f t="shared" si="6"/>
        <v>32.286764717744859</v>
      </c>
      <c r="K33" s="20">
        <f t="shared" si="7"/>
        <v>24.07628612649108</v>
      </c>
      <c r="L33" s="27">
        <f t="shared" si="8"/>
        <v>132.5818507968288</v>
      </c>
      <c r="M33" s="27">
        <f t="shared" si="9"/>
        <v>9.1412004159994336</v>
      </c>
      <c r="N33" s="29">
        <f t="shared" si="10"/>
        <v>0.42501673700585485</v>
      </c>
      <c r="O33" s="30">
        <f t="shared" si="2"/>
        <v>258.52784303999459</v>
      </c>
      <c r="P33" s="33">
        <f t="shared" si="11"/>
        <v>31.64772538852786</v>
      </c>
    </row>
    <row r="34" spans="2:16" x14ac:dyDescent="0.45">
      <c r="B34" s="7">
        <v>126.66</v>
      </c>
      <c r="C34" s="7">
        <f t="shared" si="3"/>
        <v>2300</v>
      </c>
      <c r="D34" s="7">
        <v>0.14495</v>
      </c>
      <c r="E34" s="7">
        <v>1.2964599999999999</v>
      </c>
      <c r="F34" s="11">
        <f t="shared" si="0"/>
        <v>103.32618815999999</v>
      </c>
      <c r="G34" s="12">
        <f t="shared" si="4"/>
        <v>76.209263339289592</v>
      </c>
      <c r="H34" s="20">
        <f t="shared" si="5"/>
        <v>33.373482559822122</v>
      </c>
      <c r="I34" s="19">
        <f t="shared" si="1"/>
        <v>24.886653158720698</v>
      </c>
      <c r="J34" s="20">
        <f t="shared" si="6"/>
        <v>33.169756717357338</v>
      </c>
      <c r="K34" s="20">
        <f t="shared" si="7"/>
        <v>24.734734509781344</v>
      </c>
      <c r="L34" s="27">
        <f t="shared" si="8"/>
        <v>136.20775492723158</v>
      </c>
      <c r="M34" s="27">
        <f t="shared" si="9"/>
        <v>9.3911978036207913</v>
      </c>
      <c r="N34" s="29">
        <f t="shared" si="10"/>
        <v>0.42514140614984175</v>
      </c>
      <c r="O34" s="30">
        <f t="shared" si="2"/>
        <v>258.60367639450124</v>
      </c>
      <c r="P34" s="33">
        <f t="shared" si="11"/>
        <v>31.638444959060735</v>
      </c>
    </row>
    <row r="35" spans="2:16" x14ac:dyDescent="0.45">
      <c r="B35" s="7">
        <v>126.822</v>
      </c>
      <c r="C35" s="7">
        <f t="shared" si="3"/>
        <v>2350</v>
      </c>
      <c r="D35" s="7">
        <v>0.14985000000000001</v>
      </c>
      <c r="E35" s="7">
        <v>1.2822899999999999</v>
      </c>
      <c r="F35" s="11">
        <f t="shared" si="0"/>
        <v>103.458343872</v>
      </c>
      <c r="G35" s="12">
        <f t="shared" si="4"/>
        <v>76.306736106232322</v>
      </c>
      <c r="H35" s="20">
        <f t="shared" si="5"/>
        <v>34.142606163107459</v>
      </c>
      <c r="I35" s="19">
        <f t="shared" si="1"/>
        <v>25.46018971777886</v>
      </c>
      <c r="J35" s="20">
        <f t="shared" si="6"/>
        <v>33.934185265106947</v>
      </c>
      <c r="K35" s="20">
        <f t="shared" si="7"/>
        <v>25.304769959284364</v>
      </c>
      <c r="L35" s="27">
        <f t="shared" si="8"/>
        <v>139.34679200786155</v>
      </c>
      <c r="M35" s="27">
        <f t="shared" si="9"/>
        <v>9.6076268766412358</v>
      </c>
      <c r="N35" s="29">
        <f t="shared" si="10"/>
        <v>0.42961238403205115</v>
      </c>
      <c r="O35" s="30">
        <f t="shared" si="2"/>
        <v>261.32326874822814</v>
      </c>
      <c r="P35" s="33">
        <f t="shared" si="11"/>
        <v>31.309183529695368</v>
      </c>
    </row>
    <row r="36" spans="2:16" x14ac:dyDescent="0.45">
      <c r="B36" s="7">
        <v>126.69</v>
      </c>
      <c r="C36" s="7">
        <f t="shared" si="3"/>
        <v>2400</v>
      </c>
      <c r="D36" s="7">
        <v>0.1537</v>
      </c>
      <c r="E36" s="7">
        <v>1.2730399999999999</v>
      </c>
      <c r="F36" s="11">
        <f t="shared" si="0"/>
        <v>103.35066144</v>
      </c>
      <c r="G36" s="12">
        <f t="shared" si="4"/>
        <v>76.22731385168639</v>
      </c>
      <c r="H36" s="20">
        <f t="shared" si="5"/>
        <v>34.832751883540581</v>
      </c>
      <c r="I36" s="19">
        <f t="shared" si="1"/>
        <v>25.974832357863168</v>
      </c>
      <c r="J36" s="20">
        <f t="shared" si="6"/>
        <v>34.620118044380369</v>
      </c>
      <c r="K36" s="20">
        <f t="shared" si="7"/>
        <v>25.81627100318579</v>
      </c>
      <c r="L36" s="27">
        <f t="shared" si="8"/>
        <v>142.16349532865917</v>
      </c>
      <c r="M36" s="27">
        <f t="shared" si="9"/>
        <v>9.801831810522259</v>
      </c>
      <c r="N36" s="29">
        <f t="shared" si="10"/>
        <v>0.43191948267254593</v>
      </c>
      <c r="O36" s="30">
        <f t="shared" si="2"/>
        <v>262.72662344764416</v>
      </c>
      <c r="P36" s="33">
        <f t="shared" si="11"/>
        <v>31.141945473404387</v>
      </c>
    </row>
    <row r="37" spans="2:16" x14ac:dyDescent="0.45">
      <c r="B37" s="7">
        <v>126.55200000000001</v>
      </c>
      <c r="C37" s="7">
        <f t="shared" si="3"/>
        <v>2450</v>
      </c>
      <c r="D37" s="7">
        <v>0.15565000000000001</v>
      </c>
      <c r="E37" s="7">
        <v>1.2698400000000001</v>
      </c>
      <c r="F37" s="11">
        <f t="shared" si="0"/>
        <v>103.238084352</v>
      </c>
      <c r="G37" s="12">
        <f t="shared" si="4"/>
        <v>76.144281494661115</v>
      </c>
      <c r="H37" s="20">
        <f t="shared" si="5"/>
        <v>35.519701371116753</v>
      </c>
      <c r="I37" s="19">
        <f t="shared" si="1"/>
        <v>26.487091562584308</v>
      </c>
      <c r="J37" s="20">
        <f t="shared" si="6"/>
        <v>35.302874101953059</v>
      </c>
      <c r="K37" s="20">
        <f t="shared" si="7"/>
        <v>26.325403161220834</v>
      </c>
      <c r="L37" s="27">
        <f t="shared" si="8"/>
        <v>144.96715381061242</v>
      </c>
      <c r="M37" s="27">
        <f t="shared" si="9"/>
        <v>9.9951373340725791</v>
      </c>
      <c r="N37" s="29">
        <f t="shared" si="10"/>
        <v>0.42893998499630348</v>
      </c>
      <c r="O37" s="30">
        <f t="shared" si="2"/>
        <v>260.91426397914859</v>
      </c>
      <c r="P37" s="33">
        <f t="shared" si="11"/>
        <v>31.358263274069394</v>
      </c>
    </row>
    <row r="38" spans="2:16" x14ac:dyDescent="0.45">
      <c r="B38" s="7">
        <v>126.438</v>
      </c>
      <c r="C38" s="7">
        <f t="shared" si="3"/>
        <v>2500</v>
      </c>
      <c r="D38" s="7">
        <v>0.15959999999999999</v>
      </c>
      <c r="E38" s="7">
        <v>1.2744599999999999</v>
      </c>
      <c r="F38" s="11">
        <f t="shared" si="0"/>
        <v>103.145085888</v>
      </c>
      <c r="G38" s="12">
        <f t="shared" si="4"/>
        <v>76.075689547553281</v>
      </c>
      <c r="H38" s="20">
        <f t="shared" si="5"/>
        <v>36.211943545359269</v>
      </c>
      <c r="I38" s="19">
        <f t="shared" si="1"/>
        <v>27.003297531240158</v>
      </c>
      <c r="J38" s="20">
        <f t="shared" si="6"/>
        <v>35.990890537395778</v>
      </c>
      <c r="K38" s="20">
        <f t="shared" si="7"/>
        <v>26.838457990475476</v>
      </c>
      <c r="L38" s="27">
        <f t="shared" si="8"/>
        <v>147.79241342355525</v>
      </c>
      <c r="M38" s="27">
        <f t="shared" si="9"/>
        <v>10.189932203761918</v>
      </c>
      <c r="N38" s="29">
        <f t="shared" si="10"/>
        <v>0.43141750757540021</v>
      </c>
      <c r="O38" s="30">
        <f t="shared" si="2"/>
        <v>262.42128361552574</v>
      </c>
      <c r="P38" s="33">
        <f t="shared" si="11"/>
        <v>31.178180630369106</v>
      </c>
    </row>
    <row r="39" spans="2:16" x14ac:dyDescent="0.45">
      <c r="B39" s="7">
        <v>126.239</v>
      </c>
      <c r="C39" s="7">
        <f t="shared" si="3"/>
        <v>2550</v>
      </c>
      <c r="D39" s="7">
        <v>0.16259999999999999</v>
      </c>
      <c r="E39" s="7">
        <v>1.2787599999999999</v>
      </c>
      <c r="F39" s="11">
        <f t="shared" si="0"/>
        <v>102.982746464</v>
      </c>
      <c r="G39" s="12">
        <f t="shared" si="4"/>
        <v>75.955954481987845</v>
      </c>
      <c r="H39" s="20">
        <f t="shared" si="5"/>
        <v>36.878048783174847</v>
      </c>
      <c r="I39" s="19">
        <f t="shared" si="1"/>
        <v>27.500013149426206</v>
      </c>
      <c r="J39" s="20">
        <f t="shared" si="6"/>
        <v>36.652929587317999</v>
      </c>
      <c r="K39" s="20">
        <f t="shared" si="7"/>
        <v>27.33214144659696</v>
      </c>
      <c r="L39" s="27">
        <f t="shared" si="8"/>
        <v>150.5109999188513</v>
      </c>
      <c r="M39" s="27">
        <f t="shared" si="9"/>
        <v>10.377372218004991</v>
      </c>
      <c r="N39" s="29">
        <f t="shared" si="10"/>
        <v>0.43158795917807702</v>
      </c>
      <c r="O39" s="30">
        <f t="shared" si="2"/>
        <v>262.52496537990328</v>
      </c>
      <c r="P39" s="33">
        <f t="shared" si="11"/>
        <v>31.165867101356113</v>
      </c>
    </row>
    <row r="40" spans="2:16" x14ac:dyDescent="0.45">
      <c r="B40" s="7">
        <v>126.161</v>
      </c>
      <c r="C40" s="7">
        <f t="shared" si="3"/>
        <v>2600</v>
      </c>
      <c r="D40" s="7">
        <v>0.16805</v>
      </c>
      <c r="E40" s="7">
        <v>1.27634</v>
      </c>
      <c r="F40" s="11">
        <f t="shared" ref="F40:F71" si="12">$G$4*B40</f>
        <v>102.919115936</v>
      </c>
      <c r="G40" s="12">
        <f t="shared" si="4"/>
        <v>75.909023149756152</v>
      </c>
      <c r="H40" s="20">
        <f t="shared" si="5"/>
        <v>37.577914946543864</v>
      </c>
      <c r="I40" s="19">
        <f t="shared" ref="I40:I71" si="13">(F40*C40*2*3.14159)/(60*1000)</f>
        <v>28.021904337559448</v>
      </c>
      <c r="J40" s="20">
        <f t="shared" si="6"/>
        <v>37.348523471835399</v>
      </c>
      <c r="K40" s="20">
        <f t="shared" si="7"/>
        <v>27.850846790346512</v>
      </c>
      <c r="L40" s="27">
        <f t="shared" si="8"/>
        <v>153.36737544667207</v>
      </c>
      <c r="M40" s="27">
        <f t="shared" si="9"/>
        <v>10.574312455346966</v>
      </c>
      <c r="N40" s="29">
        <f t="shared" si="10"/>
        <v>0.43774636734901939</v>
      </c>
      <c r="O40" s="30">
        <f t="shared" ref="O40:O71" si="14">((D40*0.74*60)*1000)/I40</f>
        <v>266.27098251845104</v>
      </c>
      <c r="P40" s="33">
        <f t="shared" si="11"/>
        <v>30.727411993724207</v>
      </c>
    </row>
    <row r="41" spans="2:16" x14ac:dyDescent="0.45">
      <c r="B41" s="7">
        <v>125.84699999999999</v>
      </c>
      <c r="C41" s="7">
        <f t="shared" ref="C41:C72" si="15">C40+50</f>
        <v>2650</v>
      </c>
      <c r="D41" s="7">
        <v>0.17144999999999999</v>
      </c>
      <c r="E41" s="7">
        <v>1.28027</v>
      </c>
      <c r="F41" s="11">
        <f t="shared" si="12"/>
        <v>102.66296227199999</v>
      </c>
      <c r="G41" s="12">
        <f t="shared" si="4"/>
        <v>75.720094453336316</v>
      </c>
      <c r="H41" s="20">
        <f t="shared" si="5"/>
        <v>38.205241516901545</v>
      </c>
      <c r="I41" s="19">
        <f t="shared" si="13"/>
        <v>28.489702648561497</v>
      </c>
      <c r="J41" s="20">
        <f t="shared" si="6"/>
        <v>37.972020575675238</v>
      </c>
      <c r="K41" s="20">
        <f t="shared" si="7"/>
        <v>28.315789462748612</v>
      </c>
      <c r="L41" s="27">
        <f t="shared" si="8"/>
        <v>155.92769391512843</v>
      </c>
      <c r="M41" s="27">
        <f t="shared" si="9"/>
        <v>10.75084026898271</v>
      </c>
      <c r="N41" s="29">
        <f t="shared" si="10"/>
        <v>0.43926970565480289</v>
      </c>
      <c r="O41" s="30">
        <f t="shared" si="14"/>
        <v>267.19759394836518</v>
      </c>
      <c r="P41" s="33">
        <f t="shared" si="11"/>
        <v>30.620852758873589</v>
      </c>
    </row>
    <row r="42" spans="2:16" x14ac:dyDescent="0.45">
      <c r="B42" s="7">
        <v>124.911</v>
      </c>
      <c r="C42" s="7">
        <f t="shared" si="15"/>
        <v>2700</v>
      </c>
      <c r="D42" s="7">
        <v>0.17465</v>
      </c>
      <c r="E42" s="7">
        <v>1.2837099999999999</v>
      </c>
      <c r="F42" s="11">
        <f t="shared" si="12"/>
        <v>101.89939593599999</v>
      </c>
      <c r="G42" s="12">
        <f t="shared" si="4"/>
        <v>75.156918466556149</v>
      </c>
      <c r="H42" s="20">
        <f t="shared" si="5"/>
        <v>38.636578296160337</v>
      </c>
      <c r="I42" s="19">
        <f t="shared" si="13"/>
        <v>28.811351095072041</v>
      </c>
      <c r="J42" s="20">
        <f t="shared" si="6"/>
        <v>38.400724292933894</v>
      </c>
      <c r="K42" s="20">
        <f t="shared" si="7"/>
        <v>28.635474431200628</v>
      </c>
      <c r="L42" s="27">
        <f t="shared" si="8"/>
        <v>157.68811595724139</v>
      </c>
      <c r="M42" s="27">
        <f t="shared" si="9"/>
        <v>10.872217143773497</v>
      </c>
      <c r="N42" s="29">
        <f t="shared" si="10"/>
        <v>0.44247286791695378</v>
      </c>
      <c r="O42" s="30">
        <f t="shared" si="14"/>
        <v>269.14600340718977</v>
      </c>
      <c r="P42" s="33">
        <f t="shared" si="11"/>
        <v>30.399181404302507</v>
      </c>
    </row>
    <row r="43" spans="2:16" x14ac:dyDescent="0.45">
      <c r="B43" s="7">
        <v>123.92700000000001</v>
      </c>
      <c r="C43" s="7">
        <f t="shared" si="15"/>
        <v>2750</v>
      </c>
      <c r="D43" s="7">
        <v>0.1784</v>
      </c>
      <c r="E43" s="7">
        <v>1.2811999999999999</v>
      </c>
      <c r="F43" s="11">
        <f t="shared" si="12"/>
        <v>101.096672352</v>
      </c>
      <c r="G43" s="12">
        <f t="shared" si="4"/>
        <v>74.564861659941116</v>
      </c>
      <c r="H43" s="20">
        <f t="shared" si="5"/>
        <v>39.042070267801705</v>
      </c>
      <c r="I43" s="19">
        <f t="shared" si="13"/>
        <v>29.113727031979298</v>
      </c>
      <c r="J43" s="20">
        <f t="shared" si="6"/>
        <v>38.803740970203826</v>
      </c>
      <c r="K43" s="20">
        <f t="shared" si="7"/>
        <v>28.936004537593281</v>
      </c>
      <c r="L43" s="27">
        <f t="shared" si="8"/>
        <v>159.34305715192446</v>
      </c>
      <c r="M43" s="27">
        <f t="shared" si="9"/>
        <v>10.986321367288028</v>
      </c>
      <c r="N43" s="29">
        <f t="shared" si="10"/>
        <v>0.44727922252631225</v>
      </c>
      <c r="O43" s="30">
        <f t="shared" si="14"/>
        <v>272.06959766090426</v>
      </c>
      <c r="P43" s="33">
        <f t="shared" si="11"/>
        <v>30.072519135400221</v>
      </c>
    </row>
    <row r="44" spans="2:16" x14ac:dyDescent="0.45">
      <c r="B44" s="7">
        <v>123.68899999999999</v>
      </c>
      <c r="C44" s="7">
        <f t="shared" si="15"/>
        <v>2800</v>
      </c>
      <c r="D44" s="7">
        <v>0.18004999999999999</v>
      </c>
      <c r="E44" s="7">
        <v>1.2744800000000001</v>
      </c>
      <c r="F44" s="11">
        <f t="shared" si="12"/>
        <v>100.90251766399999</v>
      </c>
      <c r="G44" s="12">
        <f t="shared" si="4"/>
        <v>74.421660928259826</v>
      </c>
      <c r="H44" s="20">
        <f t="shared" si="5"/>
        <v>39.675583095301853</v>
      </c>
      <c r="I44" s="19">
        <f t="shared" si="13"/>
        <v>29.586138443684263</v>
      </c>
      <c r="J44" s="20">
        <f t="shared" si="6"/>
        <v>39.43338656765799</v>
      </c>
      <c r="K44" s="20">
        <f t="shared" si="7"/>
        <v>29.405532150381934</v>
      </c>
      <c r="L44" s="27">
        <f t="shared" si="8"/>
        <v>161.92862369556352</v>
      </c>
      <c r="M44" s="27">
        <f t="shared" si="9"/>
        <v>11.164589975112234</v>
      </c>
      <c r="N44" s="29">
        <f t="shared" si="10"/>
        <v>0.44420814822219845</v>
      </c>
      <c r="O44" s="30">
        <f t="shared" si="14"/>
        <v>270.20153424944584</v>
      </c>
      <c r="P44" s="33">
        <f t="shared" si="11"/>
        <v>30.2804282904806</v>
      </c>
    </row>
    <row r="45" spans="2:16" x14ac:dyDescent="0.45">
      <c r="B45" s="7">
        <v>123.389</v>
      </c>
      <c r="C45" s="7">
        <f t="shared" si="15"/>
        <v>2850</v>
      </c>
      <c r="D45" s="7">
        <v>0.18310000000000001</v>
      </c>
      <c r="E45" s="7">
        <v>1.2603599999999999</v>
      </c>
      <c r="F45" s="11">
        <f t="shared" si="12"/>
        <v>100.65778486399999</v>
      </c>
      <c r="G45" s="12">
        <f t="shared" si="4"/>
        <v>74.241155804291836</v>
      </c>
      <c r="H45" s="20">
        <f t="shared" si="5"/>
        <v>40.286126579152636</v>
      </c>
      <c r="I45" s="19">
        <f t="shared" si="13"/>
        <v>30.041421583334905</v>
      </c>
      <c r="J45" s="20">
        <f t="shared" si="6"/>
        <v>40.04020303604414</v>
      </c>
      <c r="K45" s="20">
        <f t="shared" si="7"/>
        <v>29.858036049327954</v>
      </c>
      <c r="L45" s="27">
        <f t="shared" si="8"/>
        <v>164.42044507116319</v>
      </c>
      <c r="M45" s="27">
        <f t="shared" si="9"/>
        <v>11.336395078588531</v>
      </c>
      <c r="N45" s="29">
        <f t="shared" si="10"/>
        <v>0.44488682478783442</v>
      </c>
      <c r="O45" s="30">
        <f t="shared" si="14"/>
        <v>270.61435749464715</v>
      </c>
      <c r="P45" s="33">
        <f t="shared" si="11"/>
        <v>30.234235380434392</v>
      </c>
    </row>
    <row r="46" spans="2:16" x14ac:dyDescent="0.45">
      <c r="B46" s="7">
        <v>122.51900000000001</v>
      </c>
      <c r="C46" s="7">
        <f t="shared" si="15"/>
        <v>2900</v>
      </c>
      <c r="D46" s="7">
        <v>0.18790000000000001</v>
      </c>
      <c r="E46" s="7">
        <v>1.2531000000000001</v>
      </c>
      <c r="F46" s="11">
        <f t="shared" si="12"/>
        <v>99.948059743999991</v>
      </c>
      <c r="G46" s="12">
        <f t="shared" si="4"/>
        <v>73.717690944784636</v>
      </c>
      <c r="H46" s="20">
        <f t="shared" si="5"/>
        <v>40.703865048729753</v>
      </c>
      <c r="I46" s="19">
        <f t="shared" si="13"/>
        <v>30.352929751078115</v>
      </c>
      <c r="J46" s="20">
        <f t="shared" si="6"/>
        <v>40.455391453450588</v>
      </c>
      <c r="K46" s="20">
        <f t="shared" si="7"/>
        <v>30.167642639559904</v>
      </c>
      <c r="L46" s="27">
        <f t="shared" si="8"/>
        <v>166.12536810356897</v>
      </c>
      <c r="M46" s="27">
        <f t="shared" si="9"/>
        <v>11.453945429857631</v>
      </c>
      <c r="N46" s="29">
        <f t="shared" si="10"/>
        <v>0.45186410502247815</v>
      </c>
      <c r="O46" s="30">
        <f t="shared" si="14"/>
        <v>274.8584755546924</v>
      </c>
      <c r="P46" s="33">
        <f t="shared" si="11"/>
        <v>29.76738543465483</v>
      </c>
    </row>
    <row r="47" spans="2:16" x14ac:dyDescent="0.45">
      <c r="B47" s="7">
        <v>121.837</v>
      </c>
      <c r="C47" s="7">
        <f t="shared" si="15"/>
        <v>2950</v>
      </c>
      <c r="D47" s="7">
        <v>0.19255</v>
      </c>
      <c r="E47" s="7">
        <v>1.23943</v>
      </c>
      <c r="F47" s="11">
        <f t="shared" si="12"/>
        <v>99.391700512</v>
      </c>
      <c r="G47" s="12">
        <f t="shared" si="4"/>
        <v>73.307342629630725</v>
      </c>
      <c r="H47" s="20">
        <f t="shared" si="5"/>
        <v>41.175171922747964</v>
      </c>
      <c r="I47" s="19">
        <f t="shared" si="13"/>
        <v>30.704383953796917</v>
      </c>
      <c r="J47" s="20">
        <f t="shared" si="6"/>
        <v>40.923821271117347</v>
      </c>
      <c r="K47" s="20">
        <f t="shared" si="7"/>
        <v>30.51695141728722</v>
      </c>
      <c r="L47" s="27">
        <f t="shared" si="8"/>
        <v>168.04892076477901</v>
      </c>
      <c r="M47" s="27">
        <f t="shared" si="9"/>
        <v>11.586569769321677</v>
      </c>
      <c r="N47" s="29">
        <f t="shared" si="10"/>
        <v>0.45774627078089269</v>
      </c>
      <c r="O47" s="30">
        <f t="shared" si="14"/>
        <v>278.43646082802451</v>
      </c>
      <c r="P47" s="33">
        <f t="shared" si="11"/>
        <v>29.384866326366861</v>
      </c>
    </row>
    <row r="48" spans="2:16" x14ac:dyDescent="0.45">
      <c r="B48" s="7">
        <v>121.709</v>
      </c>
      <c r="C48" s="7">
        <f t="shared" si="15"/>
        <v>3000</v>
      </c>
      <c r="D48" s="7">
        <v>0.19900000000000001</v>
      </c>
      <c r="E48" s="7">
        <v>1.2273499999999999</v>
      </c>
      <c r="F48" s="11">
        <f t="shared" si="12"/>
        <v>99.287281183999994</v>
      </c>
      <c r="G48" s="12">
        <f t="shared" si="4"/>
        <v>73.23032711007103</v>
      </c>
      <c r="H48" s="20">
        <f t="shared" si="5"/>
        <v>41.829065030723022</v>
      </c>
      <c r="I48" s="19">
        <f t="shared" si="13"/>
        <v>31.191992969484254</v>
      </c>
      <c r="J48" s="20">
        <f t="shared" si="6"/>
        <v>41.573722739200903</v>
      </c>
      <c r="K48" s="20">
        <f t="shared" si="7"/>
        <v>31.001583861460446</v>
      </c>
      <c r="L48" s="27">
        <f t="shared" si="8"/>
        <v>170.71766568943659</v>
      </c>
      <c r="M48" s="27">
        <f t="shared" si="9"/>
        <v>11.770573326888996</v>
      </c>
      <c r="N48" s="29">
        <f t="shared" si="10"/>
        <v>0.4656843383349058</v>
      </c>
      <c r="O48" s="30">
        <f t="shared" si="14"/>
        <v>283.26500357460458</v>
      </c>
      <c r="P48" s="33">
        <f t="shared" si="11"/>
        <v>28.883971117396801</v>
      </c>
    </row>
    <row r="49" spans="2:16" x14ac:dyDescent="0.45">
      <c r="B49" s="7">
        <v>121.123</v>
      </c>
      <c r="C49" s="7">
        <f t="shared" si="15"/>
        <v>3050</v>
      </c>
      <c r="D49" s="7">
        <v>0.20605000000000001</v>
      </c>
      <c r="E49" s="7">
        <v>1.2193000000000001</v>
      </c>
      <c r="F49" s="11">
        <f t="shared" si="12"/>
        <v>98.809236447999993</v>
      </c>
      <c r="G49" s="12">
        <f t="shared" si="4"/>
        <v>72.877740434586869</v>
      </c>
      <c r="H49" s="20">
        <f t="shared" si="5"/>
        <v>42.321462459184353</v>
      </c>
      <c r="I49" s="19">
        <f t="shared" si="13"/>
        <v>31.559174428488344</v>
      </c>
      <c r="J49" s="20">
        <f t="shared" si="6"/>
        <v>42.063114365652787</v>
      </c>
      <c r="K49" s="20">
        <f t="shared" si="7"/>
        <v>31.366523889653742</v>
      </c>
      <c r="L49" s="27">
        <f t="shared" si="8"/>
        <v>172.72729558474165</v>
      </c>
      <c r="M49" s="27">
        <f t="shared" si="9"/>
        <v>11.909132485058533</v>
      </c>
      <c r="N49" s="29">
        <f t="shared" si="10"/>
        <v>0.47657215635805589</v>
      </c>
      <c r="O49" s="30">
        <f t="shared" si="14"/>
        <v>289.8878112521719</v>
      </c>
      <c r="P49" s="33">
        <f t="shared" si="11"/>
        <v>28.22408485019351</v>
      </c>
    </row>
    <row r="50" spans="2:16" x14ac:dyDescent="0.45">
      <c r="B50" s="7">
        <v>121.124</v>
      </c>
      <c r="C50" s="7">
        <f t="shared" si="15"/>
        <v>3100</v>
      </c>
      <c r="D50" s="7">
        <v>0.21004999999999999</v>
      </c>
      <c r="E50" s="7">
        <v>1.20692</v>
      </c>
      <c r="F50" s="11">
        <f t="shared" si="12"/>
        <v>98.810052223999989</v>
      </c>
      <c r="G50" s="12">
        <f t="shared" si="4"/>
        <v>72.878342118333435</v>
      </c>
      <c r="H50" s="20">
        <f t="shared" si="5"/>
        <v>43.015612062712478</v>
      </c>
      <c r="I50" s="19">
        <f t="shared" si="13"/>
        <v>32.076802769860933</v>
      </c>
      <c r="J50" s="20">
        <f t="shared" si="6"/>
        <v>42.753026586626603</v>
      </c>
      <c r="K50" s="20">
        <f t="shared" si="7"/>
        <v>31.880992408860909</v>
      </c>
      <c r="L50" s="27">
        <f t="shared" si="8"/>
        <v>175.56034002086585</v>
      </c>
      <c r="M50" s="27">
        <f t="shared" si="9"/>
        <v>12.10446409962265</v>
      </c>
      <c r="N50" s="29">
        <f t="shared" si="10"/>
        <v>0.4779839260783838</v>
      </c>
      <c r="O50" s="30">
        <f t="shared" si="14"/>
        <v>290.74655809408875</v>
      </c>
      <c r="P50" s="33">
        <f t="shared" si="11"/>
        <v>28.140722405974127</v>
      </c>
    </row>
    <row r="51" spans="2:16" x14ac:dyDescent="0.45">
      <c r="B51" s="7">
        <v>120.851</v>
      </c>
      <c r="C51" s="7">
        <f t="shared" si="15"/>
        <v>3150</v>
      </c>
      <c r="D51" s="7">
        <v>0.21604999999999999</v>
      </c>
      <c r="E51" s="7">
        <v>1.1927399999999999</v>
      </c>
      <c r="F51" s="11">
        <f t="shared" si="12"/>
        <v>98.587345375999988</v>
      </c>
      <c r="G51" s="12">
        <f t="shared" si="4"/>
        <v>72.714082455522544</v>
      </c>
      <c r="H51" s="20">
        <f t="shared" si="5"/>
        <v>43.610896112278482</v>
      </c>
      <c r="I51" s="19">
        <f t="shared" si="13"/>
        <v>32.520706927777717</v>
      </c>
      <c r="J51" s="20">
        <f t="shared" si="6"/>
        <v>43.344676770764082</v>
      </c>
      <c r="K51" s="20">
        <f t="shared" si="7"/>
        <v>32.322186788186769</v>
      </c>
      <c r="L51" s="27">
        <f t="shared" si="8"/>
        <v>177.98988281101484</v>
      </c>
      <c r="M51" s="27">
        <f t="shared" si="9"/>
        <v>12.271975244100727</v>
      </c>
      <c r="N51" s="29">
        <f t="shared" si="10"/>
        <v>0.48492656170038745</v>
      </c>
      <c r="O51" s="30">
        <f t="shared" si="14"/>
        <v>294.96960263820154</v>
      </c>
      <c r="P51" s="33">
        <f t="shared" si="11"/>
        <v>27.737835046866465</v>
      </c>
    </row>
    <row r="52" spans="2:16" x14ac:dyDescent="0.45">
      <c r="B52" s="7">
        <v>120.596</v>
      </c>
      <c r="C52" s="7">
        <f t="shared" si="15"/>
        <v>3200</v>
      </c>
      <c r="D52" s="7">
        <v>0.21795</v>
      </c>
      <c r="E52" s="7">
        <v>1.1848099999999999</v>
      </c>
      <c r="F52" s="11">
        <f t="shared" si="12"/>
        <v>98.379322496</v>
      </c>
      <c r="G52" s="12">
        <f t="shared" si="4"/>
        <v>72.560653100149764</v>
      </c>
      <c r="H52" s="20">
        <f t="shared" si="5"/>
        <v>44.209651339463363</v>
      </c>
      <c r="I52" s="19">
        <f t="shared" si="13"/>
        <v>32.967199547755591</v>
      </c>
      <c r="J52" s="20">
        <f t="shared" si="6"/>
        <v>43.939776942985198</v>
      </c>
      <c r="K52" s="20">
        <f t="shared" si="7"/>
        <v>32.765953828507314</v>
      </c>
      <c r="L52" s="27">
        <f t="shared" si="8"/>
        <v>180.43359257668303</v>
      </c>
      <c r="M52" s="27">
        <f t="shared" si="9"/>
        <v>12.440463167540109</v>
      </c>
      <c r="N52" s="29">
        <f t="shared" si="10"/>
        <v>0.48256575207496216</v>
      </c>
      <c r="O52" s="30">
        <f t="shared" si="14"/>
        <v>293.53357678992813</v>
      </c>
      <c r="P52" s="33">
        <f t="shared" si="11"/>
        <v>27.873534167008181</v>
      </c>
    </row>
    <row r="53" spans="2:16" x14ac:dyDescent="0.45">
      <c r="B53" s="7">
        <v>120.84</v>
      </c>
      <c r="C53" s="7">
        <f t="shared" si="15"/>
        <v>3250</v>
      </c>
      <c r="D53" s="7">
        <v>0.22305</v>
      </c>
      <c r="E53" s="7">
        <v>1.17378</v>
      </c>
      <c r="F53" s="11">
        <f t="shared" si="12"/>
        <v>98.578371840000003</v>
      </c>
      <c r="G53" s="12">
        <f t="shared" si="4"/>
        <v>72.707463934310397</v>
      </c>
      <c r="H53" s="20">
        <f t="shared" si="5"/>
        <v>44.991273473382826</v>
      </c>
      <c r="I53" s="19">
        <f t="shared" si="13"/>
        <v>33.550056278789441</v>
      </c>
      <c r="J53" s="20">
        <f t="shared" si="6"/>
        <v>44.716627725055581</v>
      </c>
      <c r="K53" s="20">
        <f t="shared" si="7"/>
        <v>33.345252555717224</v>
      </c>
      <c r="L53" s="27">
        <f t="shared" si="8"/>
        <v>183.623640120321</v>
      </c>
      <c r="M53" s="27">
        <f t="shared" si="9"/>
        <v>12.660409289559842</v>
      </c>
      <c r="N53" s="29">
        <f t="shared" si="10"/>
        <v>0.48527805760636511</v>
      </c>
      <c r="O53" s="30">
        <f t="shared" si="14"/>
        <v>295.18340946155149</v>
      </c>
      <c r="P53" s="33">
        <f t="shared" si="11"/>
        <v>27.71774401800819</v>
      </c>
    </row>
    <row r="54" spans="2:16" x14ac:dyDescent="0.45">
      <c r="B54" s="7">
        <v>121.633</v>
      </c>
      <c r="C54" s="7">
        <f t="shared" si="15"/>
        <v>3300</v>
      </c>
      <c r="D54" s="7">
        <v>0.22550000000000001</v>
      </c>
      <c r="E54" s="7">
        <v>1.1611800000000001</v>
      </c>
      <c r="F54" s="11">
        <f t="shared" si="12"/>
        <v>99.225282207999996</v>
      </c>
      <c r="G54" s="12">
        <f t="shared" si="4"/>
        <v>73.18459914533247</v>
      </c>
      <c r="H54" s="20">
        <f t="shared" si="5"/>
        <v>45.983239806178069</v>
      </c>
      <c r="I54" s="19">
        <f t="shared" si="13"/>
        <v>34.289766976501376</v>
      </c>
      <c r="J54" s="20">
        <f t="shared" si="6"/>
        <v>45.702538676112248</v>
      </c>
      <c r="K54" s="20">
        <f t="shared" si="7"/>
        <v>34.080447746700081</v>
      </c>
      <c r="L54" s="27">
        <f t="shared" si="8"/>
        <v>187.67216897586511</v>
      </c>
      <c r="M54" s="27">
        <f t="shared" si="9"/>
        <v>12.939545637680357</v>
      </c>
      <c r="N54" s="29">
        <f t="shared" si="10"/>
        <v>0.48002481897837851</v>
      </c>
      <c r="O54" s="30">
        <f t="shared" si="14"/>
        <v>291.98798600355951</v>
      </c>
      <c r="P54" s="33">
        <f t="shared" si="11"/>
        <v>28.021078174491887</v>
      </c>
    </row>
    <row r="55" spans="2:16" x14ac:dyDescent="0.45">
      <c r="B55" s="7">
        <v>122.181</v>
      </c>
      <c r="C55" s="7">
        <f t="shared" si="15"/>
        <v>3350</v>
      </c>
      <c r="D55" s="7">
        <v>0.22850000000000001</v>
      </c>
      <c r="E55" s="7">
        <v>1.1510400000000001</v>
      </c>
      <c r="F55" s="11">
        <f t="shared" si="12"/>
        <v>99.672327455999991</v>
      </c>
      <c r="G55" s="12">
        <f t="shared" si="4"/>
        <v>73.514321838447358</v>
      </c>
      <c r="H55" s="20">
        <f t="shared" si="5"/>
        <v>46.890265391597659</v>
      </c>
      <c r="I55" s="19">
        <f t="shared" si="13"/>
        <v>34.966137238728606</v>
      </c>
      <c r="J55" s="20">
        <f t="shared" si="6"/>
        <v>46.60402739401448</v>
      </c>
      <c r="K55" s="20">
        <f t="shared" si="7"/>
        <v>34.752689158986541</v>
      </c>
      <c r="L55" s="27">
        <f t="shared" si="8"/>
        <v>191.37402773244244</v>
      </c>
      <c r="M55" s="27">
        <f t="shared" si="9"/>
        <v>13.194779914485348</v>
      </c>
      <c r="N55" s="29">
        <f t="shared" si="10"/>
        <v>0.4770020293382245</v>
      </c>
      <c r="O55" s="30">
        <f t="shared" si="14"/>
        <v>290.14929303551787</v>
      </c>
      <c r="P55" s="33">
        <f t="shared" si="11"/>
        <v>28.198649378810046</v>
      </c>
    </row>
    <row r="56" spans="2:16" x14ac:dyDescent="0.45">
      <c r="B56" s="7">
        <v>122.93300000000001</v>
      </c>
      <c r="C56" s="7">
        <f t="shared" si="15"/>
        <v>3400</v>
      </c>
      <c r="D56" s="7">
        <v>0.23419999999999999</v>
      </c>
      <c r="E56" s="7">
        <v>1.14117</v>
      </c>
      <c r="F56" s="11">
        <f t="shared" si="12"/>
        <v>100.285791008</v>
      </c>
      <c r="G56" s="12">
        <f t="shared" si="4"/>
        <v>73.966788015860487</v>
      </c>
      <c r="H56" s="20">
        <f t="shared" si="5"/>
        <v>47.883027918599204</v>
      </c>
      <c r="I56" s="19">
        <f t="shared" si="13"/>
        <v>35.706441659586574</v>
      </c>
      <c r="J56" s="20">
        <f t="shared" si="6"/>
        <v>47.590729678971513</v>
      </c>
      <c r="K56" s="20">
        <f t="shared" si="7"/>
        <v>35.488474448778419</v>
      </c>
      <c r="L56" s="27">
        <f t="shared" si="8"/>
        <v>195.42580610877405</v>
      </c>
      <c r="M56" s="27">
        <f t="shared" si="9"/>
        <v>13.474140309265309</v>
      </c>
      <c r="N56" s="29">
        <f t="shared" si="10"/>
        <v>0.47876456385698524</v>
      </c>
      <c r="O56" s="30">
        <f t="shared" si="14"/>
        <v>291.22140198498846</v>
      </c>
      <c r="P56" s="33">
        <f t="shared" si="11"/>
        <v>28.094838243515941</v>
      </c>
    </row>
    <row r="57" spans="2:16" x14ac:dyDescent="0.45">
      <c r="B57" s="7">
        <v>123.47499999999999</v>
      </c>
      <c r="C57" s="7">
        <f t="shared" si="15"/>
        <v>3450</v>
      </c>
      <c r="D57" s="7">
        <v>0.23605000000000001</v>
      </c>
      <c r="E57" s="7">
        <v>1.12669</v>
      </c>
      <c r="F57" s="11">
        <f t="shared" si="12"/>
        <v>100.72794159999999</v>
      </c>
      <c r="G57" s="12">
        <f t="shared" si="4"/>
        <v>74.292900606495991</v>
      </c>
      <c r="H57" s="20">
        <f t="shared" si="5"/>
        <v>48.801406431478391</v>
      </c>
      <c r="I57" s="19">
        <f t="shared" si="13"/>
        <v>36.391277815881558</v>
      </c>
      <c r="J57" s="20">
        <f t="shared" si="6"/>
        <v>48.503502021265938</v>
      </c>
      <c r="K57" s="20">
        <f t="shared" si="7"/>
        <v>36.169130075737229</v>
      </c>
      <c r="L57" s="27">
        <f t="shared" si="8"/>
        <v>199.17399975888111</v>
      </c>
      <c r="M57" s="27">
        <f t="shared" si="9"/>
        <v>13.732569265775432</v>
      </c>
      <c r="N57" s="29">
        <f t="shared" si="10"/>
        <v>0.47346554441709832</v>
      </c>
      <c r="O57" s="30">
        <f t="shared" si="14"/>
        <v>287.99813111882929</v>
      </c>
      <c r="P57" s="33">
        <f t="shared" si="11"/>
        <v>28.409275261728446</v>
      </c>
    </row>
    <row r="58" spans="2:16" x14ac:dyDescent="0.45">
      <c r="B58" s="7">
        <v>123.428</v>
      </c>
      <c r="C58" s="7">
        <f t="shared" si="15"/>
        <v>3500</v>
      </c>
      <c r="D58" s="7">
        <v>0.24195</v>
      </c>
      <c r="E58" s="7">
        <v>1.11975</v>
      </c>
      <c r="F58" s="11">
        <f t="shared" si="12"/>
        <v>100.689600128</v>
      </c>
      <c r="G58" s="12">
        <f t="shared" si="4"/>
        <v>74.264621470407675</v>
      </c>
      <c r="H58" s="20">
        <f t="shared" si="5"/>
        <v>49.489828019133853</v>
      </c>
      <c r="I58" s="19">
        <f t="shared" si="13"/>
        <v>36.904634767714406</v>
      </c>
      <c r="J58" s="20">
        <f t="shared" si="6"/>
        <v>49.187721192596868</v>
      </c>
      <c r="K58" s="20">
        <f t="shared" si="7"/>
        <v>36.679353279771661</v>
      </c>
      <c r="L58" s="27">
        <f t="shared" si="8"/>
        <v>201.98366634761391</v>
      </c>
      <c r="M58" s="27">
        <f t="shared" si="9"/>
        <v>13.926289033868747</v>
      </c>
      <c r="N58" s="29">
        <f t="shared" si="10"/>
        <v>0.47854898001349916</v>
      </c>
      <c r="O58" s="30">
        <f t="shared" si="14"/>
        <v>291.09026732322582</v>
      </c>
      <c r="P58" s="33">
        <f t="shared" si="11"/>
        <v>28.107494823016921</v>
      </c>
    </row>
    <row r="59" spans="2:16" x14ac:dyDescent="0.45">
      <c r="B59" s="7">
        <v>124.205</v>
      </c>
      <c r="C59" s="7">
        <f t="shared" si="15"/>
        <v>3550</v>
      </c>
      <c r="D59" s="7">
        <v>0.24545</v>
      </c>
      <c r="E59" s="7">
        <v>1.10622</v>
      </c>
      <c r="F59" s="11">
        <f t="shared" si="12"/>
        <v>101.32345807999999</v>
      </c>
      <c r="G59" s="12">
        <f t="shared" si="4"/>
        <v>74.732129741484798</v>
      </c>
      <c r="H59" s="20">
        <f t="shared" si="5"/>
        <v>50.51282301391128</v>
      </c>
      <c r="I59" s="19">
        <f t="shared" si="13"/>
        <v>37.667483582563079</v>
      </c>
      <c r="J59" s="20">
        <f t="shared" si="6"/>
        <v>50.204471393569065</v>
      </c>
      <c r="K59" s="20">
        <f t="shared" si="7"/>
        <v>37.437545343045201</v>
      </c>
      <c r="L59" s="27">
        <f t="shared" si="8"/>
        <v>206.15883300247717</v>
      </c>
      <c r="M59" s="27">
        <f t="shared" si="9"/>
        <v>14.214156754321593</v>
      </c>
      <c r="N59" s="29">
        <f t="shared" si="10"/>
        <v>0.47563971352349954</v>
      </c>
      <c r="O59" s="30">
        <f t="shared" si="14"/>
        <v>289.32062785964445</v>
      </c>
      <c r="P59" s="33">
        <f t="shared" si="11"/>
        <v>28.279415271376209</v>
      </c>
    </row>
    <row r="60" spans="2:16" x14ac:dyDescent="0.45">
      <c r="B60" s="7">
        <v>124.066</v>
      </c>
      <c r="C60" s="7">
        <f t="shared" si="15"/>
        <v>3600</v>
      </c>
      <c r="D60" s="7">
        <v>0.25505</v>
      </c>
      <c r="E60" s="7">
        <v>1.09697</v>
      </c>
      <c r="F60" s="11">
        <f t="shared" si="12"/>
        <v>101.21006521599999</v>
      </c>
      <c r="G60" s="12">
        <f t="shared" si="4"/>
        <v>74.648495700712957</v>
      </c>
      <c r="H60" s="20">
        <f t="shared" si="5"/>
        <v>51.166945242521251</v>
      </c>
      <c r="I60" s="19">
        <f t="shared" si="13"/>
        <v>38.155263453832013</v>
      </c>
      <c r="J60" s="20">
        <f t="shared" si="6"/>
        <v>50.854600583638351</v>
      </c>
      <c r="K60" s="20">
        <f t="shared" si="7"/>
        <v>37.922347599825336</v>
      </c>
      <c r="L60" s="27">
        <f t="shared" si="8"/>
        <v>208.82851304103039</v>
      </c>
      <c r="M60" s="27">
        <f t="shared" si="9"/>
        <v>14.398224785747747</v>
      </c>
      <c r="N60" s="29">
        <f t="shared" si="10"/>
        <v>0.48792441639945389</v>
      </c>
      <c r="O60" s="30">
        <f t="shared" si="14"/>
        <v>296.7931282587615</v>
      </c>
      <c r="P60" s="33">
        <f t="shared" si="11"/>
        <v>27.567411111637323</v>
      </c>
    </row>
    <row r="61" spans="2:16" x14ac:dyDescent="0.45">
      <c r="B61" s="7">
        <v>123.967</v>
      </c>
      <c r="C61" s="7">
        <f t="shared" si="15"/>
        <v>3650</v>
      </c>
      <c r="D61" s="7">
        <v>0.25755</v>
      </c>
      <c r="E61" s="7">
        <v>1.0940099999999999</v>
      </c>
      <c r="F61" s="11">
        <f t="shared" si="12"/>
        <v>101.129303392</v>
      </c>
      <c r="G61" s="12">
        <f t="shared" si="4"/>
        <v>74.588929009803522</v>
      </c>
      <c r="H61" s="20">
        <f t="shared" si="5"/>
        <v>51.836200889066795</v>
      </c>
      <c r="I61" s="19">
        <f t="shared" si="13"/>
        <v>38.654328336264918</v>
      </c>
      <c r="J61" s="20">
        <f t="shared" si="6"/>
        <v>51.519770810864152</v>
      </c>
      <c r="K61" s="20">
        <f t="shared" si="7"/>
        <v>38.418365979291821</v>
      </c>
      <c r="L61" s="27">
        <f t="shared" si="8"/>
        <v>211.55995735239168</v>
      </c>
      <c r="M61" s="27">
        <f t="shared" si="9"/>
        <v>14.586551315549761</v>
      </c>
      <c r="N61" s="29">
        <f t="shared" si="10"/>
        <v>0.48634572526547404</v>
      </c>
      <c r="O61" s="30">
        <f t="shared" si="14"/>
        <v>295.83284698473591</v>
      </c>
      <c r="P61" s="33">
        <f t="shared" si="11"/>
        <v>27.656895659866805</v>
      </c>
    </row>
    <row r="62" spans="2:16" x14ac:dyDescent="0.45">
      <c r="B62" s="7">
        <v>123.815</v>
      </c>
      <c r="C62" s="7">
        <f t="shared" si="15"/>
        <v>3700</v>
      </c>
      <c r="D62" s="7">
        <v>0.26445000000000002</v>
      </c>
      <c r="E62" s="7">
        <v>1.09659</v>
      </c>
      <c r="F62" s="11">
        <f t="shared" si="12"/>
        <v>101.00530543999999</v>
      </c>
      <c r="G62" s="12">
        <f t="shared" si="4"/>
        <v>74.497473080326387</v>
      </c>
      <c r="H62" s="20">
        <f t="shared" si="5"/>
        <v>52.481857110216964</v>
      </c>
      <c r="I62" s="19">
        <f t="shared" si="13"/>
        <v>39.135795093794108</v>
      </c>
      <c r="J62" s="20">
        <f t="shared" si="6"/>
        <v>52.161485673561224</v>
      </c>
      <c r="K62" s="20">
        <f t="shared" si="7"/>
        <v>38.896893660246654</v>
      </c>
      <c r="L62" s="27">
        <f t="shared" si="8"/>
        <v>214.19508493250046</v>
      </c>
      <c r="M62" s="27">
        <f t="shared" si="9"/>
        <v>14.768237037892069</v>
      </c>
      <c r="N62" s="29">
        <f t="shared" si="10"/>
        <v>0.49323182381365593</v>
      </c>
      <c r="O62" s="30">
        <f t="shared" si="14"/>
        <v>300.02150133553567</v>
      </c>
      <c r="P62" s="33">
        <f t="shared" si="11"/>
        <v>27.270772745943511</v>
      </c>
    </row>
    <row r="63" spans="2:16" x14ac:dyDescent="0.45">
      <c r="B63" s="7">
        <v>123.767</v>
      </c>
      <c r="C63" s="7">
        <f t="shared" si="15"/>
        <v>3750</v>
      </c>
      <c r="D63" s="7">
        <v>0.2651</v>
      </c>
      <c r="E63" s="7">
        <v>1.0980799999999999</v>
      </c>
      <c r="F63" s="11">
        <f t="shared" si="12"/>
        <v>100.96614819199999</v>
      </c>
      <c r="G63" s="12">
        <f t="shared" si="4"/>
        <v>74.468592260491519</v>
      </c>
      <c r="H63" s="20">
        <f t="shared" si="5"/>
        <v>53.170450538348611</v>
      </c>
      <c r="I63" s="19">
        <f t="shared" si="13"/>
        <v>39.649280187313153</v>
      </c>
      <c r="J63" s="20">
        <f t="shared" si="6"/>
        <v>52.845875636381443</v>
      </c>
      <c r="K63" s="20">
        <f t="shared" si="7"/>
        <v>39.407244223736271</v>
      </c>
      <c r="L63" s="27">
        <f t="shared" si="8"/>
        <v>217.00545285665498</v>
      </c>
      <c r="M63" s="27">
        <f t="shared" si="9"/>
        <v>14.962005161379503</v>
      </c>
      <c r="N63" s="29">
        <f t="shared" si="10"/>
        <v>0.48804076644196032</v>
      </c>
      <c r="O63" s="30">
        <f t="shared" si="14"/>
        <v>296.86390129640398</v>
      </c>
      <c r="P63" s="33">
        <f t="shared" si="11"/>
        <v>27.560838977350226</v>
      </c>
    </row>
    <row r="64" spans="2:16" x14ac:dyDescent="0.45">
      <c r="B64" s="7">
        <v>123.509</v>
      </c>
      <c r="C64" s="7">
        <f t="shared" si="15"/>
        <v>3800</v>
      </c>
      <c r="D64" s="7">
        <v>0.26929999999999998</v>
      </c>
      <c r="E64" s="7">
        <v>1.09907</v>
      </c>
      <c r="F64" s="11">
        <f t="shared" si="12"/>
        <v>100.75567798399999</v>
      </c>
      <c r="G64" s="12">
        <f t="shared" si="4"/>
        <v>74.313357853879026</v>
      </c>
      <c r="H64" s="20">
        <f t="shared" si="5"/>
        <v>53.767074943628835</v>
      </c>
      <c r="I64" s="19">
        <f t="shared" si="13"/>
        <v>40.094183850382237</v>
      </c>
      <c r="J64" s="20">
        <f t="shared" si="6"/>
        <v>53.438857994135375</v>
      </c>
      <c r="K64" s="20">
        <f t="shared" si="7"/>
        <v>39.849432006812549</v>
      </c>
      <c r="L64" s="27">
        <f t="shared" si="8"/>
        <v>219.44046606309357</v>
      </c>
      <c r="M64" s="27">
        <f t="shared" si="9"/>
        <v>15.129893477931748</v>
      </c>
      <c r="N64" s="29">
        <f t="shared" si="10"/>
        <v>0.49027150906083644</v>
      </c>
      <c r="O64" s="30">
        <f t="shared" si="14"/>
        <v>298.22081039532139</v>
      </c>
      <c r="P64" s="33">
        <f t="shared" si="11"/>
        <v>27.435436752292254</v>
      </c>
    </row>
    <row r="65" spans="2:16" x14ac:dyDescent="0.45">
      <c r="B65" s="7">
        <v>122.672</v>
      </c>
      <c r="C65" s="7">
        <f t="shared" si="15"/>
        <v>3850</v>
      </c>
      <c r="D65" s="7">
        <v>0.27374999999999999</v>
      </c>
      <c r="E65" s="7">
        <v>1.1053299999999999</v>
      </c>
      <c r="F65" s="11">
        <f t="shared" si="12"/>
        <v>100.072873472</v>
      </c>
      <c r="G65" s="12">
        <f t="shared" si="4"/>
        <v>73.809748558008323</v>
      </c>
      <c r="H65" s="20">
        <f t="shared" si="5"/>
        <v>54.105371561068047</v>
      </c>
      <c r="I65" s="19">
        <f t="shared" si="13"/>
        <v>40.346452116598897</v>
      </c>
      <c r="J65" s="20">
        <f t="shared" si="6"/>
        <v>53.775089506044552</v>
      </c>
      <c r="K65" s="20">
        <f t="shared" si="7"/>
        <v>40.100160320913936</v>
      </c>
      <c r="L65" s="27">
        <f t="shared" si="8"/>
        <v>220.82116173002839</v>
      </c>
      <c r="M65" s="27">
        <f t="shared" si="9"/>
        <v>15.225089130497304</v>
      </c>
      <c r="N65" s="29">
        <f t="shared" si="10"/>
        <v>0.49525681123464116</v>
      </c>
      <c r="O65" s="30">
        <f t="shared" si="14"/>
        <v>301.25325431029728</v>
      </c>
      <c r="P65" s="33">
        <f t="shared" si="11"/>
        <v>27.15926903611383</v>
      </c>
    </row>
    <row r="66" spans="2:16" x14ac:dyDescent="0.45">
      <c r="B66" s="7">
        <v>122.157</v>
      </c>
      <c r="C66" s="7">
        <f t="shared" si="15"/>
        <v>3900</v>
      </c>
      <c r="D66" s="7">
        <v>0.27589999999999998</v>
      </c>
      <c r="E66" s="7">
        <v>1.11704</v>
      </c>
      <c r="F66" s="11">
        <f t="shared" si="12"/>
        <v>99.652748831999986</v>
      </c>
      <c r="G66" s="12">
        <f t="shared" si="4"/>
        <v>73.499881428529903</v>
      </c>
      <c r="H66" s="20">
        <f t="shared" si="5"/>
        <v>54.5779443265941</v>
      </c>
      <c r="I66" s="19">
        <f t="shared" si="13"/>
        <v>40.698850296405965</v>
      </c>
      <c r="J66" s="20">
        <f t="shared" si="6"/>
        <v>54.24477748768237</v>
      </c>
      <c r="K66" s="20">
        <f t="shared" si="7"/>
        <v>40.450407313294413</v>
      </c>
      <c r="L66" s="27">
        <f t="shared" si="8"/>
        <v>222.74988089551186</v>
      </c>
      <c r="M66" s="27">
        <f t="shared" si="9"/>
        <v>15.358069688031394</v>
      </c>
      <c r="N66" s="29">
        <f t="shared" si="10"/>
        <v>0.49482455135344083</v>
      </c>
      <c r="O66" s="30">
        <f t="shared" si="14"/>
        <v>300.99032063030461</v>
      </c>
      <c r="P66" s="33">
        <f t="shared" si="11"/>
        <v>27.182994339102386</v>
      </c>
    </row>
    <row r="67" spans="2:16" x14ac:dyDescent="0.45">
      <c r="B67" s="7">
        <v>121.184</v>
      </c>
      <c r="C67" s="7">
        <f t="shared" si="15"/>
        <v>3950</v>
      </c>
      <c r="D67" s="7">
        <v>0.28284999999999999</v>
      </c>
      <c r="E67" s="7">
        <v>1.12259</v>
      </c>
      <c r="F67" s="11">
        <f t="shared" si="12"/>
        <v>98.858998783999994</v>
      </c>
      <c r="G67" s="12">
        <f t="shared" si="4"/>
        <v>72.914443143127031</v>
      </c>
      <c r="H67" s="20">
        <f t="shared" si="5"/>
        <v>54.837366165466804</v>
      </c>
      <c r="I67" s="19">
        <f t="shared" si="13"/>
        <v>40.892301528660497</v>
      </c>
      <c r="J67" s="20">
        <f t="shared" si="6"/>
        <v>54.502615706008932</v>
      </c>
      <c r="K67" s="20">
        <f t="shared" si="7"/>
        <v>40.642677637467322</v>
      </c>
      <c r="L67" s="27">
        <f t="shared" si="8"/>
        <v>223.80866360386744</v>
      </c>
      <c r="M67" s="27">
        <f t="shared" si="9"/>
        <v>15.43107021469401</v>
      </c>
      <c r="N67" s="29">
        <f t="shared" si="10"/>
        <v>0.50488946480867714</v>
      </c>
      <c r="O67" s="30">
        <f t="shared" si="14"/>
        <v>307.11257450740453</v>
      </c>
      <c r="P67" s="33">
        <f t="shared" si="11"/>
        <v>26.64110447102815</v>
      </c>
    </row>
    <row r="68" spans="2:16" x14ac:dyDescent="0.45">
      <c r="B68" s="7">
        <v>120.004</v>
      </c>
      <c r="C68" s="7">
        <f t="shared" si="15"/>
        <v>4000</v>
      </c>
      <c r="D68" s="7">
        <v>0.28455000000000003</v>
      </c>
      <c r="E68" s="7">
        <v>1.1246100000000001</v>
      </c>
      <c r="F68" s="11">
        <f t="shared" si="12"/>
        <v>97.896383103999995</v>
      </c>
      <c r="G68" s="12">
        <f t="shared" si="4"/>
        <v>72.204456322186232</v>
      </c>
      <c r="H68" s="20">
        <f t="shared" si="5"/>
        <v>54.990785342600091</v>
      </c>
      <c r="I68" s="19">
        <f t="shared" si="13"/>
        <v>41.006706426092713</v>
      </c>
      <c r="J68" s="20">
        <f t="shared" si="6"/>
        <v>54.655098347644142</v>
      </c>
      <c r="K68" s="20">
        <f t="shared" si="7"/>
        <v>40.756384159053695</v>
      </c>
      <c r="L68" s="27">
        <f t="shared" si="8"/>
        <v>224.43481586839812</v>
      </c>
      <c r="M68" s="27">
        <f t="shared" si="9"/>
        <v>15.474241910567965</v>
      </c>
      <c r="N68" s="29">
        <f t="shared" si="10"/>
        <v>0.50650691745663712</v>
      </c>
      <c r="O68" s="30">
        <f t="shared" si="14"/>
        <v>308.09643351315162</v>
      </c>
      <c r="P68" s="33">
        <f t="shared" si="11"/>
        <v>26.55603016407176</v>
      </c>
    </row>
    <row r="69" spans="2:16" x14ac:dyDescent="0.45">
      <c r="B69" s="7">
        <v>118.73399999999999</v>
      </c>
      <c r="C69" s="7">
        <f t="shared" si="15"/>
        <v>4050</v>
      </c>
      <c r="D69" s="7">
        <v>0.28710000000000002</v>
      </c>
      <c r="E69" s="7">
        <v>1.1222000000000001</v>
      </c>
      <c r="F69" s="11">
        <f t="shared" si="12"/>
        <v>96.860347583999996</v>
      </c>
      <c r="G69" s="12">
        <f t="shared" si="4"/>
        <v>71.440317964055041</v>
      </c>
      <c r="H69" s="20">
        <f t="shared" si="5"/>
        <v>55.088929166562224</v>
      </c>
      <c r="I69" s="19">
        <f t="shared" si="13"/>
        <v>41.079892414466499</v>
      </c>
      <c r="J69" s="20">
        <f t="shared" si="6"/>
        <v>54.752643060225452</v>
      </c>
      <c r="K69" s="20">
        <f t="shared" si="7"/>
        <v>40.82912338922322</v>
      </c>
      <c r="L69" s="27">
        <f t="shared" si="8"/>
        <v>224.83537190560196</v>
      </c>
      <c r="M69" s="27">
        <f t="shared" si="9"/>
        <v>15.501859287998684</v>
      </c>
      <c r="N69" s="29">
        <f t="shared" si="10"/>
        <v>0.51013553310921489</v>
      </c>
      <c r="O69" s="30">
        <f t="shared" si="14"/>
        <v>310.30363642118482</v>
      </c>
      <c r="P69" s="33">
        <f t="shared" si="11"/>
        <v>26.367135996797487</v>
      </c>
    </row>
    <row r="70" spans="2:16" x14ac:dyDescent="0.45">
      <c r="B70" s="7">
        <v>117.44199999999999</v>
      </c>
      <c r="C70" s="7">
        <f t="shared" si="15"/>
        <v>4100</v>
      </c>
      <c r="D70" s="7">
        <v>0.28894999999999998</v>
      </c>
      <c r="E70" s="7">
        <v>1.1239399999999999</v>
      </c>
      <c r="F70" s="11">
        <f t="shared" si="12"/>
        <v>95.806364991999985</v>
      </c>
      <c r="G70" s="12">
        <f t="shared" si="4"/>
        <v>70.662942563499513</v>
      </c>
      <c r="H70" s="20">
        <f t="shared" si="5"/>
        <v>55.162190489573518</v>
      </c>
      <c r="I70" s="19">
        <f t="shared" si="13"/>
        <v>41.134523486679683</v>
      </c>
      <c r="J70" s="20">
        <f t="shared" si="6"/>
        <v>54.825457165158028</v>
      </c>
      <c r="K70" s="20">
        <f t="shared" si="7"/>
        <v>40.883420970282423</v>
      </c>
      <c r="L70" s="27">
        <f t="shared" si="8"/>
        <v>225.13437457373769</v>
      </c>
      <c r="M70" s="27">
        <f t="shared" si="9"/>
        <v>15.522474804360238</v>
      </c>
      <c r="N70" s="29">
        <f t="shared" si="10"/>
        <v>0.51274083723970465</v>
      </c>
      <c r="O70" s="30">
        <f t="shared" si="14"/>
        <v>311.88838261744911</v>
      </c>
      <c r="P70" s="33">
        <f t="shared" si="11"/>
        <v>26.233161085238947</v>
      </c>
    </row>
    <row r="71" spans="2:16" x14ac:dyDescent="0.45">
      <c r="B71" s="7">
        <v>116.5</v>
      </c>
      <c r="C71" s="7">
        <f t="shared" si="15"/>
        <v>4150</v>
      </c>
      <c r="D71" s="7">
        <v>0.29304999999999998</v>
      </c>
      <c r="E71" s="7">
        <v>1.12233</v>
      </c>
      <c r="F71" s="11">
        <f t="shared" si="12"/>
        <v>95.037903999999997</v>
      </c>
      <c r="G71" s="12">
        <f t="shared" si="4"/>
        <v>70.096156474240004</v>
      </c>
      <c r="H71" s="20">
        <f t="shared" si="5"/>
        <v>55.387049480670612</v>
      </c>
      <c r="I71" s="19">
        <f t="shared" si="13"/>
        <v>41.302201154451467</v>
      </c>
      <c r="J71" s="20">
        <f t="shared" si="6"/>
        <v>55.048943521939385</v>
      </c>
      <c r="K71" s="20">
        <f t="shared" si="7"/>
        <v>41.050075062703087</v>
      </c>
      <c r="L71" s="27">
        <f t="shared" si="8"/>
        <v>226.05209535093366</v>
      </c>
      <c r="M71" s="27">
        <f t="shared" si="9"/>
        <v>15.585749449418033</v>
      </c>
      <c r="N71" s="29">
        <f t="shared" si="10"/>
        <v>0.51790512456184878</v>
      </c>
      <c r="O71" s="30">
        <f t="shared" si="14"/>
        <v>315.02969905509883</v>
      </c>
      <c r="P71" s="33">
        <f t="shared" si="11"/>
        <v>25.971577303215398</v>
      </c>
    </row>
    <row r="72" spans="2:16" x14ac:dyDescent="0.45">
      <c r="B72" s="7">
        <v>115.931</v>
      </c>
      <c r="C72" s="7">
        <f t="shared" si="15"/>
        <v>4200</v>
      </c>
      <c r="D72" s="7">
        <v>0.2949</v>
      </c>
      <c r="E72" s="7">
        <v>1.1217900000000001</v>
      </c>
      <c r="F72" s="11">
        <f t="shared" ref="F72:F98" si="16">$G$4*B72</f>
        <v>94.573727455999986</v>
      </c>
      <c r="G72" s="12">
        <f t="shared" si="4"/>
        <v>69.753798422447346</v>
      </c>
      <c r="H72" s="20">
        <f t="shared" si="5"/>
        <v>55.780587083185722</v>
      </c>
      <c r="I72" s="19">
        <f t="shared" ref="I72:I98" si="17">(F72*C72*2*3.14159)/(60*1000)</f>
        <v>41.595662701389294</v>
      </c>
      <c r="J72" s="20">
        <f t="shared" si="6"/>
        <v>55.440078804604589</v>
      </c>
      <c r="K72" s="20">
        <f t="shared" si="7"/>
        <v>41.341745196330251</v>
      </c>
      <c r="L72" s="27">
        <f t="shared" si="8"/>
        <v>227.65824697811092</v>
      </c>
      <c r="M72" s="27">
        <f t="shared" si="9"/>
        <v>15.696489749348</v>
      </c>
      <c r="N72" s="29">
        <f t="shared" si="10"/>
        <v>0.51749767717847039</v>
      </c>
      <c r="O72" s="30">
        <f t="shared" ref="O72:O98" si="18">((D72*0.74*60)*1000)/I72</f>
        <v>314.78185824318348</v>
      </c>
      <c r="P72" s="33">
        <f t="shared" si="11"/>
        <v>25.992025803143171</v>
      </c>
    </row>
    <row r="73" spans="2:16" x14ac:dyDescent="0.45">
      <c r="B73" s="7">
        <v>115.03400000000001</v>
      </c>
      <c r="C73" s="7">
        <f t="shared" ref="C73:C98" si="19">C72+50</f>
        <v>4250</v>
      </c>
      <c r="D73" s="7">
        <v>0.29715000000000003</v>
      </c>
      <c r="E73" s="7">
        <v>1.12456</v>
      </c>
      <c r="F73" s="11">
        <f t="shared" si="16"/>
        <v>93.841976383999992</v>
      </c>
      <c r="G73" s="12">
        <f t="shared" ref="G73:G98" si="20">F73*0.73756</f>
        <v>69.214088101783034</v>
      </c>
      <c r="H73" s="20">
        <f t="shared" ref="H73:H98" si="21">(2* PI()*G73*C73)/33000</f>
        <v>56.007909121108042</v>
      </c>
      <c r="I73" s="19">
        <f t="shared" si="17"/>
        <v>41.765177066663156</v>
      </c>
      <c r="J73" s="20">
        <f t="shared" ref="J73:J98" si="22">H73*(1013.25/$B$4)^0.5*($E$4/298.15)^-0.5</f>
        <v>55.666013172732377</v>
      </c>
      <c r="K73" s="20">
        <f t="shared" ref="K73:K98" si="23">I73*(1013.25/$B$4)^0.5*($E$4/298.15)^-0.5</f>
        <v>41.51022477427518</v>
      </c>
      <c r="L73" s="27">
        <f t="shared" ref="L73:L98" si="24">(2*PI()*F73*C73)/($J$4*6894.76)</f>
        <v>228.58602022968518</v>
      </c>
      <c r="M73" s="27">
        <f t="shared" ref="M73:M98" si="25">(2*PI()*F73*C73)/$J$4/100000</f>
        <v>15.760457488388242</v>
      </c>
      <c r="N73" s="29">
        <f t="shared" ref="N73:N98" si="26">((D73*0.74*60)*2.20462)/H73</f>
        <v>0.51932961329274063</v>
      </c>
      <c r="O73" s="30">
        <f t="shared" si="18"/>
        <v>315.89618257672805</v>
      </c>
      <c r="P73" s="33">
        <f t="shared" ref="P73:P98" si="27">((I73*1000)/(((D73*0.74)/60)*44000000))*100</f>
        <v>25.900338886909147</v>
      </c>
    </row>
    <row r="74" spans="2:16" x14ac:dyDescent="0.45">
      <c r="B74" s="7">
        <v>114.39100000000001</v>
      </c>
      <c r="C74" s="7">
        <f t="shared" si="19"/>
        <v>4300</v>
      </c>
      <c r="D74" s="7">
        <v>0.30220000000000002</v>
      </c>
      <c r="E74" s="7">
        <v>1.1227799999999999</v>
      </c>
      <c r="F74" s="11">
        <f t="shared" si="16"/>
        <v>93.317432416000003</v>
      </c>
      <c r="G74" s="12">
        <f t="shared" si="20"/>
        <v>68.827205452744963</v>
      </c>
      <c r="H74" s="20">
        <f t="shared" si="21"/>
        <v>56.35007787727718</v>
      </c>
      <c r="I74" s="19">
        <f t="shared" si="17"/>
        <v>42.020332792208677</v>
      </c>
      <c r="J74" s="20">
        <f t="shared" si="22"/>
        <v>56.006093186200161</v>
      </c>
      <c r="K74" s="20">
        <f t="shared" si="23"/>
        <v>41.763822921433331</v>
      </c>
      <c r="L74" s="27">
        <f t="shared" si="24"/>
        <v>229.98251932145658</v>
      </c>
      <c r="M74" s="27">
        <f t="shared" si="25"/>
        <v>15.85674274916806</v>
      </c>
      <c r="N74" s="29">
        <f t="shared" si="26"/>
        <v>0.52494844365651372</v>
      </c>
      <c r="O74" s="30">
        <f t="shared" si="18"/>
        <v>319.31398702505942</v>
      </c>
      <c r="P74" s="33">
        <f t="shared" si="27"/>
        <v>25.623112404330978</v>
      </c>
    </row>
    <row r="75" spans="2:16" x14ac:dyDescent="0.45">
      <c r="B75" s="7">
        <v>114.01600000000001</v>
      </c>
      <c r="C75" s="7">
        <f t="shared" si="19"/>
        <v>4350</v>
      </c>
      <c r="D75" s="7">
        <v>0.30604999999999999</v>
      </c>
      <c r="E75" s="7">
        <v>1.1194299999999999</v>
      </c>
      <c r="F75" s="11">
        <f t="shared" si="16"/>
        <v>93.011516415999992</v>
      </c>
      <c r="G75" s="12">
        <f t="shared" si="20"/>
        <v>68.60157404778495</v>
      </c>
      <c r="H75" s="20">
        <f t="shared" si="21"/>
        <v>56.818434823120953</v>
      </c>
      <c r="I75" s="19">
        <f t="shared" si="17"/>
        <v>42.369587229314497</v>
      </c>
      <c r="J75" s="20">
        <f t="shared" si="22"/>
        <v>56.471591083300815</v>
      </c>
      <c r="K75" s="20">
        <f t="shared" si="23"/>
        <v>42.110945361846667</v>
      </c>
      <c r="L75" s="27">
        <f t="shared" si="24"/>
        <v>231.89403239126005</v>
      </c>
      <c r="M75" s="27">
        <f t="shared" si="25"/>
        <v>15.988536987699641</v>
      </c>
      <c r="N75" s="29">
        <f t="shared" si="26"/>
        <v>0.52725393646727803</v>
      </c>
      <c r="O75" s="30">
        <f t="shared" si="18"/>
        <v>320.71636493542144</v>
      </c>
      <c r="P75" s="33">
        <f t="shared" si="27"/>
        <v>25.511071701831149</v>
      </c>
    </row>
    <row r="76" spans="2:16" x14ac:dyDescent="0.45">
      <c r="B76" s="7">
        <v>113.871</v>
      </c>
      <c r="C76" s="7">
        <f t="shared" si="19"/>
        <v>4400</v>
      </c>
      <c r="D76" s="7">
        <v>0.30919999999999997</v>
      </c>
      <c r="E76" s="7">
        <v>1.1198600000000001</v>
      </c>
      <c r="F76" s="11">
        <f t="shared" si="16"/>
        <v>92.893228895999997</v>
      </c>
      <c r="G76" s="12">
        <f t="shared" si="20"/>
        <v>68.514329904533753</v>
      </c>
      <c r="H76" s="20">
        <f t="shared" si="21"/>
        <v>57.398430798322856</v>
      </c>
      <c r="I76" s="19">
        <f t="shared" si="17"/>
        <v>42.802091048549741</v>
      </c>
      <c r="J76" s="20">
        <f t="shared" si="22"/>
        <v>57.048046517941444</v>
      </c>
      <c r="K76" s="20">
        <f t="shared" si="23"/>
        <v>42.540808994976523</v>
      </c>
      <c r="L76" s="27">
        <f t="shared" si="24"/>
        <v>234.26117970672144</v>
      </c>
      <c r="M76" s="27">
        <f t="shared" si="25"/>
        <v>16.151746113947144</v>
      </c>
      <c r="N76" s="29">
        <f t="shared" si="26"/>
        <v>0.52729806645662425</v>
      </c>
      <c r="O76" s="30">
        <f t="shared" si="18"/>
        <v>320.74320818644117</v>
      </c>
      <c r="P76" s="33">
        <f t="shared" si="27"/>
        <v>25.508936660202846</v>
      </c>
    </row>
    <row r="77" spans="2:16" x14ac:dyDescent="0.45">
      <c r="B77" s="7">
        <v>113.985</v>
      </c>
      <c r="C77" s="7">
        <f t="shared" si="19"/>
        <v>4450</v>
      </c>
      <c r="D77" s="7">
        <v>0.30990000000000001</v>
      </c>
      <c r="E77" s="7">
        <v>1.11873</v>
      </c>
      <c r="F77" s="11">
        <f t="shared" si="16"/>
        <v>92.986227359999987</v>
      </c>
      <c r="G77" s="12">
        <f t="shared" si="20"/>
        <v>68.582921851641586</v>
      </c>
      <c r="H77" s="20">
        <f t="shared" si="21"/>
        <v>58.108802142802332</v>
      </c>
      <c r="I77" s="19">
        <f t="shared" si="17"/>
        <v>43.331815965098848</v>
      </c>
      <c r="J77" s="20">
        <f t="shared" si="22"/>
        <v>57.754081455503908</v>
      </c>
      <c r="K77" s="20">
        <f t="shared" si="23"/>
        <v>43.067300246752858</v>
      </c>
      <c r="L77" s="27">
        <f t="shared" si="24"/>
        <v>237.16043020665799</v>
      </c>
      <c r="M77" s="27">
        <f t="shared" si="25"/>
        <v>16.351642477716574</v>
      </c>
      <c r="N77" s="29">
        <f t="shared" si="26"/>
        <v>0.52203108734977433</v>
      </c>
      <c r="O77" s="30">
        <f t="shared" si="18"/>
        <v>317.53942671321443</v>
      </c>
      <c r="P77" s="33">
        <f t="shared" si="27"/>
        <v>25.76630645997729</v>
      </c>
    </row>
    <row r="78" spans="2:16" x14ac:dyDescent="0.45">
      <c r="B78" s="7">
        <v>113.306</v>
      </c>
      <c r="C78" s="7">
        <f t="shared" si="19"/>
        <v>4500</v>
      </c>
      <c r="D78" s="7">
        <v>0.31445000000000001</v>
      </c>
      <c r="E78" s="7">
        <v>1.1156299999999999</v>
      </c>
      <c r="F78" s="11">
        <f t="shared" si="16"/>
        <v>92.432315455999998</v>
      </c>
      <c r="G78" s="12">
        <f t="shared" si="20"/>
        <v>68.174378587727361</v>
      </c>
      <c r="H78" s="20">
        <f t="shared" si="21"/>
        <v>58.411670982069161</v>
      </c>
      <c r="I78" s="19">
        <f t="shared" si="17"/>
        <v>43.557665687012253</v>
      </c>
      <c r="J78" s="20">
        <f t="shared" si="22"/>
        <v>58.055101455371812</v>
      </c>
      <c r="K78" s="20">
        <f t="shared" si="23"/>
        <v>43.291771286510908</v>
      </c>
      <c r="L78" s="27">
        <f t="shared" si="24"/>
        <v>238.39653388747715</v>
      </c>
      <c r="M78" s="27">
        <f t="shared" si="25"/>
        <v>16.436868859860219</v>
      </c>
      <c r="N78" s="29">
        <f t="shared" si="26"/>
        <v>0.52694911790913568</v>
      </c>
      <c r="O78" s="30">
        <f t="shared" si="18"/>
        <v>320.53095086229507</v>
      </c>
      <c r="P78" s="33">
        <f t="shared" si="27"/>
        <v>25.525828815617913</v>
      </c>
    </row>
    <row r="79" spans="2:16" x14ac:dyDescent="0.45">
      <c r="B79" s="7">
        <v>113.074</v>
      </c>
      <c r="C79" s="7">
        <f t="shared" si="19"/>
        <v>4550</v>
      </c>
      <c r="D79" s="7">
        <v>0.31709999999999999</v>
      </c>
      <c r="E79" s="7">
        <v>1.1095299999999999</v>
      </c>
      <c r="F79" s="11">
        <f t="shared" si="16"/>
        <v>92.243055423999991</v>
      </c>
      <c r="G79" s="12">
        <f t="shared" si="20"/>
        <v>68.034787958525428</v>
      </c>
      <c r="H79" s="20">
        <f t="shared" si="21"/>
        <v>58.939759677433017</v>
      </c>
      <c r="I79" s="19">
        <f t="shared" si="17"/>
        <v>43.951462174238429</v>
      </c>
      <c r="J79" s="20">
        <f t="shared" si="22"/>
        <v>58.579966474148534</v>
      </c>
      <c r="K79" s="20">
        <f t="shared" si="23"/>
        <v>43.683163873545482</v>
      </c>
      <c r="L79" s="27">
        <f t="shared" si="24"/>
        <v>240.55183114987787</v>
      </c>
      <c r="M79" s="27">
        <f t="shared" si="25"/>
        <v>16.585471433389319</v>
      </c>
      <c r="N79" s="29">
        <f t="shared" si="26"/>
        <v>0.52662878604651697</v>
      </c>
      <c r="O79" s="30">
        <f t="shared" si="18"/>
        <v>320.33610040515015</v>
      </c>
      <c r="P79" s="33">
        <f t="shared" si="27"/>
        <v>25.541355381020423</v>
      </c>
    </row>
    <row r="80" spans="2:16" x14ac:dyDescent="0.45">
      <c r="B80" s="7">
        <v>112.19499999999999</v>
      </c>
      <c r="C80" s="7">
        <f t="shared" si="19"/>
        <v>4600</v>
      </c>
      <c r="D80" s="7">
        <v>0.31940000000000002</v>
      </c>
      <c r="E80" s="7">
        <v>1.1056900000000001</v>
      </c>
      <c r="F80" s="11">
        <f t="shared" si="16"/>
        <v>91.525988319999982</v>
      </c>
      <c r="G80" s="12">
        <f t="shared" si="20"/>
        <v>67.505907945299185</v>
      </c>
      <c r="H80" s="20">
        <f t="shared" si="21"/>
        <v>59.124236156627852</v>
      </c>
      <c r="I80" s="19">
        <f t="shared" si="17"/>
        <v>44.089026545755068</v>
      </c>
      <c r="J80" s="20">
        <f t="shared" si="22"/>
        <v>58.763316830947502</v>
      </c>
      <c r="K80" s="20">
        <f t="shared" si="23"/>
        <v>43.819888493998377</v>
      </c>
      <c r="L80" s="27">
        <f t="shared" si="24"/>
        <v>241.30473810296456</v>
      </c>
      <c r="M80" s="27">
        <f t="shared" si="25"/>
        <v>16.637382560827959</v>
      </c>
      <c r="N80" s="29">
        <f t="shared" si="26"/>
        <v>0.52879346805219118</v>
      </c>
      <c r="O80" s="30">
        <f t="shared" si="18"/>
        <v>321.65282636219592</v>
      </c>
      <c r="P80" s="33">
        <f t="shared" si="27"/>
        <v>25.436798657584553</v>
      </c>
    </row>
    <row r="81" spans="2:16" x14ac:dyDescent="0.45">
      <c r="B81" s="7">
        <v>111.06100000000001</v>
      </c>
      <c r="C81" s="7">
        <f t="shared" si="19"/>
        <v>4650</v>
      </c>
      <c r="D81" s="7">
        <v>0.32055</v>
      </c>
      <c r="E81" s="7">
        <v>1.09782</v>
      </c>
      <c r="F81" s="11">
        <f t="shared" si="16"/>
        <v>90.600898336</v>
      </c>
      <c r="G81" s="12">
        <f t="shared" si="20"/>
        <v>66.823598576700164</v>
      </c>
      <c r="H81" s="20">
        <f t="shared" si="21"/>
        <v>59.162802887498472</v>
      </c>
      <c r="I81" s="19">
        <f t="shared" si="17"/>
        <v>44.117785811526105</v>
      </c>
      <c r="J81" s="20">
        <f t="shared" si="22"/>
        <v>58.801648134193101</v>
      </c>
      <c r="K81" s="20">
        <f t="shared" si="23"/>
        <v>43.848472201056374</v>
      </c>
      <c r="L81" s="27">
        <f t="shared" si="24"/>
        <v>241.46214114945079</v>
      </c>
      <c r="M81" s="27">
        <f t="shared" si="25"/>
        <v>16.648235123115871</v>
      </c>
      <c r="N81" s="29">
        <f t="shared" si="26"/>
        <v>0.53035144126057288</v>
      </c>
      <c r="O81" s="30">
        <f t="shared" si="18"/>
        <v>322.60050540164855</v>
      </c>
      <c r="P81" s="33">
        <f t="shared" si="27"/>
        <v>25.362074903235328</v>
      </c>
    </row>
    <row r="82" spans="2:16" x14ac:dyDescent="0.45">
      <c r="B82" s="7">
        <v>109.973</v>
      </c>
      <c r="C82" s="7">
        <f t="shared" si="19"/>
        <v>4700</v>
      </c>
      <c r="D82" s="7">
        <v>0.32069999999999999</v>
      </c>
      <c r="E82" s="7">
        <v>1.09558</v>
      </c>
      <c r="F82" s="11">
        <f t="shared" si="16"/>
        <v>89.713334047999993</v>
      </c>
      <c r="G82" s="12">
        <f t="shared" si="20"/>
        <v>66.168966660442877</v>
      </c>
      <c r="H82" s="20">
        <f t="shared" si="21"/>
        <v>59.213146419003259</v>
      </c>
      <c r="I82" s="19">
        <f t="shared" si="17"/>
        <v>44.155327054190813</v>
      </c>
      <c r="J82" s="20">
        <f t="shared" si="22"/>
        <v>58.85168434750446</v>
      </c>
      <c r="K82" s="20">
        <f t="shared" si="23"/>
        <v>43.885784276109483</v>
      </c>
      <c r="L82" s="27">
        <f t="shared" si="24"/>
        <v>241.66760905017361</v>
      </c>
      <c r="M82" s="27">
        <f t="shared" si="25"/>
        <v>16.662401641747749</v>
      </c>
      <c r="N82" s="29">
        <f t="shared" si="26"/>
        <v>0.53014849654274487</v>
      </c>
      <c r="O82" s="30">
        <f t="shared" si="18"/>
        <v>322.47705882745936</v>
      </c>
      <c r="P82" s="33">
        <f t="shared" si="27"/>
        <v>25.371783690807746</v>
      </c>
    </row>
    <row r="83" spans="2:16" x14ac:dyDescent="0.45">
      <c r="B83" s="7">
        <v>108.654</v>
      </c>
      <c r="C83" s="7">
        <f t="shared" si="19"/>
        <v>4750</v>
      </c>
      <c r="D83" s="7">
        <v>0.32485000000000003</v>
      </c>
      <c r="E83" s="7">
        <v>1.0882700000000001</v>
      </c>
      <c r="F83" s="11">
        <f t="shared" si="16"/>
        <v>88.637325503999989</v>
      </c>
      <c r="G83" s="12">
        <f t="shared" si="20"/>
        <v>65.375345798730237</v>
      </c>
      <c r="H83" s="20">
        <f t="shared" si="21"/>
        <v>59.125324479643666</v>
      </c>
      <c r="I83" s="19">
        <f t="shared" si="17"/>
        <v>44.089838109767626</v>
      </c>
      <c r="J83" s="20">
        <f t="shared" si="22"/>
        <v>58.764398510379657</v>
      </c>
      <c r="K83" s="20">
        <f t="shared" si="23"/>
        <v>43.820695103881214</v>
      </c>
      <c r="L83" s="27">
        <f t="shared" si="24"/>
        <v>241.30917989396895</v>
      </c>
      <c r="M83" s="27">
        <f t="shared" si="25"/>
        <v>16.637688811657412</v>
      </c>
      <c r="N83" s="29">
        <f t="shared" si="26"/>
        <v>0.53780650018669696</v>
      </c>
      <c r="O83" s="30">
        <f t="shared" si="18"/>
        <v>327.13524518033256</v>
      </c>
      <c r="P83" s="33">
        <f t="shared" si="27"/>
        <v>25.010506517902016</v>
      </c>
    </row>
    <row r="84" spans="2:16" x14ac:dyDescent="0.45">
      <c r="B84" s="7">
        <v>107.07599999999999</v>
      </c>
      <c r="C84" s="7">
        <f t="shared" si="19"/>
        <v>4800</v>
      </c>
      <c r="D84" s="7">
        <v>0.32455000000000001</v>
      </c>
      <c r="E84" s="7">
        <v>1.08396</v>
      </c>
      <c r="F84" s="11">
        <f t="shared" si="16"/>
        <v>87.350030975999985</v>
      </c>
      <c r="G84" s="12">
        <f t="shared" si="20"/>
        <v>64.425888846658552</v>
      </c>
      <c r="H84" s="20">
        <f t="shared" si="21"/>
        <v>58.879970647754213</v>
      </c>
      <c r="I84" s="19">
        <f t="shared" si="17"/>
        <v>43.906877410222684</v>
      </c>
      <c r="J84" s="20">
        <f t="shared" si="22"/>
        <v>58.520542421976039</v>
      </c>
      <c r="K84" s="20">
        <f t="shared" si="23"/>
        <v>43.638851273772531</v>
      </c>
      <c r="L84" s="27">
        <f t="shared" si="24"/>
        <v>240.30781317880661</v>
      </c>
      <c r="M84" s="27">
        <f t="shared" si="25"/>
        <v>16.568646979927088</v>
      </c>
      <c r="N84" s="29">
        <f t="shared" si="26"/>
        <v>0.53954881333847449</v>
      </c>
      <c r="O84" s="30">
        <f t="shared" si="18"/>
        <v>328.19505394034155</v>
      </c>
      <c r="P84" s="33">
        <f t="shared" si="27"/>
        <v>24.929742491809307</v>
      </c>
    </row>
    <row r="85" spans="2:16" x14ac:dyDescent="0.45">
      <c r="B85" s="7">
        <v>105.24</v>
      </c>
      <c r="C85" s="7">
        <f t="shared" si="19"/>
        <v>4850</v>
      </c>
      <c r="D85" s="7">
        <v>0.32569999999999999</v>
      </c>
      <c r="E85" s="7">
        <v>1.0822099999999999</v>
      </c>
      <c r="F85" s="11">
        <f t="shared" si="16"/>
        <v>85.852266239999992</v>
      </c>
      <c r="G85" s="12">
        <f t="shared" si="20"/>
        <v>63.321197487974395</v>
      </c>
      <c r="H85" s="20">
        <f t="shared" si="21"/>
        <v>58.473189872541504</v>
      </c>
      <c r="I85" s="19">
        <f t="shared" si="17"/>
        <v>43.603540410668984</v>
      </c>
      <c r="J85" s="20">
        <f t="shared" si="22"/>
        <v>58.116244808536464</v>
      </c>
      <c r="K85" s="20">
        <f t="shared" si="23"/>
        <v>43.337365971466006</v>
      </c>
      <c r="L85" s="27">
        <f t="shared" si="24"/>
        <v>238.64761196846052</v>
      </c>
      <c r="M85" s="27">
        <f t="shared" si="25"/>
        <v>16.45418009095663</v>
      </c>
      <c r="N85" s="29">
        <f t="shared" si="26"/>
        <v>0.54522741548894216</v>
      </c>
      <c r="O85" s="30">
        <f t="shared" si="18"/>
        <v>331.64921618295102</v>
      </c>
      <c r="P85" s="33">
        <f t="shared" si="27"/>
        <v>24.670096543526164</v>
      </c>
    </row>
    <row r="86" spans="2:16" x14ac:dyDescent="0.45">
      <c r="B86" s="7">
        <v>103.63200000000001</v>
      </c>
      <c r="C86" s="7">
        <f t="shared" si="19"/>
        <v>4900</v>
      </c>
      <c r="D86" s="7">
        <v>0.32769999999999999</v>
      </c>
      <c r="E86" s="7">
        <v>1.0846</v>
      </c>
      <c r="F86" s="11">
        <f t="shared" si="16"/>
        <v>84.540498431999993</v>
      </c>
      <c r="G86" s="12">
        <f t="shared" si="20"/>
        <v>62.353690023505912</v>
      </c>
      <c r="H86" s="20">
        <f t="shared" si="21"/>
        <v>58.173362609703062</v>
      </c>
      <c r="I86" s="19">
        <f t="shared" si="17"/>
        <v>43.379958796601187</v>
      </c>
      <c r="J86" s="20">
        <f t="shared" si="22"/>
        <v>57.818247818028944</v>
      </c>
      <c r="K86" s="20">
        <f t="shared" si="23"/>
        <v>43.115149194064685</v>
      </c>
      <c r="L86" s="27">
        <f t="shared" si="24"/>
        <v>237.42392192460625</v>
      </c>
      <c r="M86" s="27">
        <f t="shared" si="25"/>
        <v>16.369809599288981</v>
      </c>
      <c r="N86" s="29">
        <f t="shared" si="26"/>
        <v>0.55140282436156962</v>
      </c>
      <c r="O86" s="30">
        <f t="shared" si="18"/>
        <v>335.40557445480977</v>
      </c>
      <c r="P86" s="33">
        <f t="shared" si="27"/>
        <v>24.393805007914509</v>
      </c>
    </row>
    <row r="87" spans="2:16" x14ac:dyDescent="0.45">
      <c r="B87" s="7">
        <v>102.33499999999999</v>
      </c>
      <c r="C87" s="7">
        <f t="shared" si="19"/>
        <v>4950</v>
      </c>
      <c r="D87" s="7">
        <v>0.32845000000000002</v>
      </c>
      <c r="E87" s="7">
        <v>1.08823</v>
      </c>
      <c r="F87" s="11">
        <f t="shared" si="16"/>
        <v>83.482436959999987</v>
      </c>
      <c r="G87" s="12">
        <f t="shared" si="20"/>
        <v>61.573306204217587</v>
      </c>
      <c r="H87" s="20">
        <f t="shared" si="21"/>
        <v>58.031473928521436</v>
      </c>
      <c r="I87" s="19">
        <f t="shared" si="17"/>
        <v>43.274152206312444</v>
      </c>
      <c r="J87" s="20">
        <f t="shared" si="22"/>
        <v>57.677225285324866</v>
      </c>
      <c r="K87" s="20">
        <f t="shared" si="23"/>
        <v>43.009988491921007</v>
      </c>
      <c r="L87" s="27">
        <f t="shared" si="24"/>
        <v>236.8448292668744</v>
      </c>
      <c r="M87" s="27">
        <f t="shared" si="25"/>
        <v>16.32988255036075</v>
      </c>
      <c r="N87" s="29">
        <f t="shared" si="26"/>
        <v>0.55401609015135944</v>
      </c>
      <c r="O87" s="30">
        <f t="shared" si="18"/>
        <v>336.99516354413379</v>
      </c>
      <c r="P87" s="33">
        <f t="shared" si="27"/>
        <v>24.278740667287551</v>
      </c>
    </row>
    <row r="88" spans="2:16" x14ac:dyDescent="0.45">
      <c r="B88" s="7">
        <v>101.10599999999999</v>
      </c>
      <c r="C88" s="7">
        <f t="shared" si="19"/>
        <v>5000</v>
      </c>
      <c r="D88" s="7">
        <v>0.32869999999999999</v>
      </c>
      <c r="E88" s="7">
        <v>1.08687</v>
      </c>
      <c r="F88" s="11">
        <f t="shared" si="16"/>
        <v>82.479848255999997</v>
      </c>
      <c r="G88" s="12">
        <f t="shared" si="20"/>
        <v>60.833836879695355</v>
      </c>
      <c r="H88" s="20">
        <f t="shared" si="21"/>
        <v>57.913677282100231</v>
      </c>
      <c r="I88" s="19">
        <f t="shared" si="17"/>
        <v>43.186311080427835</v>
      </c>
      <c r="J88" s="20">
        <f t="shared" si="22"/>
        <v>57.560147719418815</v>
      </c>
      <c r="K88" s="20">
        <f t="shared" si="23"/>
        <v>42.922683585393841</v>
      </c>
      <c r="L88" s="27">
        <f t="shared" si="24"/>
        <v>236.36406383527068</v>
      </c>
      <c r="M88" s="27">
        <f t="shared" si="25"/>
        <v>16.296734927688711</v>
      </c>
      <c r="N88" s="29">
        <f t="shared" si="26"/>
        <v>0.55556550859091269</v>
      </c>
      <c r="O88" s="30">
        <f t="shared" si="18"/>
        <v>337.93763891572974</v>
      </c>
      <c r="P88" s="33">
        <f t="shared" si="27"/>
        <v>24.211029609100308</v>
      </c>
    </row>
    <row r="89" spans="2:16" x14ac:dyDescent="0.45">
      <c r="B89" s="7">
        <v>99.314899999999994</v>
      </c>
      <c r="C89" s="7">
        <f t="shared" si="19"/>
        <v>5050</v>
      </c>
      <c r="D89" s="7">
        <v>0.32984999999999998</v>
      </c>
      <c r="E89" s="7">
        <v>1.0891</v>
      </c>
      <c r="F89" s="11">
        <f t="shared" si="16"/>
        <v>81.018711862399996</v>
      </c>
      <c r="G89" s="12">
        <f t="shared" si="20"/>
        <v>59.756161121231742</v>
      </c>
      <c r="H89" s="20">
        <f t="shared" si="21"/>
        <v>57.45660968273986</v>
      </c>
      <c r="I89" s="19">
        <f t="shared" si="17"/>
        <v>42.845475124965866</v>
      </c>
      <c r="J89" s="20">
        <f t="shared" si="22"/>
        <v>57.105870253859322</v>
      </c>
      <c r="K89" s="20">
        <f t="shared" si="23"/>
        <v>42.583928236654423</v>
      </c>
      <c r="L89" s="27">
        <f t="shared" si="24"/>
        <v>234.49862616489094</v>
      </c>
      <c r="M89" s="27">
        <f t="shared" si="25"/>
        <v>16.168117477366433</v>
      </c>
      <c r="N89" s="29">
        <f t="shared" si="26"/>
        <v>0.56194421580184584</v>
      </c>
      <c r="O89" s="30">
        <f t="shared" si="18"/>
        <v>341.81765886092893</v>
      </c>
      <c r="P89" s="33">
        <f t="shared" si="27"/>
        <v>23.936206833442199</v>
      </c>
    </row>
    <row r="90" spans="2:16" x14ac:dyDescent="0.45">
      <c r="B90" s="7">
        <v>97.581500000000005</v>
      </c>
      <c r="C90" s="7">
        <f t="shared" si="19"/>
        <v>5100</v>
      </c>
      <c r="D90" s="7">
        <v>0.32969999999999999</v>
      </c>
      <c r="E90" s="7">
        <v>1.09185</v>
      </c>
      <c r="F90" s="11">
        <f t="shared" si="16"/>
        <v>79.604645743999995</v>
      </c>
      <c r="G90" s="12">
        <f t="shared" si="20"/>
        <v>58.713202514944633</v>
      </c>
      <c r="H90" s="20">
        <f t="shared" si="21"/>
        <v>57.012734849537395</v>
      </c>
      <c r="I90" s="19">
        <f t="shared" si="17"/>
        <v>42.514477033891801</v>
      </c>
      <c r="J90" s="20">
        <f t="shared" si="22"/>
        <v>56.664705020237335</v>
      </c>
      <c r="K90" s="20">
        <f t="shared" si="23"/>
        <v>42.254950697820817</v>
      </c>
      <c r="L90" s="27">
        <f t="shared" si="24"/>
        <v>232.68703235262296</v>
      </c>
      <c r="M90" s="27">
        <f t="shared" si="25"/>
        <v>16.043212431835705</v>
      </c>
      <c r="N90" s="29">
        <f t="shared" si="26"/>
        <v>0.56606171913645476</v>
      </c>
      <c r="O90" s="30">
        <f t="shared" si="18"/>
        <v>344.32224082940735</v>
      </c>
      <c r="P90" s="33">
        <f t="shared" si="27"/>
        <v>23.76209611702609</v>
      </c>
    </row>
    <row r="91" spans="2:16" x14ac:dyDescent="0.45">
      <c r="B91" s="7">
        <v>95.848600000000005</v>
      </c>
      <c r="C91" s="7">
        <f t="shared" si="19"/>
        <v>5150</v>
      </c>
      <c r="D91" s="7">
        <v>0.33095000000000002</v>
      </c>
      <c r="E91" s="7">
        <v>1.0940700000000001</v>
      </c>
      <c r="F91" s="11">
        <f t="shared" si="16"/>
        <v>78.190987513599993</v>
      </c>
      <c r="G91" s="12">
        <f t="shared" si="20"/>
        <v>57.670544750530809</v>
      </c>
      <c r="H91" s="20">
        <f t="shared" si="21"/>
        <v>56.549297123725054</v>
      </c>
      <c r="I91" s="19">
        <f t="shared" si="17"/>
        <v>42.16889086612268</v>
      </c>
      <c r="J91" s="20">
        <f t="shared" si="22"/>
        <v>56.204096314169988</v>
      </c>
      <c r="K91" s="20">
        <f t="shared" si="23"/>
        <v>41.911474134077793</v>
      </c>
      <c r="L91" s="27">
        <f t="shared" si="24"/>
        <v>230.79559617815923</v>
      </c>
      <c r="M91" s="27">
        <f t="shared" si="25"/>
        <v>15.912802447053252</v>
      </c>
      <c r="N91" s="29">
        <f t="shared" si="26"/>
        <v>0.57286446975145089</v>
      </c>
      <c r="O91" s="30">
        <f t="shared" si="18"/>
        <v>348.46019656174781</v>
      </c>
      <c r="P91" s="33">
        <f t="shared" si="27"/>
        <v>23.479921846305761</v>
      </c>
    </row>
    <row r="92" spans="2:16" x14ac:dyDescent="0.45">
      <c r="B92" s="7">
        <v>94.803299999999993</v>
      </c>
      <c r="C92" s="7">
        <f t="shared" si="19"/>
        <v>5200</v>
      </c>
      <c r="D92" s="7">
        <v>0.33379999999999999</v>
      </c>
      <c r="E92" s="7">
        <v>1.0934600000000001</v>
      </c>
      <c r="F92" s="11">
        <f t="shared" si="16"/>
        <v>77.338256860799987</v>
      </c>
      <c r="G92" s="12">
        <f t="shared" si="20"/>
        <v>57.041604730251635</v>
      </c>
      <c r="H92" s="20">
        <f t="shared" si="21"/>
        <v>56.475619946761391</v>
      </c>
      <c r="I92" s="19">
        <f t="shared" si="17"/>
        <v>42.113949691028907</v>
      </c>
      <c r="J92" s="20">
        <f t="shared" si="22"/>
        <v>56.130868893833323</v>
      </c>
      <c r="K92" s="20">
        <f t="shared" si="23"/>
        <v>41.856868343137052</v>
      </c>
      <c r="L92" s="27">
        <f t="shared" si="24"/>
        <v>230.49489627830286</v>
      </c>
      <c r="M92" s="27">
        <f t="shared" si="25"/>
        <v>15.892069910637913</v>
      </c>
      <c r="N92" s="29">
        <f t="shared" si="26"/>
        <v>0.57855151934943394</v>
      </c>
      <c r="O92" s="30">
        <f t="shared" si="18"/>
        <v>351.91949719114336</v>
      </c>
      <c r="P92" s="33">
        <f t="shared" si="27"/>
        <v>23.24911875335588</v>
      </c>
    </row>
    <row r="93" spans="2:16" x14ac:dyDescent="0.45">
      <c r="B93" s="7">
        <v>93.0976</v>
      </c>
      <c r="C93" s="7">
        <f t="shared" si="19"/>
        <v>5250</v>
      </c>
      <c r="D93" s="7">
        <v>0.33129999999999998</v>
      </c>
      <c r="E93" s="7">
        <v>1.0880399999999999</v>
      </c>
      <c r="F93" s="11">
        <f t="shared" si="16"/>
        <v>75.94678773759999</v>
      </c>
      <c r="G93" s="12">
        <f t="shared" si="20"/>
        <v>56.015312763744248</v>
      </c>
      <c r="H93" s="20">
        <f t="shared" si="21"/>
        <v>55.992775703172477</v>
      </c>
      <c r="I93" s="19">
        <f t="shared" si="17"/>
        <v>41.753892055499179</v>
      </c>
      <c r="J93" s="20">
        <f t="shared" si="22"/>
        <v>55.650972135575863</v>
      </c>
      <c r="K93" s="20">
        <f t="shared" si="23"/>
        <v>41.499008651588824</v>
      </c>
      <c r="L93" s="27">
        <f t="shared" si="24"/>
        <v>228.52425595687717</v>
      </c>
      <c r="M93" s="27">
        <f t="shared" si="25"/>
        <v>15.756198990012384</v>
      </c>
      <c r="N93" s="29">
        <f t="shared" si="26"/>
        <v>0.579170125058876</v>
      </c>
      <c r="O93" s="30">
        <f t="shared" si="18"/>
        <v>352.29578072501295</v>
      </c>
      <c r="P93" s="33">
        <f t="shared" si="27"/>
        <v>23.224286606499437</v>
      </c>
    </row>
    <row r="94" spans="2:16" x14ac:dyDescent="0.45">
      <c r="B94" s="7">
        <v>91.788600000000002</v>
      </c>
      <c r="C94" s="7">
        <f t="shared" si="19"/>
        <v>5300</v>
      </c>
      <c r="D94" s="7">
        <v>0.33239999999999997</v>
      </c>
      <c r="E94" s="7">
        <v>1.0833900000000001</v>
      </c>
      <c r="F94" s="11">
        <f t="shared" si="16"/>
        <v>74.878936953600004</v>
      </c>
      <c r="G94" s="12">
        <f t="shared" si="20"/>
        <v>55.227708739497217</v>
      </c>
      <c r="H94" s="20">
        <f t="shared" si="21"/>
        <v>55.731255119284043</v>
      </c>
      <c r="I94" s="19">
        <f t="shared" si="17"/>
        <v>41.558875786117312</v>
      </c>
      <c r="J94" s="20">
        <f t="shared" si="22"/>
        <v>55.391047983860162</v>
      </c>
      <c r="K94" s="20">
        <f t="shared" si="23"/>
        <v>41.305182843936649</v>
      </c>
      <c r="L94" s="27">
        <f t="shared" si="24"/>
        <v>227.45690760523743</v>
      </c>
      <c r="M94" s="27">
        <f t="shared" si="25"/>
        <v>15.682607882802868</v>
      </c>
      <c r="N94" s="29">
        <f t="shared" si="26"/>
        <v>0.5838199135755977</v>
      </c>
      <c r="O94" s="30">
        <f t="shared" si="18"/>
        <v>355.12413944869212</v>
      </c>
      <c r="P94" s="33">
        <f t="shared" si="27"/>
        <v>23.039318573273956</v>
      </c>
    </row>
    <row r="95" spans="2:16" x14ac:dyDescent="0.45">
      <c r="B95" s="7">
        <v>90.593800000000002</v>
      </c>
      <c r="C95" s="7">
        <f t="shared" si="19"/>
        <v>5350</v>
      </c>
      <c r="D95" s="7">
        <v>0.33079999999999998</v>
      </c>
      <c r="E95" s="7">
        <v>1.0800700000000001</v>
      </c>
      <c r="F95" s="11">
        <f t="shared" si="16"/>
        <v>73.904247788799992</v>
      </c>
      <c r="G95" s="12">
        <f t="shared" si="20"/>
        <v>54.508816999107324</v>
      </c>
      <c r="H95" s="20">
        <f t="shared" si="21"/>
        <v>55.524731506995337</v>
      </c>
      <c r="I95" s="19">
        <f t="shared" si="17"/>
        <v>41.404870836262212</v>
      </c>
      <c r="J95" s="20">
        <f t="shared" si="22"/>
        <v>55.185785078985695</v>
      </c>
      <c r="K95" s="20">
        <f t="shared" si="23"/>
        <v>41.15211800538389</v>
      </c>
      <c r="L95" s="27">
        <f t="shared" si="24"/>
        <v>226.61401931754125</v>
      </c>
      <c r="M95" s="27">
        <f t="shared" si="25"/>
        <v>15.624492758298107</v>
      </c>
      <c r="N95" s="29">
        <f t="shared" si="26"/>
        <v>0.58317076847675564</v>
      </c>
      <c r="O95" s="30">
        <f t="shared" si="18"/>
        <v>354.72927951116151</v>
      </c>
      <c r="P95" s="33">
        <f t="shared" si="27"/>
        <v>23.064964338701401</v>
      </c>
    </row>
    <row r="96" spans="2:16" x14ac:dyDescent="0.45">
      <c r="B96" s="7">
        <v>89.6374</v>
      </c>
      <c r="C96" s="7">
        <f t="shared" si="19"/>
        <v>5400</v>
      </c>
      <c r="D96" s="7">
        <v>0.33879999999999999</v>
      </c>
      <c r="E96" s="7">
        <v>1.0789500000000001</v>
      </c>
      <c r="F96" s="11">
        <f t="shared" si="16"/>
        <v>73.124039622399991</v>
      </c>
      <c r="G96" s="12">
        <f t="shared" si="20"/>
        <v>53.933366663897338</v>
      </c>
      <c r="H96" s="20">
        <f t="shared" si="21"/>
        <v>55.452000598253846</v>
      </c>
      <c r="I96" s="19">
        <f t="shared" si="17"/>
        <v>41.350635294720405</v>
      </c>
      <c r="J96" s="20">
        <f t="shared" si="22"/>
        <v>55.113498150450049</v>
      </c>
      <c r="K96" s="20">
        <f t="shared" si="23"/>
        <v>41.09821354050969</v>
      </c>
      <c r="L96" s="27">
        <f t="shared" si="24"/>
        <v>226.31718143807399</v>
      </c>
      <c r="M96" s="27">
        <f t="shared" si="25"/>
        <v>15.604026498919751</v>
      </c>
      <c r="N96" s="29">
        <f t="shared" si="26"/>
        <v>0.59805743721795124</v>
      </c>
      <c r="O96" s="30">
        <f t="shared" si="18"/>
        <v>363.78449551706484</v>
      </c>
      <c r="P96" s="33">
        <f t="shared" si="27"/>
        <v>22.490838072109039</v>
      </c>
    </row>
    <row r="97" spans="2:16" x14ac:dyDescent="0.45">
      <c r="B97" s="7">
        <v>88.925600000000003</v>
      </c>
      <c r="C97" s="7">
        <f t="shared" si="19"/>
        <v>5450</v>
      </c>
      <c r="D97" s="7">
        <v>0.34379999999999999</v>
      </c>
      <c r="E97" s="7">
        <v>1.0792299999999999</v>
      </c>
      <c r="F97" s="11">
        <f t="shared" si="16"/>
        <v>72.543370265600004</v>
      </c>
      <c r="G97" s="12">
        <f t="shared" si="20"/>
        <v>53.505088173095942</v>
      </c>
      <c r="H97" s="20">
        <f t="shared" si="21"/>
        <v>55.521030063138433</v>
      </c>
      <c r="I97" s="19">
        <f t="shared" si="17"/>
        <v>41.402110664341649</v>
      </c>
      <c r="J97" s="20">
        <f t="shared" si="22"/>
        <v>55.182106230306466</v>
      </c>
      <c r="K97" s="20">
        <f t="shared" si="23"/>
        <v>41.149374682719284</v>
      </c>
      <c r="L97" s="27">
        <f t="shared" si="24"/>
        <v>226.59891255255695</v>
      </c>
      <c r="M97" s="27">
        <f t="shared" si="25"/>
        <v>15.623451183108676</v>
      </c>
      <c r="N97" s="29">
        <f t="shared" si="26"/>
        <v>0.60612901036111821</v>
      </c>
      <c r="O97" s="30">
        <f t="shared" si="18"/>
        <v>368.69424662320483</v>
      </c>
      <c r="P97" s="33">
        <f t="shared" si="27"/>
        <v>22.19133674244657</v>
      </c>
    </row>
    <row r="98" spans="2:16" x14ac:dyDescent="0.45">
      <c r="B98" s="8">
        <v>88.647400000000005</v>
      </c>
      <c r="C98" s="8">
        <f t="shared" si="19"/>
        <v>5500</v>
      </c>
      <c r="D98" s="8">
        <v>0.3488</v>
      </c>
      <c r="E98" s="8">
        <v>1.0836600000000001</v>
      </c>
      <c r="F98" s="13">
        <f t="shared" si="16"/>
        <v>72.316421382399994</v>
      </c>
      <c r="G98" s="14">
        <f t="shared" si="20"/>
        <v>53.337699754802941</v>
      </c>
      <c r="H98" s="21">
        <f t="shared" si="21"/>
        <v>55.855108569689008</v>
      </c>
      <c r="I98" s="22">
        <f t="shared" si="17"/>
        <v>41.651233479301233</v>
      </c>
      <c r="J98" s="21">
        <f t="shared" si="22"/>
        <v>55.514145380458608</v>
      </c>
      <c r="K98" s="21">
        <f t="shared" si="23"/>
        <v>41.396976746727461</v>
      </c>
      <c r="L98" s="28">
        <f t="shared" si="24"/>
        <v>227.96239277267276</v>
      </c>
      <c r="M98" s="28">
        <f t="shared" si="25"/>
        <v>15.717459871933132</v>
      </c>
      <c r="N98" s="31">
        <f t="shared" si="26"/>
        <v>0.61126606895413105</v>
      </c>
      <c r="O98" s="32">
        <f t="shared" si="18"/>
        <v>371.81900045520126</v>
      </c>
      <c r="P98" s="34">
        <f t="shared" si="27"/>
        <v>22.004841527198852</v>
      </c>
    </row>
    <row r="100" spans="2:16" x14ac:dyDescent="0.45">
      <c r="B100"/>
    </row>
    <row r="101" spans="2:16" x14ac:dyDescent="0.45">
      <c r="H101" s="53"/>
    </row>
  </sheetData>
  <mergeCells count="3">
    <mergeCell ref="D2:E2"/>
    <mergeCell ref="F2:G2"/>
    <mergeCell ref="I2:J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2B816-B305-4E22-A6A6-C31E710A7DC1}">
  <dimension ref="B2:D94"/>
  <sheetViews>
    <sheetView topLeftCell="A32" zoomScale="90" workbookViewId="0">
      <selection activeCell="E15" sqref="E15"/>
    </sheetView>
  </sheetViews>
  <sheetFormatPr defaultRowHeight="14.25" x14ac:dyDescent="0.45"/>
  <cols>
    <col min="2" max="2" width="13.19921875" bestFit="1" customWidth="1"/>
    <col min="3" max="3" width="21.06640625" bestFit="1" customWidth="1"/>
    <col min="4" max="4" width="15.46484375" bestFit="1" customWidth="1"/>
  </cols>
  <sheetData>
    <row r="2" spans="2:4" x14ac:dyDescent="0.45">
      <c r="B2" s="44" t="s">
        <v>37</v>
      </c>
      <c r="C2" s="47" t="s">
        <v>40</v>
      </c>
      <c r="D2" s="50" t="s">
        <v>41</v>
      </c>
    </row>
    <row r="3" spans="2:4" x14ac:dyDescent="0.45">
      <c r="B3" s="45" t="s">
        <v>38</v>
      </c>
      <c r="C3" s="48" t="s">
        <v>20</v>
      </c>
      <c r="D3" s="51" t="s">
        <v>22</v>
      </c>
    </row>
    <row r="4" spans="2:4" x14ac:dyDescent="0.45">
      <c r="B4" s="46">
        <v>0.56936699999999996</v>
      </c>
      <c r="C4" s="49">
        <v>84.049400000000006</v>
      </c>
      <c r="D4" s="52">
        <v>12.404999999999999</v>
      </c>
    </row>
    <row r="5" spans="2:4" x14ac:dyDescent="0.45">
      <c r="B5" s="46">
        <v>0.56005000000000005</v>
      </c>
      <c r="C5" s="49">
        <v>84.357600000000005</v>
      </c>
      <c r="D5" s="52">
        <v>12.748900000000001</v>
      </c>
    </row>
    <row r="6" spans="2:4" x14ac:dyDescent="0.45">
      <c r="B6" s="46">
        <v>0.54425900000000005</v>
      </c>
      <c r="C6" s="49">
        <v>84.931700000000006</v>
      </c>
      <c r="D6" s="52">
        <v>13.2874</v>
      </c>
    </row>
    <row r="7" spans="2:4" x14ac:dyDescent="0.45">
      <c r="B7" s="46">
        <v>0.52459699999999998</v>
      </c>
      <c r="C7" s="49">
        <v>85.677999999999997</v>
      </c>
      <c r="D7" s="52">
        <v>13.936</v>
      </c>
    </row>
    <row r="8" spans="2:4" x14ac:dyDescent="0.45">
      <c r="B8" s="46">
        <v>0.50773299999999999</v>
      </c>
      <c r="C8" s="49">
        <v>86.757900000000006</v>
      </c>
      <c r="D8" s="52">
        <v>14.6881</v>
      </c>
    </row>
    <row r="9" spans="2:4" x14ac:dyDescent="0.45">
      <c r="B9" s="46">
        <v>0.49423499999999998</v>
      </c>
      <c r="C9" s="49">
        <v>88.0578</v>
      </c>
      <c r="D9" s="52">
        <v>15.5113</v>
      </c>
    </row>
    <row r="10" spans="2:4" x14ac:dyDescent="0.45">
      <c r="B10" s="46">
        <v>0.476856</v>
      </c>
      <c r="C10" s="49">
        <v>89.534499999999994</v>
      </c>
      <c r="D10" s="52">
        <v>16.392700000000001</v>
      </c>
    </row>
    <row r="11" spans="2:4" x14ac:dyDescent="0.45">
      <c r="B11" s="46">
        <v>0.46090399999999998</v>
      </c>
      <c r="C11" s="49">
        <v>91.119600000000005</v>
      </c>
      <c r="D11" s="52">
        <v>17.317399999999999</v>
      </c>
    </row>
    <row r="12" spans="2:4" x14ac:dyDescent="0.45">
      <c r="B12" s="46">
        <v>0.44990400000000003</v>
      </c>
      <c r="C12" s="49">
        <v>92.663899999999998</v>
      </c>
      <c r="D12" s="52">
        <v>18.255800000000001</v>
      </c>
    </row>
    <row r="13" spans="2:4" x14ac:dyDescent="0.45">
      <c r="B13" s="46">
        <v>0.44085600000000003</v>
      </c>
      <c r="C13" s="49">
        <v>93.931600000000003</v>
      </c>
      <c r="D13" s="52">
        <v>19.1586</v>
      </c>
    </row>
    <row r="14" spans="2:4" x14ac:dyDescent="0.45">
      <c r="B14" s="46">
        <v>0.43673699999999999</v>
      </c>
      <c r="C14" s="49">
        <v>94.938699999999997</v>
      </c>
      <c r="D14" s="52">
        <v>20.0243</v>
      </c>
    </row>
    <row r="15" spans="2:4" x14ac:dyDescent="0.45">
      <c r="B15" s="46">
        <v>0.43498599999999998</v>
      </c>
      <c r="C15" s="49">
        <v>95.698099999999997</v>
      </c>
      <c r="D15" s="52">
        <v>20.8505</v>
      </c>
    </row>
    <row r="16" spans="2:4" x14ac:dyDescent="0.45">
      <c r="B16" s="46">
        <v>0.432728</v>
      </c>
      <c r="C16" s="49">
        <v>96.262</v>
      </c>
      <c r="D16" s="52">
        <v>21.644600000000001</v>
      </c>
    </row>
    <row r="17" spans="2:4" x14ac:dyDescent="0.45">
      <c r="B17" s="46">
        <v>0.43083300000000002</v>
      </c>
      <c r="C17" s="49">
        <v>96.634</v>
      </c>
      <c r="D17" s="52">
        <v>22.403400000000001</v>
      </c>
    </row>
    <row r="18" spans="2:4" x14ac:dyDescent="0.45">
      <c r="B18" s="46">
        <v>0.42885499999999999</v>
      </c>
      <c r="C18" s="49">
        <v>96.877399999999994</v>
      </c>
      <c r="D18" s="52">
        <v>23.138500000000001</v>
      </c>
    </row>
    <row r="19" spans="2:4" x14ac:dyDescent="0.45">
      <c r="B19" s="46">
        <v>0.42930499999999999</v>
      </c>
      <c r="C19" s="49">
        <v>97.161000000000001</v>
      </c>
      <c r="D19" s="52">
        <v>23.888300000000001</v>
      </c>
    </row>
    <row r="20" spans="2:4" x14ac:dyDescent="0.45">
      <c r="B20" s="46">
        <v>0.43290800000000002</v>
      </c>
      <c r="C20" s="49">
        <v>97.543199999999999</v>
      </c>
      <c r="D20" s="52">
        <v>24.6678</v>
      </c>
    </row>
    <row r="21" spans="2:4" x14ac:dyDescent="0.45">
      <c r="B21" s="46">
        <v>0.43596499999999999</v>
      </c>
      <c r="C21" s="49">
        <v>97.919899999999998</v>
      </c>
      <c r="D21" s="52">
        <v>25.451599999999999</v>
      </c>
    </row>
    <row r="22" spans="2:4" x14ac:dyDescent="0.45">
      <c r="B22" s="46">
        <v>0.437004</v>
      </c>
      <c r="C22" s="49">
        <v>98.337199999999996</v>
      </c>
      <c r="D22" s="52">
        <v>26.252300000000002</v>
      </c>
    </row>
    <row r="23" spans="2:4" x14ac:dyDescent="0.45">
      <c r="B23" s="46">
        <v>0.43654399999999999</v>
      </c>
      <c r="C23" s="49">
        <v>98.904499999999999</v>
      </c>
      <c r="D23" s="52">
        <v>27.100100000000001</v>
      </c>
    </row>
    <row r="24" spans="2:4" x14ac:dyDescent="0.45">
      <c r="B24" s="46">
        <v>0.43585699999999999</v>
      </c>
      <c r="C24" s="49">
        <v>99.591099999999997</v>
      </c>
      <c r="D24" s="52">
        <v>27.988399999999999</v>
      </c>
    </row>
    <row r="25" spans="2:4" x14ac:dyDescent="0.45">
      <c r="B25" s="46">
        <v>0.43359900000000001</v>
      </c>
      <c r="C25" s="49">
        <v>100.247</v>
      </c>
      <c r="D25" s="52">
        <v>28.8765</v>
      </c>
    </row>
    <row r="26" spans="2:4" x14ac:dyDescent="0.45">
      <c r="B26" s="46">
        <v>0.43114000000000002</v>
      </c>
      <c r="C26" s="49">
        <v>100.919</v>
      </c>
      <c r="D26" s="52">
        <v>29.777799999999999</v>
      </c>
    </row>
    <row r="27" spans="2:4" x14ac:dyDescent="0.45">
      <c r="B27" s="46">
        <v>0.42925200000000002</v>
      </c>
      <c r="C27" s="49">
        <v>101.55500000000001</v>
      </c>
      <c r="D27" s="52">
        <v>30.677099999999999</v>
      </c>
    </row>
    <row r="28" spans="2:4" x14ac:dyDescent="0.45">
      <c r="B28" s="46">
        <v>0.42798900000000001</v>
      </c>
      <c r="C28" s="49">
        <v>102.066</v>
      </c>
      <c r="D28" s="52">
        <v>31.546399999999998</v>
      </c>
    </row>
    <row r="29" spans="2:4" x14ac:dyDescent="0.45">
      <c r="B29" s="46">
        <v>0.42722100000000002</v>
      </c>
      <c r="C29" s="49">
        <v>102.569</v>
      </c>
      <c r="D29" s="52">
        <v>32.419400000000003</v>
      </c>
    </row>
    <row r="30" spans="2:4" x14ac:dyDescent="0.45">
      <c r="B30" s="46">
        <v>0.42756300000000003</v>
      </c>
      <c r="C30" s="49">
        <v>102.95099999999999</v>
      </c>
      <c r="D30" s="52">
        <v>33.259700000000002</v>
      </c>
    </row>
    <row r="31" spans="2:4" x14ac:dyDescent="0.45">
      <c r="B31" s="46">
        <v>0.42918699999999999</v>
      </c>
      <c r="C31" s="49">
        <v>103.14400000000001</v>
      </c>
      <c r="D31" s="52">
        <v>34.043199999999999</v>
      </c>
    </row>
    <row r="32" spans="2:4" x14ac:dyDescent="0.45">
      <c r="B32" s="46">
        <v>0.43040400000000001</v>
      </c>
      <c r="C32" s="49">
        <v>103.181</v>
      </c>
      <c r="D32" s="52">
        <v>34.776899999999998</v>
      </c>
    </row>
    <row r="33" spans="2:4" x14ac:dyDescent="0.45">
      <c r="B33" s="46">
        <v>0.43082300000000001</v>
      </c>
      <c r="C33" s="49">
        <v>103.134</v>
      </c>
      <c r="D33" s="52">
        <v>35.482599999999998</v>
      </c>
    </row>
    <row r="34" spans="2:4" x14ac:dyDescent="0.45">
      <c r="B34" s="46">
        <v>0.43215300000000001</v>
      </c>
      <c r="C34" s="49">
        <v>103.03400000000001</v>
      </c>
      <c r="D34" s="52">
        <v>36.169499999999999</v>
      </c>
    </row>
    <row r="35" spans="2:4" x14ac:dyDescent="0.45">
      <c r="B35" s="46">
        <v>0.43405899999999997</v>
      </c>
      <c r="C35" s="49">
        <v>102.878</v>
      </c>
      <c r="D35" s="52">
        <v>36.8352</v>
      </c>
    </row>
    <row r="36" spans="2:4" x14ac:dyDescent="0.45">
      <c r="B36" s="46">
        <v>0.43699500000000002</v>
      </c>
      <c r="C36" s="49">
        <v>102.67100000000001</v>
      </c>
      <c r="D36" s="52">
        <v>37.479500000000002</v>
      </c>
    </row>
    <row r="37" spans="2:4" x14ac:dyDescent="0.45">
      <c r="B37" s="46">
        <v>0.43942900000000001</v>
      </c>
      <c r="C37" s="49">
        <v>102.339</v>
      </c>
      <c r="D37" s="52">
        <v>38.074599999999997</v>
      </c>
    </row>
    <row r="38" spans="2:4" x14ac:dyDescent="0.45">
      <c r="B38" s="46">
        <v>0.44207800000000003</v>
      </c>
      <c r="C38" s="49">
        <v>101.845</v>
      </c>
      <c r="D38" s="52">
        <v>38.604599999999998</v>
      </c>
    </row>
    <row r="39" spans="2:4" x14ac:dyDescent="0.45">
      <c r="B39" s="46">
        <v>0.44476500000000002</v>
      </c>
      <c r="C39" s="49">
        <v>101.325</v>
      </c>
      <c r="D39" s="52">
        <v>39.118200000000002</v>
      </c>
    </row>
    <row r="40" spans="2:4" x14ac:dyDescent="0.45">
      <c r="B40" s="46">
        <v>0.44633400000000001</v>
      </c>
      <c r="C40" s="49">
        <v>100.91800000000001</v>
      </c>
      <c r="D40" s="52">
        <v>39.67</v>
      </c>
    </row>
    <row r="41" spans="2:4" x14ac:dyDescent="0.45">
      <c r="B41" s="46">
        <v>0.449071</v>
      </c>
      <c r="C41" s="49">
        <v>100.518</v>
      </c>
      <c r="D41" s="52">
        <v>40.218899999999998</v>
      </c>
    </row>
    <row r="42" spans="2:4" x14ac:dyDescent="0.45">
      <c r="B42" s="46">
        <v>0.45384400000000003</v>
      </c>
      <c r="C42" s="49">
        <v>100.04900000000001</v>
      </c>
      <c r="D42" s="52">
        <v>40.734200000000001</v>
      </c>
    </row>
    <row r="43" spans="2:4" x14ac:dyDescent="0.45">
      <c r="B43" s="46">
        <v>0.459538</v>
      </c>
      <c r="C43" s="49">
        <v>99.630200000000002</v>
      </c>
      <c r="D43" s="52">
        <v>41.264499999999998</v>
      </c>
    </row>
    <row r="44" spans="2:4" x14ac:dyDescent="0.45">
      <c r="B44" s="46">
        <v>0.466001</v>
      </c>
      <c r="C44" s="49">
        <v>99.330399999999997</v>
      </c>
      <c r="D44" s="52">
        <v>41.839599999999997</v>
      </c>
    </row>
    <row r="45" spans="2:4" x14ac:dyDescent="0.45">
      <c r="B45" s="46">
        <v>0.47246500000000002</v>
      </c>
      <c r="C45" s="49">
        <v>99.052400000000006</v>
      </c>
      <c r="D45" s="52">
        <v>42.42</v>
      </c>
    </row>
    <row r="46" spans="2:4" x14ac:dyDescent="0.45">
      <c r="B46" s="46">
        <v>0.47666199999999997</v>
      </c>
      <c r="C46" s="49">
        <v>98.896000000000001</v>
      </c>
      <c r="D46" s="52">
        <v>43.049900000000001</v>
      </c>
    </row>
    <row r="47" spans="2:4" x14ac:dyDescent="0.45">
      <c r="B47" s="46">
        <v>0.48018899999999998</v>
      </c>
      <c r="C47" s="49">
        <v>98.782700000000006</v>
      </c>
      <c r="D47" s="52">
        <v>43.696800000000003</v>
      </c>
    </row>
    <row r="48" spans="2:4" x14ac:dyDescent="0.45">
      <c r="B48" s="46">
        <v>0.48131000000000002</v>
      </c>
      <c r="C48" s="49">
        <v>98.767200000000003</v>
      </c>
      <c r="D48" s="52">
        <v>44.386600000000001</v>
      </c>
    </row>
    <row r="49" spans="2:4" x14ac:dyDescent="0.45">
      <c r="B49" s="46">
        <v>0.48158699999999999</v>
      </c>
      <c r="C49" s="49">
        <v>98.945800000000006</v>
      </c>
      <c r="D49" s="52">
        <v>45.1648</v>
      </c>
    </row>
    <row r="50" spans="2:4" x14ac:dyDescent="0.45">
      <c r="B50" s="46">
        <v>0.480157</v>
      </c>
      <c r="C50" s="49">
        <v>99.308300000000003</v>
      </c>
      <c r="D50" s="52">
        <v>46.029800000000002</v>
      </c>
    </row>
    <row r="51" spans="2:4" x14ac:dyDescent="0.45">
      <c r="B51" s="46">
        <v>0.47880499999999998</v>
      </c>
      <c r="C51" s="49">
        <v>99.712500000000006</v>
      </c>
      <c r="D51" s="52">
        <v>46.918100000000003</v>
      </c>
    </row>
    <row r="52" spans="2:4" x14ac:dyDescent="0.45">
      <c r="B52" s="46">
        <v>0.478356</v>
      </c>
      <c r="C52" s="49">
        <v>100.137</v>
      </c>
      <c r="D52" s="52">
        <v>47.820599999999999</v>
      </c>
    </row>
    <row r="53" spans="2:4" x14ac:dyDescent="0.45">
      <c r="B53" s="46">
        <v>0.47758400000000001</v>
      </c>
      <c r="C53" s="49">
        <v>100.48699999999999</v>
      </c>
      <c r="D53" s="52">
        <v>48.691800000000001</v>
      </c>
    </row>
    <row r="54" spans="2:4" x14ac:dyDescent="0.45">
      <c r="B54" s="46">
        <v>0.479105</v>
      </c>
      <c r="C54" s="49">
        <v>100.71599999999999</v>
      </c>
      <c r="D54" s="52">
        <v>49.508499999999998</v>
      </c>
    </row>
    <row r="55" spans="2:4" x14ac:dyDescent="0.45">
      <c r="B55" s="46">
        <v>0.48067900000000002</v>
      </c>
      <c r="C55" s="49">
        <v>100.959</v>
      </c>
      <c r="D55" s="52">
        <v>50.334299999999999</v>
      </c>
    </row>
    <row r="56" spans="2:4" x14ac:dyDescent="0.45">
      <c r="B56" s="46">
        <v>0.48459099999999999</v>
      </c>
      <c r="C56" s="49">
        <v>101.01900000000001</v>
      </c>
      <c r="D56" s="52">
        <v>51.070900000000002</v>
      </c>
    </row>
    <row r="57" spans="2:4" x14ac:dyDescent="0.45">
      <c r="B57" s="46">
        <v>0.48679899999999998</v>
      </c>
      <c r="C57" s="49">
        <v>100.983</v>
      </c>
      <c r="D57" s="52">
        <v>51.759399999999999</v>
      </c>
    </row>
    <row r="58" spans="2:4" x14ac:dyDescent="0.45">
      <c r="B58" s="46">
        <v>0.48940699999999998</v>
      </c>
      <c r="C58" s="49">
        <v>100.875</v>
      </c>
      <c r="D58" s="52">
        <v>52.409599999999998</v>
      </c>
    </row>
    <row r="59" spans="2:4" x14ac:dyDescent="0.45">
      <c r="B59" s="46">
        <v>0.49021900000000002</v>
      </c>
      <c r="C59" s="49">
        <v>100.702</v>
      </c>
      <c r="D59" s="52">
        <v>53.023499999999999</v>
      </c>
    </row>
    <row r="60" spans="2:4" x14ac:dyDescent="0.45">
      <c r="B60" s="46">
        <v>0.49214000000000002</v>
      </c>
      <c r="C60" s="49">
        <v>100.39700000000001</v>
      </c>
      <c r="D60" s="52">
        <v>53.564300000000003</v>
      </c>
    </row>
    <row r="61" spans="2:4" x14ac:dyDescent="0.45">
      <c r="B61" s="46">
        <v>0.49513099999999999</v>
      </c>
      <c r="C61" s="49">
        <v>99.911500000000004</v>
      </c>
      <c r="D61" s="52">
        <v>54.003700000000002</v>
      </c>
    </row>
    <row r="62" spans="2:4" x14ac:dyDescent="0.45">
      <c r="B62" s="46">
        <v>0.49818800000000002</v>
      </c>
      <c r="C62" s="49">
        <v>99.345699999999994</v>
      </c>
      <c r="D62" s="52">
        <v>54.392400000000002</v>
      </c>
    </row>
    <row r="63" spans="2:4" x14ac:dyDescent="0.45">
      <c r="B63" s="46">
        <v>0.50283900000000004</v>
      </c>
      <c r="C63" s="49">
        <v>98.626300000000001</v>
      </c>
      <c r="D63" s="52">
        <v>54.688299999999998</v>
      </c>
    </row>
    <row r="64" spans="2:4" x14ac:dyDescent="0.45">
      <c r="B64" s="46">
        <v>0.50641000000000003</v>
      </c>
      <c r="C64" s="49">
        <v>97.790499999999994</v>
      </c>
      <c r="D64" s="52">
        <v>54.909799999999997</v>
      </c>
    </row>
    <row r="65" spans="2:4" x14ac:dyDescent="0.45">
      <c r="B65" s="46">
        <v>0.50968500000000005</v>
      </c>
      <c r="C65" s="49">
        <v>96.902000000000001</v>
      </c>
      <c r="D65" s="52">
        <v>55.090699999999998</v>
      </c>
    </row>
    <row r="66" spans="2:4" x14ac:dyDescent="0.45">
      <c r="B66" s="46">
        <v>0.51280400000000004</v>
      </c>
      <c r="C66" s="49">
        <v>96.034400000000005</v>
      </c>
      <c r="D66" s="52">
        <v>55.272599999999997</v>
      </c>
    </row>
    <row r="67" spans="2:4" x14ac:dyDescent="0.45">
      <c r="B67" s="46">
        <v>0.51582399999999995</v>
      </c>
      <c r="C67" s="49">
        <v>95.281000000000006</v>
      </c>
      <c r="D67" s="52">
        <v>55.509700000000002</v>
      </c>
    </row>
    <row r="68" spans="2:4" x14ac:dyDescent="0.45">
      <c r="B68" s="46">
        <v>0.51775499999999997</v>
      </c>
      <c r="C68" s="49">
        <v>94.649199999999993</v>
      </c>
      <c r="D68" s="52">
        <v>55.808100000000003</v>
      </c>
    </row>
    <row r="69" spans="2:4" x14ac:dyDescent="0.45">
      <c r="B69" s="46">
        <v>0.520065</v>
      </c>
      <c r="C69" s="49">
        <v>94.054900000000004</v>
      </c>
      <c r="D69" s="52">
        <v>56.12</v>
      </c>
    </row>
    <row r="70" spans="2:4" x14ac:dyDescent="0.45">
      <c r="B70" s="46">
        <v>0.52290700000000001</v>
      </c>
      <c r="C70" s="49">
        <v>93.567099999999996</v>
      </c>
      <c r="D70" s="52">
        <v>56.488</v>
      </c>
    </row>
    <row r="71" spans="2:4" x14ac:dyDescent="0.45">
      <c r="B71" s="46">
        <v>0.524702</v>
      </c>
      <c r="C71" s="49">
        <v>93.204300000000003</v>
      </c>
      <c r="D71" s="52">
        <v>56.924900000000001</v>
      </c>
    </row>
    <row r="72" spans="2:4" x14ac:dyDescent="0.45">
      <c r="B72" s="46">
        <v>0.52534899999999995</v>
      </c>
      <c r="C72" s="49">
        <v>92.937700000000007</v>
      </c>
      <c r="D72" s="52">
        <v>57.415399999999998</v>
      </c>
    </row>
    <row r="73" spans="2:4" x14ac:dyDescent="0.45">
      <c r="B73" s="46">
        <v>0.52517000000000003</v>
      </c>
      <c r="C73" s="49">
        <v>92.693399999999997</v>
      </c>
      <c r="D73" s="52">
        <v>57.914499999999997</v>
      </c>
    </row>
    <row r="74" spans="2:4" x14ac:dyDescent="0.45">
      <c r="B74" s="46">
        <v>0.52657600000000004</v>
      </c>
      <c r="C74" s="49">
        <v>92.302800000000005</v>
      </c>
      <c r="D74" s="52">
        <v>58.316400000000002</v>
      </c>
    </row>
    <row r="75" spans="2:4" x14ac:dyDescent="0.45">
      <c r="B75" s="46">
        <v>0.52776999999999996</v>
      </c>
      <c r="C75" s="49">
        <v>91.847499999999997</v>
      </c>
      <c r="D75" s="52">
        <v>58.670499999999997</v>
      </c>
    </row>
    <row r="76" spans="2:4" x14ac:dyDescent="0.45">
      <c r="B76" s="46">
        <v>0.52934899999999996</v>
      </c>
      <c r="C76" s="49">
        <v>91.194599999999994</v>
      </c>
      <c r="D76" s="52">
        <v>58.889800000000001</v>
      </c>
    </row>
    <row r="77" spans="2:4" x14ac:dyDescent="0.45">
      <c r="B77" s="46">
        <v>0.53110199999999996</v>
      </c>
      <c r="C77" s="49">
        <v>90.376000000000005</v>
      </c>
      <c r="D77" s="52">
        <v>58.991900000000001</v>
      </c>
    </row>
    <row r="78" spans="2:4" x14ac:dyDescent="0.45">
      <c r="B78" s="46">
        <v>0.53340500000000002</v>
      </c>
      <c r="C78" s="49">
        <v>89.444800000000001</v>
      </c>
      <c r="D78" s="52">
        <v>59.008600000000001</v>
      </c>
    </row>
    <row r="79" spans="2:4" x14ac:dyDescent="0.45">
      <c r="B79" s="46">
        <v>0.537412</v>
      </c>
      <c r="C79" s="49">
        <v>88.379499999999993</v>
      </c>
      <c r="D79" s="52">
        <v>58.923099999999998</v>
      </c>
    </row>
    <row r="80" spans="2:4" x14ac:dyDescent="0.45">
      <c r="B80" s="46">
        <v>0.54112499999999997</v>
      </c>
      <c r="C80" s="49">
        <v>87.185500000000005</v>
      </c>
      <c r="D80" s="52">
        <v>58.736499999999999</v>
      </c>
    </row>
    <row r="81" spans="2:4" x14ac:dyDescent="0.45">
      <c r="B81" s="46">
        <v>0.5454</v>
      </c>
      <c r="C81" s="49">
        <v>85.909199999999998</v>
      </c>
      <c r="D81" s="52">
        <v>58.478299999999997</v>
      </c>
    </row>
    <row r="82" spans="2:4" x14ac:dyDescent="0.45">
      <c r="B82" s="46">
        <v>0.549875</v>
      </c>
      <c r="C82" s="49">
        <v>84.661600000000007</v>
      </c>
      <c r="D82" s="52">
        <v>58.222700000000003</v>
      </c>
    </row>
    <row r="83" spans="2:4" x14ac:dyDescent="0.45">
      <c r="B83" s="46">
        <v>0.55378700000000003</v>
      </c>
      <c r="C83" s="49">
        <v>83.474699999999999</v>
      </c>
      <c r="D83" s="52">
        <v>57.991900000000001</v>
      </c>
    </row>
    <row r="84" spans="2:4" x14ac:dyDescent="0.45">
      <c r="B84" s="46">
        <v>0.55759300000000001</v>
      </c>
      <c r="C84" s="49">
        <v>82.284199999999998</v>
      </c>
      <c r="D84" s="52">
        <v>57.741599999999998</v>
      </c>
    </row>
    <row r="85" spans="2:4" x14ac:dyDescent="0.45">
      <c r="B85" s="46">
        <v>0.56219600000000003</v>
      </c>
      <c r="C85" s="49">
        <v>80.995900000000006</v>
      </c>
      <c r="D85" s="52">
        <v>57.405099999999997</v>
      </c>
    </row>
    <row r="86" spans="2:4" x14ac:dyDescent="0.45">
      <c r="B86" s="46">
        <v>0.56689699999999998</v>
      </c>
      <c r="C86" s="49">
        <v>79.695999999999998</v>
      </c>
      <c r="D86" s="52">
        <v>57.042700000000004</v>
      </c>
    </row>
    <row r="87" spans="2:4" x14ac:dyDescent="0.45">
      <c r="B87" s="46">
        <v>0.57204600000000005</v>
      </c>
      <c r="C87" s="49">
        <v>78.441500000000005</v>
      </c>
      <c r="D87" s="52">
        <v>56.695099999999996</v>
      </c>
    </row>
    <row r="88" spans="2:4" x14ac:dyDescent="0.45">
      <c r="B88" s="46">
        <v>0.57671799999999995</v>
      </c>
      <c r="C88" s="49">
        <v>77.312299999999993</v>
      </c>
      <c r="D88" s="52">
        <v>56.4206</v>
      </c>
    </row>
    <row r="89" spans="2:4" x14ac:dyDescent="0.45">
      <c r="B89" s="46">
        <v>0.58025000000000004</v>
      </c>
      <c r="C89" s="49">
        <v>76.170299999999997</v>
      </c>
      <c r="D89" s="52">
        <v>56.118400000000001</v>
      </c>
    </row>
    <row r="90" spans="2:4" x14ac:dyDescent="0.45">
      <c r="B90" s="46">
        <v>0.58440599999999998</v>
      </c>
      <c r="C90" s="49">
        <v>75.14</v>
      </c>
      <c r="D90" s="52">
        <v>55.878799999999998</v>
      </c>
    </row>
    <row r="91" spans="2:4" x14ac:dyDescent="0.45">
      <c r="B91" s="46">
        <v>0.58876600000000001</v>
      </c>
      <c r="C91" s="49">
        <v>74.240200000000002</v>
      </c>
      <c r="D91" s="52">
        <v>55.713200000000001</v>
      </c>
    </row>
    <row r="92" spans="2:4" x14ac:dyDescent="0.45">
      <c r="B92" s="46">
        <v>0.59600799999999998</v>
      </c>
      <c r="C92" s="49">
        <v>73.508499999999998</v>
      </c>
      <c r="D92" s="52">
        <v>55.641599999999997</v>
      </c>
    </row>
    <row r="93" spans="2:4" x14ac:dyDescent="0.45">
      <c r="B93" s="46">
        <v>0.60225399999999996</v>
      </c>
      <c r="C93" s="49">
        <v>72.968999999999994</v>
      </c>
      <c r="D93" s="52">
        <v>55.6648</v>
      </c>
    </row>
    <row r="94" spans="2:4" x14ac:dyDescent="0.45">
      <c r="B94" s="45">
        <v>0.60662700000000003</v>
      </c>
      <c r="C94" s="48">
        <v>72.642499999999998</v>
      </c>
      <c r="D94" s="51">
        <v>55.759900000000002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C3DBBDDD03D9419471381A29C7D881" ma:contentTypeVersion="10" ma:contentTypeDescription="Create a new document." ma:contentTypeScope="" ma:versionID="3e7119e9b2d175bca0eae1dfea435c3b">
  <xsd:schema xmlns:xsd="http://www.w3.org/2001/XMLSchema" xmlns:xs="http://www.w3.org/2001/XMLSchema" xmlns:p="http://schemas.microsoft.com/office/2006/metadata/properties" xmlns:ns3="170d7878-6d73-463a-a069-a6c57769e00c" targetNamespace="http://schemas.microsoft.com/office/2006/metadata/properties" ma:root="true" ma:fieldsID="d667971ff6950b214fc235368c6b480a" ns3:_="">
    <xsd:import namespace="170d7878-6d73-463a-a069-a6c57769e00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0d7878-6d73-463a-a069-a6c57769e00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31125D-783C-4614-A10A-713F594F1E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0d7878-6d73-463a-a069-a6c57769e0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AC8A50-6054-48B1-9273-FA668BC7D9DA}">
  <ds:schemaRefs>
    <ds:schemaRef ds:uri="http://schemas.microsoft.com/office/2006/metadata/properties"/>
    <ds:schemaRef ds:uri="http://schemas.microsoft.com/office/2006/documentManagement/types"/>
    <ds:schemaRef ds:uri="170d7878-6d73-463a-a069-a6c57769e00c"/>
    <ds:schemaRef ds:uri="http://schemas.openxmlformats.org/package/2006/metadata/core-properties"/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8A442ED-0E05-4F4C-BCAA-2D648C3A74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Graphs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Jac Graham-Davies (2404810)</cp:lastModifiedBy>
  <cp:revision/>
  <dcterms:created xsi:type="dcterms:W3CDTF">2019-10-18T15:00:30Z</dcterms:created>
  <dcterms:modified xsi:type="dcterms:W3CDTF">2025-03-30T20:21:48Z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0x01010097C3DBBDDD03D9419471381A29C7D881</vt:lpwstr>
  </property>
</Properties>
</file>