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lla\Documents\"/>
    </mc:Choice>
  </mc:AlternateContent>
  <xr:revisionPtr revIDLastSave="0" documentId="8_{CC1A983A-4BB7-4FE0-A7B8-34DE2D5AB0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Main Spreadsheet" sheetId="8" r:id="rId1"/>
    <sheet name="SDB" sheetId="3" r:id="rId2"/>
    <sheet name="PDB" sheetId="4" r:id="rId3"/>
    <sheet name="CBR" sheetId="5" r:id="rId4"/>
    <sheet name="CBP" sheetId="6" r:id="rId5"/>
    <sheet name="PCB" sheetId="7" r:id="rId6"/>
    <sheet name="Accounts" sheetId="2" r:id="rId7"/>
    <sheet name="Task 2 workings" sheetId="10" r:id="rId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5" l="1"/>
  <c r="H14" i="5"/>
  <c r="H15" i="5"/>
  <c r="R25" i="8"/>
  <c r="R26" i="8"/>
  <c r="R24" i="8"/>
  <c r="S42" i="8" s="1"/>
  <c r="U42" i="8" s="1"/>
  <c r="H24" i="2" s="1"/>
  <c r="R27" i="8"/>
  <c r="J29" i="8"/>
  <c r="N29" i="8" s="1"/>
  <c r="R29" i="8" s="1"/>
  <c r="H70" i="2"/>
  <c r="H55" i="2"/>
  <c r="F22" i="6"/>
  <c r="N29" i="6" s="1"/>
  <c r="H68" i="2"/>
  <c r="H67" i="2"/>
  <c r="H69" i="2"/>
  <c r="H16" i="2"/>
  <c r="N35" i="6"/>
  <c r="U9" i="8"/>
  <c r="D14" i="10"/>
  <c r="H10" i="10"/>
  <c r="D9" i="10"/>
  <c r="T40" i="8"/>
  <c r="H14" i="2" s="1"/>
  <c r="T17" i="8"/>
  <c r="F4" i="10"/>
  <c r="H4" i="10" s="1"/>
  <c r="C9" i="10"/>
  <c r="C3" i="10"/>
  <c r="D22" i="6"/>
  <c r="E22" i="6"/>
  <c r="T20" i="8" l="1"/>
  <c r="H18" i="2"/>
  <c r="E9" i="10"/>
  <c r="G9" i="10" s="1"/>
  <c r="I9" i="10" s="1"/>
  <c r="H19" i="2"/>
  <c r="H53" i="2"/>
  <c r="E23" i="4"/>
  <c r="D21" i="4"/>
  <c r="K22" i="6"/>
  <c r="N33" i="6" s="1"/>
  <c r="J22" i="6"/>
  <c r="N32" i="6" s="1"/>
  <c r="L23" i="4"/>
  <c r="K29" i="4" s="1"/>
  <c r="K23" i="4"/>
  <c r="K30" i="4" s="1"/>
  <c r="J23" i="4"/>
  <c r="D17" i="4"/>
  <c r="L32" i="4" s="1"/>
  <c r="D13" i="4"/>
  <c r="L33" i="4" s="1"/>
  <c r="O15" i="8"/>
  <c r="N10" i="8"/>
  <c r="T10" i="8" s="1"/>
  <c r="O11" i="8"/>
  <c r="U11" i="8" s="1"/>
  <c r="N12" i="8"/>
  <c r="O18" i="8"/>
  <c r="O19" i="8"/>
  <c r="H29" i="2" s="1"/>
  <c r="O35" i="8"/>
  <c r="N36" i="8"/>
  <c r="R36" i="8" s="1"/>
  <c r="N37" i="8"/>
  <c r="R37" i="8" s="1"/>
  <c r="F25" i="7"/>
  <c r="G15" i="7"/>
  <c r="F15" i="7"/>
  <c r="E15" i="7"/>
  <c r="N28" i="6"/>
  <c r="J20" i="8" s="1"/>
  <c r="H22" i="6"/>
  <c r="I22" i="6"/>
  <c r="N30" i="6" s="1"/>
  <c r="J17" i="8" s="1"/>
  <c r="L22" i="6"/>
  <c r="N34" i="6" s="1"/>
  <c r="M22" i="6"/>
  <c r="N22" i="6"/>
  <c r="N31" i="6" s="1"/>
  <c r="H71" i="2" s="1"/>
  <c r="O22" i="6"/>
  <c r="O39" i="6" s="1"/>
  <c r="I17" i="5"/>
  <c r="H25" i="5" s="1"/>
  <c r="G29" i="7"/>
  <c r="F29" i="7"/>
  <c r="O37" i="6"/>
  <c r="K16" i="8" s="1"/>
  <c r="N16" i="8" s="1"/>
  <c r="L52" i="8"/>
  <c r="M52" i="8"/>
  <c r="P52" i="8"/>
  <c r="Q52" i="8"/>
  <c r="E20" i="8"/>
  <c r="E30" i="8"/>
  <c r="O30" i="8" s="1"/>
  <c r="D13" i="8"/>
  <c r="G24" i="3"/>
  <c r="F24" i="3"/>
  <c r="D15" i="7"/>
  <c r="E16" i="3"/>
  <c r="F16" i="3"/>
  <c r="G16" i="3"/>
  <c r="L17" i="5"/>
  <c r="J17" i="5"/>
  <c r="H17" i="5"/>
  <c r="H26" i="5" s="1"/>
  <c r="G17" i="5"/>
  <c r="H24" i="5" s="1"/>
  <c r="I13" i="8" s="1"/>
  <c r="I52" i="8" s="1"/>
  <c r="F17" i="5"/>
  <c r="H23" i="5" s="1"/>
  <c r="E17" i="5"/>
  <c r="G20" i="5" s="1"/>
  <c r="G21" i="5" l="1"/>
  <c r="H33" i="8"/>
  <c r="L34" i="4"/>
  <c r="D52" i="8"/>
  <c r="N13" i="8"/>
  <c r="H30" i="2"/>
  <c r="H31" i="2" s="1"/>
  <c r="U15" i="8"/>
  <c r="H62" i="2"/>
  <c r="S35" i="8"/>
  <c r="U19" i="8"/>
  <c r="H40" i="2"/>
  <c r="U18" i="8"/>
  <c r="R12" i="8"/>
  <c r="S30" i="8"/>
  <c r="T16" i="8"/>
  <c r="H17" i="2" s="1"/>
  <c r="F9" i="2"/>
  <c r="H9" i="2" s="1"/>
  <c r="O41" i="6"/>
  <c r="K52" i="8"/>
  <c r="N41" i="6"/>
  <c r="G52" i="8"/>
  <c r="E52" i="8"/>
  <c r="H29" i="5"/>
  <c r="G29" i="5"/>
  <c r="N33" i="8" l="1"/>
  <c r="R33" i="8" s="1"/>
  <c r="H72" i="2" s="1"/>
  <c r="H79" i="2" s="1"/>
  <c r="H52" i="8"/>
  <c r="T13" i="8"/>
  <c r="H15" i="2" s="1"/>
  <c r="H20" i="2" s="1"/>
  <c r="S45" i="8"/>
  <c r="S52" i="8" s="1"/>
  <c r="H50" i="2"/>
  <c r="L37" i="4"/>
  <c r="I11" i="10" l="1"/>
  <c r="B52" i="8"/>
  <c r="C52" i="8"/>
  <c r="H23" i="4"/>
  <c r="K28" i="4" s="1"/>
  <c r="G23" i="4"/>
  <c r="K27" i="4" s="1"/>
  <c r="F23" i="4"/>
  <c r="F31" i="8" s="1"/>
  <c r="N31" i="8" s="1"/>
  <c r="K35" i="4"/>
  <c r="R45" i="8" l="1"/>
  <c r="R49" i="8" s="1"/>
  <c r="H54" i="2"/>
  <c r="J52" i="8"/>
  <c r="O14" i="8"/>
  <c r="K26" i="4"/>
  <c r="K37" i="4" s="1"/>
  <c r="F8" i="8"/>
  <c r="R52" i="8" l="1"/>
  <c r="H59" i="2"/>
  <c r="H64" i="2" s="1"/>
  <c r="U14" i="8"/>
  <c r="H23" i="2" s="1"/>
  <c r="H26" i="2" s="1"/>
  <c r="H34" i="2" s="1"/>
  <c r="O52" i="8"/>
  <c r="N8" i="8"/>
  <c r="T8" i="8" s="1"/>
  <c r="F52" i="8"/>
  <c r="H81" i="2" l="1"/>
  <c r="U52" i="8"/>
  <c r="N52" i="8"/>
  <c r="F10" i="2"/>
  <c r="H41" i="2" l="1"/>
  <c r="H42" i="2" s="1"/>
  <c r="H10" i="2"/>
  <c r="H11" i="2" s="1"/>
  <c r="H35" i="2" s="1"/>
  <c r="H36" i="2" s="1"/>
  <c r="F3" i="10"/>
  <c r="G3" i="10" s="1"/>
  <c r="I3" i="10" s="1"/>
  <c r="I5" i="10" l="1"/>
  <c r="T52" i="8"/>
</calcChain>
</file>

<file path=xl/sharedStrings.xml><?xml version="1.0" encoding="utf-8"?>
<sst xmlns="http://schemas.openxmlformats.org/spreadsheetml/2006/main" count="379" uniqueCount="219">
  <si>
    <t>Motor Vehicles</t>
  </si>
  <si>
    <t>Provision for Dep'n (MV)</t>
  </si>
  <si>
    <t>Trade Debtors</t>
  </si>
  <si>
    <t>Trade Creditors</t>
  </si>
  <si>
    <t>Cash in Hand</t>
  </si>
  <si>
    <t>Capital</t>
  </si>
  <si>
    <t>VAT Control Account</t>
  </si>
  <si>
    <t>Bank Current Account</t>
  </si>
  <si>
    <t>DR</t>
  </si>
  <si>
    <t>CR</t>
  </si>
  <si>
    <t xml:space="preserve">Opening </t>
  </si>
  <si>
    <t>Balances</t>
  </si>
  <si>
    <t>Sales Day</t>
  </si>
  <si>
    <t>Book</t>
  </si>
  <si>
    <t>Account Name</t>
  </si>
  <si>
    <t>Sales</t>
  </si>
  <si>
    <t>Purchase</t>
  </si>
  <si>
    <t>Day Book</t>
  </si>
  <si>
    <t>Purchases</t>
  </si>
  <si>
    <t>Receipts</t>
  </si>
  <si>
    <t>Cash</t>
  </si>
  <si>
    <t>Payments</t>
  </si>
  <si>
    <t>Disposal of Fixed Assets</t>
  </si>
  <si>
    <t>Discount Allowed</t>
  </si>
  <si>
    <t>Discount Received</t>
  </si>
  <si>
    <t>Petty Cash</t>
  </si>
  <si>
    <t>Advertising</t>
  </si>
  <si>
    <t xml:space="preserve">Draft </t>
  </si>
  <si>
    <t>Adjustments</t>
  </si>
  <si>
    <t>Dep'n Exp(MV)</t>
  </si>
  <si>
    <t>Closing Stock (B/S)</t>
  </si>
  <si>
    <t>Closing Stock (P&amp;L)</t>
  </si>
  <si>
    <t>Accruals</t>
  </si>
  <si>
    <t>Profit and Loss</t>
  </si>
  <si>
    <t>Balance Sheet</t>
  </si>
  <si>
    <t>Prepayments</t>
  </si>
  <si>
    <t>Profit for the Period</t>
  </si>
  <si>
    <t>Rates</t>
  </si>
  <si>
    <t>Accrued Telephone</t>
  </si>
  <si>
    <t>Provision</t>
  </si>
  <si>
    <t xml:space="preserve">  Cost</t>
  </si>
  <si>
    <t>for Dep'n</t>
  </si>
  <si>
    <t xml:space="preserve">     NBV</t>
  </si>
  <si>
    <t xml:space="preserve">     £</t>
  </si>
  <si>
    <t xml:space="preserve">      £</t>
  </si>
  <si>
    <t xml:space="preserve">          £</t>
  </si>
  <si>
    <t>Fixed Assets</t>
  </si>
  <si>
    <t xml:space="preserve">    Motor Vehicles</t>
  </si>
  <si>
    <t>Current Assets</t>
  </si>
  <si>
    <t xml:space="preserve">    Stock</t>
  </si>
  <si>
    <t xml:space="preserve">    Trade Debtors</t>
  </si>
  <si>
    <t xml:space="preserve">    Prepayments</t>
  </si>
  <si>
    <t xml:space="preserve">    Bank Current Account</t>
  </si>
  <si>
    <t xml:space="preserve">    Cash in Hand</t>
  </si>
  <si>
    <t>Current Liabilities</t>
  </si>
  <si>
    <t xml:space="preserve">    Trade Creditors</t>
  </si>
  <si>
    <t xml:space="preserve">    VAT Control Account</t>
  </si>
  <si>
    <t xml:space="preserve">    Accruals</t>
  </si>
  <si>
    <t>Net Current Assets</t>
  </si>
  <si>
    <t>Represented by :</t>
  </si>
  <si>
    <t>Profit for the year</t>
  </si>
  <si>
    <t xml:space="preserve">Trading and Profit and Loss Account for the </t>
  </si>
  <si>
    <t xml:space="preserve"> Sales   </t>
  </si>
  <si>
    <t>less : cost of goods sold</t>
  </si>
  <si>
    <t xml:space="preserve">    Opening Stock</t>
  </si>
  <si>
    <t xml:space="preserve">    Purchases </t>
  </si>
  <si>
    <t xml:space="preserve">    less : Closing Stock</t>
  </si>
  <si>
    <t>Gross Profit</t>
  </si>
  <si>
    <t>Sundry Income</t>
  </si>
  <si>
    <t xml:space="preserve">    Discount Received</t>
  </si>
  <si>
    <t>Less : expenses</t>
  </si>
  <si>
    <t xml:space="preserve">    Telephone</t>
  </si>
  <si>
    <t xml:space="preserve">    Discount Allowed</t>
  </si>
  <si>
    <t xml:space="preserve">    Rates</t>
  </si>
  <si>
    <t xml:space="preserve">    Advertising</t>
  </si>
  <si>
    <t>Net Profit</t>
  </si>
  <si>
    <t>SALES DAY BOOK</t>
  </si>
  <si>
    <t>Date</t>
  </si>
  <si>
    <t>Customer</t>
  </si>
  <si>
    <t>Total</t>
  </si>
  <si>
    <t>VAT</t>
  </si>
  <si>
    <t>Net</t>
  </si>
  <si>
    <t>£</t>
  </si>
  <si>
    <t>PURCHASE DAY BOOK</t>
  </si>
  <si>
    <t>Narrative</t>
  </si>
  <si>
    <t>Telephone</t>
  </si>
  <si>
    <t>CASH BOOK (Receipts)</t>
  </si>
  <si>
    <t xml:space="preserve">From </t>
  </si>
  <si>
    <t>Debtors</t>
  </si>
  <si>
    <t>CASH BOOK (Payments)</t>
  </si>
  <si>
    <t xml:space="preserve">        Narrative</t>
  </si>
  <si>
    <t>To</t>
  </si>
  <si>
    <t>Petty</t>
  </si>
  <si>
    <t>Creditors</t>
  </si>
  <si>
    <t>PETTY CASH BOOK</t>
  </si>
  <si>
    <t>Discount</t>
  </si>
  <si>
    <t>Received</t>
  </si>
  <si>
    <t>Allowed</t>
  </si>
  <si>
    <t>Disposals</t>
  </si>
  <si>
    <t>VAT a/c</t>
  </si>
  <si>
    <t xml:space="preserve">DR </t>
  </si>
  <si>
    <t>Bank</t>
  </si>
  <si>
    <t>Cash Sales</t>
  </si>
  <si>
    <t>Cash sales</t>
  </si>
  <si>
    <t>Bal b/f</t>
  </si>
  <si>
    <t>Bal c/f</t>
  </si>
  <si>
    <t>Fixtures and equiptment - cost</t>
  </si>
  <si>
    <t>Provision for Dep'n (F&amp;E)</t>
  </si>
  <si>
    <t>Bank loan</t>
  </si>
  <si>
    <t>Accrued Electricity</t>
  </si>
  <si>
    <t>Accrued Gas</t>
  </si>
  <si>
    <t>6th Jan</t>
  </si>
  <si>
    <t>Black</t>
  </si>
  <si>
    <t>White</t>
  </si>
  <si>
    <t>Stamps</t>
  </si>
  <si>
    <t>8th Jan</t>
  </si>
  <si>
    <t>9th Jan</t>
  </si>
  <si>
    <t>Claret</t>
  </si>
  <si>
    <t>10th Jan</t>
  </si>
  <si>
    <t>13th Jan</t>
  </si>
  <si>
    <t>Grey</t>
  </si>
  <si>
    <t>Orange</t>
  </si>
  <si>
    <t>31st Jan</t>
  </si>
  <si>
    <t>HM customs</t>
  </si>
  <si>
    <t>Gas</t>
  </si>
  <si>
    <t>3rd Feb</t>
  </si>
  <si>
    <t>Electricity</t>
  </si>
  <si>
    <t>10th Feb</t>
  </si>
  <si>
    <t>Legal Fees</t>
  </si>
  <si>
    <t>28th Feb</t>
  </si>
  <si>
    <t>Yellow</t>
  </si>
  <si>
    <t>Silver</t>
  </si>
  <si>
    <t>2nd March</t>
  </si>
  <si>
    <t>9th March</t>
  </si>
  <si>
    <t>Equiptment</t>
  </si>
  <si>
    <t>13th March</t>
  </si>
  <si>
    <t>16th March</t>
  </si>
  <si>
    <t>23rd March</t>
  </si>
  <si>
    <t xml:space="preserve">26th March </t>
  </si>
  <si>
    <t>Vehicle</t>
  </si>
  <si>
    <t xml:space="preserve">27th March </t>
  </si>
  <si>
    <t>31st March</t>
  </si>
  <si>
    <t>Cheque cashed</t>
  </si>
  <si>
    <t>27th March</t>
  </si>
  <si>
    <t>Balance b/f</t>
  </si>
  <si>
    <t>27th march</t>
  </si>
  <si>
    <t>Discount received</t>
  </si>
  <si>
    <t>discount</t>
  </si>
  <si>
    <t>Legal</t>
  </si>
  <si>
    <t>Insurance</t>
  </si>
  <si>
    <t xml:space="preserve">Motor vehicle </t>
  </si>
  <si>
    <t>Motor Vehicle</t>
  </si>
  <si>
    <t>Liabilities</t>
  </si>
  <si>
    <t>Motor vehicles</t>
  </si>
  <si>
    <t>Item</t>
  </si>
  <si>
    <t>rate p/a</t>
  </si>
  <si>
    <t>Fixed 20%</t>
  </si>
  <si>
    <t>Reducing 10%</t>
  </si>
  <si>
    <t>d'pn p/a</t>
  </si>
  <si>
    <t>Rate p/a</t>
  </si>
  <si>
    <t>Value</t>
  </si>
  <si>
    <t>Acc'd Elec</t>
  </si>
  <si>
    <t>Acc'd Telephone</t>
  </si>
  <si>
    <t>Tele</t>
  </si>
  <si>
    <t>Acc'd b/f</t>
  </si>
  <si>
    <t xml:space="preserve">Bill </t>
  </si>
  <si>
    <t xml:space="preserve">    Electricity</t>
  </si>
  <si>
    <t xml:space="preserve">    Gas</t>
  </si>
  <si>
    <t xml:space="preserve">    Stamps</t>
  </si>
  <si>
    <t xml:space="preserve">    Fixtures and equiptment</t>
  </si>
  <si>
    <t xml:space="preserve">    Liabilities</t>
  </si>
  <si>
    <t xml:space="preserve">    Bank Loan</t>
  </si>
  <si>
    <t xml:space="preserve">    Insurance</t>
  </si>
  <si>
    <t xml:space="preserve">    Legal Fees</t>
  </si>
  <si>
    <t>Rent</t>
  </si>
  <si>
    <t>Withdrawal</t>
  </si>
  <si>
    <t>Withdrawal buy to sell (goods)</t>
  </si>
  <si>
    <t>Vat</t>
  </si>
  <si>
    <t>Drawing</t>
  </si>
  <si>
    <t>31st March 2020</t>
  </si>
  <si>
    <t>Stock at 1-10-2019</t>
  </si>
  <si>
    <t>FE</t>
  </si>
  <si>
    <t>MV</t>
  </si>
  <si>
    <t>Dep'n Exp(F&amp;E)</t>
  </si>
  <si>
    <t>Qtr</t>
  </si>
  <si>
    <t>Adjustment</t>
  </si>
  <si>
    <t xml:space="preserve">F&amp;E as of 01/01 </t>
  </si>
  <si>
    <t>added 6th march</t>
  </si>
  <si>
    <t>month</t>
  </si>
  <si>
    <t>added 26th march</t>
  </si>
  <si>
    <t>Arrears, last paid 31st dec</t>
  </si>
  <si>
    <t>Balance Sheet at 31st March 2020</t>
  </si>
  <si>
    <t>Value for d'pn</t>
  </si>
  <si>
    <t>Month</t>
  </si>
  <si>
    <t>Rent ammount PA</t>
  </si>
  <si>
    <t>Payable 6monthly</t>
  </si>
  <si>
    <t>Period covered rent DR</t>
  </si>
  <si>
    <t>Sales CR</t>
  </si>
  <si>
    <t>Annual insurance paid 13th Jan</t>
  </si>
  <si>
    <t>insurance</t>
  </si>
  <si>
    <t>Tot paid</t>
  </si>
  <si>
    <t>3month used</t>
  </si>
  <si>
    <t>9 months prepayment</t>
  </si>
  <si>
    <t xml:space="preserve">    Depreciation</t>
  </si>
  <si>
    <t>Accd Telephone</t>
  </si>
  <si>
    <t>Accd Gas</t>
  </si>
  <si>
    <t>Accd Tel</t>
  </si>
  <si>
    <t>Acc'd Gas</t>
  </si>
  <si>
    <t xml:space="preserve">    3 months ended 31st March 2020</t>
  </si>
  <si>
    <t xml:space="preserve">    Rent</t>
  </si>
  <si>
    <t>Depreciation</t>
  </si>
  <si>
    <t xml:space="preserve">              Drawing</t>
  </si>
  <si>
    <t>Acc'd</t>
  </si>
  <si>
    <t>Elec</t>
  </si>
  <si>
    <t>Electric</t>
  </si>
  <si>
    <t>Long Term Liabilities</t>
  </si>
  <si>
    <t>Net Fixed assets</t>
  </si>
  <si>
    <t>Additional Accruals</t>
  </si>
  <si>
    <r>
      <rPr>
        <sz val="12"/>
        <rFont val="Arial"/>
        <family val="2"/>
      </rPr>
      <t xml:space="preserve">By </t>
    </r>
    <r>
      <rPr>
        <b/>
        <sz val="12"/>
        <rFont val="Arial"/>
        <family val="2"/>
      </rPr>
      <t>Ben Gibson 2114133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</si>
</sst>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_ ;[Red]\-0\ "/>
  </numFmts>
  <fonts count="12" x14ac:knownFonts="1">
    <font>
      <sz val="10"/>
      <name val="Arial"/>
    </font>
    <font>
      <sz val="14"/>
      <name val="Arial"/>
      <family val="2"/>
    </font>
    <font>
      <b/>
      <i/>
      <sz val="16"/>
      <name val="Arial"/>
    </font>
    <font>
      <b/>
      <i/>
      <sz val="16"/>
      <name val="Arial"/>
      <family val="2"/>
    </font>
    <font>
      <b/>
      <i/>
      <sz val="18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8"/>
      <name val="Arial"/>
      <family val="2"/>
    </font>
    <font>
      <b/>
      <sz val="1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1" xfId="0" applyBorder="1"/>
    <xf numFmtId="0" fontId="0" fillId="0" borderId="0" xfId="0" applyBorder="1"/>
    <xf numFmtId="0" fontId="0" fillId="0" borderId="2" xfId="0" applyBorder="1"/>
    <xf numFmtId="1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/>
    </xf>
    <xf numFmtId="37" fontId="1" fillId="0" borderId="0" xfId="0" applyNumberFormat="1" applyFont="1"/>
    <xf numFmtId="37" fontId="1" fillId="0" borderId="0" xfId="0" applyNumberFormat="1" applyFont="1" applyBorder="1"/>
    <xf numFmtId="37" fontId="2" fillId="0" borderId="0" xfId="0" applyNumberFormat="1" applyFont="1"/>
    <xf numFmtId="37" fontId="0" fillId="0" borderId="0" xfId="0" applyNumberFormat="1"/>
    <xf numFmtId="37" fontId="1" fillId="0" borderId="6" xfId="0" applyNumberFormat="1" applyFont="1" applyBorder="1"/>
    <xf numFmtId="37" fontId="1" fillId="0" borderId="2" xfId="0" applyNumberFormat="1" applyFont="1" applyBorder="1"/>
    <xf numFmtId="0" fontId="4" fillId="0" borderId="0" xfId="0" applyFont="1"/>
    <xf numFmtId="0" fontId="1" fillId="0" borderId="0" xfId="0" applyFont="1" applyAlignment="1">
      <alignment horizontal="center"/>
    </xf>
    <xf numFmtId="0" fontId="1" fillId="0" borderId="0" xfId="0" applyFont="1"/>
    <xf numFmtId="16" fontId="1" fillId="0" borderId="0" xfId="0" applyNumberFormat="1" applyFont="1"/>
    <xf numFmtId="0" fontId="1" fillId="0" borderId="0" xfId="0" applyFont="1" applyAlignment="1"/>
    <xf numFmtId="0" fontId="5" fillId="0" borderId="0" xfId="0" applyFont="1"/>
    <xf numFmtId="0" fontId="6" fillId="0" borderId="0" xfId="0" applyFont="1" applyBorder="1"/>
    <xf numFmtId="0" fontId="1" fillId="0" borderId="2" xfId="0" applyFont="1" applyBorder="1"/>
    <xf numFmtId="0" fontId="1" fillId="0" borderId="0" xfId="0" applyFont="1" applyAlignment="1">
      <alignment horizontal="center"/>
    </xf>
    <xf numFmtId="0" fontId="0" fillId="0" borderId="0" xfId="0" applyFill="1" applyBorder="1"/>
    <xf numFmtId="0" fontId="0" fillId="0" borderId="0" xfId="0" applyFill="1"/>
    <xf numFmtId="0" fontId="6" fillId="0" borderId="0" xfId="0" applyFont="1"/>
    <xf numFmtId="0" fontId="4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" fontId="1" fillId="0" borderId="0" xfId="0" applyNumberFormat="1" applyFont="1" applyAlignment="1">
      <alignment horizontal="left" vertic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Alignment="1">
      <alignment horizontal="left"/>
    </xf>
    <xf numFmtId="0" fontId="1" fillId="0" borderId="2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/>
    <xf numFmtId="0" fontId="7" fillId="0" borderId="7" xfId="0" applyFont="1" applyBorder="1"/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1" fillId="0" borderId="0" xfId="0" applyNumberFormat="1" applyFont="1" applyFill="1"/>
    <xf numFmtId="0" fontId="1" fillId="0" borderId="0" xfId="0" applyFont="1" applyFill="1"/>
    <xf numFmtId="0" fontId="0" fillId="0" borderId="0" xfId="0" applyFont="1" applyFill="1" applyBorder="1"/>
    <xf numFmtId="0" fontId="1" fillId="0" borderId="0" xfId="0" applyFont="1" applyAlignment="1">
      <alignment horizontal="center"/>
    </xf>
    <xf numFmtId="0" fontId="1" fillId="0" borderId="6" xfId="0" applyFont="1" applyBorder="1" applyAlignment="1">
      <alignment horizontal="left"/>
    </xf>
    <xf numFmtId="0" fontId="1" fillId="0" borderId="0" xfId="0" applyFont="1" applyBorder="1"/>
    <xf numFmtId="16" fontId="1" fillId="0" borderId="6" xfId="0" applyNumberFormat="1" applyFont="1" applyBorder="1"/>
    <xf numFmtId="0" fontId="0" fillId="0" borderId="4" xfId="0" applyBorder="1"/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right"/>
    </xf>
    <xf numFmtId="9" fontId="6" fillId="0" borderId="0" xfId="0" applyNumberFormat="1" applyFont="1"/>
    <xf numFmtId="1" fontId="0" fillId="0" borderId="0" xfId="0" applyNumberFormat="1"/>
    <xf numFmtId="0" fontId="8" fillId="0" borderId="0" xfId="0" applyFont="1"/>
    <xf numFmtId="0" fontId="8" fillId="0" borderId="10" xfId="0" applyFont="1" applyBorder="1"/>
    <xf numFmtId="0" fontId="6" fillId="0" borderId="0" xfId="0" applyFont="1" applyFill="1" applyBorder="1"/>
    <xf numFmtId="2" fontId="0" fillId="0" borderId="0" xfId="0" applyNumberFormat="1"/>
    <xf numFmtId="1" fontId="0" fillId="0" borderId="11" xfId="0" applyNumberFormat="1" applyBorder="1"/>
    <xf numFmtId="1" fontId="8" fillId="0" borderId="10" xfId="0" applyNumberFormat="1" applyFont="1" applyBorder="1"/>
    <xf numFmtId="2" fontId="0" fillId="0" borderId="0" xfId="0" applyNumberFormat="1" applyFill="1"/>
    <xf numFmtId="0" fontId="0" fillId="0" borderId="4" xfId="0" applyFill="1" applyBorder="1"/>
    <xf numFmtId="0" fontId="6" fillId="0" borderId="1" xfId="0" applyFont="1" applyFill="1" applyBorder="1"/>
    <xf numFmtId="1" fontId="0" fillId="0" borderId="1" xfId="0" applyNumberFormat="1" applyFill="1" applyBorder="1"/>
    <xf numFmtId="1" fontId="0" fillId="0" borderId="4" xfId="0" applyNumberFormat="1" applyFill="1" applyBorder="1"/>
    <xf numFmtId="0" fontId="0" fillId="0" borderId="10" xfId="0" applyBorder="1"/>
    <xf numFmtId="37" fontId="8" fillId="0" borderId="0" xfId="0" applyNumberFormat="1" applyFont="1"/>
    <xf numFmtId="37" fontId="8" fillId="0" borderId="6" xfId="0" applyNumberFormat="1" applyFont="1" applyBorder="1"/>
    <xf numFmtId="37" fontId="8" fillId="0" borderId="11" xfId="0" applyNumberFormat="1" applyFont="1" applyBorder="1"/>
    <xf numFmtId="37" fontId="8" fillId="0" borderId="0" xfId="0" applyNumberFormat="1" applyFont="1" applyBorder="1"/>
    <xf numFmtId="37" fontId="8" fillId="2" borderId="11" xfId="0" applyNumberFormat="1" applyFont="1" applyFill="1" applyBorder="1"/>
    <xf numFmtId="0" fontId="1" fillId="0" borderId="2" xfId="0" applyFont="1" applyFill="1" applyBorder="1"/>
    <xf numFmtId="16" fontId="1" fillId="0" borderId="0" xfId="0" applyNumberFormat="1" applyFont="1" applyFill="1" applyAlignment="1">
      <alignment horizontal="left" vertical="center"/>
    </xf>
    <xf numFmtId="37" fontId="1" fillId="0" borderId="0" xfId="0" applyNumberFormat="1" applyFont="1" applyFill="1"/>
    <xf numFmtId="37" fontId="8" fillId="2" borderId="0" xfId="0" applyNumberFormat="1" applyFont="1" applyFill="1"/>
    <xf numFmtId="0" fontId="8" fillId="2" borderId="0" xfId="0" applyFont="1" applyFill="1"/>
    <xf numFmtId="164" fontId="0" fillId="0" borderId="0" xfId="0" applyNumberFormat="1"/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/>
    <xf numFmtId="37" fontId="0" fillId="0" borderId="11" xfId="0" applyNumberFormat="1" applyBorder="1"/>
    <xf numFmtId="37" fontId="1" fillId="0" borderId="10" xfId="0" applyNumberFormat="1" applyFont="1" applyBorder="1"/>
    <xf numFmtId="0" fontId="7" fillId="0" borderId="7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37" fontId="3" fillId="0" borderId="0" xfId="0" applyNumberFormat="1" applyFont="1" applyFill="1"/>
    <xf numFmtId="37" fontId="2" fillId="0" borderId="0" xfId="0" applyNumberFormat="1" applyFont="1" applyFill="1"/>
    <xf numFmtId="37" fontId="0" fillId="0" borderId="0" xfId="0" applyNumberFormat="1" applyFill="1"/>
    <xf numFmtId="37" fontId="1" fillId="0" borderId="6" xfId="0" applyNumberFormat="1" applyFont="1" applyFill="1" applyBorder="1"/>
    <xf numFmtId="37" fontId="1" fillId="0" borderId="11" xfId="0" applyNumberFormat="1" applyFont="1" applyFill="1" applyBorder="1"/>
    <xf numFmtId="37" fontId="1" fillId="0" borderId="0" xfId="0" applyNumberFormat="1" applyFont="1" applyFill="1" applyAlignment="1">
      <alignment horizontal="left"/>
    </xf>
    <xf numFmtId="37" fontId="1" fillId="0" borderId="0" xfId="0" applyNumberFormat="1" applyFont="1" applyFill="1" applyBorder="1"/>
    <xf numFmtId="37" fontId="1" fillId="0" borderId="2" xfId="0" applyNumberFormat="1" applyFont="1" applyFill="1" applyBorder="1"/>
    <xf numFmtId="1" fontId="0" fillId="0" borderId="0" xfId="0" applyNumberFormat="1" applyFill="1" applyBorder="1"/>
    <xf numFmtId="1" fontId="0" fillId="0" borderId="12" xfId="0" applyNumberFormat="1" applyFill="1" applyBorder="1"/>
    <xf numFmtId="1" fontId="0" fillId="0" borderId="3" xfId="0" applyNumberFormat="1" applyFill="1" applyBorder="1"/>
    <xf numFmtId="1" fontId="0" fillId="0" borderId="5" xfId="0" applyNumberFormat="1" applyFill="1" applyBorder="1"/>
    <xf numFmtId="0" fontId="0" fillId="0" borderId="3" xfId="0" applyFill="1" applyBorder="1"/>
    <xf numFmtId="0" fontId="0" fillId="0" borderId="2" xfId="0" applyFill="1" applyBorder="1"/>
    <xf numFmtId="1" fontId="0" fillId="0" borderId="2" xfId="0" applyNumberFormat="1" applyFill="1" applyBorder="1"/>
    <xf numFmtId="0" fontId="6" fillId="0" borderId="0" xfId="0" applyFont="1" applyFill="1"/>
    <xf numFmtId="0" fontId="1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55"/>
  <sheetViews>
    <sheetView tabSelected="1" zoomScale="80" zoomScaleNormal="80" workbookViewId="0">
      <pane xSplit="1" topLeftCell="B1" activePane="topRight" state="frozen"/>
      <selection activeCell="A2" sqref="A2"/>
      <selection pane="topRight" activeCell="A2" sqref="A2"/>
    </sheetView>
  </sheetViews>
  <sheetFormatPr defaultRowHeight="12.75" x14ac:dyDescent="0.2"/>
  <cols>
    <col min="1" max="1" width="26.85546875" bestFit="1" customWidth="1"/>
    <col min="10" max="10" width="8.85546875" customWidth="1"/>
    <col min="12" max="12" width="10.28515625" bestFit="1" customWidth="1"/>
    <col min="20" max="21" width="9.140625" style="25"/>
  </cols>
  <sheetData>
    <row r="1" spans="1:22" ht="15.75" x14ac:dyDescent="0.25">
      <c r="A1" s="57" t="s">
        <v>218</v>
      </c>
    </row>
    <row r="2" spans="1:22" ht="23.25" x14ac:dyDescent="0.35">
      <c r="A2" s="109"/>
    </row>
    <row r="3" spans="1:22" s="37" customFormat="1" ht="13.5" thickBot="1" x14ac:dyDescent="0.25">
      <c r="A3" s="38" t="s">
        <v>14</v>
      </c>
      <c r="B3" s="39" t="s">
        <v>10</v>
      </c>
      <c r="C3" s="40" t="s">
        <v>11</v>
      </c>
      <c r="D3" s="39" t="s">
        <v>12</v>
      </c>
      <c r="E3" s="40" t="s">
        <v>13</v>
      </c>
      <c r="F3" s="38" t="s">
        <v>16</v>
      </c>
      <c r="G3" s="41" t="s">
        <v>17</v>
      </c>
      <c r="H3" s="39" t="s">
        <v>20</v>
      </c>
      <c r="I3" s="40" t="s">
        <v>19</v>
      </c>
      <c r="J3" s="39" t="s">
        <v>20</v>
      </c>
      <c r="K3" s="40" t="s">
        <v>21</v>
      </c>
      <c r="L3" s="39" t="s">
        <v>25</v>
      </c>
      <c r="M3" s="40" t="s">
        <v>13</v>
      </c>
      <c r="N3" s="39" t="s">
        <v>27</v>
      </c>
      <c r="O3" s="40" t="s">
        <v>11</v>
      </c>
      <c r="P3" s="86" t="s">
        <v>28</v>
      </c>
      <c r="Q3" s="86"/>
      <c r="R3" s="87" t="s">
        <v>33</v>
      </c>
      <c r="S3" s="88"/>
      <c r="T3" s="89" t="s">
        <v>34</v>
      </c>
      <c r="U3" s="90"/>
    </row>
    <row r="4" spans="1:22" x14ac:dyDescent="0.2">
      <c r="A4" s="2"/>
      <c r="B4" s="6"/>
      <c r="C4" s="8"/>
      <c r="D4" s="6"/>
      <c r="E4" s="8"/>
      <c r="G4" s="1"/>
      <c r="H4" s="6"/>
      <c r="I4" s="8"/>
      <c r="J4" s="6"/>
      <c r="K4" s="8"/>
      <c r="L4" s="6"/>
      <c r="M4" s="8"/>
      <c r="N4" s="6"/>
      <c r="O4" s="8"/>
      <c r="P4" s="5"/>
      <c r="Q4" s="6"/>
      <c r="R4" s="7"/>
      <c r="S4" s="8"/>
      <c r="T4" s="80"/>
      <c r="U4" s="81"/>
    </row>
    <row r="5" spans="1:22" x14ac:dyDescent="0.2">
      <c r="A5" s="5"/>
      <c r="B5" s="6" t="s">
        <v>8</v>
      </c>
      <c r="C5" s="8" t="s">
        <v>9</v>
      </c>
      <c r="D5" s="6" t="s">
        <v>8</v>
      </c>
      <c r="E5" s="8" t="s">
        <v>9</v>
      </c>
      <c r="F5" s="6" t="s">
        <v>8</v>
      </c>
      <c r="G5" s="8" t="s">
        <v>9</v>
      </c>
      <c r="H5" s="6" t="s">
        <v>8</v>
      </c>
      <c r="I5" s="8" t="s">
        <v>9</v>
      </c>
      <c r="J5" s="6" t="s">
        <v>8</v>
      </c>
      <c r="K5" s="8" t="s">
        <v>9</v>
      </c>
      <c r="L5" s="6" t="s">
        <v>8</v>
      </c>
      <c r="M5" s="8" t="s">
        <v>9</v>
      </c>
      <c r="N5" s="6" t="s">
        <v>8</v>
      </c>
      <c r="O5" s="8" t="s">
        <v>9</v>
      </c>
      <c r="P5" s="6" t="s">
        <v>8</v>
      </c>
      <c r="Q5" s="8" t="s">
        <v>9</v>
      </c>
      <c r="R5" s="6" t="s">
        <v>8</v>
      </c>
      <c r="S5" s="8" t="s">
        <v>9</v>
      </c>
      <c r="T5" s="82" t="s">
        <v>8</v>
      </c>
      <c r="U5" s="81" t="s">
        <v>9</v>
      </c>
    </row>
    <row r="6" spans="1:22" x14ac:dyDescent="0.2">
      <c r="A6" s="5"/>
      <c r="B6" s="6"/>
      <c r="C6" s="8"/>
      <c r="D6" s="6"/>
      <c r="E6" s="8"/>
      <c r="F6" s="6"/>
      <c r="G6" s="8"/>
      <c r="H6" s="6"/>
      <c r="I6" s="8"/>
      <c r="J6" s="6"/>
      <c r="K6" s="8"/>
      <c r="L6" s="6"/>
      <c r="M6" s="8"/>
      <c r="N6" s="6"/>
      <c r="O6" s="8"/>
      <c r="P6" s="6"/>
      <c r="Q6" s="8"/>
      <c r="R6" s="6"/>
      <c r="S6" s="8"/>
      <c r="T6" s="82"/>
      <c r="U6" s="81"/>
    </row>
    <row r="7" spans="1:22" x14ac:dyDescent="0.2">
      <c r="A7" s="2"/>
      <c r="B7" s="25"/>
      <c r="C7" s="42"/>
      <c r="E7" s="1"/>
      <c r="G7" s="1"/>
      <c r="I7" s="1"/>
      <c r="K7" s="1"/>
      <c r="M7" s="1"/>
      <c r="N7" s="25"/>
      <c r="O7" s="42"/>
      <c r="P7" s="25"/>
      <c r="Q7" s="42"/>
      <c r="R7" s="25"/>
      <c r="S7" s="42"/>
      <c r="U7" s="42"/>
      <c r="V7" s="25"/>
    </row>
    <row r="8" spans="1:22" x14ac:dyDescent="0.2">
      <c r="A8" s="2" t="s">
        <v>0</v>
      </c>
      <c r="B8" s="25">
        <v>27176</v>
      </c>
      <c r="C8" s="42"/>
      <c r="E8" s="1"/>
      <c r="F8">
        <f>PDB!G23</f>
        <v>14850</v>
      </c>
      <c r="G8" s="1"/>
      <c r="I8" s="1"/>
      <c r="K8" s="1"/>
      <c r="M8" s="1"/>
      <c r="N8" s="25">
        <f t="shared" ref="N8:N37" si="0">B8+D8+F8+H8+J8+L8</f>
        <v>42026</v>
      </c>
      <c r="O8" s="42"/>
      <c r="P8" s="25"/>
      <c r="Q8" s="42"/>
      <c r="R8" s="25"/>
      <c r="S8" s="42"/>
      <c r="T8" s="25">
        <f>N8</f>
        <v>42026</v>
      </c>
      <c r="U8" s="42"/>
      <c r="V8" s="25"/>
    </row>
    <row r="9" spans="1:22" x14ac:dyDescent="0.2">
      <c r="A9" s="2" t="s">
        <v>1</v>
      </c>
      <c r="B9" s="25"/>
      <c r="C9" s="42">
        <v>7574</v>
      </c>
      <c r="E9" s="1"/>
      <c r="G9" s="1"/>
      <c r="I9" s="1"/>
      <c r="K9" s="1"/>
      <c r="M9" s="1"/>
      <c r="N9" s="25"/>
      <c r="O9" s="42">
        <v>7574</v>
      </c>
      <c r="P9" s="25"/>
      <c r="Q9" s="66">
        <v>1607</v>
      </c>
      <c r="R9" s="25"/>
      <c r="S9" s="42"/>
      <c r="U9" s="66">
        <f>O9+Q9</f>
        <v>9181</v>
      </c>
      <c r="V9" s="25"/>
    </row>
    <row r="10" spans="1:22" x14ac:dyDescent="0.2">
      <c r="A10" s="59" t="s">
        <v>106</v>
      </c>
      <c r="B10" s="25">
        <v>25394</v>
      </c>
      <c r="C10" s="42"/>
      <c r="E10" s="1"/>
      <c r="F10">
        <v>6400</v>
      </c>
      <c r="G10" s="1"/>
      <c r="I10" s="1"/>
      <c r="K10" s="1"/>
      <c r="M10" s="1"/>
      <c r="N10" s="25">
        <f t="shared" si="0"/>
        <v>31794</v>
      </c>
      <c r="O10" s="42"/>
      <c r="P10" s="25"/>
      <c r="Q10" s="66"/>
      <c r="R10" s="25"/>
      <c r="S10" s="42"/>
      <c r="T10" s="25">
        <f>N10</f>
        <v>31794</v>
      </c>
      <c r="U10" s="42"/>
      <c r="V10" s="25"/>
    </row>
    <row r="11" spans="1:22" x14ac:dyDescent="0.2">
      <c r="A11" s="24" t="s">
        <v>107</v>
      </c>
      <c r="B11" s="25"/>
      <c r="C11" s="42">
        <v>9578</v>
      </c>
      <c r="E11" s="1"/>
      <c r="G11" s="1"/>
      <c r="I11" s="1"/>
      <c r="K11" s="1"/>
      <c r="M11" s="1"/>
      <c r="N11" s="25"/>
      <c r="O11" s="24">
        <f t="shared" ref="O11:O35" si="1">C11+E11+G11+I11+K11+M11</f>
        <v>9578</v>
      </c>
      <c r="P11" s="67"/>
      <c r="Q11" s="42">
        <v>448</v>
      </c>
      <c r="R11" s="25"/>
      <c r="S11" s="42"/>
      <c r="U11" s="66">
        <f>O11+Q11</f>
        <v>10026</v>
      </c>
      <c r="V11" s="25"/>
    </row>
    <row r="12" spans="1:22" x14ac:dyDescent="0.2">
      <c r="A12" s="21" t="s">
        <v>180</v>
      </c>
      <c r="B12" s="25">
        <v>13481</v>
      </c>
      <c r="C12" s="42"/>
      <c r="E12" s="1"/>
      <c r="G12" s="1"/>
      <c r="I12" s="1"/>
      <c r="K12" s="1"/>
      <c r="M12" s="1"/>
      <c r="N12" s="25">
        <f t="shared" si="0"/>
        <v>13481</v>
      </c>
      <c r="O12" s="42"/>
      <c r="P12" s="25"/>
      <c r="Q12" s="42"/>
      <c r="R12" s="25">
        <f>N12-Q12</f>
        <v>13481</v>
      </c>
      <c r="S12" s="42"/>
      <c r="U12" s="42"/>
      <c r="V12" s="25"/>
    </row>
    <row r="13" spans="1:22" s="25" customFormat="1" x14ac:dyDescent="0.2">
      <c r="A13" s="24" t="s">
        <v>2</v>
      </c>
      <c r="B13" s="25">
        <v>11583</v>
      </c>
      <c r="C13" s="42"/>
      <c r="D13" s="25">
        <f>SDB!E16</f>
        <v>25914</v>
      </c>
      <c r="E13" s="42"/>
      <c r="G13" s="42"/>
      <c r="I13" s="42">
        <f>CBR!H24</f>
        <v>11583</v>
      </c>
      <c r="K13" s="42"/>
      <c r="M13" s="42"/>
      <c r="N13" s="25">
        <f>SUM(B13,D13-I13)</f>
        <v>25914</v>
      </c>
      <c r="O13" s="42"/>
      <c r="Q13" s="42"/>
      <c r="S13" s="42"/>
      <c r="T13" s="25">
        <f>N13</f>
        <v>25914</v>
      </c>
      <c r="U13" s="42"/>
    </row>
    <row r="14" spans="1:22" x14ac:dyDescent="0.2">
      <c r="A14" s="2" t="s">
        <v>3</v>
      </c>
      <c r="B14" s="25"/>
      <c r="C14" s="42">
        <v>2896</v>
      </c>
      <c r="E14" s="1"/>
      <c r="G14" s="42">
        <v>21000</v>
      </c>
      <c r="I14" s="1"/>
      <c r="J14">
        <v>2896</v>
      </c>
      <c r="K14" s="42"/>
      <c r="M14" s="1"/>
      <c r="N14" s="25"/>
      <c r="O14" s="42">
        <f>SUM(C14,G14-J14)</f>
        <v>21000</v>
      </c>
      <c r="P14" s="25"/>
      <c r="Q14" s="42"/>
      <c r="R14" s="25"/>
      <c r="S14" s="42"/>
      <c r="U14" s="42">
        <f>O14+Q14</f>
        <v>21000</v>
      </c>
      <c r="V14" s="25"/>
    </row>
    <row r="15" spans="1:22" x14ac:dyDescent="0.2">
      <c r="A15" s="47" t="s">
        <v>152</v>
      </c>
      <c r="B15" s="25"/>
      <c r="C15" s="42"/>
      <c r="E15" s="1"/>
      <c r="G15" s="1">
        <v>25500</v>
      </c>
      <c r="I15" s="1"/>
      <c r="K15" s="1"/>
      <c r="M15" s="1"/>
      <c r="N15" s="25"/>
      <c r="O15" s="42">
        <f>C15+E15+G15+I15+K15+M15</f>
        <v>25500</v>
      </c>
      <c r="P15" s="25"/>
      <c r="Q15" s="42">
        <v>450</v>
      </c>
      <c r="R15" s="25"/>
      <c r="S15" s="42"/>
      <c r="U15" s="42">
        <f>O15</f>
        <v>25500</v>
      </c>
      <c r="V15" s="25"/>
    </row>
    <row r="16" spans="1:22" x14ac:dyDescent="0.2">
      <c r="A16" s="2" t="s">
        <v>7</v>
      </c>
      <c r="B16" s="25">
        <v>4010</v>
      </c>
      <c r="C16" s="42"/>
      <c r="E16" s="1"/>
      <c r="G16" s="1"/>
      <c r="H16">
        <v>34240</v>
      </c>
      <c r="I16" s="1"/>
      <c r="K16" s="1">
        <f>CBP!O37</f>
        <v>9486</v>
      </c>
      <c r="M16" s="1"/>
      <c r="N16" s="25">
        <f>SUM(B16,H16-K16)</f>
        <v>28764</v>
      </c>
      <c r="O16" s="42"/>
      <c r="P16" s="25"/>
      <c r="Q16" s="42"/>
      <c r="R16" s="25"/>
      <c r="S16" s="42"/>
      <c r="T16" s="25">
        <f>N16</f>
        <v>28764</v>
      </c>
      <c r="U16" s="42"/>
      <c r="V16" s="25"/>
    </row>
    <row r="17" spans="1:26" x14ac:dyDescent="0.2">
      <c r="A17" s="2" t="s">
        <v>4</v>
      </c>
      <c r="B17" s="25">
        <v>675</v>
      </c>
      <c r="C17" s="42"/>
      <c r="E17" s="1"/>
      <c r="G17" s="1"/>
      <c r="I17" s="1"/>
      <c r="J17">
        <f>CBP!N30</f>
        <v>308</v>
      </c>
      <c r="K17" s="1"/>
      <c r="M17" s="1">
        <v>308</v>
      </c>
      <c r="N17" s="25">
        <v>675</v>
      </c>
      <c r="O17" s="42"/>
      <c r="P17" s="25"/>
      <c r="Q17" s="42"/>
      <c r="R17" s="25"/>
      <c r="S17" s="42"/>
      <c r="T17" s="25">
        <f>N17</f>
        <v>675</v>
      </c>
      <c r="U17" s="42"/>
      <c r="V17" s="25"/>
    </row>
    <row r="18" spans="1:26" x14ac:dyDescent="0.2">
      <c r="A18" s="2" t="s">
        <v>5</v>
      </c>
      <c r="B18" s="25"/>
      <c r="C18" s="42">
        <v>44161</v>
      </c>
      <c r="E18" s="1"/>
      <c r="G18" s="1"/>
      <c r="I18" s="1">
        <v>12000</v>
      </c>
      <c r="K18" s="1"/>
      <c r="M18" s="1"/>
      <c r="N18" s="25"/>
      <c r="O18" s="42">
        <f t="shared" si="1"/>
        <v>56161</v>
      </c>
      <c r="P18" s="25"/>
      <c r="Q18" s="42"/>
      <c r="R18" s="25"/>
      <c r="S18" s="42"/>
      <c r="U18" s="42">
        <f>O18</f>
        <v>56161</v>
      </c>
      <c r="V18" s="25"/>
    </row>
    <row r="19" spans="1:26" x14ac:dyDescent="0.2">
      <c r="A19" s="24" t="s">
        <v>108</v>
      </c>
      <c r="B19" s="25"/>
      <c r="C19" s="42">
        <v>15741</v>
      </c>
      <c r="E19" s="1"/>
      <c r="G19" s="1"/>
      <c r="I19" s="1"/>
      <c r="K19" s="1"/>
      <c r="M19" s="1"/>
      <c r="N19" s="25"/>
      <c r="O19" s="42">
        <f t="shared" si="1"/>
        <v>15741</v>
      </c>
      <c r="P19" s="25"/>
      <c r="Q19" s="42"/>
      <c r="R19" s="25"/>
      <c r="S19" s="42"/>
      <c r="U19" s="42">
        <f>O19</f>
        <v>15741</v>
      </c>
      <c r="V19" s="25"/>
      <c r="W19" s="24"/>
      <c r="X19" s="24"/>
      <c r="Y19" s="24"/>
      <c r="Z19" s="24"/>
    </row>
    <row r="20" spans="1:26" x14ac:dyDescent="0.2">
      <c r="A20" s="2" t="s">
        <v>6</v>
      </c>
      <c r="B20" s="25"/>
      <c r="C20" s="42">
        <v>2005</v>
      </c>
      <c r="E20" s="1">
        <f>SDB!F16</f>
        <v>4319</v>
      </c>
      <c r="F20">
        <v>7750</v>
      </c>
      <c r="G20" s="1"/>
      <c r="I20" s="1">
        <v>1990</v>
      </c>
      <c r="J20">
        <f>CBP!N28</f>
        <v>2338</v>
      </c>
      <c r="K20" s="1"/>
      <c r="L20">
        <v>28</v>
      </c>
      <c r="M20" s="1"/>
      <c r="N20" s="24">
        <v>1802</v>
      </c>
      <c r="O20" s="42"/>
      <c r="P20" s="25"/>
      <c r="Q20" s="42"/>
      <c r="R20" s="25"/>
      <c r="S20" s="42"/>
      <c r="T20" s="25">
        <f>N20</f>
        <v>1802</v>
      </c>
      <c r="U20" s="42"/>
      <c r="V20" s="25"/>
      <c r="W20" s="24"/>
      <c r="X20" s="24"/>
      <c r="Y20" s="24"/>
      <c r="Z20" s="24"/>
    </row>
    <row r="21" spans="1:26" s="25" customFormat="1" x14ac:dyDescent="0.2">
      <c r="A21" s="59" t="s">
        <v>126</v>
      </c>
      <c r="C21" s="42"/>
      <c r="E21" s="24"/>
      <c r="F21" s="64"/>
      <c r="G21" s="42"/>
      <c r="I21" s="42"/>
      <c r="J21" s="24">
        <v>400</v>
      </c>
      <c r="K21" s="42"/>
      <c r="M21" s="42"/>
      <c r="N21" s="24">
        <v>400</v>
      </c>
      <c r="O21" s="42"/>
      <c r="Q21" s="42"/>
      <c r="R21" s="25">
        <v>400</v>
      </c>
      <c r="S21" s="42"/>
      <c r="U21" s="42"/>
      <c r="W21" s="24"/>
      <c r="X21" s="24"/>
      <c r="Y21" s="24"/>
      <c r="Z21" s="24"/>
    </row>
    <row r="22" spans="1:26" s="25" customFormat="1" x14ac:dyDescent="0.2">
      <c r="A22" s="59" t="s">
        <v>85</v>
      </c>
      <c r="C22" s="42"/>
      <c r="E22" s="24"/>
      <c r="F22" s="64">
        <v>300</v>
      </c>
      <c r="G22" s="42"/>
      <c r="I22" s="42"/>
      <c r="J22" s="24"/>
      <c r="K22" s="42"/>
      <c r="M22" s="42"/>
      <c r="N22" s="24">
        <v>300</v>
      </c>
      <c r="O22" s="42"/>
      <c r="Q22" s="42"/>
      <c r="R22" s="25">
        <v>300</v>
      </c>
      <c r="S22" s="42"/>
      <c r="U22" s="42"/>
      <c r="W22" s="24"/>
      <c r="X22" s="24"/>
      <c r="Y22" s="24"/>
      <c r="Z22" s="24"/>
    </row>
    <row r="23" spans="1:26" s="25" customFormat="1" x14ac:dyDescent="0.2">
      <c r="A23" s="59" t="s">
        <v>124</v>
      </c>
      <c r="C23" s="42"/>
      <c r="E23" s="24"/>
      <c r="F23" s="64">
        <v>440</v>
      </c>
      <c r="G23" s="42"/>
      <c r="I23" s="42"/>
      <c r="J23" s="24"/>
      <c r="K23" s="42"/>
      <c r="M23" s="42"/>
      <c r="N23" s="24">
        <v>440</v>
      </c>
      <c r="O23" s="42"/>
      <c r="Q23" s="42"/>
      <c r="R23" s="25">
        <v>440</v>
      </c>
      <c r="S23" s="42"/>
      <c r="U23" s="42"/>
      <c r="W23" s="24"/>
      <c r="X23" s="24"/>
      <c r="Y23" s="24"/>
      <c r="Z23" s="24"/>
    </row>
    <row r="24" spans="1:26" s="25" customFormat="1" x14ac:dyDescent="0.2">
      <c r="A24" s="59" t="s">
        <v>109</v>
      </c>
      <c r="C24" s="42">
        <v>111</v>
      </c>
      <c r="E24" s="24"/>
      <c r="F24" s="64"/>
      <c r="G24" s="42"/>
      <c r="I24" s="42"/>
      <c r="J24" s="24"/>
      <c r="K24" s="42"/>
      <c r="M24" s="42"/>
      <c r="N24" s="24"/>
      <c r="O24" s="24">
        <v>111</v>
      </c>
      <c r="P24" s="64">
        <v>120</v>
      </c>
      <c r="Q24" s="24"/>
      <c r="R24" s="64">
        <f>O24+P24</f>
        <v>231</v>
      </c>
      <c r="T24" s="64"/>
      <c r="U24" s="42"/>
      <c r="W24" s="24"/>
      <c r="X24" s="24"/>
      <c r="Y24" s="24"/>
      <c r="Z24" s="24"/>
    </row>
    <row r="25" spans="1:26" s="25" customFormat="1" x14ac:dyDescent="0.2">
      <c r="A25" s="59" t="s">
        <v>38</v>
      </c>
      <c r="C25" s="42">
        <v>134</v>
      </c>
      <c r="E25" s="24"/>
      <c r="F25" s="64"/>
      <c r="G25" s="42">
        <v>300</v>
      </c>
      <c r="I25" s="42"/>
      <c r="J25" s="24">
        <v>300</v>
      </c>
      <c r="K25" s="42"/>
      <c r="M25" s="42"/>
      <c r="N25" s="24"/>
      <c r="O25" s="24">
        <v>134</v>
      </c>
      <c r="P25" s="64">
        <v>60</v>
      </c>
      <c r="Q25" s="24"/>
      <c r="R25" s="64">
        <f>O25+P25</f>
        <v>194</v>
      </c>
      <c r="T25" s="64"/>
      <c r="U25" s="42"/>
      <c r="W25" s="24"/>
      <c r="X25" s="24"/>
      <c r="Y25" s="24"/>
      <c r="Z25" s="24"/>
    </row>
    <row r="26" spans="1:26" s="25" customFormat="1" x14ac:dyDescent="0.2">
      <c r="A26" s="59" t="s">
        <v>110</v>
      </c>
      <c r="C26" s="42">
        <v>119</v>
      </c>
      <c r="E26" s="24"/>
      <c r="F26" s="64"/>
      <c r="G26" s="42">
        <v>440</v>
      </c>
      <c r="I26" s="42"/>
      <c r="J26" s="24">
        <v>440</v>
      </c>
      <c r="K26" s="42"/>
      <c r="M26" s="42"/>
      <c r="N26" s="24"/>
      <c r="O26" s="24">
        <v>119</v>
      </c>
      <c r="P26" s="64">
        <v>240</v>
      </c>
      <c r="Q26" s="24"/>
      <c r="R26" s="64">
        <f>O26+P26</f>
        <v>359</v>
      </c>
      <c r="T26" s="64"/>
      <c r="U26" s="42"/>
      <c r="W26" s="24"/>
      <c r="X26" s="24"/>
      <c r="Y26" s="24"/>
      <c r="Z26" s="24"/>
    </row>
    <row r="27" spans="1:26" s="25" customFormat="1" x14ac:dyDescent="0.2">
      <c r="A27" s="59" t="s">
        <v>174</v>
      </c>
      <c r="C27" s="42"/>
      <c r="E27" s="24"/>
      <c r="F27" s="64"/>
      <c r="G27" s="42"/>
      <c r="I27" s="42"/>
      <c r="J27" s="24"/>
      <c r="K27" s="42"/>
      <c r="M27" s="42"/>
      <c r="N27" s="24"/>
      <c r="O27" s="42"/>
      <c r="P27" s="25">
        <v>450</v>
      </c>
      <c r="Q27" s="42"/>
      <c r="R27" s="25">
        <f>P27</f>
        <v>450</v>
      </c>
      <c r="S27" s="42"/>
      <c r="U27" s="42"/>
      <c r="W27" s="24"/>
      <c r="X27" s="24"/>
      <c r="Y27" s="24"/>
      <c r="Z27" s="24"/>
    </row>
    <row r="28" spans="1:26" x14ac:dyDescent="0.2">
      <c r="A28" s="47" t="s">
        <v>149</v>
      </c>
      <c r="B28" s="25"/>
      <c r="C28" s="42"/>
      <c r="E28" s="2"/>
      <c r="F28" s="52"/>
      <c r="G28" s="1"/>
      <c r="I28" s="1"/>
      <c r="J28" s="24">
        <v>2200</v>
      </c>
      <c r="K28" s="1"/>
      <c r="M28" s="1"/>
      <c r="N28" s="24">
        <v>2200</v>
      </c>
      <c r="O28" s="42"/>
      <c r="P28" s="25"/>
      <c r="Q28" s="42">
        <v>1650</v>
      </c>
      <c r="R28" s="25">
        <v>550</v>
      </c>
      <c r="S28" s="42"/>
      <c r="U28" s="42"/>
      <c r="V28" s="25"/>
      <c r="W28" s="24"/>
      <c r="X28" s="24"/>
      <c r="Y28" s="24"/>
      <c r="Z28" s="24"/>
    </row>
    <row r="29" spans="1:26" x14ac:dyDescent="0.2">
      <c r="A29" s="47" t="s">
        <v>128</v>
      </c>
      <c r="B29" s="25"/>
      <c r="C29" s="42"/>
      <c r="E29" s="1"/>
      <c r="G29" s="1"/>
      <c r="I29" s="1"/>
      <c r="J29">
        <f>CBP!N31</f>
        <v>1050</v>
      </c>
      <c r="K29" s="1"/>
      <c r="M29" s="1"/>
      <c r="N29" s="25">
        <f t="shared" si="0"/>
        <v>1050</v>
      </c>
      <c r="O29" s="42"/>
      <c r="P29" s="25"/>
      <c r="Q29" s="42"/>
      <c r="R29" s="25">
        <f>N29</f>
        <v>1050</v>
      </c>
      <c r="S29" s="42"/>
      <c r="U29" s="42"/>
      <c r="V29" s="25"/>
      <c r="W29" s="24"/>
      <c r="X29" s="24"/>
      <c r="Y29" s="24"/>
      <c r="Z29" s="24"/>
    </row>
    <row r="30" spans="1:26" x14ac:dyDescent="0.2">
      <c r="A30" s="2" t="s">
        <v>15</v>
      </c>
      <c r="B30" s="25"/>
      <c r="C30" s="42"/>
      <c r="E30" s="1">
        <f>SDB!G16</f>
        <v>21595</v>
      </c>
      <c r="G30" s="1"/>
      <c r="I30" s="1">
        <v>9950</v>
      </c>
      <c r="K30" s="1"/>
      <c r="M30" s="1"/>
      <c r="N30" s="25"/>
      <c r="O30" s="42">
        <f t="shared" si="1"/>
        <v>31545</v>
      </c>
      <c r="P30" s="25"/>
      <c r="Q30" s="42"/>
      <c r="R30" s="25"/>
      <c r="S30" s="42">
        <f>O30+Q30</f>
        <v>31545</v>
      </c>
      <c r="U30" s="42"/>
      <c r="V30" s="25"/>
      <c r="W30" s="24"/>
      <c r="X30" s="24"/>
      <c r="Y30" s="24"/>
      <c r="Z30" s="24"/>
    </row>
    <row r="31" spans="1:26" x14ac:dyDescent="0.2">
      <c r="A31" s="2" t="s">
        <v>18</v>
      </c>
      <c r="B31" s="25"/>
      <c r="C31" s="42"/>
      <c r="E31" s="1"/>
      <c r="F31">
        <f>PDB!F23</f>
        <v>17500</v>
      </c>
      <c r="G31" s="1"/>
      <c r="I31" s="1"/>
      <c r="K31" s="1"/>
      <c r="M31" s="1"/>
      <c r="N31" s="25">
        <f t="shared" si="0"/>
        <v>17500</v>
      </c>
      <c r="O31" s="42"/>
      <c r="P31" s="25"/>
      <c r="Q31" s="42">
        <v>220</v>
      </c>
      <c r="R31" s="25">
        <v>17500</v>
      </c>
      <c r="S31" s="42"/>
      <c r="U31" s="42"/>
      <c r="V31" s="25"/>
      <c r="W31" s="24"/>
      <c r="X31" s="24"/>
      <c r="Y31" s="24"/>
      <c r="Z31" s="24"/>
    </row>
    <row r="32" spans="1:26" x14ac:dyDescent="0.2">
      <c r="A32" s="2" t="s">
        <v>22</v>
      </c>
      <c r="C32" s="1"/>
      <c r="E32" s="1"/>
      <c r="G32" s="1"/>
      <c r="I32" s="1"/>
      <c r="K32" s="1"/>
      <c r="M32" s="1"/>
      <c r="N32" s="25"/>
      <c r="O32" s="42"/>
      <c r="P32" s="25"/>
      <c r="Q32" s="42"/>
      <c r="R32" s="25"/>
      <c r="S32" s="42"/>
      <c r="U32" s="42"/>
      <c r="V32" s="25"/>
      <c r="W32" s="24"/>
      <c r="X32" s="24"/>
      <c r="Y32" s="24"/>
      <c r="Z32" s="24"/>
    </row>
    <row r="33" spans="1:26" s="25" customFormat="1" x14ac:dyDescent="0.2">
      <c r="A33" s="24" t="s">
        <v>23</v>
      </c>
      <c r="C33" s="42"/>
      <c r="E33" s="42"/>
      <c r="G33" s="42"/>
      <c r="H33" s="25">
        <f>CBR!L17</f>
        <v>1283</v>
      </c>
      <c r="I33" s="42"/>
      <c r="K33" s="42"/>
      <c r="M33" s="42"/>
      <c r="N33" s="25">
        <f t="shared" si="0"/>
        <v>1283</v>
      </c>
      <c r="O33" s="42"/>
      <c r="Q33" s="42"/>
      <c r="R33" s="25">
        <f>N33</f>
        <v>1283</v>
      </c>
      <c r="S33" s="42"/>
      <c r="U33" s="42"/>
      <c r="W33" s="24"/>
      <c r="X33" s="24"/>
      <c r="Y33" s="24"/>
      <c r="Z33" s="24"/>
    </row>
    <row r="34" spans="1:26" x14ac:dyDescent="0.2">
      <c r="A34" s="2" t="s">
        <v>37</v>
      </c>
      <c r="C34" s="1"/>
      <c r="E34" s="1"/>
      <c r="G34" s="1"/>
      <c r="I34" s="1"/>
      <c r="K34" s="1"/>
      <c r="M34" s="1"/>
      <c r="N34" s="25"/>
      <c r="O34" s="42"/>
      <c r="P34" s="25"/>
      <c r="Q34" s="42"/>
      <c r="R34" s="25"/>
      <c r="S34" s="42"/>
      <c r="U34" s="42"/>
      <c r="V34" s="25"/>
      <c r="W34" s="24"/>
      <c r="X34" s="24"/>
      <c r="Y34" s="24"/>
      <c r="Z34" s="24"/>
    </row>
    <row r="35" spans="1:26" x14ac:dyDescent="0.2">
      <c r="A35" s="2" t="s">
        <v>24</v>
      </c>
      <c r="C35" s="1"/>
      <c r="E35" s="1"/>
      <c r="G35" s="1"/>
      <c r="I35" s="1"/>
      <c r="J35" s="25"/>
      <c r="K35" s="1">
        <v>446</v>
      </c>
      <c r="M35" s="1"/>
      <c r="N35" s="25"/>
      <c r="O35" s="42">
        <f t="shared" si="1"/>
        <v>446</v>
      </c>
      <c r="P35" s="25"/>
      <c r="Q35" s="42"/>
      <c r="R35" s="25"/>
      <c r="S35" s="42">
        <f>O35</f>
        <v>446</v>
      </c>
      <c r="U35" s="42"/>
      <c r="V35" s="25"/>
      <c r="W35" s="24"/>
      <c r="X35" s="24"/>
      <c r="Y35" s="24"/>
      <c r="Z35" s="24"/>
    </row>
    <row r="36" spans="1:26" x14ac:dyDescent="0.2">
      <c r="A36" s="2" t="s">
        <v>26</v>
      </c>
      <c r="C36" s="1"/>
      <c r="E36" s="1"/>
      <c r="G36" s="1"/>
      <c r="I36" s="1"/>
      <c r="K36" s="1"/>
      <c r="L36">
        <v>140</v>
      </c>
      <c r="M36" s="1"/>
      <c r="N36" s="25">
        <f t="shared" si="0"/>
        <v>140</v>
      </c>
      <c r="O36" s="42"/>
      <c r="P36" s="25"/>
      <c r="Q36" s="42"/>
      <c r="R36" s="25">
        <f>N36</f>
        <v>140</v>
      </c>
      <c r="S36" s="42"/>
      <c r="U36" s="42"/>
      <c r="V36" s="25"/>
      <c r="W36" s="24"/>
      <c r="X36" s="24"/>
      <c r="Y36" s="24"/>
      <c r="Z36" s="24"/>
    </row>
    <row r="37" spans="1:26" x14ac:dyDescent="0.2">
      <c r="A37" s="24" t="s">
        <v>114</v>
      </c>
      <c r="C37" s="1"/>
      <c r="E37" s="1"/>
      <c r="G37" s="1"/>
      <c r="I37" s="1"/>
      <c r="K37" s="1"/>
      <c r="L37">
        <v>140</v>
      </c>
      <c r="M37" s="1"/>
      <c r="N37" s="25">
        <f t="shared" si="0"/>
        <v>140</v>
      </c>
      <c r="O37" s="42"/>
      <c r="P37" s="25"/>
      <c r="Q37" s="42"/>
      <c r="R37" s="25">
        <f>N37</f>
        <v>140</v>
      </c>
      <c r="S37" s="42"/>
      <c r="U37" s="42"/>
      <c r="V37" s="25"/>
      <c r="W37" s="24"/>
      <c r="X37" s="24"/>
      <c r="Y37" s="24"/>
      <c r="Z37" s="24"/>
    </row>
    <row r="38" spans="1:26" x14ac:dyDescent="0.2">
      <c r="A38" s="21" t="s">
        <v>183</v>
      </c>
      <c r="C38" s="1"/>
      <c r="E38" s="1"/>
      <c r="G38" s="1"/>
      <c r="I38" s="1"/>
      <c r="K38" s="1"/>
      <c r="M38" s="1"/>
      <c r="N38" s="25"/>
      <c r="O38" s="42"/>
      <c r="P38" s="25">
        <v>448</v>
      </c>
      <c r="Q38" s="66"/>
      <c r="R38" s="25">
        <v>448</v>
      </c>
      <c r="S38" s="66"/>
      <c r="U38" s="42"/>
      <c r="V38" s="25"/>
    </row>
    <row r="39" spans="1:26" x14ac:dyDescent="0.2">
      <c r="A39" s="2" t="s">
        <v>29</v>
      </c>
      <c r="C39" s="1"/>
      <c r="E39" s="1"/>
      <c r="G39" s="1"/>
      <c r="I39" s="1"/>
      <c r="K39" s="1"/>
      <c r="M39" s="1"/>
      <c r="N39" s="25"/>
      <c r="O39" s="42"/>
      <c r="P39" s="25">
        <v>1607</v>
      </c>
      <c r="Q39" s="42"/>
      <c r="R39" s="25">
        <v>1607</v>
      </c>
      <c r="S39" s="42"/>
      <c r="U39" s="42"/>
      <c r="V39" s="25"/>
    </row>
    <row r="40" spans="1:26" x14ac:dyDescent="0.2">
      <c r="A40" s="2" t="s">
        <v>30</v>
      </c>
      <c r="C40" s="1"/>
      <c r="E40" s="1"/>
      <c r="G40" s="1"/>
      <c r="I40" s="1"/>
      <c r="K40" s="1"/>
      <c r="M40" s="1"/>
      <c r="N40" s="25"/>
      <c r="O40" s="42"/>
      <c r="P40" s="25">
        <v>15840</v>
      </c>
      <c r="Q40" s="42"/>
      <c r="R40" s="25"/>
      <c r="S40" s="42"/>
      <c r="T40" s="25">
        <f>P40</f>
        <v>15840</v>
      </c>
      <c r="U40" s="42"/>
      <c r="V40" s="25"/>
    </row>
    <row r="41" spans="1:26" x14ac:dyDescent="0.2">
      <c r="A41" s="2" t="s">
        <v>31</v>
      </c>
      <c r="C41" s="1"/>
      <c r="E41" s="1"/>
      <c r="G41" s="1"/>
      <c r="I41" s="1"/>
      <c r="K41" s="1"/>
      <c r="M41" s="1"/>
      <c r="N41" s="25"/>
      <c r="O41" s="42"/>
      <c r="P41" s="25"/>
      <c r="Q41" s="42">
        <v>15840</v>
      </c>
      <c r="R41" s="25"/>
      <c r="S41" s="42">
        <v>15840</v>
      </c>
      <c r="U41" s="42"/>
      <c r="V41" s="25"/>
    </row>
    <row r="42" spans="1:26" x14ac:dyDescent="0.2">
      <c r="A42" s="2" t="s">
        <v>32</v>
      </c>
      <c r="C42" s="1"/>
      <c r="E42" s="1"/>
      <c r="G42" s="65"/>
      <c r="I42" s="1"/>
      <c r="K42" s="1"/>
      <c r="M42" s="1"/>
      <c r="N42" s="25"/>
      <c r="O42" s="24"/>
      <c r="P42" s="64"/>
      <c r="Q42" s="42">
        <v>420</v>
      </c>
      <c r="R42" s="25"/>
      <c r="S42" s="42">
        <f>SUM(R24:R26)</f>
        <v>784</v>
      </c>
      <c r="U42" s="42">
        <f>S42</f>
        <v>784</v>
      </c>
      <c r="V42" s="25"/>
    </row>
    <row r="43" spans="1:26" x14ac:dyDescent="0.2">
      <c r="A43" s="47" t="s">
        <v>178</v>
      </c>
      <c r="C43" s="1"/>
      <c r="E43" s="1"/>
      <c r="G43" s="1"/>
      <c r="I43" s="1"/>
      <c r="K43" s="1"/>
      <c r="M43" s="1"/>
      <c r="N43" s="25"/>
      <c r="O43" s="42"/>
      <c r="P43" s="25">
        <v>220</v>
      </c>
      <c r="Q43" s="42"/>
      <c r="R43" s="25"/>
      <c r="S43" s="42">
        <v>220</v>
      </c>
      <c r="U43" s="42"/>
      <c r="V43" s="25"/>
      <c r="W43" s="24"/>
      <c r="X43" s="24"/>
      <c r="Y43" s="24"/>
      <c r="Z43" s="24"/>
    </row>
    <row r="44" spans="1:26" x14ac:dyDescent="0.2">
      <c r="A44" s="1" t="s">
        <v>35</v>
      </c>
      <c r="C44" s="1"/>
      <c r="E44" s="1"/>
      <c r="G44" s="1"/>
      <c r="I44" s="1"/>
      <c r="K44" s="1"/>
      <c r="M44" s="1"/>
      <c r="N44" s="25"/>
      <c r="O44" s="42"/>
      <c r="P44" s="25">
        <v>1650</v>
      </c>
      <c r="Q44" s="42"/>
      <c r="R44" s="25"/>
      <c r="S44" s="42"/>
      <c r="T44" s="25">
        <v>1650</v>
      </c>
      <c r="U44" s="42"/>
      <c r="V44" s="25"/>
    </row>
    <row r="45" spans="1:26" x14ac:dyDescent="0.2">
      <c r="A45" s="1"/>
      <c r="C45" s="1"/>
      <c r="E45" s="1"/>
      <c r="G45" s="1"/>
      <c r="I45" s="1"/>
      <c r="K45" s="1"/>
      <c r="M45" s="1"/>
      <c r="N45" s="25"/>
      <c r="O45" s="42"/>
      <c r="P45" s="24"/>
      <c r="Q45" s="101"/>
      <c r="R45" s="102">
        <f>SUM(R6:R44)</f>
        <v>38573</v>
      </c>
      <c r="S45" s="103">
        <f>SUM(S6:S44)</f>
        <v>48835</v>
      </c>
      <c r="U45" s="42"/>
      <c r="V45" s="25"/>
    </row>
    <row r="46" spans="1:26" x14ac:dyDescent="0.2">
      <c r="A46" s="1"/>
      <c r="C46" s="1"/>
      <c r="E46" s="1"/>
      <c r="G46" s="1"/>
      <c r="I46" s="1"/>
      <c r="K46" s="1"/>
      <c r="M46" s="1"/>
      <c r="N46" s="25"/>
      <c r="O46" s="42"/>
      <c r="P46" s="24"/>
      <c r="Q46" s="101"/>
      <c r="R46" s="67"/>
      <c r="S46" s="104"/>
      <c r="U46" s="42"/>
      <c r="V46" s="25"/>
    </row>
    <row r="47" spans="1:26" x14ac:dyDescent="0.2">
      <c r="A47" s="1"/>
      <c r="C47" s="1"/>
      <c r="E47" s="1"/>
      <c r="G47" s="1"/>
      <c r="I47" s="1"/>
      <c r="K47" s="1"/>
      <c r="M47" s="1"/>
      <c r="N47" s="25"/>
      <c r="O47" s="42"/>
      <c r="P47" s="24"/>
      <c r="Q47" s="66"/>
      <c r="R47" s="101"/>
      <c r="S47" s="66"/>
      <c r="U47" s="42"/>
      <c r="V47" s="25"/>
    </row>
    <row r="48" spans="1:26" x14ac:dyDescent="0.2">
      <c r="A48" s="1"/>
      <c r="C48" s="1"/>
      <c r="E48" s="1"/>
      <c r="G48" s="1"/>
      <c r="I48" s="1"/>
      <c r="K48" s="1"/>
      <c r="M48" s="1"/>
      <c r="N48" s="25"/>
      <c r="O48" s="42"/>
      <c r="P48" s="24"/>
      <c r="Q48" s="66"/>
      <c r="R48" s="101"/>
      <c r="S48" s="66"/>
      <c r="U48" s="42"/>
      <c r="V48" s="25"/>
    </row>
    <row r="49" spans="1:23" x14ac:dyDescent="0.2">
      <c r="A49" s="1" t="s">
        <v>36</v>
      </c>
      <c r="C49" s="1"/>
      <c r="E49" s="1"/>
      <c r="G49" s="1"/>
      <c r="I49" s="1"/>
      <c r="K49" s="1"/>
      <c r="M49" s="1"/>
      <c r="N49" s="25"/>
      <c r="O49" s="42"/>
      <c r="P49" s="24"/>
      <c r="Q49" s="66"/>
      <c r="R49" s="101">
        <f>S45-R45</f>
        <v>10262</v>
      </c>
      <c r="S49" s="66"/>
      <c r="T49" s="83"/>
      <c r="U49" s="66">
        <v>10262</v>
      </c>
      <c r="V49" s="25"/>
      <c r="W49" s="56"/>
    </row>
    <row r="50" spans="1:23" x14ac:dyDescent="0.2">
      <c r="A50" s="1"/>
      <c r="C50" s="1"/>
      <c r="E50" s="1"/>
      <c r="G50" s="1"/>
      <c r="I50" s="1"/>
      <c r="K50" s="1"/>
      <c r="M50" s="1"/>
      <c r="N50" s="25"/>
      <c r="O50" s="42"/>
      <c r="P50" s="25"/>
      <c r="Q50" s="42"/>
      <c r="R50" s="25"/>
      <c r="S50" s="42"/>
      <c r="U50" s="42"/>
      <c r="V50" s="25"/>
    </row>
    <row r="51" spans="1:23" x14ac:dyDescent="0.2">
      <c r="A51" s="1"/>
      <c r="C51" s="1"/>
      <c r="E51" s="1"/>
      <c r="G51" s="1"/>
      <c r="I51" s="1"/>
      <c r="K51" s="1"/>
      <c r="M51" s="1"/>
      <c r="N51" s="25"/>
      <c r="O51" s="42"/>
      <c r="P51" s="25"/>
      <c r="Q51" s="105"/>
      <c r="R51" s="25"/>
      <c r="S51" s="42"/>
      <c r="U51" s="42"/>
      <c r="V51" s="25"/>
    </row>
    <row r="52" spans="1:23" ht="13.5" thickBot="1" x14ac:dyDescent="0.25">
      <c r="A52" s="2"/>
      <c r="B52" s="3">
        <f t="shared" ref="B52:Q52" si="2">SUM(B8:B51)</f>
        <v>82319</v>
      </c>
      <c r="C52" s="3">
        <f t="shared" si="2"/>
        <v>82319</v>
      </c>
      <c r="D52" s="3">
        <f t="shared" si="2"/>
        <v>25914</v>
      </c>
      <c r="E52" s="3">
        <f t="shared" si="2"/>
        <v>25914</v>
      </c>
      <c r="F52" s="3">
        <f t="shared" si="2"/>
        <v>47240</v>
      </c>
      <c r="G52" s="3">
        <f t="shared" si="2"/>
        <v>47240</v>
      </c>
      <c r="H52" s="3">
        <f t="shared" si="2"/>
        <v>35523</v>
      </c>
      <c r="I52" s="3">
        <f t="shared" si="2"/>
        <v>35523</v>
      </c>
      <c r="J52" s="3">
        <f t="shared" si="2"/>
        <v>9932</v>
      </c>
      <c r="K52" s="3">
        <f t="shared" si="2"/>
        <v>9932</v>
      </c>
      <c r="L52" s="3">
        <f t="shared" si="2"/>
        <v>308</v>
      </c>
      <c r="M52" s="3">
        <f t="shared" si="2"/>
        <v>308</v>
      </c>
      <c r="N52" s="106">
        <f t="shared" si="2"/>
        <v>167909</v>
      </c>
      <c r="O52" s="106">
        <f t="shared" si="2"/>
        <v>167909</v>
      </c>
      <c r="P52" s="107">
        <f t="shared" si="2"/>
        <v>20635</v>
      </c>
      <c r="Q52" s="107">
        <f t="shared" si="2"/>
        <v>20635</v>
      </c>
      <c r="R52" s="107">
        <f>R45+R49</f>
        <v>48835</v>
      </c>
      <c r="S52" s="107">
        <f>S45</f>
        <v>48835</v>
      </c>
      <c r="T52" s="107">
        <f>SUM(T6:T51)</f>
        <v>148465</v>
      </c>
      <c r="U52" s="107">
        <f>SUM(U6:U51)</f>
        <v>148655</v>
      </c>
      <c r="V52" s="25"/>
    </row>
    <row r="53" spans="1:23" ht="13.5" thickTop="1" x14ac:dyDescent="0.2">
      <c r="N53" s="25"/>
      <c r="O53" s="25"/>
      <c r="P53" s="25"/>
      <c r="Q53" s="25"/>
      <c r="R53" s="25"/>
      <c r="S53" s="25"/>
      <c r="V53" s="25"/>
    </row>
    <row r="54" spans="1:23" x14ac:dyDescent="0.2">
      <c r="N54" s="108"/>
      <c r="O54" s="25"/>
      <c r="P54" s="25"/>
      <c r="Q54" s="83"/>
      <c r="R54" s="25"/>
      <c r="S54" s="25"/>
      <c r="U54" s="83"/>
      <c r="V54" s="25"/>
    </row>
    <row r="55" spans="1:23" x14ac:dyDescent="0.2">
      <c r="N55" s="25"/>
      <c r="O55" s="25"/>
      <c r="P55" s="25"/>
      <c r="Q55" s="25"/>
      <c r="R55" s="83"/>
      <c r="S55" s="25"/>
      <c r="V55" s="25"/>
    </row>
  </sheetData>
  <mergeCells count="3">
    <mergeCell ref="P3:Q3"/>
    <mergeCell ref="R3:S3"/>
    <mergeCell ref="T3:U3"/>
  </mergeCells>
  <pageMargins left="0.7" right="0.7" top="0.75" bottom="0.75" header="0.3" footer="0.3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5"/>
  <sheetViews>
    <sheetView workbookViewId="0">
      <selection activeCell="F10" sqref="F10"/>
    </sheetView>
  </sheetViews>
  <sheetFormatPr defaultRowHeight="12.75" x14ac:dyDescent="0.2"/>
  <cols>
    <col min="1" max="1" width="10.42578125" customWidth="1"/>
    <col min="2" max="2" width="10.28515625" bestFit="1" customWidth="1"/>
    <col min="5" max="5" width="9.140625" bestFit="1" customWidth="1"/>
    <col min="6" max="6" width="11" bestFit="1" customWidth="1"/>
    <col min="7" max="7" width="13.7109375" customWidth="1"/>
  </cols>
  <sheetData>
    <row r="1" spans="1:7" ht="23.25" x14ac:dyDescent="0.35">
      <c r="A1" s="15" t="s">
        <v>76</v>
      </c>
      <c r="B1" s="15"/>
      <c r="C1" s="15"/>
      <c r="D1" s="15"/>
    </row>
    <row r="6" spans="1:7" ht="18" x14ac:dyDescent="0.25">
      <c r="A6" s="16" t="s">
        <v>77</v>
      </c>
      <c r="B6" s="91" t="s">
        <v>78</v>
      </c>
      <c r="C6" s="91"/>
      <c r="D6" s="91"/>
      <c r="E6" s="16" t="s">
        <v>79</v>
      </c>
      <c r="F6" s="16" t="s">
        <v>80</v>
      </c>
      <c r="G6" s="16" t="s">
        <v>81</v>
      </c>
    </row>
    <row r="7" spans="1:7" ht="18" x14ac:dyDescent="0.25">
      <c r="A7" s="6"/>
      <c r="B7" s="6"/>
      <c r="C7" s="6"/>
      <c r="D7" s="6"/>
      <c r="E7" s="6"/>
      <c r="F7" s="16"/>
      <c r="G7" s="16"/>
    </row>
    <row r="8" spans="1:7" ht="18" x14ac:dyDescent="0.25">
      <c r="A8" s="6"/>
      <c r="B8" s="6"/>
      <c r="C8" s="6"/>
      <c r="D8" s="6"/>
      <c r="E8" s="16" t="s">
        <v>82</v>
      </c>
      <c r="F8" s="16" t="s">
        <v>82</v>
      </c>
      <c r="G8" s="16" t="s">
        <v>82</v>
      </c>
    </row>
    <row r="9" spans="1:7" ht="18" x14ac:dyDescent="0.25">
      <c r="A9" s="6"/>
      <c r="B9" s="6"/>
      <c r="C9" s="6"/>
      <c r="D9" s="6"/>
      <c r="E9" s="6"/>
      <c r="F9" s="16"/>
      <c r="G9" s="16"/>
    </row>
    <row r="10" spans="1:7" ht="18" x14ac:dyDescent="0.25">
      <c r="A10" s="18">
        <v>44567</v>
      </c>
      <c r="B10" s="17" t="s">
        <v>112</v>
      </c>
      <c r="C10" s="17"/>
      <c r="D10" s="17"/>
      <c r="E10" s="17">
        <v>12474</v>
      </c>
      <c r="F10" s="17">
        <v>2079</v>
      </c>
      <c r="G10" s="17">
        <v>10395</v>
      </c>
    </row>
    <row r="11" spans="1:7" ht="18" x14ac:dyDescent="0.25">
      <c r="A11" s="18" t="s">
        <v>119</v>
      </c>
      <c r="B11" s="17" t="s">
        <v>121</v>
      </c>
      <c r="C11" s="17"/>
      <c r="D11" s="17"/>
      <c r="E11" s="17">
        <v>5568</v>
      </c>
      <c r="F11" s="17">
        <v>928</v>
      </c>
      <c r="G11" s="17">
        <v>4640</v>
      </c>
    </row>
    <row r="12" spans="1:7" ht="18" x14ac:dyDescent="0.25">
      <c r="A12" s="18" t="s">
        <v>129</v>
      </c>
      <c r="B12" s="17" t="s">
        <v>131</v>
      </c>
      <c r="C12" s="17"/>
      <c r="D12" s="17"/>
      <c r="E12" s="17">
        <v>1440</v>
      </c>
      <c r="F12" s="17">
        <v>240</v>
      </c>
      <c r="G12" s="17">
        <v>1200</v>
      </c>
    </row>
    <row r="13" spans="1:7" ht="18" x14ac:dyDescent="0.25">
      <c r="A13" s="17" t="s">
        <v>129</v>
      </c>
      <c r="B13" s="17" t="s">
        <v>121</v>
      </c>
      <c r="C13" s="17"/>
      <c r="D13" s="17"/>
      <c r="E13" s="17">
        <v>2940</v>
      </c>
      <c r="F13" s="17">
        <v>490</v>
      </c>
      <c r="G13" s="17">
        <v>2450</v>
      </c>
    </row>
    <row r="14" spans="1:7" ht="18" x14ac:dyDescent="0.25">
      <c r="A14" s="17" t="s">
        <v>137</v>
      </c>
      <c r="B14" s="17" t="s">
        <v>112</v>
      </c>
      <c r="C14" s="17"/>
      <c r="D14" s="17"/>
      <c r="E14" s="17">
        <v>3492</v>
      </c>
      <c r="F14" s="17">
        <v>582</v>
      </c>
      <c r="G14" s="17">
        <v>2910</v>
      </c>
    </row>
    <row r="15" spans="1:7" ht="18" x14ac:dyDescent="0.25">
      <c r="A15" s="17"/>
      <c r="B15" s="17"/>
      <c r="C15" s="17"/>
      <c r="D15" s="17"/>
      <c r="E15" s="17"/>
      <c r="F15" s="17"/>
      <c r="G15" s="17"/>
    </row>
    <row r="16" spans="1:7" ht="18.75" thickBot="1" x14ac:dyDescent="0.3">
      <c r="A16" s="17"/>
      <c r="B16" s="17"/>
      <c r="C16" s="17"/>
      <c r="D16" s="17"/>
      <c r="E16" s="22">
        <f>SUM(E10:E14)</f>
        <v>25914</v>
      </c>
      <c r="F16" s="22">
        <f>SUM(F10:F14)</f>
        <v>4319</v>
      </c>
      <c r="G16" s="22">
        <f>SUM(G10:G14)</f>
        <v>21595</v>
      </c>
    </row>
    <row r="17" spans="1:8" ht="18.75" thickTop="1" x14ac:dyDescent="0.25">
      <c r="A17" s="17"/>
      <c r="B17" s="17"/>
      <c r="C17" s="17"/>
      <c r="D17" s="17"/>
      <c r="E17" s="17"/>
      <c r="F17" s="17"/>
      <c r="G17" s="17"/>
    </row>
    <row r="19" spans="1:8" ht="18" x14ac:dyDescent="0.25">
      <c r="D19" s="17" t="s">
        <v>88</v>
      </c>
      <c r="E19" s="17"/>
      <c r="F19" s="17">
        <v>25914</v>
      </c>
      <c r="G19" s="17"/>
      <c r="H19" s="17"/>
    </row>
    <row r="20" spans="1:8" ht="18" x14ac:dyDescent="0.25">
      <c r="D20" s="17"/>
      <c r="E20" s="17"/>
      <c r="F20" s="17"/>
      <c r="G20" s="17"/>
      <c r="H20" s="17"/>
    </row>
    <row r="21" spans="1:8" ht="18" x14ac:dyDescent="0.25">
      <c r="D21" s="17" t="s">
        <v>15</v>
      </c>
      <c r="E21" s="17"/>
      <c r="F21" s="17"/>
      <c r="G21" s="17">
        <v>21595</v>
      </c>
      <c r="H21" s="17"/>
    </row>
    <row r="22" spans="1:8" ht="18" x14ac:dyDescent="0.25">
      <c r="D22" s="17" t="s">
        <v>99</v>
      </c>
      <c r="E22" s="17"/>
      <c r="F22" s="17"/>
      <c r="G22" s="17">
        <v>4319</v>
      </c>
      <c r="H22" s="17"/>
    </row>
    <row r="24" spans="1:8" s="17" customFormat="1" ht="18.75" thickBot="1" x14ac:dyDescent="0.3">
      <c r="F24" s="22">
        <f>SUM(F19:F23)</f>
        <v>25914</v>
      </c>
      <c r="G24" s="22">
        <f>SUM(G19:G23)</f>
        <v>25914</v>
      </c>
    </row>
    <row r="25" spans="1:8" ht="13.5" thickTop="1" x14ac:dyDescent="0.2"/>
  </sheetData>
  <mergeCells count="1">
    <mergeCell ref="B6:D6"/>
  </mergeCells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R45"/>
  <sheetViews>
    <sheetView topLeftCell="A13" workbookViewId="0">
      <selection activeCell="E23" sqref="E23"/>
    </sheetView>
  </sheetViews>
  <sheetFormatPr defaultRowHeight="12.75" x14ac:dyDescent="0.2"/>
  <cols>
    <col min="1" max="1" width="14.5703125" customWidth="1"/>
    <col min="2" max="2" width="17" customWidth="1"/>
    <col min="3" max="3" width="12" bestFit="1" customWidth="1"/>
    <col min="4" max="4" width="11" customWidth="1"/>
    <col min="5" max="5" width="10.42578125" customWidth="1"/>
    <col min="6" max="6" width="14.140625" customWidth="1"/>
    <col min="7" max="7" width="18.28515625" bestFit="1" customWidth="1"/>
    <col min="8" max="8" width="14.140625" customWidth="1"/>
    <col min="9" max="9" width="19.42578125" bestFit="1" customWidth="1"/>
    <col min="10" max="10" width="14" customWidth="1"/>
    <col min="11" max="11" width="30.5703125" customWidth="1"/>
    <col min="12" max="12" width="14.5703125" customWidth="1"/>
    <col min="13" max="13" width="16.5703125" bestFit="1" customWidth="1"/>
    <col min="14" max="14" width="14.140625" bestFit="1" customWidth="1"/>
  </cols>
  <sheetData>
    <row r="1" spans="1:13" ht="23.25" x14ac:dyDescent="0.35">
      <c r="A1" s="15" t="s">
        <v>83</v>
      </c>
      <c r="B1" s="15"/>
      <c r="C1" s="15"/>
    </row>
    <row r="6" spans="1:13" ht="18" x14ac:dyDescent="0.25">
      <c r="A6" s="16" t="s">
        <v>77</v>
      </c>
      <c r="B6" s="91" t="s">
        <v>84</v>
      </c>
      <c r="C6" s="91"/>
      <c r="D6" s="16" t="s">
        <v>79</v>
      </c>
      <c r="E6" s="16" t="s">
        <v>80</v>
      </c>
      <c r="F6" s="16" t="s">
        <v>18</v>
      </c>
      <c r="G6" s="43" t="s">
        <v>150</v>
      </c>
      <c r="H6" s="43" t="s">
        <v>134</v>
      </c>
      <c r="I6" s="46" t="s">
        <v>164</v>
      </c>
      <c r="J6" s="44" t="s">
        <v>165</v>
      </c>
      <c r="K6" s="16" t="s">
        <v>163</v>
      </c>
      <c r="L6" s="23" t="s">
        <v>124</v>
      </c>
      <c r="M6" s="17" t="s">
        <v>105</v>
      </c>
    </row>
    <row r="7" spans="1:13" ht="18" x14ac:dyDescent="0.25">
      <c r="A7" s="6"/>
      <c r="B7" s="6"/>
      <c r="C7" s="6"/>
      <c r="D7" s="6"/>
      <c r="E7" s="6"/>
      <c r="F7" s="6"/>
      <c r="I7" s="17"/>
      <c r="J7" s="44"/>
      <c r="K7" s="16"/>
      <c r="M7" s="17"/>
    </row>
    <row r="8" spans="1:13" ht="18" x14ac:dyDescent="0.25">
      <c r="A8" s="6"/>
      <c r="B8" s="6"/>
      <c r="C8" s="6"/>
      <c r="D8" s="16" t="s">
        <v>82</v>
      </c>
      <c r="E8" s="16" t="s">
        <v>82</v>
      </c>
      <c r="F8" s="16" t="s">
        <v>82</v>
      </c>
      <c r="G8" s="43" t="s">
        <v>82</v>
      </c>
      <c r="H8" s="43" t="s">
        <v>82</v>
      </c>
      <c r="I8" s="48" t="s">
        <v>82</v>
      </c>
      <c r="J8" s="48" t="s">
        <v>82</v>
      </c>
      <c r="K8" s="16" t="s">
        <v>82</v>
      </c>
      <c r="L8" s="43" t="s">
        <v>82</v>
      </c>
      <c r="M8" s="25"/>
    </row>
    <row r="9" spans="1:13" ht="18" x14ac:dyDescent="0.25">
      <c r="A9" s="51" t="s">
        <v>93</v>
      </c>
      <c r="B9" s="17"/>
      <c r="C9" s="17"/>
      <c r="D9" s="50"/>
      <c r="E9" s="17"/>
      <c r="F9" s="17"/>
      <c r="I9" s="17"/>
      <c r="J9" s="17"/>
      <c r="K9" s="17"/>
    </row>
    <row r="10" spans="1:13" ht="18" x14ac:dyDescent="0.25">
      <c r="A10" s="17" t="s">
        <v>111</v>
      </c>
      <c r="B10" s="17" t="s">
        <v>113</v>
      </c>
      <c r="C10" s="17"/>
      <c r="D10" s="17">
        <v>7488</v>
      </c>
      <c r="E10" s="17">
        <v>1248</v>
      </c>
      <c r="F10" s="17">
        <v>6240</v>
      </c>
      <c r="I10" s="17"/>
      <c r="J10" s="17"/>
      <c r="K10" s="17"/>
    </row>
    <row r="11" spans="1:13" ht="18" x14ac:dyDescent="0.25">
      <c r="A11" s="17" t="s">
        <v>135</v>
      </c>
      <c r="B11" s="17" t="s">
        <v>130</v>
      </c>
      <c r="C11" s="17"/>
      <c r="D11" s="17">
        <v>5736</v>
      </c>
      <c r="E11" s="17">
        <v>956</v>
      </c>
      <c r="F11" s="17">
        <v>4780</v>
      </c>
      <c r="I11" s="17"/>
      <c r="J11" s="17"/>
      <c r="K11" s="17"/>
    </row>
    <row r="12" spans="1:13" ht="18" x14ac:dyDescent="0.25">
      <c r="A12" s="18" t="s">
        <v>136</v>
      </c>
      <c r="B12" s="17" t="s">
        <v>113</v>
      </c>
      <c r="C12" s="17"/>
      <c r="D12" s="17">
        <v>7776</v>
      </c>
      <c r="E12" s="17">
        <v>1296</v>
      </c>
      <c r="F12" s="17">
        <v>6480</v>
      </c>
      <c r="I12" s="17"/>
      <c r="J12" s="17"/>
      <c r="K12" s="17"/>
    </row>
    <row r="13" spans="1:13" ht="18.75" thickBot="1" x14ac:dyDescent="0.3">
      <c r="A13" s="18"/>
      <c r="B13" s="17"/>
      <c r="C13" s="17"/>
      <c r="D13" s="22">
        <f>SUM(D10:D12)</f>
        <v>21000</v>
      </c>
      <c r="E13" s="17"/>
      <c r="F13" s="17"/>
      <c r="I13" s="17"/>
      <c r="J13" s="17"/>
      <c r="K13" s="17"/>
    </row>
    <row r="14" spans="1:13" ht="18.75" thickTop="1" x14ac:dyDescent="0.25">
      <c r="A14" s="49" t="s">
        <v>152</v>
      </c>
      <c r="B14" s="6"/>
      <c r="C14" s="6"/>
      <c r="D14" s="44"/>
      <c r="E14" s="44"/>
      <c r="F14" s="44"/>
      <c r="G14" s="44"/>
      <c r="H14" s="44"/>
      <c r="I14" s="48"/>
      <c r="J14" s="44"/>
      <c r="K14" s="44"/>
      <c r="L14" s="44"/>
    </row>
    <row r="15" spans="1:13" ht="18" x14ac:dyDescent="0.25">
      <c r="A15" s="18" t="s">
        <v>138</v>
      </c>
      <c r="B15" s="17" t="s">
        <v>139</v>
      </c>
      <c r="C15" s="17"/>
      <c r="D15" s="17">
        <v>17820</v>
      </c>
      <c r="E15" s="17">
        <v>2970</v>
      </c>
      <c r="F15" s="17"/>
      <c r="G15" s="17">
        <v>14850</v>
      </c>
      <c r="I15" s="17"/>
      <c r="J15" s="17"/>
      <c r="K15" s="17"/>
    </row>
    <row r="16" spans="1:13" ht="18" x14ac:dyDescent="0.25">
      <c r="A16" s="18" t="s">
        <v>133</v>
      </c>
      <c r="B16" s="17" t="s">
        <v>134</v>
      </c>
      <c r="C16" s="17"/>
      <c r="D16" s="17">
        <v>7680</v>
      </c>
      <c r="E16" s="17">
        <v>1280</v>
      </c>
      <c r="F16" s="17"/>
      <c r="H16" s="17">
        <v>6400</v>
      </c>
      <c r="I16" s="17"/>
    </row>
    <row r="17" spans="1:18" s="17" customFormat="1" ht="18.75" thickBot="1" x14ac:dyDescent="0.3">
      <c r="D17" s="22">
        <f>SUM(D15:D16)</f>
        <v>25500</v>
      </c>
    </row>
    <row r="18" spans="1:18" s="25" customFormat="1" ht="18.75" thickTop="1" x14ac:dyDescent="0.25">
      <c r="A18" s="45"/>
      <c r="B18" s="46"/>
      <c r="C18" s="46"/>
      <c r="D18" s="46"/>
      <c r="E18" s="46"/>
      <c r="F18" s="46"/>
      <c r="G18" s="46"/>
      <c r="H18" s="46"/>
      <c r="O18" s="46"/>
      <c r="P18" s="46"/>
      <c r="R18" s="46"/>
    </row>
    <row r="19" spans="1:18" s="25" customFormat="1" ht="18" x14ac:dyDescent="0.25">
      <c r="A19" s="45" t="s">
        <v>122</v>
      </c>
      <c r="B19" s="46" t="s">
        <v>85</v>
      </c>
      <c r="C19" s="46"/>
      <c r="D19" s="46">
        <v>528</v>
      </c>
      <c r="E19" s="46"/>
      <c r="F19" s="46"/>
      <c r="I19" s="46">
        <v>134</v>
      </c>
      <c r="J19" s="46"/>
      <c r="K19" s="46">
        <v>440</v>
      </c>
      <c r="M19" s="46">
        <v>440</v>
      </c>
    </row>
    <row r="20" spans="1:18" s="46" customFormat="1" ht="18" x14ac:dyDescent="0.25">
      <c r="A20" s="45" t="s">
        <v>122</v>
      </c>
      <c r="B20" s="46" t="s">
        <v>124</v>
      </c>
      <c r="D20" s="46">
        <v>315</v>
      </c>
      <c r="I20" s="46">
        <v>119</v>
      </c>
      <c r="L20" s="46">
        <v>300</v>
      </c>
      <c r="M20" s="46">
        <v>300</v>
      </c>
    </row>
    <row r="21" spans="1:18" s="17" customFormat="1" ht="18.75" thickBot="1" x14ac:dyDescent="0.3">
      <c r="A21" s="18"/>
      <c r="D21" s="74">
        <f>SUM(D18:D20)</f>
        <v>843</v>
      </c>
    </row>
    <row r="22" spans="1:18" s="17" customFormat="1" ht="18.75" thickTop="1" x14ac:dyDescent="0.25">
      <c r="A22" s="18"/>
    </row>
    <row r="23" spans="1:18" ht="18.75" thickBot="1" x14ac:dyDescent="0.3">
      <c r="D23" s="50"/>
      <c r="E23" s="22">
        <f>SUM(E10:E20)</f>
        <v>7750</v>
      </c>
      <c r="F23" s="22">
        <f>SUM(F10:F17)</f>
        <v>17500</v>
      </c>
      <c r="G23" s="22">
        <f>SUM(G10:G17)</f>
        <v>14850</v>
      </c>
      <c r="H23" s="22">
        <f>SUM(H10:H17)</f>
        <v>6400</v>
      </c>
      <c r="I23" s="22"/>
      <c r="J23" s="22">
        <f>SUM(J19:J22)</f>
        <v>0</v>
      </c>
      <c r="K23" s="22">
        <f>SUM(K19:K22)</f>
        <v>440</v>
      </c>
      <c r="L23" s="22">
        <f>SUM(L19:L22)</f>
        <v>300</v>
      </c>
    </row>
    <row r="24" spans="1:18" s="17" customFormat="1" ht="18.75" thickTop="1" x14ac:dyDescent="0.25">
      <c r="G24" s="50"/>
      <c r="H24" s="50"/>
      <c r="J24" s="50"/>
      <c r="K24" s="50"/>
      <c r="L24" s="50"/>
    </row>
    <row r="25" spans="1:18" s="17" customFormat="1" ht="18" x14ac:dyDescent="0.25">
      <c r="A25" s="18"/>
    </row>
    <row r="26" spans="1:18" ht="18" x14ac:dyDescent="0.25">
      <c r="D26" s="26"/>
      <c r="E26" s="17"/>
      <c r="F26" s="17" t="s">
        <v>18</v>
      </c>
      <c r="G26" s="17"/>
      <c r="H26" s="17"/>
      <c r="I26" s="17"/>
      <c r="J26" s="17"/>
      <c r="K26" s="17">
        <f>F23</f>
        <v>17500</v>
      </c>
      <c r="L26" s="17"/>
    </row>
    <row r="27" spans="1:18" ht="18" x14ac:dyDescent="0.25">
      <c r="E27" s="17"/>
      <c r="F27" s="17" t="s">
        <v>151</v>
      </c>
      <c r="G27" s="17"/>
      <c r="H27" s="17"/>
      <c r="I27" s="17"/>
      <c r="J27" s="17"/>
      <c r="K27" s="17">
        <f>G23</f>
        <v>14850</v>
      </c>
      <c r="L27" s="17"/>
    </row>
    <row r="28" spans="1:18" ht="18" x14ac:dyDescent="0.25">
      <c r="E28" s="17"/>
      <c r="F28" s="17" t="s">
        <v>134</v>
      </c>
      <c r="G28" s="17"/>
      <c r="H28" s="17"/>
      <c r="I28" s="17"/>
      <c r="J28" s="17"/>
      <c r="K28" s="17">
        <f>H23</f>
        <v>6400</v>
      </c>
      <c r="L28" s="17"/>
    </row>
    <row r="29" spans="1:18" ht="18" x14ac:dyDescent="0.25">
      <c r="E29" s="17"/>
      <c r="F29" s="46" t="s">
        <v>207</v>
      </c>
      <c r="G29" s="46"/>
      <c r="H29" s="46"/>
      <c r="I29" s="46"/>
      <c r="J29" s="46"/>
      <c r="K29" s="46">
        <f>L23</f>
        <v>300</v>
      </c>
    </row>
    <row r="30" spans="1:18" ht="18" x14ac:dyDescent="0.25">
      <c r="E30" s="17"/>
      <c r="F30" s="46" t="s">
        <v>162</v>
      </c>
      <c r="G30" s="46"/>
      <c r="H30" s="46"/>
      <c r="I30" s="46"/>
      <c r="J30" s="46"/>
      <c r="K30" s="46">
        <f>K23</f>
        <v>440</v>
      </c>
    </row>
    <row r="31" spans="1:18" ht="18" x14ac:dyDescent="0.25">
      <c r="E31" s="46"/>
      <c r="F31" s="46"/>
      <c r="G31" s="46"/>
      <c r="H31" s="46"/>
      <c r="I31" s="46"/>
      <c r="J31" s="46"/>
      <c r="K31" s="46"/>
      <c r="L31" s="25"/>
    </row>
    <row r="32" spans="1:18" ht="18" x14ac:dyDescent="0.25">
      <c r="E32" s="17" t="s">
        <v>152</v>
      </c>
      <c r="F32" s="17"/>
      <c r="G32" s="17"/>
      <c r="H32" s="17"/>
      <c r="I32" s="17"/>
      <c r="L32" s="17">
        <f>D17</f>
        <v>25500</v>
      </c>
    </row>
    <row r="33" spans="4:16" ht="18" x14ac:dyDescent="0.25">
      <c r="E33" s="17" t="s">
        <v>93</v>
      </c>
      <c r="F33" s="17"/>
      <c r="G33" s="17"/>
      <c r="H33" s="17"/>
      <c r="I33" s="17"/>
      <c r="J33" s="17"/>
      <c r="K33" s="17"/>
      <c r="L33" s="17">
        <f>D13</f>
        <v>21000</v>
      </c>
    </row>
    <row r="34" spans="4:16" ht="18" x14ac:dyDescent="0.25">
      <c r="E34" s="17" t="s">
        <v>212</v>
      </c>
      <c r="F34" s="17"/>
      <c r="G34" s="17"/>
      <c r="H34" s="17"/>
      <c r="I34" s="17"/>
      <c r="J34" s="17"/>
      <c r="L34" s="17">
        <f>SUM(K29:K30)</f>
        <v>740</v>
      </c>
    </row>
    <row r="35" spans="4:16" ht="18" x14ac:dyDescent="0.25">
      <c r="E35" s="17"/>
      <c r="F35" s="17" t="s">
        <v>99</v>
      </c>
      <c r="G35" s="17"/>
      <c r="H35" s="17"/>
      <c r="I35" s="17"/>
      <c r="J35" s="17"/>
      <c r="K35" s="17">
        <f>E23</f>
        <v>7750</v>
      </c>
      <c r="L35" s="17"/>
    </row>
    <row r="36" spans="4:16" ht="18" x14ac:dyDescent="0.25">
      <c r="E36" s="17"/>
      <c r="F36" s="17"/>
      <c r="G36" s="17"/>
      <c r="H36" s="17"/>
      <c r="I36" s="17"/>
      <c r="J36" s="17"/>
      <c r="K36" s="17"/>
      <c r="L36" s="17"/>
    </row>
    <row r="37" spans="4:16" s="17" customFormat="1" ht="18.75" thickBot="1" x14ac:dyDescent="0.3">
      <c r="J37" s="22"/>
      <c r="K37" s="22">
        <f>SUM(K26:K36)</f>
        <v>47240</v>
      </c>
      <c r="L37" s="22">
        <f>SUM(L26:L36)</f>
        <v>47240</v>
      </c>
    </row>
    <row r="38" spans="4:16" ht="18.75" thickTop="1" x14ac:dyDescent="0.25">
      <c r="E38" s="17"/>
      <c r="F38" s="17"/>
      <c r="G38" s="17"/>
      <c r="H38" s="17"/>
      <c r="I38" s="17"/>
      <c r="J38" s="17"/>
      <c r="K38" s="17"/>
      <c r="L38" s="17"/>
    </row>
    <row r="39" spans="4:16" ht="18" x14ac:dyDescent="0.25">
      <c r="E39" s="46"/>
      <c r="F39" s="53"/>
      <c r="G39" s="53"/>
      <c r="H39" s="53"/>
      <c r="I39" s="53"/>
      <c r="J39" s="46"/>
      <c r="K39" s="46"/>
      <c r="L39" s="46"/>
      <c r="M39" s="46"/>
      <c r="N39" s="25"/>
      <c r="O39" s="25"/>
      <c r="P39" s="25"/>
    </row>
    <row r="40" spans="4:16" ht="18" x14ac:dyDescent="0.25">
      <c r="E40" s="46"/>
      <c r="F40" s="53"/>
      <c r="G40" s="53"/>
      <c r="H40" s="53"/>
      <c r="I40" s="53"/>
      <c r="J40" s="46"/>
      <c r="K40" s="46"/>
      <c r="L40" s="46"/>
      <c r="M40" s="46"/>
      <c r="N40" s="25"/>
      <c r="O40" s="25"/>
      <c r="P40" s="25"/>
    </row>
    <row r="41" spans="4:16" ht="18" x14ac:dyDescent="0.25">
      <c r="D41" s="26"/>
      <c r="E41" s="46"/>
      <c r="F41" s="46"/>
      <c r="G41" s="46"/>
      <c r="H41" s="46"/>
      <c r="I41" s="46"/>
      <c r="J41" s="46"/>
      <c r="K41" s="46"/>
      <c r="L41" s="46"/>
      <c r="M41" s="54"/>
      <c r="N41" s="25"/>
      <c r="O41" s="25"/>
      <c r="P41" s="25"/>
    </row>
    <row r="42" spans="4:16" x14ac:dyDescent="0.2"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</row>
    <row r="43" spans="4:16" x14ac:dyDescent="0.2"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</row>
    <row r="44" spans="4:16" x14ac:dyDescent="0.2"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</row>
    <row r="45" spans="4:16" x14ac:dyDescent="0.2"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</row>
  </sheetData>
  <mergeCells count="1">
    <mergeCell ref="B6:C6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30"/>
  <sheetViews>
    <sheetView workbookViewId="0">
      <selection activeCell="J27" sqref="J27"/>
    </sheetView>
  </sheetViews>
  <sheetFormatPr defaultRowHeight="12.75" x14ac:dyDescent="0.2"/>
  <cols>
    <col min="1" max="1" width="15.42578125" style="29" customWidth="1"/>
    <col min="2" max="2" width="16.7109375" style="31" customWidth="1"/>
    <col min="3" max="4" width="9.140625" style="31"/>
    <col min="5" max="5" width="10.85546875" style="31" customWidth="1"/>
    <col min="6" max="6" width="11.140625" style="31" customWidth="1"/>
    <col min="7" max="7" width="11.5703125" style="31" customWidth="1"/>
    <col min="8" max="9" width="10.5703125" style="31" customWidth="1"/>
    <col min="10" max="10" width="13.85546875" style="31" customWidth="1"/>
    <col min="11" max="11" width="9.140625" style="31"/>
    <col min="12" max="12" width="11.85546875" style="31" customWidth="1"/>
    <col min="13" max="16" width="9.140625" style="31"/>
  </cols>
  <sheetData>
    <row r="1" spans="1:16" ht="23.25" x14ac:dyDescent="0.2">
      <c r="A1" s="27" t="s">
        <v>86</v>
      </c>
    </row>
    <row r="6" spans="1:16" ht="18" x14ac:dyDescent="0.25">
      <c r="A6" s="28" t="s">
        <v>77</v>
      </c>
      <c r="B6" s="92" t="s">
        <v>84</v>
      </c>
      <c r="C6" s="92"/>
      <c r="D6" s="92"/>
      <c r="E6" s="32" t="s">
        <v>79</v>
      </c>
      <c r="F6" s="32" t="s">
        <v>80</v>
      </c>
      <c r="G6" s="32" t="s">
        <v>87</v>
      </c>
      <c r="H6" s="32" t="s">
        <v>15</v>
      </c>
      <c r="I6" s="32" t="s">
        <v>5</v>
      </c>
      <c r="J6" s="32" t="s">
        <v>98</v>
      </c>
      <c r="L6" s="32" t="s">
        <v>95</v>
      </c>
    </row>
    <row r="7" spans="1:16" ht="18" x14ac:dyDescent="0.25">
      <c r="G7" s="32" t="s">
        <v>88</v>
      </c>
      <c r="L7" s="32" t="s">
        <v>97</v>
      </c>
    </row>
    <row r="8" spans="1:16" ht="18" x14ac:dyDescent="0.25">
      <c r="E8" s="32" t="s">
        <v>82</v>
      </c>
      <c r="F8" s="32" t="s">
        <v>82</v>
      </c>
      <c r="G8" s="32" t="s">
        <v>82</v>
      </c>
      <c r="H8" s="32" t="s">
        <v>82</v>
      </c>
      <c r="I8" s="32" t="s">
        <v>82</v>
      </c>
      <c r="J8" s="32" t="s">
        <v>82</v>
      </c>
      <c r="L8" s="32" t="s">
        <v>82</v>
      </c>
    </row>
    <row r="9" spans="1:16" s="17" customFormat="1" ht="18" x14ac:dyDescent="0.25">
      <c r="A9" s="28" t="s">
        <v>111</v>
      </c>
      <c r="B9" s="32" t="s">
        <v>103</v>
      </c>
      <c r="C9" s="32"/>
      <c r="D9" s="32"/>
      <c r="E9" s="32">
        <v>4812</v>
      </c>
      <c r="F9" s="32">
        <v>802</v>
      </c>
      <c r="G9" s="32"/>
      <c r="H9" s="32">
        <f>E9-F9</f>
        <v>4010</v>
      </c>
      <c r="I9" s="32"/>
      <c r="J9" s="32"/>
      <c r="K9" s="32"/>
      <c r="L9" s="32"/>
      <c r="M9" s="32"/>
      <c r="N9" s="32"/>
      <c r="O9" s="32"/>
      <c r="P9" s="32"/>
    </row>
    <row r="10" spans="1:16" ht="18" x14ac:dyDescent="0.25">
      <c r="A10" s="30" t="s">
        <v>116</v>
      </c>
      <c r="B10" s="32" t="s">
        <v>117</v>
      </c>
      <c r="D10" s="32"/>
      <c r="E10" s="32">
        <v>2900</v>
      </c>
      <c r="F10" s="32"/>
      <c r="G10" s="32">
        <v>3118</v>
      </c>
      <c r="H10" s="32"/>
      <c r="I10" s="32"/>
      <c r="L10" s="32">
        <v>218</v>
      </c>
    </row>
    <row r="11" spans="1:16" s="17" customFormat="1" ht="18" x14ac:dyDescent="0.25">
      <c r="A11" s="30" t="s">
        <v>118</v>
      </c>
      <c r="B11" s="32" t="s">
        <v>112</v>
      </c>
      <c r="C11" s="32"/>
      <c r="D11" s="32"/>
      <c r="E11" s="32">
        <v>2400</v>
      </c>
      <c r="F11" s="32"/>
      <c r="G11" s="32">
        <v>2525</v>
      </c>
      <c r="H11" s="32"/>
      <c r="I11" s="32"/>
      <c r="J11" s="33"/>
      <c r="K11" s="32"/>
      <c r="L11" s="33">
        <v>125</v>
      </c>
      <c r="M11" s="32"/>
      <c r="N11" s="32"/>
      <c r="O11" s="32"/>
      <c r="P11" s="32"/>
    </row>
    <row r="12" spans="1:16" ht="18" x14ac:dyDescent="0.25">
      <c r="A12" s="75" t="s">
        <v>129</v>
      </c>
      <c r="B12" s="33" t="s">
        <v>5</v>
      </c>
      <c r="C12" s="33"/>
      <c r="D12" s="33"/>
      <c r="E12" s="33">
        <v>12000</v>
      </c>
      <c r="F12" s="32"/>
      <c r="G12" s="32"/>
      <c r="H12" s="32"/>
      <c r="I12" s="32">
        <v>12000</v>
      </c>
      <c r="L12" s="32"/>
    </row>
    <row r="13" spans="1:16" ht="18" x14ac:dyDescent="0.25">
      <c r="A13" s="30" t="s">
        <v>132</v>
      </c>
      <c r="B13" s="32" t="s">
        <v>121</v>
      </c>
      <c r="C13" s="32"/>
      <c r="D13" s="32"/>
      <c r="E13" s="32">
        <v>5000</v>
      </c>
      <c r="F13" s="32"/>
      <c r="G13" s="32">
        <v>5940</v>
      </c>
      <c r="H13" s="32"/>
      <c r="I13" s="32"/>
      <c r="J13" s="32"/>
      <c r="L13" s="32">
        <v>940</v>
      </c>
    </row>
    <row r="14" spans="1:16" ht="18" x14ac:dyDescent="0.25">
      <c r="A14" s="28" t="s">
        <v>132</v>
      </c>
      <c r="B14" s="32" t="s">
        <v>102</v>
      </c>
      <c r="C14" s="32"/>
      <c r="D14" s="32"/>
      <c r="E14" s="32">
        <v>5346</v>
      </c>
      <c r="F14" s="32">
        <v>891</v>
      </c>
      <c r="G14" s="32"/>
      <c r="H14" s="32">
        <f>E14-F14</f>
        <v>4455</v>
      </c>
      <c r="I14" s="32"/>
      <c r="L14" s="32"/>
    </row>
    <row r="15" spans="1:16" ht="18" x14ac:dyDescent="0.25">
      <c r="A15" s="28" t="s">
        <v>133</v>
      </c>
      <c r="B15" s="32" t="s">
        <v>102</v>
      </c>
      <c r="C15" s="32"/>
      <c r="D15" s="32"/>
      <c r="E15" s="32">
        <v>1782</v>
      </c>
      <c r="F15" s="32">
        <v>297</v>
      </c>
      <c r="G15" s="32"/>
      <c r="H15" s="32">
        <f>E15-F15</f>
        <v>1485</v>
      </c>
      <c r="I15" s="32"/>
      <c r="L15" s="32"/>
    </row>
    <row r="16" spans="1:16" ht="18" x14ac:dyDescent="0.25">
      <c r="A16" s="28"/>
      <c r="B16" s="32"/>
      <c r="C16" s="32"/>
      <c r="D16" s="32"/>
      <c r="E16" s="32"/>
      <c r="F16" s="32"/>
      <c r="G16" s="32"/>
      <c r="H16" s="32"/>
      <c r="I16" s="32"/>
      <c r="L16" s="32"/>
    </row>
    <row r="17" spans="1:17" ht="18.75" thickBot="1" x14ac:dyDescent="0.3">
      <c r="A17" s="28"/>
      <c r="B17" s="32"/>
      <c r="C17" s="32"/>
      <c r="D17" s="32"/>
      <c r="E17" s="34">
        <f>SUM(E9:E16)</f>
        <v>34240</v>
      </c>
      <c r="F17" s="34">
        <f>SUM(F9:F16)</f>
        <v>1990</v>
      </c>
      <c r="G17" s="34">
        <f>SUM(G9:G15)</f>
        <v>11583</v>
      </c>
      <c r="H17" s="34">
        <f>SUM(H9:H15)</f>
        <v>9950</v>
      </c>
      <c r="I17" s="34">
        <f>SUM(I9:I16)</f>
        <v>12000</v>
      </c>
      <c r="J17" s="34">
        <f>SUM(J9:J14)</f>
        <v>0</v>
      </c>
      <c r="K17" s="32"/>
      <c r="L17" s="34">
        <f>SUM(L9:L14)</f>
        <v>1283</v>
      </c>
    </row>
    <row r="18" spans="1:17" ht="13.5" thickTop="1" x14ac:dyDescent="0.2"/>
    <row r="19" spans="1:17" x14ac:dyDescent="0.2">
      <c r="G19" s="36"/>
      <c r="H19" s="36"/>
    </row>
    <row r="20" spans="1:17" ht="18" x14ac:dyDescent="0.25">
      <c r="E20" s="32"/>
      <c r="F20" s="32" t="s">
        <v>101</v>
      </c>
      <c r="G20" s="32">
        <f>E17</f>
        <v>34240</v>
      </c>
      <c r="H20" s="32"/>
      <c r="I20" s="32"/>
      <c r="J20" s="32"/>
      <c r="K20" s="32"/>
      <c r="L20" s="32"/>
      <c r="M20" s="32"/>
      <c r="N20" s="32"/>
      <c r="O20" s="32"/>
      <c r="P20" s="32"/>
      <c r="Q20" s="17"/>
    </row>
    <row r="21" spans="1:17" ht="18" x14ac:dyDescent="0.25">
      <c r="E21" s="32"/>
      <c r="F21" s="32" t="s">
        <v>147</v>
      </c>
      <c r="G21" s="32">
        <f>L17</f>
        <v>1283</v>
      </c>
      <c r="H21" s="32"/>
      <c r="I21" s="32"/>
      <c r="J21" s="32"/>
      <c r="K21" s="32"/>
      <c r="L21" s="32"/>
      <c r="M21" s="32"/>
      <c r="N21" s="32"/>
      <c r="O21" s="32"/>
      <c r="P21" s="32"/>
      <c r="Q21" s="17"/>
    </row>
    <row r="22" spans="1:17" ht="18" x14ac:dyDescent="0.25"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17"/>
    </row>
    <row r="23" spans="1:17" ht="18" x14ac:dyDescent="0.25">
      <c r="E23" s="32"/>
      <c r="F23" s="32" t="s">
        <v>99</v>
      </c>
      <c r="G23" s="32"/>
      <c r="H23" s="32">
        <f>F17</f>
        <v>1990</v>
      </c>
      <c r="I23" s="32"/>
      <c r="J23" s="32"/>
      <c r="K23" s="32"/>
      <c r="L23" s="32"/>
      <c r="M23" s="32"/>
      <c r="N23" s="32"/>
      <c r="O23" s="32"/>
      <c r="P23" s="32"/>
      <c r="Q23" s="17"/>
    </row>
    <row r="24" spans="1:17" ht="18" x14ac:dyDescent="0.25">
      <c r="E24" s="32"/>
      <c r="F24" s="33" t="s">
        <v>88</v>
      </c>
      <c r="G24" s="33"/>
      <c r="H24" s="33">
        <f>G17</f>
        <v>11583</v>
      </c>
      <c r="I24" s="32"/>
      <c r="J24" s="32"/>
      <c r="K24" s="32"/>
      <c r="L24" s="32"/>
      <c r="M24" s="32"/>
      <c r="N24" s="32"/>
      <c r="O24" s="32"/>
    </row>
    <row r="25" spans="1:17" ht="18" x14ac:dyDescent="0.25">
      <c r="E25" s="32"/>
      <c r="F25" s="32" t="s">
        <v>5</v>
      </c>
      <c r="G25" s="32"/>
      <c r="H25" s="32">
        <f>I17</f>
        <v>12000</v>
      </c>
      <c r="I25" s="32"/>
      <c r="J25" s="32"/>
      <c r="K25" s="32"/>
      <c r="L25" s="32"/>
      <c r="M25" s="32"/>
      <c r="N25" s="32"/>
      <c r="O25" s="32"/>
    </row>
    <row r="26" spans="1:17" ht="18" x14ac:dyDescent="0.25">
      <c r="E26" s="32"/>
      <c r="F26" s="32" t="s">
        <v>15</v>
      </c>
      <c r="G26" s="32"/>
      <c r="H26" s="32">
        <f>H17</f>
        <v>9950</v>
      </c>
      <c r="I26" s="32"/>
      <c r="J26" s="32"/>
      <c r="K26" s="32"/>
      <c r="L26" s="32"/>
      <c r="M26" s="32"/>
      <c r="N26" s="32"/>
      <c r="O26" s="32"/>
    </row>
    <row r="27" spans="1:17" ht="18" x14ac:dyDescent="0.25">
      <c r="E27" s="32"/>
      <c r="F27" s="33"/>
      <c r="G27" s="33"/>
      <c r="H27" s="33"/>
      <c r="I27" s="32"/>
      <c r="J27" s="32"/>
      <c r="K27" s="32"/>
      <c r="L27" s="32"/>
      <c r="M27" s="32"/>
      <c r="N27" s="32"/>
      <c r="O27" s="32"/>
    </row>
    <row r="29" spans="1:17" ht="18.75" thickBot="1" x14ac:dyDescent="0.3">
      <c r="G29" s="34">
        <f>SUM(G20:G28)</f>
        <v>35523</v>
      </c>
      <c r="H29" s="34">
        <f>SUM(H20:H28)</f>
        <v>35523</v>
      </c>
      <c r="I29" s="35"/>
    </row>
    <row r="30" spans="1:17" ht="13.5" thickTop="1" x14ac:dyDescent="0.2"/>
  </sheetData>
  <mergeCells count="1">
    <mergeCell ref="B6:D6"/>
  </mergeCells>
  <pageMargins left="0.7" right="0.7" top="0.75" bottom="0.75" header="0.3" footer="0.3"/>
  <pageSetup paperSize="9"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U42"/>
  <sheetViews>
    <sheetView topLeftCell="A4" workbookViewId="0">
      <selection activeCell="E13" sqref="E13"/>
    </sheetView>
  </sheetViews>
  <sheetFormatPr defaultRowHeight="12.75" x14ac:dyDescent="0.2"/>
  <cols>
    <col min="1" max="1" width="18.42578125" customWidth="1"/>
    <col min="2" max="2" width="20.85546875" bestFit="1" customWidth="1"/>
    <col min="4" max="4" width="11.5703125" customWidth="1"/>
    <col min="5" max="5" width="9.140625" customWidth="1"/>
    <col min="6" max="7" width="13.140625" customWidth="1"/>
    <col min="9" max="9" width="7.5703125" bestFit="1" customWidth="1"/>
    <col min="10" max="10" width="12.140625" bestFit="1" customWidth="1"/>
    <col min="11" max="11" width="13.42578125" bestFit="1" customWidth="1"/>
    <col min="12" max="12" width="13.85546875" bestFit="1" customWidth="1"/>
    <col min="13" max="13" width="13.140625" bestFit="1" customWidth="1"/>
    <col min="14" max="14" width="9.140625" bestFit="1" customWidth="1"/>
    <col min="15" max="15" width="13.28515625" customWidth="1"/>
  </cols>
  <sheetData>
    <row r="1" spans="1:15" ht="23.25" x14ac:dyDescent="0.35">
      <c r="A1" s="15" t="s">
        <v>89</v>
      </c>
      <c r="B1" s="15"/>
      <c r="C1" s="15"/>
    </row>
    <row r="6" spans="1:15" ht="18" x14ac:dyDescent="0.25">
      <c r="A6" s="16" t="s">
        <v>77</v>
      </c>
      <c r="B6" s="19" t="s">
        <v>90</v>
      </c>
      <c r="C6" s="19"/>
      <c r="D6" s="16" t="s">
        <v>79</v>
      </c>
      <c r="E6" s="16" t="s">
        <v>80</v>
      </c>
      <c r="F6" s="16" t="s">
        <v>91</v>
      </c>
      <c r="G6" s="48" t="s">
        <v>174</v>
      </c>
      <c r="H6" s="16" t="s">
        <v>37</v>
      </c>
      <c r="I6" s="16" t="s">
        <v>92</v>
      </c>
      <c r="J6" s="43"/>
      <c r="K6" s="43"/>
      <c r="L6" s="43"/>
      <c r="M6" s="43"/>
      <c r="O6" s="19" t="s">
        <v>95</v>
      </c>
    </row>
    <row r="7" spans="1:15" ht="18" x14ac:dyDescent="0.25">
      <c r="A7" s="6"/>
      <c r="B7" s="6"/>
      <c r="C7" s="6"/>
      <c r="D7" s="6"/>
      <c r="E7" s="6"/>
      <c r="F7" s="16" t="s">
        <v>93</v>
      </c>
      <c r="G7" s="48"/>
      <c r="H7" s="16"/>
      <c r="I7" s="16" t="s">
        <v>20</v>
      </c>
      <c r="J7" s="43" t="s">
        <v>206</v>
      </c>
      <c r="K7" s="43" t="s">
        <v>205</v>
      </c>
      <c r="L7" s="43" t="s">
        <v>213</v>
      </c>
      <c r="M7" s="43" t="s">
        <v>149</v>
      </c>
      <c r="N7" s="43" t="s">
        <v>148</v>
      </c>
      <c r="O7" s="19" t="s">
        <v>96</v>
      </c>
    </row>
    <row r="8" spans="1:15" ht="18" x14ac:dyDescent="0.25">
      <c r="A8" s="6"/>
      <c r="B8" s="6"/>
      <c r="C8" s="6"/>
      <c r="D8" s="16" t="s">
        <v>82</v>
      </c>
      <c r="E8" s="16" t="s">
        <v>82</v>
      </c>
      <c r="F8" s="16" t="s">
        <v>82</v>
      </c>
      <c r="G8" s="48" t="s">
        <v>82</v>
      </c>
      <c r="H8" s="16" t="s">
        <v>82</v>
      </c>
      <c r="I8" s="16" t="s">
        <v>82</v>
      </c>
      <c r="J8" s="43" t="s">
        <v>82</v>
      </c>
      <c r="K8" s="43" t="s">
        <v>82</v>
      </c>
      <c r="L8" s="43" t="s">
        <v>82</v>
      </c>
      <c r="M8" s="43" t="s">
        <v>82</v>
      </c>
      <c r="N8" s="43" t="s">
        <v>82</v>
      </c>
      <c r="O8" s="17"/>
    </row>
    <row r="9" spans="1:15" ht="18" x14ac:dyDescent="0.25">
      <c r="A9" s="17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O9" s="17"/>
    </row>
    <row r="10" spans="1:15" ht="18" x14ac:dyDescent="0.25">
      <c r="A10" s="18" t="s">
        <v>119</v>
      </c>
      <c r="B10" s="17" t="s">
        <v>120</v>
      </c>
      <c r="C10" s="17"/>
      <c r="D10" s="17">
        <v>700</v>
      </c>
      <c r="E10" s="17"/>
      <c r="F10" s="17">
        <v>817</v>
      </c>
      <c r="G10" s="17"/>
      <c r="H10" s="17"/>
      <c r="I10" s="17"/>
      <c r="J10" s="17"/>
      <c r="K10" s="17"/>
      <c r="L10" s="17"/>
      <c r="M10" s="17"/>
      <c r="O10" s="17">
        <v>117</v>
      </c>
    </row>
    <row r="11" spans="1:15" ht="18" x14ac:dyDescent="0.25">
      <c r="A11" s="18" t="s">
        <v>119</v>
      </c>
      <c r="B11" s="17" t="s">
        <v>149</v>
      </c>
      <c r="C11" s="17"/>
      <c r="D11" s="17">
        <v>2200</v>
      </c>
      <c r="E11" s="17"/>
      <c r="F11" s="17"/>
      <c r="G11" s="17"/>
      <c r="H11" s="17"/>
      <c r="I11" s="17"/>
      <c r="J11" s="17"/>
      <c r="K11" s="17"/>
      <c r="L11" s="17"/>
      <c r="M11" s="17">
        <v>2200</v>
      </c>
      <c r="O11" s="17"/>
    </row>
    <row r="12" spans="1:15" ht="18" x14ac:dyDescent="0.25">
      <c r="A12" s="18" t="s">
        <v>122</v>
      </c>
      <c r="B12" s="17" t="s">
        <v>123</v>
      </c>
      <c r="C12" s="17"/>
      <c r="D12" s="17">
        <v>2005</v>
      </c>
      <c r="E12" s="17">
        <v>2005</v>
      </c>
      <c r="F12" s="17"/>
      <c r="G12" s="17"/>
      <c r="H12" s="17"/>
      <c r="I12" s="17"/>
      <c r="J12" s="17"/>
      <c r="K12" s="17"/>
      <c r="L12" s="17"/>
      <c r="M12" s="17"/>
      <c r="O12" s="17"/>
    </row>
    <row r="13" spans="1:15" ht="18" x14ac:dyDescent="0.25">
      <c r="A13" s="18" t="s">
        <v>127</v>
      </c>
      <c r="B13" s="17" t="s">
        <v>128</v>
      </c>
      <c r="C13" s="17"/>
      <c r="D13" s="17">
        <v>1260</v>
      </c>
      <c r="E13" s="17">
        <v>210</v>
      </c>
      <c r="F13" s="17"/>
      <c r="G13" s="17"/>
      <c r="H13" s="17"/>
      <c r="I13" s="17"/>
      <c r="J13" s="17"/>
      <c r="K13" s="17"/>
      <c r="L13" s="17"/>
      <c r="M13" s="17"/>
      <c r="N13" s="17">
        <v>1050</v>
      </c>
      <c r="O13" s="17"/>
    </row>
    <row r="14" spans="1:15" s="25" customFormat="1" ht="18" x14ac:dyDescent="0.25">
      <c r="A14" s="45" t="s">
        <v>125</v>
      </c>
      <c r="B14" s="46" t="s">
        <v>126</v>
      </c>
      <c r="C14" s="46"/>
      <c r="D14" s="46">
        <v>420</v>
      </c>
      <c r="E14" s="46">
        <v>20</v>
      </c>
      <c r="F14" s="46">
        <v>0</v>
      </c>
      <c r="G14" s="46"/>
      <c r="H14" s="46"/>
      <c r="I14" s="46"/>
      <c r="J14" s="46"/>
      <c r="K14" s="46"/>
      <c r="L14" s="46">
        <v>400</v>
      </c>
      <c r="M14" s="46"/>
      <c r="O14" s="46"/>
    </row>
    <row r="15" spans="1:15" s="25" customFormat="1" ht="18" x14ac:dyDescent="0.25">
      <c r="A15" s="46" t="s">
        <v>127</v>
      </c>
      <c r="B15" s="46" t="s">
        <v>124</v>
      </c>
      <c r="C15" s="46"/>
      <c r="D15" s="46">
        <v>315</v>
      </c>
      <c r="E15" s="46">
        <v>15</v>
      </c>
      <c r="F15" s="46"/>
      <c r="G15" s="46"/>
      <c r="H15" s="46"/>
      <c r="I15" s="46"/>
      <c r="J15" s="46"/>
      <c r="K15" s="46">
        <v>300</v>
      </c>
      <c r="L15" s="46"/>
      <c r="M15" s="46"/>
      <c r="O15" s="46"/>
    </row>
    <row r="16" spans="1:15" s="25" customFormat="1" ht="18" x14ac:dyDescent="0.25">
      <c r="A16" s="46" t="s">
        <v>127</v>
      </c>
      <c r="B16" s="46" t="s">
        <v>85</v>
      </c>
      <c r="C16" s="46"/>
      <c r="D16" s="46">
        <v>528</v>
      </c>
      <c r="E16" s="46">
        <v>88</v>
      </c>
      <c r="F16" s="46"/>
      <c r="G16" s="46"/>
      <c r="H16" s="46"/>
      <c r="I16" s="46"/>
      <c r="J16" s="46">
        <v>440</v>
      </c>
      <c r="K16" s="46"/>
      <c r="L16" s="46"/>
      <c r="M16" s="46"/>
      <c r="O16" s="46"/>
    </row>
    <row r="17" spans="1:21" ht="18" x14ac:dyDescent="0.25">
      <c r="A17" s="17" t="s">
        <v>129</v>
      </c>
      <c r="B17" s="17" t="s">
        <v>130</v>
      </c>
      <c r="C17" s="17"/>
      <c r="D17" s="17">
        <v>250</v>
      </c>
      <c r="E17" s="17"/>
      <c r="F17" s="17">
        <v>282</v>
      </c>
      <c r="G17" s="17"/>
      <c r="H17" s="17"/>
      <c r="I17" s="17"/>
      <c r="J17" s="17"/>
      <c r="K17" s="17"/>
      <c r="L17" s="17"/>
      <c r="M17" s="17"/>
      <c r="O17" s="17">
        <v>32</v>
      </c>
    </row>
    <row r="18" spans="1:21" ht="18" x14ac:dyDescent="0.25">
      <c r="A18" s="17" t="s">
        <v>133</v>
      </c>
      <c r="B18" s="17" t="s">
        <v>113</v>
      </c>
      <c r="C18" s="17"/>
      <c r="D18" s="17">
        <v>1500</v>
      </c>
      <c r="E18" s="17"/>
      <c r="F18" s="17">
        <v>1797</v>
      </c>
      <c r="G18" s="17"/>
      <c r="H18" s="17"/>
      <c r="I18" s="17"/>
      <c r="J18" s="17"/>
      <c r="K18" s="17"/>
      <c r="L18" s="17"/>
      <c r="M18" s="17"/>
      <c r="O18" s="17">
        <v>297</v>
      </c>
    </row>
    <row r="19" spans="1:21" ht="18" x14ac:dyDescent="0.25">
      <c r="A19" s="17" t="s">
        <v>140</v>
      </c>
      <c r="B19" s="17" t="s">
        <v>25</v>
      </c>
      <c r="C19" s="17"/>
      <c r="D19" s="17">
        <v>308</v>
      </c>
      <c r="E19" s="17"/>
      <c r="F19" s="17"/>
      <c r="G19" s="17"/>
      <c r="H19" s="17"/>
      <c r="I19" s="17">
        <v>308</v>
      </c>
      <c r="J19" s="17"/>
      <c r="K19" s="17"/>
      <c r="L19" s="17"/>
      <c r="M19" s="17"/>
      <c r="O19" s="17"/>
    </row>
    <row r="20" spans="1:21" ht="18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17"/>
      <c r="K20" s="17"/>
      <c r="L20" s="17"/>
      <c r="M20" s="17"/>
      <c r="O20" s="17"/>
    </row>
    <row r="21" spans="1:21" ht="18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7"/>
      <c r="O21" s="17"/>
    </row>
    <row r="22" spans="1:21" ht="18.75" thickBot="1" x14ac:dyDescent="0.3">
      <c r="A22" s="17"/>
      <c r="B22" s="17"/>
      <c r="C22" s="17"/>
      <c r="D22" s="22">
        <f>SUM(D10:D21)</f>
        <v>9486</v>
      </c>
      <c r="E22" s="22">
        <f t="shared" ref="E22:O22" si="0">SUM(E10:E21)</f>
        <v>2338</v>
      </c>
      <c r="F22" s="22">
        <f>SUM(F10:F20)</f>
        <v>2896</v>
      </c>
      <c r="G22" s="22"/>
      <c r="H22" s="22">
        <f t="shared" si="0"/>
        <v>0</v>
      </c>
      <c r="I22" s="22">
        <f t="shared" si="0"/>
        <v>308</v>
      </c>
      <c r="J22" s="22">
        <f t="shared" si="0"/>
        <v>440</v>
      </c>
      <c r="K22" s="22">
        <f t="shared" si="0"/>
        <v>300</v>
      </c>
      <c r="L22" s="22">
        <f t="shared" si="0"/>
        <v>400</v>
      </c>
      <c r="M22" s="22">
        <f t="shared" si="0"/>
        <v>2200</v>
      </c>
      <c r="N22" s="22">
        <f t="shared" si="0"/>
        <v>1050</v>
      </c>
      <c r="O22" s="22">
        <f t="shared" si="0"/>
        <v>446</v>
      </c>
    </row>
    <row r="23" spans="1:21" ht="13.5" thickTop="1" x14ac:dyDescent="0.2"/>
    <row r="28" spans="1:21" ht="18" x14ac:dyDescent="0.25">
      <c r="D28" s="17" t="s">
        <v>8</v>
      </c>
      <c r="E28" s="17" t="s">
        <v>99</v>
      </c>
      <c r="F28" s="17"/>
      <c r="G28" s="17"/>
      <c r="H28" s="17"/>
      <c r="I28" s="17"/>
      <c r="J28" s="17"/>
      <c r="K28" s="17"/>
      <c r="L28" s="17"/>
      <c r="M28" s="17"/>
      <c r="N28" s="17">
        <f>E22</f>
        <v>2338</v>
      </c>
      <c r="O28" s="17"/>
      <c r="P28" s="17"/>
      <c r="Q28" s="17"/>
      <c r="R28" s="17"/>
      <c r="S28" s="17"/>
      <c r="T28" s="17"/>
      <c r="U28" s="17"/>
    </row>
    <row r="29" spans="1:21" ht="18" x14ac:dyDescent="0.25">
      <c r="D29" s="17"/>
      <c r="E29" s="17" t="s">
        <v>93</v>
      </c>
      <c r="F29" s="17"/>
      <c r="G29" s="17"/>
      <c r="H29" s="17"/>
      <c r="I29" s="17"/>
      <c r="J29" s="17"/>
      <c r="K29" s="17"/>
      <c r="L29" s="17"/>
      <c r="N29" s="17">
        <f>F22</f>
        <v>2896</v>
      </c>
      <c r="O29" s="17"/>
      <c r="P29" s="17"/>
      <c r="Q29" s="17"/>
      <c r="R29" s="17"/>
      <c r="S29" s="17"/>
      <c r="T29" s="17"/>
      <c r="U29" s="17"/>
    </row>
    <row r="30" spans="1:21" ht="18" x14ac:dyDescent="0.25">
      <c r="D30" s="17"/>
      <c r="E30" s="17" t="s">
        <v>25</v>
      </c>
      <c r="F30" s="17"/>
      <c r="G30" s="17"/>
      <c r="H30" s="17"/>
      <c r="I30" s="17"/>
      <c r="J30" s="17"/>
      <c r="K30" s="17"/>
      <c r="L30" s="17"/>
      <c r="M30" s="17"/>
      <c r="N30" s="17">
        <f>I22</f>
        <v>308</v>
      </c>
      <c r="O30" s="17"/>
      <c r="P30" s="17"/>
      <c r="Q30" s="17"/>
      <c r="R30" s="17"/>
      <c r="S30" s="17"/>
      <c r="T30" s="17"/>
      <c r="U30" s="17"/>
    </row>
    <row r="31" spans="1:21" ht="18" x14ac:dyDescent="0.25">
      <c r="D31" s="46"/>
      <c r="E31" s="46" t="s">
        <v>148</v>
      </c>
      <c r="F31" s="46"/>
      <c r="G31" s="46"/>
      <c r="H31" s="17"/>
      <c r="I31" s="17"/>
      <c r="J31" s="17"/>
      <c r="K31" s="17"/>
      <c r="L31" s="17"/>
      <c r="M31" s="17"/>
      <c r="N31" s="17">
        <f>N22</f>
        <v>1050</v>
      </c>
      <c r="O31" s="17"/>
      <c r="P31" s="17"/>
      <c r="Q31" s="17"/>
      <c r="R31" s="17"/>
      <c r="S31" s="17"/>
      <c r="T31" s="17"/>
      <c r="U31" s="17"/>
    </row>
    <row r="32" spans="1:21" ht="18" x14ac:dyDescent="0.25">
      <c r="D32" s="46"/>
      <c r="E32" s="46" t="s">
        <v>204</v>
      </c>
      <c r="F32" s="46"/>
      <c r="G32" s="46"/>
      <c r="H32" s="17"/>
      <c r="I32" s="17"/>
      <c r="J32" s="17"/>
      <c r="K32" s="17"/>
      <c r="L32" s="17"/>
      <c r="M32" s="17"/>
      <c r="N32" s="17">
        <f>J22</f>
        <v>440</v>
      </c>
      <c r="P32" s="17"/>
      <c r="Q32" s="17"/>
      <c r="R32" s="17"/>
      <c r="S32" s="17"/>
      <c r="T32" s="17"/>
      <c r="U32" s="17"/>
    </row>
    <row r="33" spans="4:21" ht="18" x14ac:dyDescent="0.25">
      <c r="D33" s="46"/>
      <c r="E33" s="46" t="s">
        <v>205</v>
      </c>
      <c r="F33" s="46"/>
      <c r="G33" s="46"/>
      <c r="H33" s="17"/>
      <c r="I33" s="17"/>
      <c r="J33" s="17"/>
      <c r="K33" s="17"/>
      <c r="L33" s="17"/>
      <c r="M33" s="17"/>
      <c r="N33" s="17">
        <f>K22</f>
        <v>300</v>
      </c>
      <c r="P33" s="17"/>
      <c r="Q33" s="17"/>
      <c r="R33" s="17"/>
      <c r="S33" s="17"/>
      <c r="T33" s="17"/>
      <c r="U33" s="17"/>
    </row>
    <row r="34" spans="4:21" ht="18" x14ac:dyDescent="0.25">
      <c r="D34" s="46"/>
      <c r="E34" s="46" t="s">
        <v>214</v>
      </c>
      <c r="F34" s="46"/>
      <c r="G34" s="46"/>
      <c r="H34" s="17"/>
      <c r="I34" s="17"/>
      <c r="J34" s="17"/>
      <c r="K34" s="17"/>
      <c r="L34" s="17"/>
      <c r="M34" s="17"/>
      <c r="N34" s="17">
        <f>L22</f>
        <v>400</v>
      </c>
      <c r="O34" s="17"/>
      <c r="P34" s="17"/>
      <c r="Q34" s="17"/>
      <c r="R34" s="17"/>
      <c r="S34" s="17"/>
      <c r="T34" s="17"/>
      <c r="U34" s="17"/>
    </row>
    <row r="35" spans="4:21" ht="18" x14ac:dyDescent="0.25">
      <c r="D35" s="46"/>
      <c r="E35" s="46" t="s">
        <v>199</v>
      </c>
      <c r="F35" s="46"/>
      <c r="G35" s="46"/>
      <c r="H35" s="17"/>
      <c r="I35" s="17"/>
      <c r="J35" s="17"/>
      <c r="K35" s="17"/>
      <c r="L35" s="17"/>
      <c r="M35" s="17"/>
      <c r="N35" s="17">
        <f>M11</f>
        <v>2200</v>
      </c>
      <c r="O35" s="17"/>
      <c r="P35" s="17"/>
      <c r="Q35" s="17"/>
      <c r="R35" s="17"/>
      <c r="S35" s="17"/>
      <c r="T35" s="17"/>
      <c r="U35" s="17"/>
    </row>
    <row r="36" spans="4:21" ht="18" x14ac:dyDescent="0.25"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</row>
    <row r="37" spans="4:21" ht="18" x14ac:dyDescent="0.25">
      <c r="D37" s="17" t="s">
        <v>9</v>
      </c>
      <c r="E37" s="17" t="s">
        <v>101</v>
      </c>
      <c r="F37" s="17"/>
      <c r="G37" s="17"/>
      <c r="H37" s="17"/>
      <c r="I37" s="17"/>
      <c r="J37" s="17"/>
      <c r="K37" s="17"/>
      <c r="L37" s="17"/>
      <c r="M37" s="17"/>
      <c r="N37" s="17"/>
      <c r="O37" s="17">
        <f>D22</f>
        <v>9486</v>
      </c>
      <c r="P37" s="17"/>
      <c r="Q37" s="17"/>
      <c r="R37" s="17"/>
      <c r="S37" s="17"/>
      <c r="T37" s="17"/>
      <c r="U37" s="17"/>
    </row>
    <row r="38" spans="4:21" ht="18" x14ac:dyDescent="0.25"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</row>
    <row r="39" spans="4:21" ht="18" x14ac:dyDescent="0.25">
      <c r="D39" s="17"/>
      <c r="E39" s="46" t="s">
        <v>146</v>
      </c>
      <c r="F39" s="17"/>
      <c r="G39" s="17"/>
      <c r="H39" s="17"/>
      <c r="I39" s="17"/>
      <c r="J39" s="17"/>
      <c r="K39" s="17"/>
      <c r="L39" s="17"/>
      <c r="M39" s="17"/>
      <c r="N39" s="46"/>
      <c r="O39" s="17">
        <f>O22</f>
        <v>446</v>
      </c>
      <c r="P39" s="17"/>
      <c r="Q39" s="17"/>
      <c r="R39" s="17"/>
      <c r="S39" s="17"/>
      <c r="T39" s="17"/>
      <c r="U39" s="17"/>
    </row>
    <row r="41" spans="4:21" s="17" customFormat="1" ht="18.75" thickBot="1" x14ac:dyDescent="0.3">
      <c r="N41" s="22">
        <f>SUM(N28:N39)</f>
        <v>9932</v>
      </c>
      <c r="O41" s="22">
        <f>SUM(O28:O40)</f>
        <v>9932</v>
      </c>
    </row>
    <row r="42" spans="4:21" ht="13.5" thickTop="1" x14ac:dyDescent="0.2"/>
  </sheetData>
  <phoneticPr fontId="9" type="noConversion"/>
  <pageMargins left="0.7" right="0.7" top="0.75" bottom="0.75" header="0.3" footer="0.3"/>
  <pageSetup paperSize="9" scale="89" orientation="landscape" horizontalDpi="360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30"/>
  <sheetViews>
    <sheetView workbookViewId="0">
      <selection activeCell="F26" sqref="F26"/>
    </sheetView>
  </sheetViews>
  <sheetFormatPr defaultRowHeight="12.75" x14ac:dyDescent="0.2"/>
  <cols>
    <col min="1" max="1" width="13" customWidth="1"/>
    <col min="2" max="2" width="20.7109375" bestFit="1" customWidth="1"/>
    <col min="3" max="3" width="14.7109375" bestFit="1" customWidth="1"/>
    <col min="4" max="4" width="15" customWidth="1"/>
    <col min="5" max="5" width="14.85546875" bestFit="1" customWidth="1"/>
    <col min="6" max="6" width="14.28515625" customWidth="1"/>
  </cols>
  <sheetData>
    <row r="1" spans="1:7" ht="18" x14ac:dyDescent="0.25">
      <c r="A1" s="20" t="s">
        <v>94</v>
      </c>
      <c r="B1" s="20"/>
      <c r="C1" s="20"/>
      <c r="D1" s="17"/>
    </row>
    <row r="2" spans="1:7" ht="18" x14ac:dyDescent="0.25">
      <c r="A2" s="17"/>
      <c r="B2" s="17"/>
      <c r="C2" s="17"/>
      <c r="D2" s="17"/>
    </row>
    <row r="3" spans="1:7" ht="18" x14ac:dyDescent="0.25">
      <c r="A3" s="17"/>
      <c r="B3" s="17"/>
      <c r="C3" s="17"/>
      <c r="D3" s="17"/>
    </row>
    <row r="4" spans="1:7" ht="18" x14ac:dyDescent="0.25">
      <c r="A4" s="17"/>
      <c r="B4" s="17"/>
      <c r="C4" s="17"/>
      <c r="D4" s="17"/>
    </row>
    <row r="5" spans="1:7" ht="18" x14ac:dyDescent="0.25">
      <c r="A5" s="17"/>
      <c r="B5" s="17"/>
      <c r="C5" s="17"/>
      <c r="D5" s="17"/>
    </row>
    <row r="6" spans="1:7" ht="18" x14ac:dyDescent="0.25">
      <c r="A6" s="17" t="s">
        <v>19</v>
      </c>
      <c r="B6" s="17" t="s">
        <v>84</v>
      </c>
      <c r="C6" s="17" t="s">
        <v>77</v>
      </c>
      <c r="D6" s="17" t="s">
        <v>79</v>
      </c>
      <c r="E6" s="17" t="s">
        <v>80</v>
      </c>
      <c r="F6" s="17" t="s">
        <v>26</v>
      </c>
      <c r="G6" s="17" t="s">
        <v>114</v>
      </c>
    </row>
    <row r="7" spans="1:7" ht="18" x14ac:dyDescent="0.25">
      <c r="A7" s="17"/>
      <c r="B7" s="17"/>
      <c r="C7" s="17"/>
      <c r="D7" s="17"/>
    </row>
    <row r="8" spans="1:7" ht="18" x14ac:dyDescent="0.25">
      <c r="A8" s="17">
        <v>675</v>
      </c>
      <c r="B8" s="17" t="s">
        <v>104</v>
      </c>
      <c r="C8" s="18"/>
      <c r="D8" s="17"/>
    </row>
    <row r="9" spans="1:7" ht="18" x14ac:dyDescent="0.25">
      <c r="A9" s="17"/>
      <c r="B9" s="17" t="s">
        <v>114</v>
      </c>
      <c r="C9" s="18" t="s">
        <v>115</v>
      </c>
      <c r="D9" s="17">
        <v>70</v>
      </c>
      <c r="E9" s="17">
        <v>0</v>
      </c>
      <c r="F9" s="17"/>
      <c r="G9" s="17">
        <v>70</v>
      </c>
    </row>
    <row r="10" spans="1:7" s="17" customFormat="1" ht="18" x14ac:dyDescent="0.25">
      <c r="B10" s="17" t="s">
        <v>26</v>
      </c>
      <c r="C10" s="17" t="s">
        <v>122</v>
      </c>
      <c r="D10" s="17">
        <v>168</v>
      </c>
      <c r="E10" s="17">
        <v>28</v>
      </c>
      <c r="F10" s="17">
        <v>140</v>
      </c>
    </row>
    <row r="11" spans="1:7" s="17" customFormat="1" ht="18" x14ac:dyDescent="0.25">
      <c r="B11" s="17" t="s">
        <v>114</v>
      </c>
      <c r="C11" s="17" t="s">
        <v>125</v>
      </c>
      <c r="D11" s="17">
        <v>70</v>
      </c>
      <c r="E11" s="17">
        <v>0</v>
      </c>
      <c r="G11" s="17">
        <v>70</v>
      </c>
    </row>
    <row r="12" spans="1:7" s="17" customFormat="1" ht="18" x14ac:dyDescent="0.25"/>
    <row r="13" spans="1:7" ht="18" x14ac:dyDescent="0.25">
      <c r="A13" s="17"/>
      <c r="B13" s="17" t="s">
        <v>105</v>
      </c>
      <c r="C13" s="18" t="s">
        <v>143</v>
      </c>
      <c r="D13" s="17">
        <v>367</v>
      </c>
    </row>
    <row r="14" spans="1:7" ht="18" x14ac:dyDescent="0.25">
      <c r="A14" s="17"/>
      <c r="B14" s="17"/>
      <c r="C14" s="18"/>
      <c r="D14" s="17"/>
    </row>
    <row r="15" spans="1:7" ht="18.75" thickBot="1" x14ac:dyDescent="0.3">
      <c r="A15" s="22"/>
      <c r="B15" s="17"/>
      <c r="C15" s="17"/>
      <c r="D15" s="22">
        <f>SUM(D9:D13)</f>
        <v>675</v>
      </c>
      <c r="E15" s="22">
        <f>SUM(E9:E13)</f>
        <v>28</v>
      </c>
      <c r="F15" s="22">
        <f>SUM(F9:F14)</f>
        <v>140</v>
      </c>
      <c r="G15" s="22">
        <f>SUM(G9:G14)</f>
        <v>140</v>
      </c>
    </row>
    <row r="16" spans="1:7" ht="18.75" thickTop="1" x14ac:dyDescent="0.25">
      <c r="A16" s="17"/>
      <c r="B16" s="17"/>
      <c r="C16" s="18"/>
      <c r="D16" s="17"/>
    </row>
    <row r="17" spans="1:9" ht="18" x14ac:dyDescent="0.25">
      <c r="A17" s="17">
        <v>367</v>
      </c>
      <c r="B17" s="17" t="s">
        <v>144</v>
      </c>
      <c r="C17" s="18" t="s">
        <v>145</v>
      </c>
      <c r="D17" s="17"/>
    </row>
    <row r="18" spans="1:9" s="17" customFormat="1" ht="18" x14ac:dyDescent="0.25">
      <c r="A18" s="17">
        <v>308</v>
      </c>
      <c r="B18" s="17" t="s">
        <v>142</v>
      </c>
      <c r="C18" s="17" t="s">
        <v>143</v>
      </c>
    </row>
    <row r="19" spans="1:9" ht="18" x14ac:dyDescent="0.25">
      <c r="A19" s="17">
        <v>675</v>
      </c>
      <c r="B19" s="18" t="s">
        <v>104</v>
      </c>
      <c r="C19" s="18" t="s">
        <v>141</v>
      </c>
      <c r="D19" s="17"/>
    </row>
    <row r="23" spans="1:9" ht="18" x14ac:dyDescent="0.25">
      <c r="D23" s="17" t="s">
        <v>100</v>
      </c>
      <c r="E23" s="17" t="s">
        <v>26</v>
      </c>
      <c r="F23" s="17">
        <v>140</v>
      </c>
      <c r="G23" s="17"/>
      <c r="H23" s="17"/>
      <c r="I23" s="17"/>
    </row>
    <row r="24" spans="1:9" ht="18" x14ac:dyDescent="0.25">
      <c r="D24" s="17"/>
      <c r="E24" s="17" t="s">
        <v>99</v>
      </c>
      <c r="F24" s="17">
        <v>28</v>
      </c>
      <c r="G24" s="17"/>
      <c r="H24" s="17"/>
      <c r="I24" s="17"/>
    </row>
    <row r="25" spans="1:9" ht="18" x14ac:dyDescent="0.25">
      <c r="D25" s="17"/>
      <c r="E25" s="17" t="s">
        <v>114</v>
      </c>
      <c r="F25" s="17">
        <f>G15</f>
        <v>140</v>
      </c>
      <c r="G25" s="17"/>
      <c r="H25" s="17"/>
      <c r="I25" s="17"/>
    </row>
    <row r="26" spans="1:9" ht="18" x14ac:dyDescent="0.25">
      <c r="D26" s="17"/>
      <c r="E26" s="17"/>
      <c r="F26" s="17"/>
      <c r="G26" s="17"/>
      <c r="H26" s="17"/>
      <c r="I26" s="17"/>
    </row>
    <row r="27" spans="1:9" ht="18" x14ac:dyDescent="0.25">
      <c r="D27" s="17" t="s">
        <v>9</v>
      </c>
      <c r="E27" s="17" t="s">
        <v>25</v>
      </c>
      <c r="F27" s="17"/>
      <c r="G27" s="17">
        <v>308</v>
      </c>
      <c r="H27" s="17"/>
      <c r="I27" s="17"/>
    </row>
    <row r="28" spans="1:9" ht="18" x14ac:dyDescent="0.25">
      <c r="D28" s="17"/>
      <c r="E28" s="17"/>
      <c r="F28" s="17"/>
      <c r="G28" s="17"/>
      <c r="H28" s="17"/>
      <c r="I28" s="17"/>
    </row>
    <row r="29" spans="1:9" s="17" customFormat="1" ht="18.75" thickBot="1" x14ac:dyDescent="0.3">
      <c r="F29" s="22">
        <f>SUM(F23:F28)</f>
        <v>308</v>
      </c>
      <c r="G29" s="22">
        <f>SUM(G23:G28)</f>
        <v>308</v>
      </c>
    </row>
    <row r="30" spans="1:9" ht="13.5" thickTop="1" x14ac:dyDescent="0.2"/>
  </sheetData>
  <pageMargins left="0.7" right="0.7" top="0.75" bottom="0.7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83"/>
  <sheetViews>
    <sheetView topLeftCell="A55" zoomScale="80" zoomScaleNormal="80" workbookViewId="0">
      <selection activeCell="H24" sqref="H24"/>
    </sheetView>
  </sheetViews>
  <sheetFormatPr defaultRowHeight="12.75" x14ac:dyDescent="0.2"/>
  <cols>
    <col min="1" max="1" width="37.140625" customWidth="1"/>
    <col min="2" max="2" width="9" customWidth="1"/>
    <col min="6" max="6" width="10.85546875" customWidth="1"/>
    <col min="7" max="7" width="11.85546875" customWidth="1"/>
    <col min="8" max="8" width="11.140625" customWidth="1"/>
  </cols>
  <sheetData>
    <row r="1" spans="1:8" ht="18" x14ac:dyDescent="0.25">
      <c r="A1" s="9"/>
      <c r="B1" s="9"/>
      <c r="C1" s="9"/>
      <c r="D1" s="9"/>
      <c r="E1" s="9"/>
      <c r="F1" s="9"/>
      <c r="G1" s="9"/>
      <c r="H1" s="10"/>
    </row>
    <row r="2" spans="1:8" ht="20.25" x14ac:dyDescent="0.3">
      <c r="A2" s="11" t="s">
        <v>191</v>
      </c>
      <c r="B2" s="11"/>
      <c r="C2" s="11"/>
      <c r="D2" s="11"/>
      <c r="E2" s="11"/>
      <c r="F2" s="9"/>
      <c r="G2" s="9"/>
      <c r="H2" s="9"/>
    </row>
    <row r="3" spans="1:8" ht="18" x14ac:dyDescent="0.25">
      <c r="A3" s="9"/>
      <c r="B3" s="9"/>
      <c r="C3" s="9"/>
      <c r="D3" s="9"/>
      <c r="E3" s="9"/>
      <c r="F3" s="9"/>
      <c r="G3" s="9"/>
      <c r="H3" s="9"/>
    </row>
    <row r="4" spans="1:8" ht="18" x14ac:dyDescent="0.25">
      <c r="A4" s="9"/>
      <c r="B4" s="9"/>
      <c r="C4" s="9"/>
      <c r="D4" s="9"/>
      <c r="E4" s="9"/>
      <c r="F4" s="9"/>
      <c r="G4" s="9"/>
      <c r="H4" s="9"/>
    </row>
    <row r="5" spans="1:8" ht="18" x14ac:dyDescent="0.25">
      <c r="A5" s="9"/>
      <c r="B5" s="9"/>
      <c r="C5" s="9"/>
      <c r="D5" s="9"/>
      <c r="E5" s="9"/>
      <c r="F5" s="9"/>
      <c r="G5" s="9" t="s">
        <v>39</v>
      </c>
      <c r="H5" s="9"/>
    </row>
    <row r="6" spans="1:8" ht="18.75" thickBot="1" x14ac:dyDescent="0.3">
      <c r="A6" s="9"/>
      <c r="B6" s="9"/>
      <c r="C6" s="9"/>
      <c r="D6" s="9"/>
      <c r="E6" s="9"/>
      <c r="F6" s="85" t="s">
        <v>40</v>
      </c>
      <c r="G6" s="85" t="s">
        <v>41</v>
      </c>
      <c r="H6" s="85" t="s">
        <v>42</v>
      </c>
    </row>
    <row r="7" spans="1:8" ht="18" x14ac:dyDescent="0.25">
      <c r="A7" s="9"/>
      <c r="B7" s="9"/>
      <c r="C7" s="9"/>
      <c r="D7" s="9"/>
      <c r="E7" s="9"/>
      <c r="F7" s="9" t="s">
        <v>43</v>
      </c>
      <c r="G7" s="9" t="s">
        <v>44</v>
      </c>
      <c r="H7" s="9" t="s">
        <v>45</v>
      </c>
    </row>
    <row r="8" spans="1:8" ht="18" x14ac:dyDescent="0.25">
      <c r="A8" s="9" t="s">
        <v>46</v>
      </c>
      <c r="B8" s="9"/>
      <c r="C8" s="9"/>
      <c r="D8" s="9"/>
      <c r="E8" s="9"/>
      <c r="F8" s="12"/>
      <c r="G8" s="12"/>
      <c r="H8" s="9"/>
    </row>
    <row r="9" spans="1:8" ht="15" x14ac:dyDescent="0.2">
      <c r="A9" s="69" t="s">
        <v>169</v>
      </c>
      <c r="B9" s="69"/>
      <c r="C9" s="69"/>
      <c r="D9" s="69"/>
      <c r="E9" s="69"/>
      <c r="F9" s="69">
        <f>'Main Spreadsheet'!N10</f>
        <v>31794</v>
      </c>
      <c r="G9" s="69">
        <v>10026</v>
      </c>
      <c r="H9" s="69">
        <f>F9-G9</f>
        <v>21768</v>
      </c>
    </row>
    <row r="10" spans="1:8" ht="15" x14ac:dyDescent="0.2">
      <c r="A10" s="69" t="s">
        <v>47</v>
      </c>
      <c r="B10" s="69"/>
      <c r="C10" s="69"/>
      <c r="D10" s="69"/>
      <c r="E10" s="69"/>
      <c r="F10" s="70">
        <f>'Main Spreadsheet'!N8</f>
        <v>42026</v>
      </c>
      <c r="G10" s="70">
        <v>9181</v>
      </c>
      <c r="H10" s="69">
        <f>F10-G10</f>
        <v>32845</v>
      </c>
    </row>
    <row r="11" spans="1:8" ht="15" x14ac:dyDescent="0.2">
      <c r="A11" s="69"/>
      <c r="B11" s="69"/>
      <c r="C11" s="69"/>
      <c r="D11" s="69"/>
      <c r="E11" s="69"/>
      <c r="F11" s="69"/>
      <c r="G11" s="69"/>
      <c r="H11" s="73">
        <f>H9+H10</f>
        <v>54613</v>
      </c>
    </row>
    <row r="12" spans="1:8" ht="18" x14ac:dyDescent="0.25">
      <c r="A12" s="9"/>
      <c r="B12" s="9"/>
      <c r="C12" s="9"/>
      <c r="D12" s="9"/>
      <c r="E12" s="9"/>
      <c r="F12" s="9"/>
      <c r="G12" s="9"/>
      <c r="H12" s="9"/>
    </row>
    <row r="13" spans="1:8" ht="18" x14ac:dyDescent="0.25">
      <c r="A13" s="9" t="s">
        <v>48</v>
      </c>
      <c r="B13" s="9"/>
      <c r="C13" s="9"/>
      <c r="D13" s="9"/>
      <c r="E13" s="9"/>
      <c r="F13" s="9"/>
      <c r="G13" s="9"/>
      <c r="H13" s="9"/>
    </row>
    <row r="14" spans="1:8" ht="15" x14ac:dyDescent="0.2">
      <c r="A14" s="69" t="s">
        <v>49</v>
      </c>
      <c r="B14" s="69"/>
      <c r="C14" s="69"/>
      <c r="D14" s="69"/>
      <c r="E14" s="69"/>
      <c r="F14" s="57"/>
      <c r="G14" s="57"/>
      <c r="H14" s="77">
        <f>'Main Spreadsheet'!T40</f>
        <v>15840</v>
      </c>
    </row>
    <row r="15" spans="1:8" ht="15" x14ac:dyDescent="0.2">
      <c r="A15" s="69" t="s">
        <v>50</v>
      </c>
      <c r="B15" s="69"/>
      <c r="C15" s="69"/>
      <c r="D15" s="69"/>
      <c r="E15" s="69"/>
      <c r="F15" s="57"/>
      <c r="G15" s="57"/>
      <c r="H15" s="77">
        <f>'Main Spreadsheet'!T13</f>
        <v>25914</v>
      </c>
    </row>
    <row r="16" spans="1:8" ht="15" x14ac:dyDescent="0.2">
      <c r="A16" s="69" t="s">
        <v>51</v>
      </c>
      <c r="B16" s="69"/>
      <c r="C16" s="69"/>
      <c r="D16" s="69"/>
      <c r="E16" s="69"/>
      <c r="F16" s="57"/>
      <c r="G16" s="57"/>
      <c r="H16" s="77">
        <f>'Main Spreadsheet'!T44</f>
        <v>1650</v>
      </c>
    </row>
    <row r="17" spans="1:12" ht="15" x14ac:dyDescent="0.2">
      <c r="A17" s="69" t="s">
        <v>52</v>
      </c>
      <c r="B17" s="69"/>
      <c r="C17" s="69"/>
      <c r="D17" s="69"/>
      <c r="E17" s="69"/>
      <c r="F17" s="57"/>
      <c r="G17" s="57"/>
      <c r="H17" s="77">
        <f>'Main Spreadsheet'!T16</f>
        <v>28764</v>
      </c>
    </row>
    <row r="18" spans="1:12" ht="15" x14ac:dyDescent="0.2">
      <c r="A18" s="69" t="s">
        <v>56</v>
      </c>
      <c r="B18" s="69"/>
      <c r="C18" s="69"/>
      <c r="D18" s="69"/>
      <c r="E18" s="69"/>
      <c r="F18" s="57"/>
      <c r="G18" s="57"/>
      <c r="H18" s="77">
        <f>'Main Spreadsheet'!N20</f>
        <v>1802</v>
      </c>
    </row>
    <row r="19" spans="1:12" ht="15" x14ac:dyDescent="0.2">
      <c r="A19" s="69" t="s">
        <v>53</v>
      </c>
      <c r="B19" s="69"/>
      <c r="C19" s="69"/>
      <c r="D19" s="69"/>
      <c r="E19" s="69"/>
      <c r="F19" s="57"/>
      <c r="G19" s="57"/>
      <c r="H19" s="77">
        <f>'Main Spreadsheet'!N17</f>
        <v>675</v>
      </c>
    </row>
    <row r="20" spans="1:12" ht="15" x14ac:dyDescent="0.2">
      <c r="A20" s="69"/>
      <c r="B20" s="69"/>
      <c r="C20" s="69"/>
      <c r="D20" s="69"/>
      <c r="E20" s="69"/>
      <c r="F20" s="69"/>
      <c r="G20" s="57"/>
      <c r="H20" s="71">
        <f>SUM(H14:H19)</f>
        <v>74645</v>
      </c>
      <c r="J20" s="12"/>
      <c r="K20" s="12"/>
      <c r="L20" s="12"/>
    </row>
    <row r="21" spans="1:12" ht="18" x14ac:dyDescent="0.25">
      <c r="A21" s="9"/>
      <c r="B21" s="9"/>
      <c r="C21" s="9"/>
      <c r="D21" s="9"/>
      <c r="E21" s="9"/>
      <c r="F21" s="9"/>
      <c r="G21" s="9"/>
      <c r="H21" s="9"/>
    </row>
    <row r="22" spans="1:12" ht="18" x14ac:dyDescent="0.25">
      <c r="A22" s="9" t="s">
        <v>54</v>
      </c>
      <c r="B22" s="9"/>
      <c r="C22" s="9"/>
      <c r="D22" s="9"/>
      <c r="E22" s="9"/>
      <c r="F22" s="9"/>
      <c r="G22" s="9"/>
      <c r="H22" s="9"/>
    </row>
    <row r="23" spans="1:12" ht="15" x14ac:dyDescent="0.2">
      <c r="A23" s="69" t="s">
        <v>55</v>
      </c>
      <c r="B23" s="69"/>
      <c r="C23" s="69"/>
      <c r="D23" s="69"/>
      <c r="E23" s="69"/>
      <c r="H23" s="77">
        <f>'Main Spreadsheet'!U14</f>
        <v>21000</v>
      </c>
    </row>
    <row r="24" spans="1:12" ht="15" x14ac:dyDescent="0.2">
      <c r="A24" s="69" t="s">
        <v>57</v>
      </c>
      <c r="B24" s="69"/>
      <c r="C24" s="69"/>
      <c r="D24" s="69"/>
      <c r="E24" s="69"/>
      <c r="F24" s="57"/>
      <c r="G24" s="72"/>
      <c r="H24" s="78">
        <f>'Main Spreadsheet'!U42</f>
        <v>784</v>
      </c>
      <c r="L24" s="12"/>
    </row>
    <row r="25" spans="1:12" ht="15" x14ac:dyDescent="0.2">
      <c r="A25" s="69" t="s">
        <v>209</v>
      </c>
      <c r="B25" s="69"/>
      <c r="C25" s="69"/>
      <c r="D25" s="69"/>
      <c r="E25" s="69"/>
      <c r="F25" s="57"/>
      <c r="G25" s="72"/>
      <c r="H25" s="78">
        <v>450</v>
      </c>
    </row>
    <row r="26" spans="1:12" x14ac:dyDescent="0.2">
      <c r="H26" s="84">
        <f>SUM(H23:H25)</f>
        <v>22234</v>
      </c>
      <c r="J26" s="12"/>
    </row>
    <row r="28" spans="1:12" ht="18" x14ac:dyDescent="0.25">
      <c r="A28" s="9" t="s">
        <v>215</v>
      </c>
    </row>
    <row r="29" spans="1:12" ht="15" x14ac:dyDescent="0.2">
      <c r="A29" s="69" t="s">
        <v>171</v>
      </c>
      <c r="B29" s="69"/>
      <c r="C29" s="69"/>
      <c r="D29" s="69"/>
      <c r="E29" s="69"/>
      <c r="H29" s="77">
        <f>'Main Spreadsheet'!O19</f>
        <v>15741</v>
      </c>
      <c r="J29" s="12"/>
      <c r="K29" s="12"/>
      <c r="L29" s="12"/>
    </row>
    <row r="30" spans="1:12" ht="15" x14ac:dyDescent="0.2">
      <c r="A30" s="69" t="s">
        <v>170</v>
      </c>
      <c r="B30" s="69"/>
      <c r="C30" s="69"/>
      <c r="D30" s="69"/>
      <c r="E30" s="69"/>
      <c r="H30" s="77">
        <f>'Main Spreadsheet'!O15</f>
        <v>25500</v>
      </c>
    </row>
    <row r="31" spans="1:12" ht="15" x14ac:dyDescent="0.2">
      <c r="A31" s="69"/>
      <c r="B31" s="69"/>
      <c r="C31" s="69"/>
      <c r="D31" s="69"/>
      <c r="E31" s="69"/>
      <c r="F31" s="69"/>
      <c r="G31" s="57"/>
      <c r="H31" s="71">
        <f>SUM(H29:H30)</f>
        <v>41241</v>
      </c>
    </row>
    <row r="32" spans="1:12" ht="15" x14ac:dyDescent="0.2">
      <c r="A32" s="69"/>
      <c r="B32" s="69"/>
      <c r="C32" s="69"/>
      <c r="D32" s="69"/>
      <c r="E32" s="69"/>
      <c r="F32" s="69"/>
      <c r="G32" s="57"/>
      <c r="H32" s="72"/>
    </row>
    <row r="33" spans="1:11" ht="18" x14ac:dyDescent="0.25">
      <c r="A33" s="9"/>
      <c r="B33" s="9"/>
      <c r="C33" s="9"/>
      <c r="D33" s="9"/>
      <c r="E33" s="9"/>
      <c r="F33" s="9"/>
      <c r="H33" s="13"/>
    </row>
    <row r="34" spans="1:11" ht="18" x14ac:dyDescent="0.25">
      <c r="A34" s="9" t="s">
        <v>58</v>
      </c>
      <c r="B34" s="9"/>
      <c r="C34" s="9"/>
      <c r="D34" s="9"/>
      <c r="E34" s="9"/>
      <c r="F34" s="9"/>
      <c r="G34" s="9"/>
      <c r="H34" s="70">
        <f>H20-H26</f>
        <v>52411</v>
      </c>
    </row>
    <row r="35" spans="1:11" ht="18" x14ac:dyDescent="0.25">
      <c r="A35" s="9" t="s">
        <v>216</v>
      </c>
      <c r="B35" s="9"/>
      <c r="C35" s="9"/>
      <c r="D35" s="9"/>
      <c r="E35" s="9"/>
      <c r="F35" s="9"/>
      <c r="G35" s="9"/>
      <c r="H35" s="72">
        <f>H11-H31</f>
        <v>13372</v>
      </c>
      <c r="I35" s="26"/>
    </row>
    <row r="36" spans="1:11" ht="18.75" thickBot="1" x14ac:dyDescent="0.3">
      <c r="A36" s="9"/>
      <c r="B36" s="9"/>
      <c r="C36" s="9"/>
      <c r="D36" s="9"/>
      <c r="E36" s="9"/>
      <c r="F36" s="9"/>
      <c r="G36" s="9"/>
      <c r="H36" s="14">
        <f>H34+H35</f>
        <v>65783</v>
      </c>
      <c r="J36" s="12"/>
    </row>
    <row r="37" spans="1:11" ht="18.75" thickTop="1" x14ac:dyDescent="0.25">
      <c r="A37" s="9"/>
      <c r="B37" s="9"/>
      <c r="C37" s="9"/>
      <c r="D37" s="9"/>
      <c r="E37" s="9"/>
      <c r="F37" s="9"/>
      <c r="G37" s="9"/>
      <c r="H37" s="10"/>
    </row>
    <row r="38" spans="1:11" ht="18" x14ac:dyDescent="0.25">
      <c r="A38" s="9" t="s">
        <v>59</v>
      </c>
      <c r="B38" s="9"/>
      <c r="C38" s="9"/>
      <c r="D38" s="9"/>
      <c r="E38" s="9"/>
      <c r="F38" s="9"/>
      <c r="G38" s="9"/>
      <c r="H38" s="9"/>
    </row>
    <row r="39" spans="1:11" ht="18" x14ac:dyDescent="0.25">
      <c r="A39" s="9"/>
      <c r="B39" s="9"/>
      <c r="C39" s="9"/>
      <c r="D39" s="9"/>
      <c r="E39" s="9"/>
      <c r="F39" s="9"/>
      <c r="G39" s="9"/>
      <c r="H39" s="9"/>
    </row>
    <row r="40" spans="1:11" ht="15" x14ac:dyDescent="0.2">
      <c r="A40" s="69" t="s">
        <v>5</v>
      </c>
      <c r="B40" s="69"/>
      <c r="C40" s="69"/>
      <c r="D40" s="69"/>
      <c r="E40" s="69"/>
      <c r="F40" s="69"/>
      <c r="G40" s="69"/>
      <c r="H40" s="77">
        <f>'Main Spreadsheet'!O18</f>
        <v>56161</v>
      </c>
    </row>
    <row r="41" spans="1:11" ht="15" x14ac:dyDescent="0.2">
      <c r="A41" s="69" t="s">
        <v>60</v>
      </c>
      <c r="B41" s="69"/>
      <c r="C41" s="69"/>
      <c r="D41" s="69"/>
      <c r="E41" s="69"/>
      <c r="F41" s="69"/>
      <c r="G41" s="69"/>
      <c r="H41" s="72">
        <f>H81</f>
        <v>10262</v>
      </c>
      <c r="I41" s="25"/>
    </row>
    <row r="42" spans="1:11" ht="18.75" thickBot="1" x14ac:dyDescent="0.3">
      <c r="A42" s="9"/>
      <c r="B42" s="9"/>
      <c r="C42" s="9"/>
      <c r="D42" s="9"/>
      <c r="E42" s="9"/>
      <c r="F42" s="9"/>
      <c r="G42" s="9"/>
      <c r="H42" s="14">
        <f>H40+H41</f>
        <v>66423</v>
      </c>
      <c r="J42" s="12"/>
      <c r="K42" s="12"/>
    </row>
    <row r="43" spans="1:11" ht="18.75" thickTop="1" x14ac:dyDescent="0.25">
      <c r="A43" s="9"/>
      <c r="B43" s="9"/>
      <c r="C43" s="9"/>
      <c r="D43" s="9"/>
      <c r="E43" s="9"/>
      <c r="F43" s="9"/>
      <c r="G43" s="9"/>
      <c r="H43" s="9"/>
    </row>
    <row r="44" spans="1:11" ht="18" x14ac:dyDescent="0.25">
      <c r="A44" s="9"/>
      <c r="B44" s="9"/>
      <c r="C44" s="9"/>
      <c r="D44" s="9"/>
      <c r="E44" s="9"/>
      <c r="F44" s="9"/>
      <c r="G44" s="9"/>
      <c r="H44" s="9"/>
    </row>
    <row r="45" spans="1:11" s="25" customFormat="1" ht="20.25" x14ac:dyDescent="0.3">
      <c r="A45" s="93" t="s">
        <v>61</v>
      </c>
      <c r="B45" s="95"/>
      <c r="C45" s="95"/>
      <c r="D45" s="95"/>
      <c r="E45" s="95"/>
      <c r="F45" s="95"/>
      <c r="G45" s="95"/>
      <c r="H45" s="95"/>
    </row>
    <row r="46" spans="1:11" ht="20.25" x14ac:dyDescent="0.3">
      <c r="A46" s="93" t="s">
        <v>208</v>
      </c>
      <c r="B46" s="94"/>
      <c r="C46" s="94"/>
      <c r="D46" s="94"/>
      <c r="E46" s="95"/>
      <c r="F46" s="95"/>
      <c r="G46" s="95"/>
      <c r="H46" s="95"/>
    </row>
    <row r="47" spans="1:11" ht="20.25" x14ac:dyDescent="0.3">
      <c r="A47" s="94"/>
      <c r="B47" s="94"/>
      <c r="C47" s="94"/>
      <c r="D47" s="94"/>
      <c r="E47" s="95"/>
      <c r="F47" s="95"/>
      <c r="G47" s="95"/>
      <c r="H47" s="95"/>
    </row>
    <row r="48" spans="1:11" ht="18" x14ac:dyDescent="0.25">
      <c r="A48" s="76"/>
      <c r="B48" s="76"/>
      <c r="C48" s="76"/>
      <c r="D48" s="76"/>
      <c r="E48" s="76"/>
      <c r="F48" s="76"/>
      <c r="G48" s="76"/>
      <c r="H48" s="76"/>
    </row>
    <row r="49" spans="1:8" ht="18" x14ac:dyDescent="0.25">
      <c r="A49" s="76"/>
      <c r="B49" s="76"/>
      <c r="C49" s="76"/>
      <c r="D49" s="76"/>
      <c r="E49" s="76"/>
      <c r="F49" s="76"/>
      <c r="G49" s="76"/>
      <c r="H49" s="76"/>
    </row>
    <row r="50" spans="1:8" ht="18" x14ac:dyDescent="0.25">
      <c r="A50" s="76" t="s">
        <v>62</v>
      </c>
      <c r="B50" s="76"/>
      <c r="C50" s="76"/>
      <c r="D50" s="76"/>
      <c r="E50" s="76"/>
      <c r="F50" s="76"/>
      <c r="G50" s="76"/>
      <c r="H50" s="76">
        <f>'Main Spreadsheet'!S30</f>
        <v>31545</v>
      </c>
    </row>
    <row r="51" spans="1:8" ht="18" x14ac:dyDescent="0.25">
      <c r="A51" s="76"/>
      <c r="B51" s="76"/>
      <c r="C51" s="76"/>
      <c r="D51" s="76"/>
      <c r="E51" s="76"/>
      <c r="F51" s="76"/>
      <c r="G51" s="76"/>
      <c r="H51" s="76"/>
    </row>
    <row r="52" spans="1:8" ht="18" x14ac:dyDescent="0.25">
      <c r="A52" s="76" t="s">
        <v>63</v>
      </c>
      <c r="B52" s="76"/>
      <c r="C52" s="76"/>
      <c r="D52" s="76"/>
      <c r="E52" s="76"/>
      <c r="F52" s="76"/>
      <c r="G52" s="76"/>
      <c r="H52" s="76"/>
    </row>
    <row r="53" spans="1:8" ht="18" x14ac:dyDescent="0.25">
      <c r="A53" s="76" t="s">
        <v>64</v>
      </c>
      <c r="B53" s="76"/>
      <c r="C53" s="76"/>
      <c r="D53" s="76"/>
      <c r="E53" s="76"/>
      <c r="F53" s="76"/>
      <c r="G53" s="76"/>
      <c r="H53" s="76">
        <f>'Main Spreadsheet'!B12</f>
        <v>13481</v>
      </c>
    </row>
    <row r="54" spans="1:8" ht="18" x14ac:dyDescent="0.25">
      <c r="A54" s="76" t="s">
        <v>65</v>
      </c>
      <c r="B54" s="76"/>
      <c r="C54" s="76"/>
      <c r="D54" s="76"/>
      <c r="E54" s="76"/>
      <c r="F54" s="76"/>
      <c r="G54" s="76"/>
      <c r="H54" s="76">
        <f>'Main Spreadsheet'!R31</f>
        <v>17500</v>
      </c>
    </row>
    <row r="55" spans="1:8" ht="18" x14ac:dyDescent="0.25">
      <c r="A55" s="76" t="s">
        <v>66</v>
      </c>
      <c r="B55" s="76"/>
      <c r="C55" s="76"/>
      <c r="D55" s="76"/>
      <c r="E55" s="76"/>
      <c r="F55" s="76"/>
      <c r="G55" s="76"/>
      <c r="H55" s="76">
        <f>'Main Spreadsheet'!S41</f>
        <v>15840</v>
      </c>
    </row>
    <row r="56" spans="1:8" ht="18" x14ac:dyDescent="0.25">
      <c r="A56" s="76" t="s">
        <v>211</v>
      </c>
      <c r="B56" s="76"/>
      <c r="C56" s="76"/>
      <c r="D56" s="76"/>
      <c r="E56" s="76"/>
      <c r="F56" s="76"/>
      <c r="G56" s="76"/>
      <c r="H56" s="76">
        <v>220</v>
      </c>
    </row>
    <row r="57" spans="1:8" ht="18" x14ac:dyDescent="0.25">
      <c r="A57" s="76"/>
      <c r="B57" s="76"/>
      <c r="C57" s="76"/>
      <c r="D57" s="76"/>
      <c r="E57" s="76"/>
      <c r="F57" s="76"/>
      <c r="G57" s="76"/>
      <c r="H57" s="96">
        <v>14921</v>
      </c>
    </row>
    <row r="58" spans="1:8" ht="18" x14ac:dyDescent="0.25">
      <c r="A58" s="76"/>
      <c r="B58" s="76"/>
      <c r="C58" s="76"/>
      <c r="D58" s="76"/>
      <c r="E58" s="76"/>
      <c r="F58" s="76"/>
      <c r="G58" s="76"/>
      <c r="H58" s="76"/>
    </row>
    <row r="59" spans="1:8" ht="18" x14ac:dyDescent="0.25">
      <c r="A59" s="76" t="s">
        <v>67</v>
      </c>
      <c r="B59" s="76"/>
      <c r="C59" s="76"/>
      <c r="D59" s="76"/>
      <c r="E59" s="76"/>
      <c r="F59" s="76"/>
      <c r="G59" s="76"/>
      <c r="H59" s="76">
        <f>SUM(H50-H57)</f>
        <v>16624</v>
      </c>
    </row>
    <row r="60" spans="1:8" ht="18" x14ac:dyDescent="0.25">
      <c r="A60" s="76"/>
      <c r="B60" s="76"/>
      <c r="C60" s="76"/>
      <c r="D60" s="76"/>
      <c r="E60" s="76"/>
      <c r="F60" s="76"/>
      <c r="G60" s="76"/>
      <c r="H60" s="76"/>
    </row>
    <row r="61" spans="1:8" ht="18" x14ac:dyDescent="0.25">
      <c r="A61" s="76" t="s">
        <v>68</v>
      </c>
      <c r="B61" s="76"/>
      <c r="C61" s="76"/>
      <c r="D61" s="76"/>
      <c r="E61" s="76"/>
      <c r="F61" s="76"/>
      <c r="G61" s="76"/>
      <c r="H61" s="76"/>
    </row>
    <row r="62" spans="1:8" ht="18" x14ac:dyDescent="0.25">
      <c r="A62" s="76" t="s">
        <v>69</v>
      </c>
      <c r="B62" s="76"/>
      <c r="C62" s="76"/>
      <c r="D62" s="76"/>
      <c r="E62" s="76"/>
      <c r="F62" s="76"/>
      <c r="G62" s="76"/>
      <c r="H62" s="76">
        <f>'Main Spreadsheet'!O35</f>
        <v>446</v>
      </c>
    </row>
    <row r="63" spans="1:8" ht="18" x14ac:dyDescent="0.25">
      <c r="A63" s="76"/>
      <c r="B63" s="76"/>
      <c r="C63" s="76"/>
      <c r="D63" s="76"/>
      <c r="E63" s="76"/>
      <c r="F63" s="76"/>
      <c r="G63" s="76"/>
      <c r="H63" s="76"/>
    </row>
    <row r="64" spans="1:8" ht="18" x14ac:dyDescent="0.25">
      <c r="A64" s="76"/>
      <c r="B64" s="76"/>
      <c r="C64" s="76"/>
      <c r="D64" s="76"/>
      <c r="E64" s="76"/>
      <c r="F64" s="76"/>
      <c r="G64" s="76"/>
      <c r="H64" s="97">
        <f>SUM(H59,H62)</f>
        <v>17070</v>
      </c>
    </row>
    <row r="65" spans="1:11" ht="18" x14ac:dyDescent="0.25">
      <c r="A65" s="76"/>
      <c r="B65" s="76"/>
      <c r="C65" s="76"/>
      <c r="D65" s="76"/>
      <c r="E65" s="76"/>
      <c r="F65" s="76"/>
      <c r="G65" s="76"/>
      <c r="H65" s="76"/>
    </row>
    <row r="66" spans="1:11" ht="18" x14ac:dyDescent="0.25">
      <c r="A66" s="76" t="s">
        <v>70</v>
      </c>
      <c r="B66" s="76"/>
      <c r="C66" s="76"/>
      <c r="D66" s="76"/>
      <c r="E66" s="76"/>
      <c r="F66" s="76"/>
      <c r="G66" s="76"/>
      <c r="H66" s="76"/>
    </row>
    <row r="67" spans="1:11" ht="18" x14ac:dyDescent="0.25">
      <c r="A67" s="76" t="s">
        <v>71</v>
      </c>
      <c r="B67" s="76"/>
      <c r="C67" s="76"/>
      <c r="D67" s="76"/>
      <c r="E67" s="76"/>
      <c r="F67" s="76"/>
      <c r="G67" s="76"/>
      <c r="H67" s="76">
        <f>'Main Spreadsheet'!R22</f>
        <v>300</v>
      </c>
      <c r="I67" s="76"/>
    </row>
    <row r="68" spans="1:11" ht="18" x14ac:dyDescent="0.25">
      <c r="A68" s="98" t="s">
        <v>166</v>
      </c>
      <c r="B68" s="76"/>
      <c r="C68" s="76"/>
      <c r="D68" s="76"/>
      <c r="E68" s="76"/>
      <c r="F68" s="76"/>
      <c r="G68" s="76"/>
      <c r="H68" s="76">
        <f>'Main Spreadsheet'!R21</f>
        <v>400</v>
      </c>
      <c r="I68" s="76"/>
    </row>
    <row r="69" spans="1:11" ht="18" x14ac:dyDescent="0.25">
      <c r="A69" s="76" t="s">
        <v>167</v>
      </c>
      <c r="B69" s="76"/>
      <c r="C69" s="76"/>
      <c r="D69" s="76"/>
      <c r="E69" s="76"/>
      <c r="F69" s="76"/>
      <c r="G69" s="76"/>
      <c r="H69" s="76">
        <f>'Main Spreadsheet'!R23</f>
        <v>440</v>
      </c>
      <c r="I69" s="76"/>
      <c r="K69" s="12"/>
    </row>
    <row r="70" spans="1:11" ht="18" x14ac:dyDescent="0.25">
      <c r="A70" s="76" t="s">
        <v>172</v>
      </c>
      <c r="B70" s="76"/>
      <c r="C70" s="76"/>
      <c r="D70" s="76"/>
      <c r="E70" s="76"/>
      <c r="F70" s="76"/>
      <c r="G70" s="76"/>
      <c r="H70" s="76">
        <f>'Main Spreadsheet'!R28</f>
        <v>550</v>
      </c>
    </row>
    <row r="71" spans="1:11" ht="18" x14ac:dyDescent="0.25">
      <c r="A71" s="76" t="s">
        <v>173</v>
      </c>
      <c r="B71" s="76"/>
      <c r="C71" s="76"/>
      <c r="D71" s="76"/>
      <c r="E71" s="76"/>
      <c r="F71" s="76"/>
      <c r="G71" s="76"/>
      <c r="H71" s="76">
        <f>'Main Spreadsheet'!R29</f>
        <v>1050</v>
      </c>
    </row>
    <row r="72" spans="1:11" ht="18" x14ac:dyDescent="0.25">
      <c r="A72" s="76" t="s">
        <v>72</v>
      </c>
      <c r="B72" s="76"/>
      <c r="C72" s="76"/>
      <c r="D72" s="76"/>
      <c r="E72" s="76"/>
      <c r="F72" s="76"/>
      <c r="G72" s="76"/>
      <c r="H72" s="76">
        <f>'Main Spreadsheet'!R33</f>
        <v>1283</v>
      </c>
    </row>
    <row r="73" spans="1:11" ht="18" x14ac:dyDescent="0.25">
      <c r="A73" s="76" t="s">
        <v>73</v>
      </c>
      <c r="B73" s="76"/>
      <c r="C73" s="76"/>
      <c r="D73" s="76"/>
      <c r="E73" s="76"/>
      <c r="F73" s="76"/>
      <c r="G73" s="76"/>
      <c r="H73" s="76">
        <v>0</v>
      </c>
    </row>
    <row r="74" spans="1:11" ht="18" x14ac:dyDescent="0.25">
      <c r="A74" s="76" t="s">
        <v>74</v>
      </c>
      <c r="B74" s="76"/>
      <c r="C74" s="76"/>
      <c r="D74" s="76"/>
      <c r="E74" s="76"/>
      <c r="F74" s="76"/>
      <c r="G74" s="76"/>
      <c r="H74" s="76">
        <v>140</v>
      </c>
    </row>
    <row r="75" spans="1:11" ht="18" x14ac:dyDescent="0.25">
      <c r="A75" s="76" t="s">
        <v>168</v>
      </c>
      <c r="B75" s="76"/>
      <c r="C75" s="76"/>
      <c r="D75" s="76"/>
      <c r="E75" s="76"/>
      <c r="F75" s="76"/>
      <c r="G75" s="76"/>
      <c r="H75" s="76">
        <v>140</v>
      </c>
    </row>
    <row r="76" spans="1:11" ht="18" x14ac:dyDescent="0.25">
      <c r="A76" s="76" t="s">
        <v>209</v>
      </c>
      <c r="B76" s="76"/>
      <c r="C76" s="76"/>
      <c r="D76" s="76"/>
      <c r="E76" s="76"/>
      <c r="F76" s="76"/>
      <c r="G76" s="76"/>
      <c r="H76" s="76">
        <v>450</v>
      </c>
    </row>
    <row r="77" spans="1:11" s="25" customFormat="1" ht="18" x14ac:dyDescent="0.25">
      <c r="A77" s="76" t="s">
        <v>203</v>
      </c>
      <c r="B77" s="76"/>
      <c r="C77" s="76" t="s">
        <v>181</v>
      </c>
      <c r="D77" s="76"/>
      <c r="E77" s="76"/>
      <c r="F77" s="76"/>
      <c r="G77" s="99"/>
      <c r="H77" s="76">
        <v>448</v>
      </c>
    </row>
    <row r="78" spans="1:11" s="25" customFormat="1" ht="18" x14ac:dyDescent="0.25">
      <c r="A78" s="76"/>
      <c r="B78" s="76"/>
      <c r="C78" s="76" t="s">
        <v>182</v>
      </c>
      <c r="D78" s="76"/>
      <c r="E78" s="76"/>
      <c r="F78" s="76"/>
      <c r="G78" s="99"/>
      <c r="H78" s="76">
        <v>1607</v>
      </c>
    </row>
    <row r="79" spans="1:11" ht="18" x14ac:dyDescent="0.25">
      <c r="A79" s="76"/>
      <c r="B79" s="76"/>
      <c r="C79" s="76"/>
      <c r="D79" s="76"/>
      <c r="E79" s="76"/>
      <c r="F79" s="76"/>
      <c r="G79" s="76"/>
      <c r="H79" s="97">
        <f>SUM(H67:H78)</f>
        <v>6808</v>
      </c>
      <c r="J79" s="12"/>
    </row>
    <row r="80" spans="1:11" ht="18" x14ac:dyDescent="0.25">
      <c r="A80" s="76"/>
      <c r="B80" s="76"/>
      <c r="C80" s="76"/>
      <c r="D80" s="76"/>
      <c r="E80" s="76"/>
      <c r="F80" s="76"/>
      <c r="G80" s="76"/>
      <c r="H80" s="25"/>
    </row>
    <row r="81" spans="1:9" ht="18.75" thickBot="1" x14ac:dyDescent="0.3">
      <c r="A81" s="76" t="s">
        <v>75</v>
      </c>
      <c r="B81" s="76"/>
      <c r="C81" s="76"/>
      <c r="D81" s="76"/>
      <c r="E81" s="76"/>
      <c r="F81" s="76"/>
      <c r="G81" s="76"/>
      <c r="H81" s="100">
        <f>SUM(H64-H79)</f>
        <v>10262</v>
      </c>
    </row>
    <row r="82" spans="1:9" ht="13.5" thickTop="1" x14ac:dyDescent="0.2"/>
    <row r="83" spans="1:9" x14ac:dyDescent="0.2">
      <c r="I83" s="12"/>
    </row>
  </sheetData>
  <pageMargins left="0.75" right="0.75" top="1" bottom="1" header="0.5" footer="0.5"/>
  <pageSetup paperSize="9" orientation="portrait" horizontalDpi="360" verticalDpi="36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1CC021-2CB6-46E7-A046-77F43F1AA3DC}">
  <dimension ref="A1:J31"/>
  <sheetViews>
    <sheetView workbookViewId="0">
      <selection activeCell="H15" sqref="H15"/>
    </sheetView>
  </sheetViews>
  <sheetFormatPr defaultRowHeight="12.75" x14ac:dyDescent="0.2"/>
  <cols>
    <col min="1" max="1" width="32.85546875" bestFit="1" customWidth="1"/>
    <col min="2" max="2" width="21.7109375" bestFit="1" customWidth="1"/>
    <col min="3" max="3" width="16" bestFit="1" customWidth="1"/>
    <col min="4" max="4" width="25.140625" bestFit="1" customWidth="1"/>
    <col min="5" max="5" width="20.28515625" bestFit="1" customWidth="1"/>
    <col min="6" max="6" width="13.140625" bestFit="1" customWidth="1"/>
    <col min="7" max="8" width="10" customWidth="1"/>
    <col min="9" max="9" width="17" bestFit="1" customWidth="1"/>
    <col min="10" max="11" width="12.28515625" bestFit="1" customWidth="1"/>
  </cols>
  <sheetData>
    <row r="1" spans="1:10" ht="12" customHeight="1" x14ac:dyDescent="0.2"/>
    <row r="2" spans="1:10" s="57" customFormat="1" ht="18.75" thickBot="1" x14ac:dyDescent="0.3">
      <c r="A2" s="17" t="s">
        <v>210</v>
      </c>
      <c r="B2" s="58" t="s">
        <v>154</v>
      </c>
      <c r="C2" s="58" t="s">
        <v>160</v>
      </c>
      <c r="D2" s="58"/>
      <c r="E2" s="58" t="s">
        <v>155</v>
      </c>
      <c r="F2" s="58" t="s">
        <v>158</v>
      </c>
      <c r="G2" s="58" t="s">
        <v>184</v>
      </c>
      <c r="H2" s="58" t="s">
        <v>188</v>
      </c>
      <c r="I2" s="58" t="s">
        <v>185</v>
      </c>
    </row>
    <row r="3" spans="1:10" x14ac:dyDescent="0.2">
      <c r="A3" s="79"/>
      <c r="B3" s="26" t="s">
        <v>153</v>
      </c>
      <c r="C3">
        <f>'Main Spreadsheet'!B8</f>
        <v>27176</v>
      </c>
      <c r="E3" s="55" t="s">
        <v>156</v>
      </c>
      <c r="F3" s="60">
        <f>SUM(C3/100*20)</f>
        <v>5435.2</v>
      </c>
      <c r="G3" s="60">
        <f>SUM(F3/12*3)</f>
        <v>1358.8</v>
      </c>
      <c r="H3" s="63"/>
      <c r="I3" s="56">
        <f>G3</f>
        <v>1358.8</v>
      </c>
    </row>
    <row r="4" spans="1:10" x14ac:dyDescent="0.2">
      <c r="B4" s="26" t="s">
        <v>189</v>
      </c>
      <c r="C4">
        <v>14850</v>
      </c>
      <c r="E4" s="55" t="s">
        <v>156</v>
      </c>
      <c r="F4" s="60">
        <f>SUM(C4/100*20)</f>
        <v>2970</v>
      </c>
      <c r="G4" s="60"/>
      <c r="H4" s="60">
        <f>SUM(F4/12)</f>
        <v>247.5</v>
      </c>
      <c r="I4" s="56">
        <v>248</v>
      </c>
    </row>
    <row r="5" spans="1:10" x14ac:dyDescent="0.2">
      <c r="B5" s="26"/>
      <c r="E5" s="55"/>
      <c r="F5" s="56"/>
      <c r="H5" s="56"/>
      <c r="I5" s="61">
        <f>SUM(I3+I4)</f>
        <v>1606.8</v>
      </c>
    </row>
    <row r="6" spans="1:10" x14ac:dyDescent="0.2">
      <c r="B6" s="26"/>
      <c r="E6" s="55"/>
      <c r="F6" s="56"/>
      <c r="H6" s="56"/>
      <c r="I6" s="56"/>
      <c r="J6" s="4"/>
    </row>
    <row r="7" spans="1:10" x14ac:dyDescent="0.2">
      <c r="B7" s="26"/>
      <c r="I7" s="56"/>
    </row>
    <row r="8" spans="1:10" s="57" customFormat="1" ht="15.75" thickBot="1" x14ac:dyDescent="0.25">
      <c r="B8" s="58" t="s">
        <v>154</v>
      </c>
      <c r="C8" s="58" t="s">
        <v>160</v>
      </c>
      <c r="D8" s="58" t="s">
        <v>158</v>
      </c>
      <c r="E8" s="58" t="s">
        <v>192</v>
      </c>
      <c r="F8" s="58" t="s">
        <v>159</v>
      </c>
      <c r="G8" s="58" t="s">
        <v>184</v>
      </c>
      <c r="H8" s="58" t="s">
        <v>193</v>
      </c>
      <c r="I8" s="58" t="s">
        <v>185</v>
      </c>
    </row>
    <row r="9" spans="1:10" x14ac:dyDescent="0.2">
      <c r="B9" s="26" t="s">
        <v>186</v>
      </c>
      <c r="C9" s="26">
        <f>'Main Spreadsheet'!B10</f>
        <v>25394</v>
      </c>
      <c r="D9" s="56">
        <f>'Main Spreadsheet'!C11</f>
        <v>9578</v>
      </c>
      <c r="E9" s="56">
        <f>SUM(C9-D9)</f>
        <v>15816</v>
      </c>
      <c r="F9" s="26" t="s">
        <v>157</v>
      </c>
      <c r="G9" s="56">
        <f>SUM(E9/12*3/100*10)</f>
        <v>395.4</v>
      </c>
      <c r="H9" s="56"/>
      <c r="I9" s="56">
        <f>G9</f>
        <v>395.4</v>
      </c>
    </row>
    <row r="10" spans="1:10" x14ac:dyDescent="0.2">
      <c r="B10" s="26" t="s">
        <v>187</v>
      </c>
      <c r="C10">
        <v>6400</v>
      </c>
      <c r="E10">
        <v>6400</v>
      </c>
      <c r="F10" s="26" t="s">
        <v>157</v>
      </c>
      <c r="H10" s="56">
        <f>SUM(E10/10/12)</f>
        <v>53.333333333333336</v>
      </c>
      <c r="I10">
        <v>53</v>
      </c>
    </row>
    <row r="11" spans="1:10" x14ac:dyDescent="0.2">
      <c r="F11" s="56"/>
      <c r="G11" s="56"/>
      <c r="H11" s="56"/>
      <c r="I11" s="61">
        <f>I9+I10</f>
        <v>448.4</v>
      </c>
    </row>
    <row r="12" spans="1:10" x14ac:dyDescent="0.2">
      <c r="F12" s="56"/>
      <c r="G12" s="56"/>
      <c r="H12" s="56"/>
      <c r="I12" s="4"/>
    </row>
    <row r="13" spans="1:10" ht="18.75" thickBot="1" x14ac:dyDescent="0.3">
      <c r="A13" s="17" t="s">
        <v>174</v>
      </c>
      <c r="B13" s="58" t="s">
        <v>194</v>
      </c>
      <c r="C13" s="58" t="s">
        <v>195</v>
      </c>
      <c r="D13" s="58" t="s">
        <v>196</v>
      </c>
      <c r="E13" s="62" t="s">
        <v>197</v>
      </c>
      <c r="F13" s="56"/>
      <c r="G13" s="56"/>
    </row>
    <row r="14" spans="1:10" x14ac:dyDescent="0.2">
      <c r="A14" t="s">
        <v>190</v>
      </c>
      <c r="B14">
        <v>1800</v>
      </c>
      <c r="C14">
        <v>900</v>
      </c>
      <c r="D14">
        <f>C14/2</f>
        <v>450</v>
      </c>
      <c r="E14" s="56">
        <v>450</v>
      </c>
      <c r="F14" s="56"/>
      <c r="G14" s="56"/>
    </row>
    <row r="15" spans="1:10" x14ac:dyDescent="0.2">
      <c r="E15" s="56"/>
      <c r="F15" s="56"/>
      <c r="G15" s="56"/>
    </row>
    <row r="16" spans="1:10" ht="18" x14ac:dyDescent="0.25">
      <c r="A16" s="17" t="s">
        <v>175</v>
      </c>
    </row>
    <row r="17" spans="1:9" ht="15.75" thickBot="1" x14ac:dyDescent="0.25">
      <c r="A17" s="26" t="s">
        <v>176</v>
      </c>
      <c r="B17" s="58" t="s">
        <v>175</v>
      </c>
      <c r="C17" s="58" t="s">
        <v>18</v>
      </c>
      <c r="G17" s="26"/>
      <c r="H17" s="26"/>
    </row>
    <row r="18" spans="1:9" ht="18" x14ac:dyDescent="0.25">
      <c r="A18" s="17"/>
      <c r="B18">
        <v>220</v>
      </c>
      <c r="C18">
        <v>220</v>
      </c>
    </row>
    <row r="20" spans="1:9" ht="18.75" thickBot="1" x14ac:dyDescent="0.3">
      <c r="A20" s="17" t="s">
        <v>217</v>
      </c>
      <c r="B20" s="68"/>
      <c r="C20" s="58" t="s">
        <v>81</v>
      </c>
      <c r="D20" s="58" t="s">
        <v>177</v>
      </c>
      <c r="E20" s="58" t="s">
        <v>32</v>
      </c>
      <c r="F20" s="26"/>
    </row>
    <row r="21" spans="1:9" x14ac:dyDescent="0.2">
      <c r="A21" s="26" t="s">
        <v>179</v>
      </c>
      <c r="B21" s="26" t="s">
        <v>110</v>
      </c>
      <c r="C21">
        <v>240</v>
      </c>
      <c r="E21">
        <v>240</v>
      </c>
    </row>
    <row r="22" spans="1:9" x14ac:dyDescent="0.2">
      <c r="A22" s="26" t="s">
        <v>179</v>
      </c>
      <c r="B22" s="26" t="s">
        <v>161</v>
      </c>
      <c r="C22">
        <v>120</v>
      </c>
      <c r="E22">
        <v>120</v>
      </c>
    </row>
    <row r="23" spans="1:9" x14ac:dyDescent="0.2">
      <c r="A23" s="26" t="s">
        <v>179</v>
      </c>
      <c r="B23" s="26" t="s">
        <v>162</v>
      </c>
      <c r="C23">
        <v>60</v>
      </c>
      <c r="E23">
        <v>60</v>
      </c>
    </row>
    <row r="24" spans="1:9" x14ac:dyDescent="0.2">
      <c r="E24" s="2"/>
    </row>
    <row r="25" spans="1:9" x14ac:dyDescent="0.2">
      <c r="E25" s="2"/>
    </row>
    <row r="26" spans="1:9" x14ac:dyDescent="0.2">
      <c r="E26" s="2"/>
    </row>
    <row r="27" spans="1:9" ht="18.75" thickBot="1" x14ac:dyDescent="0.3">
      <c r="A27" s="17" t="s">
        <v>149</v>
      </c>
      <c r="B27" s="58" t="s">
        <v>200</v>
      </c>
      <c r="C27" s="58" t="s">
        <v>201</v>
      </c>
      <c r="D27" s="58" t="s">
        <v>202</v>
      </c>
    </row>
    <row r="28" spans="1:9" ht="15" x14ac:dyDescent="0.2">
      <c r="A28" s="57" t="s">
        <v>198</v>
      </c>
      <c r="B28" s="57">
        <v>2200</v>
      </c>
      <c r="C28" s="57">
        <v>550</v>
      </c>
      <c r="D28" s="57">
        <v>1650</v>
      </c>
      <c r="E28" s="57"/>
      <c r="F28" s="57"/>
      <c r="G28" s="57"/>
      <c r="H28" s="57"/>
      <c r="I28" s="57"/>
    </row>
    <row r="29" spans="1:9" x14ac:dyDescent="0.2">
      <c r="A29" s="26"/>
      <c r="B29" s="26"/>
      <c r="C29" s="26"/>
      <c r="D29" s="26"/>
      <c r="E29" s="26"/>
      <c r="F29" s="26"/>
      <c r="G29" s="26"/>
      <c r="H29" s="26"/>
      <c r="I29" s="26"/>
    </row>
    <row r="30" spans="1:9" x14ac:dyDescent="0.2">
      <c r="A30" s="26"/>
      <c r="B30" s="26"/>
      <c r="C30" s="26"/>
      <c r="D30" s="26"/>
      <c r="E30" s="26"/>
      <c r="F30" s="26"/>
      <c r="G30" s="26"/>
      <c r="H30" s="26"/>
      <c r="I30" s="26"/>
    </row>
    <row r="31" spans="1:9" x14ac:dyDescent="0.2">
      <c r="A31" s="26"/>
      <c r="B31" s="26"/>
      <c r="C31" s="26"/>
      <c r="D31" s="26"/>
      <c r="E31" s="26"/>
      <c r="F31" s="26"/>
      <c r="G31" s="26"/>
      <c r="H31" s="26"/>
      <c r="I31" s="26"/>
    </row>
  </sheetData>
  <phoneticPr fontId="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Main Spreadsheet</vt:lpstr>
      <vt:lpstr>SDB</vt:lpstr>
      <vt:lpstr>PDB</vt:lpstr>
      <vt:lpstr>CBR</vt:lpstr>
      <vt:lpstr>CBP</vt:lpstr>
      <vt:lpstr>PCB</vt:lpstr>
      <vt:lpstr>Accounts</vt:lpstr>
      <vt:lpstr>Task 2 workings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Ben Gibson</cp:lastModifiedBy>
  <cp:lastPrinted>2016-02-26T08:23:54Z</cp:lastPrinted>
  <dcterms:created xsi:type="dcterms:W3CDTF">2000-09-12T10:39:32Z</dcterms:created>
  <dcterms:modified xsi:type="dcterms:W3CDTF">2022-04-22T12:08:01Z</dcterms:modified>
</cp:coreProperties>
</file>