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hird year\Alternative Powertrain\"/>
    </mc:Choice>
  </mc:AlternateContent>
  <bookViews>
    <workbookView xWindow="0" yWindow="0" windowWidth="7275" windowHeight="4635"/>
  </bookViews>
  <sheets>
    <sheet name="Assignment 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3" l="1"/>
  <c r="K23" i="3"/>
  <c r="N4" i="3"/>
  <c r="N2" i="3"/>
  <c r="E2" i="3"/>
  <c r="V14" i="3"/>
  <c r="V15" i="3" s="1"/>
  <c r="V16" i="3" s="1"/>
  <c r="V17" i="3" s="1"/>
  <c r="V18" i="3" s="1"/>
  <c r="V19" i="3" s="1"/>
  <c r="V20" i="3" s="1"/>
  <c r="V21" i="3" s="1"/>
  <c r="V22" i="3" s="1"/>
  <c r="U15" i="3"/>
  <c r="U16" i="3"/>
  <c r="U17" i="3"/>
  <c r="U18" i="3"/>
  <c r="U19" i="3"/>
  <c r="U20" i="3"/>
  <c r="U21" i="3"/>
  <c r="U22" i="3"/>
  <c r="U14" i="3"/>
  <c r="T15" i="3"/>
  <c r="T16" i="3"/>
  <c r="T17" i="3"/>
  <c r="T18" i="3"/>
  <c r="T19" i="3"/>
  <c r="T20" i="3"/>
  <c r="T21" i="3"/>
  <c r="T22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14" i="3"/>
  <c r="Q16" i="3" l="1"/>
  <c r="Q18" i="3" l="1"/>
  <c r="Q17" i="3"/>
  <c r="Q15" i="3"/>
  <c r="P15" i="3"/>
  <c r="P16" i="3"/>
  <c r="P17" i="3"/>
  <c r="P18" i="3"/>
  <c r="P19" i="3"/>
  <c r="P20" i="3"/>
  <c r="P21" i="3"/>
  <c r="P22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14" i="3"/>
  <c r="M16" i="3"/>
  <c r="M17" i="3"/>
  <c r="M18" i="3"/>
  <c r="M19" i="3"/>
  <c r="M20" i="3"/>
  <c r="M21" i="3"/>
  <c r="M22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15" i="3"/>
  <c r="M14" i="3"/>
  <c r="N6" i="3"/>
  <c r="S20" i="3" l="1"/>
  <c r="S21" i="3"/>
  <c r="S28" i="3"/>
  <c r="S29" i="3"/>
  <c r="S36" i="3"/>
  <c r="S37" i="3"/>
  <c r="S44" i="3"/>
  <c r="S45" i="3"/>
  <c r="S52" i="3"/>
  <c r="S53" i="3"/>
  <c r="S60" i="3"/>
  <c r="S61" i="3"/>
  <c r="R18" i="3"/>
  <c r="R20" i="3"/>
  <c r="R26" i="3"/>
  <c r="R28" i="3"/>
  <c r="R34" i="3"/>
  <c r="R36" i="3"/>
  <c r="R42" i="3"/>
  <c r="R44" i="3"/>
  <c r="R50" i="3"/>
  <c r="R52" i="3"/>
  <c r="R58" i="3"/>
  <c r="R60" i="3"/>
  <c r="R15" i="3"/>
  <c r="S16" i="3"/>
  <c r="S17" i="3"/>
  <c r="S18" i="3"/>
  <c r="Q19" i="3"/>
  <c r="S19" i="3" s="1"/>
  <c r="Q20" i="3"/>
  <c r="Q21" i="3"/>
  <c r="R21" i="3" s="1"/>
  <c r="Q22" i="3"/>
  <c r="R22" i="3" s="1"/>
  <c r="Q25" i="3"/>
  <c r="S25" i="3" s="1"/>
  <c r="Q26" i="3"/>
  <c r="S26" i="3" s="1"/>
  <c r="Q27" i="3"/>
  <c r="S27" i="3" s="1"/>
  <c r="Q28" i="3"/>
  <c r="Q29" i="3"/>
  <c r="R29" i="3" s="1"/>
  <c r="Q30" i="3"/>
  <c r="R30" i="3" s="1"/>
  <c r="Q31" i="3"/>
  <c r="S31" i="3" s="1"/>
  <c r="Q32" i="3"/>
  <c r="S32" i="3" s="1"/>
  <c r="Q33" i="3"/>
  <c r="S33" i="3" s="1"/>
  <c r="Q34" i="3"/>
  <c r="S34" i="3" s="1"/>
  <c r="Q35" i="3"/>
  <c r="S35" i="3" s="1"/>
  <c r="Q36" i="3"/>
  <c r="Q37" i="3"/>
  <c r="R37" i="3" s="1"/>
  <c r="Q38" i="3"/>
  <c r="R38" i="3" s="1"/>
  <c r="Q39" i="3"/>
  <c r="R39" i="3" s="1"/>
  <c r="Q40" i="3"/>
  <c r="S40" i="3" s="1"/>
  <c r="Q41" i="3"/>
  <c r="S41" i="3" s="1"/>
  <c r="Q42" i="3"/>
  <c r="S42" i="3" s="1"/>
  <c r="Q43" i="3"/>
  <c r="S43" i="3" s="1"/>
  <c r="Q44" i="3"/>
  <c r="Q45" i="3"/>
  <c r="R45" i="3" s="1"/>
  <c r="Q46" i="3"/>
  <c r="R46" i="3" s="1"/>
  <c r="Q47" i="3"/>
  <c r="S47" i="3" s="1"/>
  <c r="Q48" i="3"/>
  <c r="S48" i="3" s="1"/>
  <c r="Q49" i="3"/>
  <c r="S49" i="3" s="1"/>
  <c r="Q50" i="3"/>
  <c r="S50" i="3" s="1"/>
  <c r="Q51" i="3"/>
  <c r="S51" i="3" s="1"/>
  <c r="Q52" i="3"/>
  <c r="Q53" i="3"/>
  <c r="R53" i="3" s="1"/>
  <c r="Q54" i="3"/>
  <c r="R54" i="3" s="1"/>
  <c r="Q55" i="3"/>
  <c r="R55" i="3" s="1"/>
  <c r="Q56" i="3"/>
  <c r="S56" i="3" s="1"/>
  <c r="Q57" i="3"/>
  <c r="S57" i="3" s="1"/>
  <c r="Q58" i="3"/>
  <c r="S58" i="3" s="1"/>
  <c r="Q59" i="3"/>
  <c r="S59" i="3" s="1"/>
  <c r="Q60" i="3"/>
  <c r="Q61" i="3"/>
  <c r="R61" i="3" s="1"/>
  <c r="Q62" i="3"/>
  <c r="R62" i="3" s="1"/>
  <c r="Q63" i="3"/>
  <c r="S63" i="3" s="1"/>
  <c r="Q64" i="3"/>
  <c r="S64" i="3" s="1"/>
  <c r="Q65" i="3"/>
  <c r="S65" i="3" s="1"/>
  <c r="O54" i="3"/>
  <c r="O55" i="3"/>
  <c r="O56" i="3"/>
  <c r="O57" i="3"/>
  <c r="O58" i="3"/>
  <c r="O59" i="3"/>
  <c r="O60" i="3"/>
  <c r="O61" i="3"/>
  <c r="O62" i="3"/>
  <c r="O63" i="3"/>
  <c r="O64" i="3"/>
  <c r="O65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15" i="3"/>
  <c r="O16" i="3"/>
  <c r="O17" i="3"/>
  <c r="O18" i="3"/>
  <c r="O19" i="3"/>
  <c r="O20" i="3"/>
  <c r="O21" i="3"/>
  <c r="O22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15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48" i="3"/>
  <c r="L49" i="3"/>
  <c r="L47" i="3"/>
  <c r="L45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15" i="3"/>
  <c r="L16" i="3"/>
  <c r="L17" i="3"/>
  <c r="L18" i="3"/>
  <c r="L19" i="3"/>
  <c r="L20" i="3"/>
  <c r="L21" i="3"/>
  <c r="J16" i="3"/>
  <c r="J17" i="3"/>
  <c r="J18" i="3"/>
  <c r="J19" i="3"/>
  <c r="J20" i="3"/>
  <c r="J21" i="3"/>
  <c r="J22" i="3"/>
  <c r="J24" i="3"/>
  <c r="M24" i="3" s="1"/>
  <c r="P24" i="3" s="1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15" i="3"/>
  <c r="K65" i="3"/>
  <c r="G65" i="3"/>
  <c r="K63" i="3"/>
  <c r="K62" i="3"/>
  <c r="G63" i="3"/>
  <c r="G62" i="3"/>
  <c r="K60" i="3"/>
  <c r="K59" i="3"/>
  <c r="K58" i="3"/>
  <c r="G60" i="3"/>
  <c r="G59" i="3"/>
  <c r="G58" i="3"/>
  <c r="K56" i="3"/>
  <c r="K55" i="3"/>
  <c r="K54" i="3"/>
  <c r="G56" i="3"/>
  <c r="G55" i="3"/>
  <c r="G54" i="3"/>
  <c r="K52" i="3"/>
  <c r="K51" i="3"/>
  <c r="G52" i="3"/>
  <c r="G51" i="3"/>
  <c r="G49" i="3"/>
  <c r="G50" i="3"/>
  <c r="K49" i="3"/>
  <c r="G47" i="3"/>
  <c r="G48" i="3"/>
  <c r="K48" i="3"/>
  <c r="K47" i="3"/>
  <c r="K45" i="3"/>
  <c r="G45" i="3"/>
  <c r="D16" i="3"/>
  <c r="D17" i="3" s="1"/>
  <c r="D18" i="3" s="1"/>
  <c r="D19" i="3" s="1"/>
  <c r="D20" i="3" s="1"/>
  <c r="D21" i="3" s="1"/>
  <c r="D22" i="3" s="1"/>
  <c r="D23" i="3" s="1"/>
  <c r="D24" i="3" s="1"/>
  <c r="D25" i="3" s="1"/>
  <c r="K43" i="3"/>
  <c r="K42" i="3"/>
  <c r="G43" i="3"/>
  <c r="G42" i="3"/>
  <c r="D15" i="3"/>
  <c r="K40" i="3"/>
  <c r="H18" i="3"/>
  <c r="H19" i="3" s="1"/>
  <c r="H20" i="3" s="1"/>
  <c r="H21" i="3" s="1"/>
  <c r="H22" i="3" s="1"/>
  <c r="H23" i="3" s="1"/>
  <c r="H17" i="3"/>
  <c r="G40" i="3"/>
  <c r="K39" i="3"/>
  <c r="K38" i="3"/>
  <c r="G39" i="3"/>
  <c r="G38" i="3"/>
  <c r="K37" i="3"/>
  <c r="K35" i="3"/>
  <c r="G37" i="3"/>
  <c r="G16" i="3"/>
  <c r="G17" i="3"/>
  <c r="G18" i="3"/>
  <c r="G19" i="3"/>
  <c r="G20" i="3"/>
  <c r="G21" i="3"/>
  <c r="G22" i="3"/>
  <c r="G23" i="3"/>
  <c r="J23" i="3" s="1"/>
  <c r="M23" i="3" s="1"/>
  <c r="G24" i="3"/>
  <c r="G25" i="3"/>
  <c r="G26" i="3"/>
  <c r="G27" i="3"/>
  <c r="G28" i="3"/>
  <c r="G29" i="3"/>
  <c r="G30" i="3"/>
  <c r="G31" i="3"/>
  <c r="G32" i="3"/>
  <c r="G33" i="3"/>
  <c r="G34" i="3"/>
  <c r="G35" i="3"/>
  <c r="G15" i="3"/>
  <c r="G36" i="3"/>
  <c r="K32" i="3"/>
  <c r="K30" i="3"/>
  <c r="K31" i="3"/>
  <c r="K33" i="3"/>
  <c r="K34" i="3"/>
  <c r="K25" i="3"/>
  <c r="K26" i="3"/>
  <c r="K27" i="3"/>
  <c r="K28" i="3"/>
  <c r="K29" i="3"/>
  <c r="K24" i="3"/>
  <c r="O23" i="3"/>
  <c r="F24" i="3"/>
  <c r="F23" i="3"/>
  <c r="K16" i="3"/>
  <c r="K15" i="3"/>
  <c r="K17" i="3"/>
  <c r="K18" i="3"/>
  <c r="K19" i="3"/>
  <c r="K20" i="3"/>
  <c r="K21" i="3"/>
  <c r="K22" i="3"/>
  <c r="K64" i="3"/>
  <c r="G64" i="3"/>
  <c r="K61" i="3"/>
  <c r="G61" i="3"/>
  <c r="K57" i="3"/>
  <c r="G57" i="3"/>
  <c r="K53" i="3"/>
  <c r="G53" i="3"/>
  <c r="L50" i="3"/>
  <c r="K50" i="3"/>
  <c r="L46" i="3"/>
  <c r="K46" i="3"/>
  <c r="G46" i="3"/>
  <c r="K44" i="3"/>
  <c r="G44" i="3"/>
  <c r="K41" i="3"/>
  <c r="G41" i="3"/>
  <c r="K36" i="3"/>
  <c r="O14" i="3"/>
  <c r="L14" i="3"/>
  <c r="H14" i="3"/>
  <c r="D14" i="3"/>
  <c r="E8" i="3"/>
  <c r="K4" i="3"/>
  <c r="K6" i="3" s="1"/>
  <c r="J4" i="3"/>
  <c r="J6" i="3" s="1"/>
  <c r="E4" i="3"/>
  <c r="K3" i="3"/>
  <c r="K5" i="3" s="1"/>
  <c r="K7" i="3" s="1"/>
  <c r="J3" i="3"/>
  <c r="J5" i="3" s="1"/>
  <c r="J7" i="3" s="1"/>
  <c r="D26" i="3" l="1"/>
  <c r="U25" i="3"/>
  <c r="P23" i="3"/>
  <c r="T24" i="3"/>
  <c r="U24" i="3"/>
  <c r="Q24" i="3"/>
  <c r="S24" i="3" s="1"/>
  <c r="H24" i="3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S55" i="3"/>
  <c r="S39" i="3"/>
  <c r="R59" i="3"/>
  <c r="R51" i="3"/>
  <c r="R43" i="3"/>
  <c r="R35" i="3"/>
  <c r="R27" i="3"/>
  <c r="R19" i="3"/>
  <c r="S62" i="3"/>
  <c r="S54" i="3"/>
  <c r="S46" i="3"/>
  <c r="S38" i="3"/>
  <c r="S30" i="3"/>
  <c r="S22" i="3"/>
  <c r="R65" i="3"/>
  <c r="R57" i="3"/>
  <c r="R49" i="3"/>
  <c r="R41" i="3"/>
  <c r="R33" i="3"/>
  <c r="R25" i="3"/>
  <c r="R17" i="3"/>
  <c r="R64" i="3"/>
  <c r="R48" i="3"/>
  <c r="R40" i="3"/>
  <c r="R32" i="3"/>
  <c r="R24" i="3"/>
  <c r="R16" i="3"/>
  <c r="R56" i="3"/>
  <c r="R63" i="3"/>
  <c r="R47" i="3"/>
  <c r="R31" i="3"/>
  <c r="N14" i="3"/>
  <c r="Q14" i="3" s="1"/>
  <c r="R14" i="3" s="1"/>
  <c r="D27" i="3" l="1"/>
  <c r="U26" i="3"/>
  <c r="Q23" i="3"/>
  <c r="T23" i="3"/>
  <c r="U23" i="3"/>
  <c r="V23" i="3" s="1"/>
  <c r="V24" i="3" s="1"/>
  <c r="V25" i="3" s="1"/>
  <c r="V26" i="3" s="1"/>
  <c r="D28" i="3" l="1"/>
  <c r="U27" i="3"/>
  <c r="V27" i="3" s="1"/>
  <c r="S23" i="3"/>
  <c r="Q66" i="3"/>
  <c r="R23" i="3"/>
  <c r="V28" i="3" l="1"/>
  <c r="D29" i="3"/>
  <c r="U28" i="3"/>
  <c r="D30" i="3" l="1"/>
  <c r="U29" i="3"/>
  <c r="V29" i="3" s="1"/>
  <c r="D31" i="3" l="1"/>
  <c r="U30" i="3"/>
  <c r="V30" i="3" s="1"/>
  <c r="D32" i="3" l="1"/>
  <c r="U31" i="3"/>
  <c r="V31" i="3" s="1"/>
  <c r="V32" i="3" l="1"/>
  <c r="D33" i="3"/>
  <c r="U32" i="3"/>
  <c r="V33" i="3" l="1"/>
  <c r="D34" i="3"/>
  <c r="U33" i="3"/>
  <c r="V34" i="3" l="1"/>
  <c r="D35" i="3"/>
  <c r="U34" i="3"/>
  <c r="D36" i="3" l="1"/>
  <c r="U35" i="3"/>
  <c r="V35" i="3" s="1"/>
  <c r="D37" i="3" l="1"/>
  <c r="U36" i="3"/>
  <c r="V36" i="3" s="1"/>
  <c r="D38" i="3" l="1"/>
  <c r="U37" i="3"/>
  <c r="V37" i="3" s="1"/>
  <c r="D39" i="3" l="1"/>
  <c r="U38" i="3"/>
  <c r="V38" i="3" s="1"/>
  <c r="D40" i="3" l="1"/>
  <c r="U39" i="3"/>
  <c r="V39" i="3" s="1"/>
  <c r="D41" i="3" l="1"/>
  <c r="U40" i="3"/>
  <c r="V40" i="3" s="1"/>
  <c r="D42" i="3" l="1"/>
  <c r="U41" i="3"/>
  <c r="V41" i="3" s="1"/>
  <c r="D43" i="3" l="1"/>
  <c r="U42" i="3"/>
  <c r="V42" i="3" s="1"/>
  <c r="D44" i="3" l="1"/>
  <c r="U43" i="3"/>
  <c r="V43" i="3" s="1"/>
  <c r="V44" i="3" l="1"/>
  <c r="D45" i="3"/>
  <c r="U44" i="3"/>
  <c r="D46" i="3" l="1"/>
  <c r="U45" i="3"/>
  <c r="V45" i="3" s="1"/>
  <c r="V46" i="3" l="1"/>
  <c r="D47" i="3"/>
  <c r="U46" i="3"/>
  <c r="D48" i="3" l="1"/>
  <c r="U47" i="3"/>
  <c r="V47" i="3" s="1"/>
  <c r="D49" i="3" l="1"/>
  <c r="U48" i="3"/>
  <c r="V48" i="3" s="1"/>
  <c r="D50" i="3" l="1"/>
  <c r="U49" i="3"/>
  <c r="V49" i="3" s="1"/>
  <c r="V50" i="3" l="1"/>
  <c r="D51" i="3"/>
  <c r="U50" i="3"/>
  <c r="D52" i="3" l="1"/>
  <c r="U51" i="3"/>
  <c r="V51" i="3"/>
  <c r="D53" i="3" l="1"/>
  <c r="U52" i="3"/>
  <c r="V52" i="3" s="1"/>
  <c r="D54" i="3" l="1"/>
  <c r="U53" i="3"/>
  <c r="V53" i="3" s="1"/>
  <c r="D55" i="3" l="1"/>
  <c r="U54" i="3"/>
  <c r="V54" i="3" s="1"/>
  <c r="D56" i="3" l="1"/>
  <c r="U55" i="3"/>
  <c r="V55" i="3" s="1"/>
  <c r="D57" i="3" l="1"/>
  <c r="U56" i="3"/>
  <c r="V56" i="3" s="1"/>
  <c r="D58" i="3" l="1"/>
  <c r="U57" i="3"/>
  <c r="V57" i="3" s="1"/>
  <c r="D59" i="3" l="1"/>
  <c r="U58" i="3"/>
  <c r="V58" i="3" s="1"/>
  <c r="D60" i="3" l="1"/>
  <c r="U59" i="3"/>
  <c r="V59" i="3" s="1"/>
  <c r="D61" i="3" l="1"/>
  <c r="U60" i="3"/>
  <c r="V60" i="3" s="1"/>
  <c r="U61" i="3" l="1"/>
  <c r="V61" i="3" s="1"/>
  <c r="D62" i="3"/>
  <c r="V62" i="3" l="1"/>
  <c r="U62" i="3"/>
  <c r="D63" i="3"/>
  <c r="D64" i="3" l="1"/>
  <c r="U63" i="3"/>
  <c r="V63" i="3"/>
  <c r="V64" i="3" l="1"/>
  <c r="V65" i="3" s="1"/>
  <c r="U64" i="3"/>
  <c r="D65" i="3"/>
  <c r="U65" i="3" s="1"/>
</calcChain>
</file>

<file path=xl/sharedStrings.xml><?xml version="1.0" encoding="utf-8"?>
<sst xmlns="http://schemas.openxmlformats.org/spreadsheetml/2006/main" count="165" uniqueCount="83">
  <si>
    <t>The Vehicle</t>
  </si>
  <si>
    <t>Power (Hp)</t>
  </si>
  <si>
    <t>Length (m)</t>
  </si>
  <si>
    <t>Engine</t>
  </si>
  <si>
    <t xml:space="preserve">Yamaha Nytro </t>
  </si>
  <si>
    <t>Track Info</t>
  </si>
  <si>
    <t>Surface</t>
  </si>
  <si>
    <t>Height (m)</t>
  </si>
  <si>
    <t>Top speed (m/s)</t>
  </si>
  <si>
    <t>Vehicle characteristics</t>
  </si>
  <si>
    <t>Power (Kw)</t>
  </si>
  <si>
    <t>Top speed (mph)</t>
  </si>
  <si>
    <t>Tyre sidewall size (m)</t>
  </si>
  <si>
    <t>Wheel diameter (m)</t>
  </si>
  <si>
    <t>Acceleration 0-60 mph (s)</t>
  </si>
  <si>
    <t>Sectors</t>
  </si>
  <si>
    <t>Corners</t>
  </si>
  <si>
    <t>Elevation (m)</t>
  </si>
  <si>
    <t>Velocity (m/s)</t>
  </si>
  <si>
    <t>Start</t>
  </si>
  <si>
    <t>Distance (m)</t>
  </si>
  <si>
    <t>Gravel</t>
  </si>
  <si>
    <t>Uphill</t>
  </si>
  <si>
    <t>Downhill into turn 1</t>
  </si>
  <si>
    <t>Turn 1 into uphill</t>
  </si>
  <si>
    <t>Flat into turn 2</t>
  </si>
  <si>
    <t>Downhill into turn 3</t>
  </si>
  <si>
    <t>Turn 3 into turn 4</t>
  </si>
  <si>
    <t>Flat</t>
  </si>
  <si>
    <t>Grassy</t>
  </si>
  <si>
    <t>Loose dirt/grass</t>
  </si>
  <si>
    <t>Time taken (s)</t>
  </si>
  <si>
    <t xml:space="preserve"> </t>
  </si>
  <si>
    <t>Turn 4 (slippy)</t>
  </si>
  <si>
    <t>Turn 4 into uphill</t>
  </si>
  <si>
    <t xml:space="preserve">Gravel </t>
  </si>
  <si>
    <t>Length (mm)</t>
  </si>
  <si>
    <t>Width (mm)</t>
  </si>
  <si>
    <t>Height (mm)</t>
  </si>
  <si>
    <t>Distance covered (m)</t>
  </si>
  <si>
    <t>Coefficient of drag (assumption)</t>
  </si>
  <si>
    <t>Gradient (degrees)</t>
  </si>
  <si>
    <t>Accumilative time (s)</t>
  </si>
  <si>
    <t>M/s</t>
  </si>
  <si>
    <t>Mph</t>
  </si>
  <si>
    <t>Aero resistance (N)</t>
  </si>
  <si>
    <t>Rolling resistance Coeff (gravel)</t>
  </si>
  <si>
    <t>Rolling resistance Coeff (grass)</t>
  </si>
  <si>
    <t>Rolling drag (N)</t>
  </si>
  <si>
    <t>Gradient resistance (N)</t>
  </si>
  <si>
    <t>Total resistive forces (N)</t>
  </si>
  <si>
    <t>Power remaining (w)</t>
  </si>
  <si>
    <t>Total resistive power (w)</t>
  </si>
  <si>
    <t>Maximum power used (w)</t>
  </si>
  <si>
    <t>Total power used (w)</t>
  </si>
  <si>
    <t>Average power used (w)</t>
  </si>
  <si>
    <t>Downhill into turn 5</t>
  </si>
  <si>
    <t>Max height reached (m)</t>
  </si>
  <si>
    <t>Weight with driver (Kg)</t>
  </si>
  <si>
    <t>Acceleration (m/s²)</t>
  </si>
  <si>
    <t>Air density (kg/m³)</t>
  </si>
  <si>
    <t>Frontal area (m²) (assumption)</t>
  </si>
  <si>
    <t>Flat to uphill</t>
  </si>
  <si>
    <t xml:space="preserve">Turn 1 </t>
  </si>
  <si>
    <t>Turn 2</t>
  </si>
  <si>
    <t xml:space="preserve">Turn 2 </t>
  </si>
  <si>
    <t>Turn 3</t>
  </si>
  <si>
    <t xml:space="preserve">Downhill </t>
  </si>
  <si>
    <t>Turn 5</t>
  </si>
  <si>
    <t xml:space="preserve">Turn 5 </t>
  </si>
  <si>
    <t>Straight</t>
  </si>
  <si>
    <t>Turn 6</t>
  </si>
  <si>
    <t>Downhill to start</t>
  </si>
  <si>
    <t>Flat to start</t>
  </si>
  <si>
    <t>Track Sections</t>
  </si>
  <si>
    <t xml:space="preserve">Total resistive power = </t>
  </si>
  <si>
    <t>KW</t>
  </si>
  <si>
    <t>Accelleration Force (N)</t>
  </si>
  <si>
    <t>Avg Power per second (w)</t>
  </si>
  <si>
    <t>Torque (n/m)</t>
  </si>
  <si>
    <t>Workdone (J)</t>
  </si>
  <si>
    <t>Cumilative WD (J)</t>
  </si>
  <si>
    <t>Rolling circumfrence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</si>
</sst>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Cumilative Work Done (j)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'Assignment 2'!$V$13</c:f>
              <c:strCache>
                <c:ptCount val="1"/>
                <c:pt idx="0">
                  <c:v>Cumilative WD 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'Assignment 2'!$H$14:$H$65</c:f>
              <c:numCache>
                <c:formatCode>General</c:formatCode>
                <c:ptCount val="52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'Assignment 2'!$V$14:$V$65</c:f>
              <c:numCache>
                <c:formatCode>General</c:formatCode>
                <c:ptCount val="52"/>
                <c:pt idx="0">
                  <c:v>0</c:v>
                </c:pt>
                <c:pt idx="1">
                  <c:v>1197.8184741999999</c:v>
                </c:pt>
                <c:pt idx="2">
                  <c:v>8200.5635453999985</c:v>
                </c:pt>
                <c:pt idx="3">
                  <c:v>17826.128242999999</c:v>
                </c:pt>
                <c:pt idx="4">
                  <c:v>33509.612357999998</c:v>
                </c:pt>
                <c:pt idx="5">
                  <c:v>45325.205747999993</c:v>
                </c:pt>
                <c:pt idx="6">
                  <c:v>74373.96745679999</c:v>
                </c:pt>
                <c:pt idx="7">
                  <c:v>131026.84261839998</c:v>
                </c:pt>
                <c:pt idx="8">
                  <c:v>157842.93657039996</c:v>
                </c:pt>
                <c:pt idx="9">
                  <c:v>236342.760406566</c:v>
                </c:pt>
                <c:pt idx="10">
                  <c:v>356234.04736726743</c:v>
                </c:pt>
                <c:pt idx="11">
                  <c:v>174319.08659421591</c:v>
                </c:pt>
                <c:pt idx="12">
                  <c:v>362332.45784413145</c:v>
                </c:pt>
                <c:pt idx="13">
                  <c:v>21783.696717650979</c:v>
                </c:pt>
                <c:pt idx="14">
                  <c:v>-348075.3974600418</c:v>
                </c:pt>
                <c:pt idx="15">
                  <c:v>-340411.12045804178</c:v>
                </c:pt>
                <c:pt idx="16">
                  <c:v>-243755.87590014181</c:v>
                </c:pt>
                <c:pt idx="17">
                  <c:v>-189423.57253884181</c:v>
                </c:pt>
                <c:pt idx="18">
                  <c:v>251741.00141135848</c:v>
                </c:pt>
                <c:pt idx="19">
                  <c:v>412453.60114385851</c:v>
                </c:pt>
                <c:pt idx="20">
                  <c:v>475798.31015135848</c:v>
                </c:pt>
                <c:pt idx="21">
                  <c:v>431091.59379745845</c:v>
                </c:pt>
                <c:pt idx="22">
                  <c:v>497786.93624695844</c:v>
                </c:pt>
                <c:pt idx="23">
                  <c:v>-23366.830880154914</c:v>
                </c:pt>
                <c:pt idx="24">
                  <c:v>-495919.8327848207</c:v>
                </c:pt>
                <c:pt idx="25">
                  <c:v>-977347.06946703885</c:v>
                </c:pt>
                <c:pt idx="26">
                  <c:v>-493106.20973195147</c:v>
                </c:pt>
                <c:pt idx="27">
                  <c:v>-1086941.6976996609</c:v>
                </c:pt>
                <c:pt idx="28">
                  <c:v>-1011994.4526192609</c:v>
                </c:pt>
                <c:pt idx="29">
                  <c:v>-935749.41974526085</c:v>
                </c:pt>
                <c:pt idx="30">
                  <c:v>-791066.72447536094</c:v>
                </c:pt>
                <c:pt idx="31">
                  <c:v>-805390.17211736098</c:v>
                </c:pt>
                <c:pt idx="32">
                  <c:v>-751472.47196576092</c:v>
                </c:pt>
                <c:pt idx="33">
                  <c:v>-696688.62402056088</c:v>
                </c:pt>
                <c:pt idx="34">
                  <c:v>-613305.75828176085</c:v>
                </c:pt>
                <c:pt idx="35">
                  <c:v>167060.55917763</c:v>
                </c:pt>
                <c:pt idx="36">
                  <c:v>-420857.49483521702</c:v>
                </c:pt>
                <c:pt idx="37">
                  <c:v>-181546.29718241704</c:v>
                </c:pt>
                <c:pt idx="38">
                  <c:v>-89772.317180817045</c:v>
                </c:pt>
                <c:pt idx="39">
                  <c:v>4614.4451695829484</c:v>
                </c:pt>
                <c:pt idx="40">
                  <c:v>856886.66577684926</c:v>
                </c:pt>
                <c:pt idx="41">
                  <c:v>143532.98708641168</c:v>
                </c:pt>
                <c:pt idx="42">
                  <c:v>17832.587399889671</c:v>
                </c:pt>
                <c:pt idx="43">
                  <c:v>834455.15362414194</c:v>
                </c:pt>
                <c:pt idx="44">
                  <c:v>937953.73016374186</c:v>
                </c:pt>
                <c:pt idx="45">
                  <c:v>1133065.2486812419</c:v>
                </c:pt>
                <c:pt idx="46">
                  <c:v>1149333.2947048419</c:v>
                </c:pt>
                <c:pt idx="47">
                  <c:v>1444746.7511480418</c:v>
                </c:pt>
                <c:pt idx="48">
                  <c:v>1367833.1605524418</c:v>
                </c:pt>
                <c:pt idx="49">
                  <c:v>1576152.2280157418</c:v>
                </c:pt>
                <c:pt idx="50">
                  <c:v>843480.32331047836</c:v>
                </c:pt>
                <c:pt idx="51">
                  <c:v>962035.32238727831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68-40D7-B46A-C3777A88C3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281376"/>
        <c:axId val="474225136"/>
      </c:lineChart>
      <c:catAx>
        <c:axId val="465281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225136"/>
        <c:crosses val="autoZero"/>
        <c:auto val="1"/>
        <c:lblAlgn val="ctr"/>
        <c:lblOffset val="100"/>
        <c:noMultiLvlLbl val="0"/>
      </c:catAx>
      <c:valAx>
        <c:axId val="47422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 done (j)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281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anchor="b" anchorCtr="1"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Power (w) vs</a:t>
            </a:r>
            <a:r>
              <a:rPr lang="en-GB" sz="1800" baseline="0"/>
              <a:t> </a:t>
            </a:r>
            <a:r>
              <a:rPr lang="en-GB" sz="1800"/>
              <a:t>Time</a:t>
            </a:r>
            <a:r>
              <a:rPr lang="en-GB" sz="1800" baseline="0"/>
              <a:t> (s)</a:t>
            </a:r>
            <a:endParaRPr lang="en-GB" sz="1800"/>
          </a:p>
        </c:rich>
      </c:tx>
      <c:layout>
        <c:manualLayout>
          <c:xMode val="edge"/>
          <c:yMode val="edge"/>
          <c:x val="0.41448799566648692"/>
          <c:y val="4.6920825929688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890984569747841E-2"/>
          <c:y val="4.1707400826389456E-2"/>
          <c:w val="0.90796594618444071"/>
          <c:h val="0.84485281665187806"/>
        </c:manualLayout>
      </c:layout>
      <c:lineChart>
        <c:grouping val="standard"/>
        <c:varyColors val="0"/>
        <c:ser>
          <c:idx val="0"/>
          <c:order val="0"/>
          <c:tx>
            <c:strRef>
              <c:f>'Assignment 2'!$Q$14:$Q$65</c:f>
              <c:strCache>
                <c:ptCount val="52"/>
                <c:pt idx="0">
                  <c:v>0</c:v>
                </c:pt>
                <c:pt idx="1">
                  <c:v>1197.818474</c:v>
                </c:pt>
                <c:pt idx="2">
                  <c:v>5252.058803</c:v>
                </c:pt>
                <c:pt idx="3">
                  <c:v>4812.782349</c:v>
                </c:pt>
                <c:pt idx="4">
                  <c:v>6032.109275</c:v>
                </c:pt>
                <c:pt idx="5">
                  <c:v>3282.109275</c:v>
                </c:pt>
                <c:pt idx="6">
                  <c:v>7262.190427</c:v>
                </c:pt>
                <c:pt idx="7">
                  <c:v>14163.21879</c:v>
                </c:pt>
                <c:pt idx="8">
                  <c:v>5363.21879</c:v>
                </c:pt>
                <c:pt idx="9">
                  <c:v>11691.46312</c:v>
                </c:pt>
                <c:pt idx="10">
                  <c:v>15541.46312</c:v>
                </c:pt>
                <c:pt idx="11">
                  <c:v>-18191.49608</c:v>
                </c:pt>
                <c:pt idx="12">
                  <c:v>20890.37458</c:v>
                </c:pt>
                <c:pt idx="13">
                  <c:v>-23486.12146</c:v>
                </c:pt>
                <c:pt idx="14">
                  <c:v>-14696.38785</c:v>
                </c:pt>
                <c:pt idx="15">
                  <c:v>197.7877936</c:v>
                </c:pt>
                <c:pt idx="16">
                  <c:v>3602.058803</c:v>
                </c:pt>
                <c:pt idx="17">
                  <c:v>1952.058803</c:v>
                </c:pt>
                <c:pt idx="18">
                  <c:v>15300.50545</c:v>
                </c:pt>
                <c:pt idx="19">
                  <c:v>8782.109275</c:v>
                </c:pt>
                <c:pt idx="20">
                  <c:v>3282.109275</c:v>
                </c:pt>
                <c:pt idx="21">
                  <c:v>-1347.941197</c:v>
                </c:pt>
                <c:pt idx="22">
                  <c:v>1952.058803</c:v>
                </c:pt>
                <c:pt idx="23">
                  <c:v>-9974.234778</c:v>
                </c:pt>
                <c:pt idx="24">
                  <c:v>-8874.234778</c:v>
                </c:pt>
                <c:pt idx="25">
                  <c:v>-8874.234778</c:v>
                </c:pt>
                <c:pt idx="26">
                  <c:v>13028.90206</c:v>
                </c:pt>
                <c:pt idx="27">
                  <c:v>-10464.06146</c:v>
                </c:pt>
                <c:pt idx="28">
                  <c:v>1297.787794</c:v>
                </c:pt>
                <c:pt idx="29">
                  <c:v>1297.787794</c:v>
                </c:pt>
                <c:pt idx="30">
                  <c:v>3602.058803</c:v>
                </c:pt>
                <c:pt idx="31">
                  <c:v>-233.8522064</c:v>
                </c:pt>
                <c:pt idx="32">
                  <c:v>866.1477936</c:v>
                </c:pt>
                <c:pt idx="33">
                  <c:v>866.1477936</c:v>
                </c:pt>
                <c:pt idx="34">
                  <c:v>1297.787794</c:v>
                </c:pt>
                <c:pt idx="35">
                  <c:v>11959.63705</c:v>
                </c:pt>
                <c:pt idx="36">
                  <c:v>-8874.234778</c:v>
                </c:pt>
                <c:pt idx="37">
                  <c:v>7012.782349</c:v>
                </c:pt>
                <c:pt idx="38">
                  <c:v>2612.782349</c:v>
                </c:pt>
                <c:pt idx="39">
                  <c:v>2612.782349</c:v>
                </c:pt>
                <c:pt idx="40">
                  <c:v>22956.82749</c:v>
                </c:pt>
                <c:pt idx="41">
                  <c:v>-18710.91616</c:v>
                </c:pt>
                <c:pt idx="42">
                  <c:v>-2425.088097</c:v>
                </c:pt>
                <c:pt idx="43">
                  <c:v>10369.81036</c:v>
                </c:pt>
                <c:pt idx="44">
                  <c:v>1297.787794</c:v>
                </c:pt>
                <c:pt idx="45">
                  <c:v>3602.058803</c:v>
                </c:pt>
                <c:pt idx="46">
                  <c:v>197.7877936</c:v>
                </c:pt>
                <c:pt idx="47">
                  <c:v>7012.782349</c:v>
                </c:pt>
                <c:pt idx="48">
                  <c:v>-902.2122064</c:v>
                </c:pt>
                <c:pt idx="49">
                  <c:v>3602.058803</c:v>
                </c:pt>
                <c:pt idx="50">
                  <c:v>-16510.91616</c:v>
                </c:pt>
                <c:pt idx="51">
                  <c:v>2612.782349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'Assignment 2'!$Q$14:$Q$65</c:f>
              <c:numCache>
                <c:formatCode>General</c:formatCode>
                <c:ptCount val="52"/>
                <c:pt idx="0">
                  <c:v>0</c:v>
                </c:pt>
                <c:pt idx="1">
                  <c:v>1197.8184741999999</c:v>
                </c:pt>
                <c:pt idx="2">
                  <c:v>5252.0588033999993</c:v>
                </c:pt>
                <c:pt idx="3">
                  <c:v>4812.7823487999995</c:v>
                </c:pt>
                <c:pt idx="4">
                  <c:v>6032.1092750000007</c:v>
                </c:pt>
                <c:pt idx="5">
                  <c:v>3282.1092749999998</c:v>
                </c:pt>
                <c:pt idx="6">
                  <c:v>7262.1904271999992</c:v>
                </c:pt>
                <c:pt idx="7">
                  <c:v>14163.218790399998</c:v>
                </c:pt>
                <c:pt idx="8">
                  <c:v>5363.2187903999993</c:v>
                </c:pt>
                <c:pt idx="9">
                  <c:v>11691.463124535367</c:v>
                </c:pt>
                <c:pt idx="10">
                  <c:v>15541.463124535367</c:v>
                </c:pt>
                <c:pt idx="11">
                  <c:v>-18191.49607730515</c:v>
                </c:pt>
                <c:pt idx="12">
                  <c:v>20890.374583323948</c:v>
                </c:pt>
                <c:pt idx="13">
                  <c:v>-23486.121456998655</c:v>
                </c:pt>
                <c:pt idx="14">
                  <c:v>-14696.387848120243</c:v>
                </c:pt>
                <c:pt idx="15">
                  <c:v>197.78779359999976</c:v>
                </c:pt>
                <c:pt idx="16">
                  <c:v>3602.0588033999993</c:v>
                </c:pt>
                <c:pt idx="17">
                  <c:v>1952.0588033999998</c:v>
                </c:pt>
                <c:pt idx="18">
                  <c:v>15300.505454920241</c:v>
                </c:pt>
                <c:pt idx="19">
                  <c:v>8782.1092750000007</c:v>
                </c:pt>
                <c:pt idx="20">
                  <c:v>3282.1092749999998</c:v>
                </c:pt>
                <c:pt idx="21">
                  <c:v>-1347.9411966000002</c:v>
                </c:pt>
                <c:pt idx="22">
                  <c:v>1952.0588033999998</c:v>
                </c:pt>
                <c:pt idx="23">
                  <c:v>-9974.2347775524086</c:v>
                </c:pt>
                <c:pt idx="24">
                  <c:v>-8874.2347775524086</c:v>
                </c:pt>
                <c:pt idx="25">
                  <c:v>-8874.2347775524086</c:v>
                </c:pt>
                <c:pt idx="26">
                  <c:v>13028.902055652576</c:v>
                </c:pt>
                <c:pt idx="27">
                  <c:v>-10464.061461986066</c:v>
                </c:pt>
                <c:pt idx="28">
                  <c:v>1297.7877935999998</c:v>
                </c:pt>
                <c:pt idx="29">
                  <c:v>1297.7877935999998</c:v>
                </c:pt>
                <c:pt idx="30">
                  <c:v>3602.0588033999993</c:v>
                </c:pt>
                <c:pt idx="31">
                  <c:v>-233.8522064</c:v>
                </c:pt>
                <c:pt idx="32">
                  <c:v>866.1477936</c:v>
                </c:pt>
                <c:pt idx="33">
                  <c:v>866.1477936</c:v>
                </c:pt>
                <c:pt idx="34">
                  <c:v>1297.7877935999998</c:v>
                </c:pt>
                <c:pt idx="35">
                  <c:v>11959.637049186067</c:v>
                </c:pt>
                <c:pt idx="36">
                  <c:v>-8874.2347775524086</c:v>
                </c:pt>
                <c:pt idx="37">
                  <c:v>7012.7823487999995</c:v>
                </c:pt>
                <c:pt idx="38">
                  <c:v>2612.7823487999999</c:v>
                </c:pt>
                <c:pt idx="39">
                  <c:v>2612.7823487999999</c:v>
                </c:pt>
                <c:pt idx="40">
                  <c:v>22956.827491104817</c:v>
                </c:pt>
                <c:pt idx="41">
                  <c:v>-18710.916162372134</c:v>
                </c:pt>
                <c:pt idx="42">
                  <c:v>-2425.0880968460838</c:v>
                </c:pt>
                <c:pt idx="43">
                  <c:v>10369.810364752409</c:v>
                </c:pt>
                <c:pt idx="44">
                  <c:v>1297.7877935999998</c:v>
                </c:pt>
                <c:pt idx="45">
                  <c:v>3602.0588033999993</c:v>
                </c:pt>
                <c:pt idx="46">
                  <c:v>197.78779359999976</c:v>
                </c:pt>
                <c:pt idx="47">
                  <c:v>7012.7823487999995</c:v>
                </c:pt>
                <c:pt idx="48">
                  <c:v>-902.21220640000024</c:v>
                </c:pt>
                <c:pt idx="49">
                  <c:v>3602.0588033999993</c:v>
                </c:pt>
                <c:pt idx="50">
                  <c:v>-16510.916162372134</c:v>
                </c:pt>
                <c:pt idx="51">
                  <c:v>2612.7823487999999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70-477C-BBCC-75D212C25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028320"/>
        <c:axId val="476032584"/>
      </c:lineChart>
      <c:catAx>
        <c:axId val="476028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032584"/>
        <c:crosses val="autoZero"/>
        <c:auto val="1"/>
        <c:lblAlgn val="ctr"/>
        <c:lblOffset val="100"/>
        <c:noMultiLvlLbl val="0"/>
      </c:catAx>
      <c:valAx>
        <c:axId val="47603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028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(n/m) vs Distance covered (m)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673441318300643E-2"/>
          <c:y val="0.10472181111732863"/>
          <c:w val="0.88427435140108823"/>
          <c:h val="0.7682228774704366"/>
        </c:manualLayout>
      </c:layout>
      <c:lineChart>
        <c:grouping val="standard"/>
        <c:varyColors val="0"/>
        <c:ser>
          <c:idx val="0"/>
          <c:order val="0"/>
          <c:tx>
            <c:strRef>
              <c:f>'Assignment 2'!$T$13</c:f>
              <c:strCache>
                <c:ptCount val="1"/>
                <c:pt idx="0">
                  <c:v>Torque (n/m)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'Assignment 2'!$D$14:$D$65</c:f>
              <c:numCache>
                <c:formatCode>General</c:formatCode>
                <c:ptCount val="52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13</c:v>
                </c:pt>
                <c:pt idx="5">
                  <c:v>18</c:v>
                </c:pt>
                <c:pt idx="6">
                  <c:v>24</c:v>
                </c:pt>
                <c:pt idx="7">
                  <c:v>32</c:v>
                </c:pt>
                <c:pt idx="8">
                  <c:v>40</c:v>
                </c:pt>
                <c:pt idx="9">
                  <c:v>47</c:v>
                </c:pt>
                <c:pt idx="10">
                  <c:v>54</c:v>
                </c:pt>
                <c:pt idx="11">
                  <c:v>60</c:v>
                </c:pt>
                <c:pt idx="12">
                  <c:v>67.5</c:v>
                </c:pt>
                <c:pt idx="13">
                  <c:v>72.5</c:v>
                </c:pt>
                <c:pt idx="14">
                  <c:v>75.5</c:v>
                </c:pt>
                <c:pt idx="15">
                  <c:v>77.5</c:v>
                </c:pt>
                <c:pt idx="16">
                  <c:v>80.5</c:v>
                </c:pt>
                <c:pt idx="17">
                  <c:v>83.5</c:v>
                </c:pt>
                <c:pt idx="18">
                  <c:v>86.5</c:v>
                </c:pt>
                <c:pt idx="19">
                  <c:v>91.5</c:v>
                </c:pt>
                <c:pt idx="20">
                  <c:v>96.5</c:v>
                </c:pt>
                <c:pt idx="21">
                  <c:v>99.5</c:v>
                </c:pt>
                <c:pt idx="22">
                  <c:v>102.5</c:v>
                </c:pt>
                <c:pt idx="23">
                  <c:v>104.5</c:v>
                </c:pt>
                <c:pt idx="24">
                  <c:v>106.5</c:v>
                </c:pt>
                <c:pt idx="25">
                  <c:v>108.5</c:v>
                </c:pt>
                <c:pt idx="26">
                  <c:v>111.5</c:v>
                </c:pt>
                <c:pt idx="27">
                  <c:v>113.5</c:v>
                </c:pt>
                <c:pt idx="28">
                  <c:v>115.5</c:v>
                </c:pt>
                <c:pt idx="29">
                  <c:v>117.5</c:v>
                </c:pt>
                <c:pt idx="30">
                  <c:v>120.5</c:v>
                </c:pt>
                <c:pt idx="31">
                  <c:v>122.5</c:v>
                </c:pt>
                <c:pt idx="32">
                  <c:v>124.5</c:v>
                </c:pt>
                <c:pt idx="33">
                  <c:v>126.5</c:v>
                </c:pt>
                <c:pt idx="34">
                  <c:v>128.5</c:v>
                </c:pt>
                <c:pt idx="35">
                  <c:v>130.5</c:v>
                </c:pt>
                <c:pt idx="36">
                  <c:v>132.5</c:v>
                </c:pt>
                <c:pt idx="37">
                  <c:v>136.5</c:v>
                </c:pt>
                <c:pt idx="38">
                  <c:v>140.5</c:v>
                </c:pt>
                <c:pt idx="39">
                  <c:v>144.5</c:v>
                </c:pt>
                <c:pt idx="40">
                  <c:v>148.5</c:v>
                </c:pt>
                <c:pt idx="41">
                  <c:v>152.5</c:v>
                </c:pt>
                <c:pt idx="42">
                  <c:v>155.5</c:v>
                </c:pt>
                <c:pt idx="43">
                  <c:v>157.5</c:v>
                </c:pt>
                <c:pt idx="44">
                  <c:v>159.5</c:v>
                </c:pt>
                <c:pt idx="45">
                  <c:v>162.5</c:v>
                </c:pt>
                <c:pt idx="46">
                  <c:v>164.5</c:v>
                </c:pt>
                <c:pt idx="47">
                  <c:v>168.5</c:v>
                </c:pt>
                <c:pt idx="48">
                  <c:v>170.5</c:v>
                </c:pt>
                <c:pt idx="49">
                  <c:v>173.5</c:v>
                </c:pt>
                <c:pt idx="50">
                  <c:v>177.5</c:v>
                </c:pt>
                <c:pt idx="51">
                  <c:v>181.5</c:v>
                </c:pt>
              </c:numCache>
            </c:numRef>
          </c:cat>
          <c:val>
            <c:numRef>
              <c:f>'Assignment 2'!$T$14:$T$65</c:f>
              <c:numCache>
                <c:formatCode>General</c:formatCode>
                <c:ptCount val="52"/>
                <c:pt idx="0">
                  <c:v>113.30549999999998</c:v>
                </c:pt>
                <c:pt idx="1">
                  <c:v>209.61823298499996</c:v>
                </c:pt>
                <c:pt idx="2">
                  <c:v>306.37009686499994</c:v>
                </c:pt>
                <c:pt idx="3">
                  <c:v>210.55922775999997</c:v>
                </c:pt>
                <c:pt idx="4">
                  <c:v>211.123824625</c:v>
                </c:pt>
                <c:pt idx="5">
                  <c:v>114.87382462499998</c:v>
                </c:pt>
                <c:pt idx="6">
                  <c:v>211.81388745999996</c:v>
                </c:pt>
                <c:pt idx="7">
                  <c:v>309.82041103999995</c:v>
                </c:pt>
                <c:pt idx="8">
                  <c:v>117.32041103999998</c:v>
                </c:pt>
                <c:pt idx="9">
                  <c:v>292.28657811338417</c:v>
                </c:pt>
                <c:pt idx="10">
                  <c:v>388.53657811338417</c:v>
                </c:pt>
                <c:pt idx="11">
                  <c:v>-530.58530225473351</c:v>
                </c:pt>
                <c:pt idx="12">
                  <c:v>487.44207361089212</c:v>
                </c:pt>
                <c:pt idx="13">
                  <c:v>-822.01425099495282</c:v>
                </c:pt>
                <c:pt idx="14">
                  <c:v>-857.28929114034747</c:v>
                </c:pt>
                <c:pt idx="15">
                  <c:v>17.306431939999978</c:v>
                </c:pt>
                <c:pt idx="16">
                  <c:v>210.12009686499994</c:v>
                </c:pt>
                <c:pt idx="17">
                  <c:v>113.87009686499997</c:v>
                </c:pt>
                <c:pt idx="18">
                  <c:v>892.52948487034735</c:v>
                </c:pt>
                <c:pt idx="19">
                  <c:v>307.373824625</c:v>
                </c:pt>
                <c:pt idx="20">
                  <c:v>114.87382462499998</c:v>
                </c:pt>
                <c:pt idx="21">
                  <c:v>-78.629903135000021</c:v>
                </c:pt>
                <c:pt idx="22">
                  <c:v>113.87009686499997</c:v>
                </c:pt>
                <c:pt idx="23">
                  <c:v>-872.74554303583568</c:v>
                </c:pt>
                <c:pt idx="24">
                  <c:v>-776.49554303583568</c:v>
                </c:pt>
                <c:pt idx="25">
                  <c:v>-776.49554303583568</c:v>
                </c:pt>
                <c:pt idx="26">
                  <c:v>760.01928657973349</c:v>
                </c:pt>
                <c:pt idx="27">
                  <c:v>-915.60537792378068</c:v>
                </c:pt>
                <c:pt idx="28">
                  <c:v>113.55643193999997</c:v>
                </c:pt>
                <c:pt idx="29">
                  <c:v>113.55643193999997</c:v>
                </c:pt>
                <c:pt idx="30">
                  <c:v>210.12009686499994</c:v>
                </c:pt>
                <c:pt idx="31">
                  <c:v>-20.46206806</c:v>
                </c:pt>
                <c:pt idx="32">
                  <c:v>75.787931939999993</c:v>
                </c:pt>
                <c:pt idx="33">
                  <c:v>75.787931939999993</c:v>
                </c:pt>
                <c:pt idx="34">
                  <c:v>113.55643193999997</c:v>
                </c:pt>
                <c:pt idx="35">
                  <c:v>1046.4682418037808</c:v>
                </c:pt>
                <c:pt idx="36">
                  <c:v>-776.49554303583568</c:v>
                </c:pt>
                <c:pt idx="37">
                  <c:v>306.80922775999994</c:v>
                </c:pt>
                <c:pt idx="38">
                  <c:v>114.30922775999998</c:v>
                </c:pt>
                <c:pt idx="39">
                  <c:v>114.30922775999998</c:v>
                </c:pt>
                <c:pt idx="40">
                  <c:v>1004.3612027358357</c:v>
                </c:pt>
                <c:pt idx="41">
                  <c:v>-818.60258210378083</c:v>
                </c:pt>
                <c:pt idx="42">
                  <c:v>-141.46347231602155</c:v>
                </c:pt>
                <c:pt idx="43">
                  <c:v>907.35840691583576</c:v>
                </c:pt>
                <c:pt idx="44">
                  <c:v>113.55643193999997</c:v>
                </c:pt>
                <c:pt idx="45">
                  <c:v>210.12009686499994</c:v>
                </c:pt>
                <c:pt idx="46">
                  <c:v>17.306431939999978</c:v>
                </c:pt>
                <c:pt idx="47">
                  <c:v>306.80922775999994</c:v>
                </c:pt>
                <c:pt idx="48">
                  <c:v>-78.943568060000018</c:v>
                </c:pt>
                <c:pt idx="49">
                  <c:v>210.12009686499994</c:v>
                </c:pt>
                <c:pt idx="50">
                  <c:v>-722.35258210378083</c:v>
                </c:pt>
                <c:pt idx="51">
                  <c:v>114.30922775999998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72-47F3-B46C-8F888FBD0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3533800"/>
        <c:axId val="583529864"/>
      </c:lineChart>
      <c:catAx>
        <c:axId val="583533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529864"/>
        <c:crosses val="autoZero"/>
        <c:auto val="1"/>
        <c:lblAlgn val="ctr"/>
        <c:lblOffset val="100"/>
        <c:noMultiLvlLbl val="0"/>
      </c:catAx>
      <c:valAx>
        <c:axId val="583529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533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resistive forces (N) vs Velocity (n/m)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099084532049066E-2"/>
          <c:y val="0.11197478871739477"/>
          <c:w val="0.8951474574138969"/>
          <c:h val="0.76645916336772602"/>
        </c:manualLayout>
      </c:layout>
      <c:lineChart>
        <c:grouping val="standard"/>
        <c:varyColors val="0"/>
        <c:ser>
          <c:idx val="0"/>
          <c:order val="0"/>
          <c:tx>
            <c:strRef>
              <c:f>'Assignment 2'!$P$13</c:f>
              <c:strCache>
                <c:ptCount val="1"/>
                <c:pt idx="0">
                  <c:v>Total resistive forces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'Assignment 2'!$I$14:$I$65</c:f>
              <c:numCache>
                <c:formatCode>General</c:formatCode>
                <c:ptCount val="52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  <c:pt idx="10">
                  <c:v>7</c:v>
                </c:pt>
                <c:pt idx="11">
                  <c:v>6</c:v>
                </c:pt>
                <c:pt idx="12">
                  <c:v>7.5</c:v>
                </c:pt>
                <c:pt idx="13">
                  <c:v>5</c:v>
                </c:pt>
                <c:pt idx="14">
                  <c:v>3</c:v>
                </c:pt>
                <c:pt idx="15">
                  <c:v>2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3</c:v>
                </c:pt>
                <c:pt idx="22">
                  <c:v>3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3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3</c:v>
                </c:pt>
                <c:pt idx="43">
                  <c:v>2</c:v>
                </c:pt>
                <c:pt idx="44">
                  <c:v>2</c:v>
                </c:pt>
                <c:pt idx="45">
                  <c:v>3</c:v>
                </c:pt>
                <c:pt idx="46">
                  <c:v>2</c:v>
                </c:pt>
                <c:pt idx="47">
                  <c:v>4</c:v>
                </c:pt>
                <c:pt idx="48">
                  <c:v>2</c:v>
                </c:pt>
                <c:pt idx="49">
                  <c:v>3</c:v>
                </c:pt>
                <c:pt idx="50">
                  <c:v>4</c:v>
                </c:pt>
                <c:pt idx="51">
                  <c:v>4</c:v>
                </c:pt>
              </c:numCache>
            </c:numRef>
          </c:cat>
          <c:val>
            <c:numRef>
              <c:f>'Assignment 2'!$P$14:$P$65</c:f>
              <c:numCache>
                <c:formatCode>General</c:formatCode>
                <c:ptCount val="52"/>
                <c:pt idx="0">
                  <c:v>647.45999999999992</c:v>
                </c:pt>
                <c:pt idx="1">
                  <c:v>1197.8184741999999</c:v>
                </c:pt>
                <c:pt idx="2">
                  <c:v>1750.6862677999998</c:v>
                </c:pt>
                <c:pt idx="3">
                  <c:v>1203.1955871999999</c:v>
                </c:pt>
                <c:pt idx="4">
                  <c:v>1206.4218550000001</c:v>
                </c:pt>
                <c:pt idx="5">
                  <c:v>656.42185499999994</c:v>
                </c:pt>
                <c:pt idx="6">
                  <c:v>1210.3650711999999</c:v>
                </c:pt>
                <c:pt idx="7">
                  <c:v>1770.4023487999998</c:v>
                </c:pt>
                <c:pt idx="8">
                  <c:v>670.40234879999991</c:v>
                </c:pt>
                <c:pt idx="9">
                  <c:v>1670.2090177907667</c:v>
                </c:pt>
                <c:pt idx="10">
                  <c:v>2220.2090177907667</c:v>
                </c:pt>
                <c:pt idx="11">
                  <c:v>-3031.9160128841918</c:v>
                </c:pt>
                <c:pt idx="12">
                  <c:v>2785.3832777765265</c:v>
                </c:pt>
                <c:pt idx="13">
                  <c:v>-4697.2242913997306</c:v>
                </c:pt>
                <c:pt idx="14">
                  <c:v>-4898.7959493734143</c:v>
                </c:pt>
                <c:pt idx="15">
                  <c:v>98.893896799999879</c:v>
                </c:pt>
                <c:pt idx="16">
                  <c:v>1200.6862677999998</c:v>
                </c:pt>
                <c:pt idx="17">
                  <c:v>650.68626779999988</c:v>
                </c:pt>
                <c:pt idx="18">
                  <c:v>5100.1684849734138</c:v>
                </c:pt>
                <c:pt idx="19">
                  <c:v>1756.4218550000001</c:v>
                </c:pt>
                <c:pt idx="20">
                  <c:v>656.42185499999994</c:v>
                </c:pt>
                <c:pt idx="21">
                  <c:v>-449.31373220000012</c:v>
                </c:pt>
                <c:pt idx="22">
                  <c:v>650.68626779999988</c:v>
                </c:pt>
                <c:pt idx="23">
                  <c:v>-4987.1173887762043</c:v>
                </c:pt>
                <c:pt idx="24">
                  <c:v>-4437.1173887762043</c:v>
                </c:pt>
                <c:pt idx="25">
                  <c:v>-4437.1173887762043</c:v>
                </c:pt>
                <c:pt idx="26">
                  <c:v>4342.9673518841919</c:v>
                </c:pt>
                <c:pt idx="27">
                  <c:v>-5232.0307309930331</c:v>
                </c:pt>
                <c:pt idx="28">
                  <c:v>648.89389679999988</c:v>
                </c:pt>
                <c:pt idx="29">
                  <c:v>648.89389679999988</c:v>
                </c:pt>
                <c:pt idx="30">
                  <c:v>1200.6862677999998</c:v>
                </c:pt>
                <c:pt idx="31">
                  <c:v>-116.9261032</c:v>
                </c:pt>
                <c:pt idx="32">
                  <c:v>433.0738968</c:v>
                </c:pt>
                <c:pt idx="33">
                  <c:v>433.0738968</c:v>
                </c:pt>
                <c:pt idx="34">
                  <c:v>648.89389679999988</c:v>
                </c:pt>
                <c:pt idx="35">
                  <c:v>5979.8185245930335</c:v>
                </c:pt>
                <c:pt idx="36">
                  <c:v>-4437.1173887762043</c:v>
                </c:pt>
                <c:pt idx="37">
                  <c:v>1753.1955871999999</c:v>
                </c:pt>
                <c:pt idx="38">
                  <c:v>653.19558719999998</c:v>
                </c:pt>
                <c:pt idx="39">
                  <c:v>653.19558719999998</c:v>
                </c:pt>
                <c:pt idx="40">
                  <c:v>5739.2068727762044</c:v>
                </c:pt>
                <c:pt idx="41">
                  <c:v>-4677.7290405930335</c:v>
                </c:pt>
                <c:pt idx="42">
                  <c:v>-808.36269894869463</c:v>
                </c:pt>
                <c:pt idx="43">
                  <c:v>5184.9051823762047</c:v>
                </c:pt>
                <c:pt idx="44">
                  <c:v>648.89389679999988</c:v>
                </c:pt>
                <c:pt idx="45">
                  <c:v>1200.6862677999998</c:v>
                </c:pt>
                <c:pt idx="46">
                  <c:v>98.893896799999879</c:v>
                </c:pt>
                <c:pt idx="47">
                  <c:v>1753.1955871999999</c:v>
                </c:pt>
                <c:pt idx="48">
                  <c:v>-451.10610320000012</c:v>
                </c:pt>
                <c:pt idx="49">
                  <c:v>1200.6862677999998</c:v>
                </c:pt>
                <c:pt idx="50">
                  <c:v>-4127.7290405930335</c:v>
                </c:pt>
                <c:pt idx="51">
                  <c:v>653.19558719999998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F6-490E-8E92-50EFB7DFD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8649896"/>
        <c:axId val="478650224"/>
      </c:lineChart>
      <c:catAx>
        <c:axId val="478649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>
            <c:manualLayout>
              <c:xMode val="edge"/>
              <c:yMode val="edge"/>
              <c:x val="0.49477914517069277"/>
              <c:y val="0.939281968494656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650224"/>
        <c:crosses val="autoZero"/>
        <c:auto val="1"/>
        <c:lblAlgn val="ctr"/>
        <c:lblOffset val="100"/>
        <c:noMultiLvlLbl val="0"/>
      </c:catAx>
      <c:valAx>
        <c:axId val="47865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forces (n)</a:t>
                </a:r>
              </a:p>
            </c:rich>
          </c:tx>
          <c:layout>
            <c:manualLayout>
              <c:xMode val="edge"/>
              <c:yMode val="edge"/>
              <c:x val="1.6441174555322808E-2"/>
              <c:y val="0.393789866027255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649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 (m) vs Distance (m)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546886519747872E-2"/>
          <c:y val="9.924695085785995E-2"/>
          <c:w val="0.93214417185643206"/>
          <c:h val="0.75090594080997086"/>
        </c:manualLayout>
      </c:layout>
      <c:lineChart>
        <c:grouping val="standard"/>
        <c:varyColors val="0"/>
        <c:ser>
          <c:idx val="0"/>
          <c:order val="0"/>
          <c:tx>
            <c:strRef>
              <c:f>'Assignment 2'!$E$14:$E$65</c:f>
              <c:strCach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4</c:v>
                </c:pt>
                <c:pt idx="11">
                  <c:v>2</c:v>
                </c:pt>
                <c:pt idx="12">
                  <c:v>-2</c:v>
                </c:pt>
                <c:pt idx="13">
                  <c:v>-3</c:v>
                </c:pt>
                <c:pt idx="14">
                  <c:v>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0.5</c:v>
                </c:pt>
                <c:pt idx="24">
                  <c:v>0.5</c:v>
                </c:pt>
                <c:pt idx="25">
                  <c:v>0.5</c:v>
                </c:pt>
                <c:pt idx="26">
                  <c:v>-1</c:v>
                </c:pt>
                <c:pt idx="27">
                  <c:v>-1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0.5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-1</c:v>
                </c:pt>
                <c:pt idx="41">
                  <c:v>-2</c:v>
                </c:pt>
                <c:pt idx="42">
                  <c:v>-0.5</c:v>
                </c:pt>
                <c:pt idx="43">
                  <c:v>-0.5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-2</c:v>
                </c:pt>
                <c:pt idx="51">
                  <c:v>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'Assignment 2'!$D$14:$D$65</c:f>
              <c:numCache>
                <c:formatCode>General</c:formatCode>
                <c:ptCount val="52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8</c:v>
                </c:pt>
                <c:pt idx="4">
                  <c:v>13</c:v>
                </c:pt>
                <c:pt idx="5">
                  <c:v>18</c:v>
                </c:pt>
                <c:pt idx="6">
                  <c:v>24</c:v>
                </c:pt>
                <c:pt idx="7">
                  <c:v>32</c:v>
                </c:pt>
                <c:pt idx="8">
                  <c:v>40</c:v>
                </c:pt>
                <c:pt idx="9">
                  <c:v>47</c:v>
                </c:pt>
                <c:pt idx="10">
                  <c:v>54</c:v>
                </c:pt>
                <c:pt idx="11">
                  <c:v>60</c:v>
                </c:pt>
                <c:pt idx="12">
                  <c:v>67.5</c:v>
                </c:pt>
                <c:pt idx="13">
                  <c:v>72.5</c:v>
                </c:pt>
                <c:pt idx="14">
                  <c:v>75.5</c:v>
                </c:pt>
                <c:pt idx="15">
                  <c:v>77.5</c:v>
                </c:pt>
                <c:pt idx="16">
                  <c:v>80.5</c:v>
                </c:pt>
                <c:pt idx="17">
                  <c:v>83.5</c:v>
                </c:pt>
                <c:pt idx="18">
                  <c:v>86.5</c:v>
                </c:pt>
                <c:pt idx="19">
                  <c:v>91.5</c:v>
                </c:pt>
                <c:pt idx="20">
                  <c:v>96.5</c:v>
                </c:pt>
                <c:pt idx="21">
                  <c:v>99.5</c:v>
                </c:pt>
                <c:pt idx="22">
                  <c:v>102.5</c:v>
                </c:pt>
                <c:pt idx="23">
                  <c:v>104.5</c:v>
                </c:pt>
                <c:pt idx="24">
                  <c:v>106.5</c:v>
                </c:pt>
                <c:pt idx="25">
                  <c:v>108.5</c:v>
                </c:pt>
                <c:pt idx="26">
                  <c:v>111.5</c:v>
                </c:pt>
                <c:pt idx="27">
                  <c:v>113.5</c:v>
                </c:pt>
                <c:pt idx="28">
                  <c:v>115.5</c:v>
                </c:pt>
                <c:pt idx="29">
                  <c:v>117.5</c:v>
                </c:pt>
                <c:pt idx="30">
                  <c:v>120.5</c:v>
                </c:pt>
                <c:pt idx="31">
                  <c:v>122.5</c:v>
                </c:pt>
                <c:pt idx="32">
                  <c:v>124.5</c:v>
                </c:pt>
                <c:pt idx="33">
                  <c:v>126.5</c:v>
                </c:pt>
                <c:pt idx="34">
                  <c:v>128.5</c:v>
                </c:pt>
                <c:pt idx="35">
                  <c:v>130.5</c:v>
                </c:pt>
                <c:pt idx="36">
                  <c:v>132.5</c:v>
                </c:pt>
                <c:pt idx="37">
                  <c:v>136.5</c:v>
                </c:pt>
                <c:pt idx="38">
                  <c:v>140.5</c:v>
                </c:pt>
                <c:pt idx="39">
                  <c:v>144.5</c:v>
                </c:pt>
                <c:pt idx="40">
                  <c:v>148.5</c:v>
                </c:pt>
                <c:pt idx="41">
                  <c:v>152.5</c:v>
                </c:pt>
                <c:pt idx="42">
                  <c:v>155.5</c:v>
                </c:pt>
                <c:pt idx="43">
                  <c:v>157.5</c:v>
                </c:pt>
                <c:pt idx="44">
                  <c:v>159.5</c:v>
                </c:pt>
                <c:pt idx="45">
                  <c:v>162.5</c:v>
                </c:pt>
                <c:pt idx="46">
                  <c:v>164.5</c:v>
                </c:pt>
                <c:pt idx="47">
                  <c:v>168.5</c:v>
                </c:pt>
                <c:pt idx="48">
                  <c:v>170.5</c:v>
                </c:pt>
                <c:pt idx="49">
                  <c:v>173.5</c:v>
                </c:pt>
                <c:pt idx="50">
                  <c:v>177.5</c:v>
                </c:pt>
                <c:pt idx="51">
                  <c:v>181.5</c:v>
                </c:pt>
              </c:numCache>
            </c:numRef>
          </c:cat>
          <c:val>
            <c:numRef>
              <c:f>'Assignment 2'!$E$14:$E$65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4</c:v>
                </c:pt>
                <c:pt idx="11">
                  <c:v>2</c:v>
                </c:pt>
                <c:pt idx="12">
                  <c:v>-2</c:v>
                </c:pt>
                <c:pt idx="13">
                  <c:v>-3</c:v>
                </c:pt>
                <c:pt idx="14">
                  <c:v>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0.5</c:v>
                </c:pt>
                <c:pt idx="24">
                  <c:v>0.5</c:v>
                </c:pt>
                <c:pt idx="25">
                  <c:v>0.5</c:v>
                </c:pt>
                <c:pt idx="26">
                  <c:v>-1</c:v>
                </c:pt>
                <c:pt idx="27">
                  <c:v>-1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0.5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-1</c:v>
                </c:pt>
                <c:pt idx="41">
                  <c:v>-2</c:v>
                </c:pt>
                <c:pt idx="42">
                  <c:v>-0.5</c:v>
                </c:pt>
                <c:pt idx="43">
                  <c:v>-0.5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-2</c:v>
                </c:pt>
                <c:pt idx="5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D7-4FBC-B38D-E539D1B7D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3396216"/>
        <c:axId val="583397528"/>
      </c:lineChart>
      <c:catAx>
        <c:axId val="583396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>
            <c:manualLayout>
              <c:xMode val="edge"/>
              <c:yMode val="edge"/>
              <c:x val="0.48237347341415032"/>
              <c:y val="0.932363372495428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97528"/>
        <c:crosses val="autoZero"/>
        <c:auto val="1"/>
        <c:lblAlgn val="ctr"/>
        <c:lblOffset val="100"/>
        <c:noMultiLvlLbl val="0"/>
      </c:catAx>
      <c:valAx>
        <c:axId val="58339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96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62752</xdr:rowOff>
    </xdr:from>
    <xdr:to>
      <xdr:col>7</xdr:col>
      <xdr:colOff>1095373</xdr:colOff>
      <xdr:row>91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1232647</xdr:colOff>
      <xdr:row>66</xdr:row>
      <xdr:rowOff>26843</xdr:rowOff>
    </xdr:from>
    <xdr:to>
      <xdr:col>15</xdr:col>
      <xdr:colOff>428624</xdr:colOff>
      <xdr:row>91</xdr:row>
      <xdr:rowOff>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571501</xdr:colOff>
      <xdr:row>66</xdr:row>
      <xdr:rowOff>24932</xdr:rowOff>
    </xdr:from>
    <xdr:to>
      <xdr:col>23</xdr:col>
      <xdr:colOff>0</xdr:colOff>
      <xdr:row>90</xdr:row>
      <xdr:rowOff>165652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91</xdr:row>
      <xdr:rowOff>166687</xdr:rowOff>
    </xdr:from>
    <xdr:to>
      <xdr:col>7</xdr:col>
      <xdr:colOff>1095373</xdr:colOff>
      <xdr:row>116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1206953</xdr:colOff>
      <xdr:row>91</xdr:row>
      <xdr:rowOff>163285</xdr:rowOff>
    </xdr:from>
    <xdr:to>
      <xdr:col>15</xdr:col>
      <xdr:colOff>457200</xdr:colOff>
      <xdr:row>116</xdr:row>
      <xdr:rowOff>114300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tabSelected="1" zoomScale="70" zoomScaleNormal="70" workbookViewId="0">
      <selection activeCell="Q93" sqref="Q93"/>
    </sheetView>
  </sheetViews>
  <sheetFormatPr defaultRowHeight="15" x14ac:dyDescent="0.25"/>
  <cols>
    <col min="1" max="1" width="26" bestFit="1" customWidth="1"/>
    <col min="2" max="2" width="13.85546875" bestFit="1" customWidth="1"/>
    <col min="3" max="3" width="12.140625" bestFit="1" customWidth="1"/>
    <col min="4" max="4" width="31.7109375" bestFit="1" customWidth="1"/>
    <col min="5" max="5" width="12.85546875" bestFit="1" customWidth="1"/>
    <col min="6" max="6" width="10.42578125" bestFit="1" customWidth="1"/>
    <col min="7" max="7" width="23.5703125" bestFit="1" customWidth="1"/>
    <col min="8" max="8" width="20" bestFit="1" customWidth="1"/>
    <col min="9" max="9" width="13.7109375" bestFit="1" customWidth="1"/>
    <col min="10" max="10" width="18.42578125" bestFit="1" customWidth="1"/>
    <col min="11" max="11" width="18" bestFit="1" customWidth="1"/>
    <col min="12" max="12" width="14.85546875" bestFit="1" customWidth="1"/>
    <col min="13" max="13" width="21.7109375" bestFit="1" customWidth="1"/>
    <col min="14" max="14" width="24.85546875" bestFit="1" customWidth="1"/>
    <col min="15" max="15" width="21.85546875" bestFit="1" customWidth="1"/>
    <col min="16" max="16" width="23" bestFit="1" customWidth="1"/>
    <col min="17" max="17" width="23.42578125" bestFit="1" customWidth="1"/>
    <col min="18" max="18" width="19.85546875" bestFit="1" customWidth="1"/>
    <col min="19" max="19" width="24.42578125" bestFit="1" customWidth="1"/>
    <col min="20" max="21" width="16.7109375" bestFit="1" customWidth="1"/>
    <col min="22" max="22" width="18.85546875" bestFit="1" customWidth="1"/>
  </cols>
  <sheetData>
    <row r="1" spans="1:22" x14ac:dyDescent="0.25">
      <c r="A1" s="1" t="s">
        <v>0</v>
      </c>
      <c r="B1" s="1"/>
      <c r="C1" s="3"/>
      <c r="D1" s="1" t="s">
        <v>9</v>
      </c>
      <c r="E1" s="1"/>
      <c r="F1" s="3"/>
      <c r="G1" s="1" t="s">
        <v>5</v>
      </c>
      <c r="H1" s="1"/>
      <c r="I1" s="3"/>
      <c r="J1" s="1" t="s">
        <v>43</v>
      </c>
      <c r="K1" s="1" t="s">
        <v>44</v>
      </c>
      <c r="L1" s="3"/>
      <c r="M1" s="3"/>
      <c r="N1" s="1" t="s">
        <v>53</v>
      </c>
      <c r="O1" s="1" t="s">
        <v>76</v>
      </c>
    </row>
    <row r="2" spans="1:22" x14ac:dyDescent="0.25">
      <c r="A2" s="1" t="s">
        <v>3</v>
      </c>
      <c r="B2" s="2" t="s">
        <v>4</v>
      </c>
      <c r="D2" s="1" t="s">
        <v>82</v>
      </c>
      <c r="E2" s="2">
        <f>2*3.141*(B9/2+B10)</f>
        <v>2.1044699999999996</v>
      </c>
      <c r="G2" s="1" t="s">
        <v>2</v>
      </c>
      <c r="H2" s="2">
        <v>182.5</v>
      </c>
      <c r="J2" s="1">
        <v>26.8</v>
      </c>
      <c r="K2" s="2">
        <v>60</v>
      </c>
      <c r="N2" s="2">
        <f>Q54</f>
        <v>22956.827491104817</v>
      </c>
      <c r="O2" s="2">
        <v>23</v>
      </c>
    </row>
    <row r="3" spans="1:22" x14ac:dyDescent="0.25">
      <c r="A3" s="1" t="s">
        <v>1</v>
      </c>
      <c r="B3" s="2">
        <v>140</v>
      </c>
      <c r="D3" s="1" t="s">
        <v>46</v>
      </c>
      <c r="E3" s="2">
        <v>0.12</v>
      </c>
      <c r="G3" s="1" t="s">
        <v>6</v>
      </c>
      <c r="H3" s="2" t="s">
        <v>30</v>
      </c>
      <c r="J3" s="1">
        <f>J2/2</f>
        <v>13.4</v>
      </c>
      <c r="K3" s="2">
        <f>K2/2</f>
        <v>30</v>
      </c>
      <c r="N3" s="1" t="s">
        <v>54</v>
      </c>
      <c r="O3" s="1" t="s">
        <v>76</v>
      </c>
    </row>
    <row r="4" spans="1:22" x14ac:dyDescent="0.25">
      <c r="A4" s="1" t="s">
        <v>11</v>
      </c>
      <c r="B4" s="2">
        <v>120</v>
      </c>
      <c r="D4" s="1" t="s">
        <v>10</v>
      </c>
      <c r="E4" s="2">
        <f>(B3/1.341)</f>
        <v>104.39970171513797</v>
      </c>
      <c r="G4" s="1" t="s">
        <v>15</v>
      </c>
      <c r="H4" s="2">
        <v>5</v>
      </c>
      <c r="J4" s="1">
        <f>J2/3</f>
        <v>8.9333333333333336</v>
      </c>
      <c r="K4" s="2">
        <f>K2/3</f>
        <v>20</v>
      </c>
      <c r="N4" s="2">
        <f>Q66</f>
        <v>85098.062910000663</v>
      </c>
      <c r="O4" s="2">
        <v>85</v>
      </c>
    </row>
    <row r="5" spans="1:22" x14ac:dyDescent="0.25">
      <c r="A5" s="1" t="s">
        <v>58</v>
      </c>
      <c r="B5" s="2">
        <v>550</v>
      </c>
      <c r="D5" s="1" t="s">
        <v>8</v>
      </c>
      <c r="E5" s="2">
        <v>8</v>
      </c>
      <c r="G5" s="1" t="s">
        <v>16</v>
      </c>
      <c r="H5" s="2">
        <v>6</v>
      </c>
      <c r="J5" s="1">
        <f t="shared" ref="J5:K7" si="0">J3/2</f>
        <v>6.7</v>
      </c>
      <c r="K5" s="2">
        <f t="shared" si="0"/>
        <v>15</v>
      </c>
      <c r="N5" s="1" t="s">
        <v>55</v>
      </c>
      <c r="O5" s="1" t="s">
        <v>76</v>
      </c>
    </row>
    <row r="6" spans="1:22" x14ac:dyDescent="0.25">
      <c r="A6" s="1" t="s">
        <v>36</v>
      </c>
      <c r="B6" s="2">
        <v>2750</v>
      </c>
      <c r="D6" s="1" t="s">
        <v>47</v>
      </c>
      <c r="E6" s="2">
        <v>0.08</v>
      </c>
      <c r="G6" s="1" t="s">
        <v>57</v>
      </c>
      <c r="H6" s="2">
        <v>10</v>
      </c>
      <c r="J6" s="1">
        <f t="shared" si="0"/>
        <v>4.4666666666666668</v>
      </c>
      <c r="K6" s="2">
        <f t="shared" si="0"/>
        <v>10</v>
      </c>
      <c r="N6" s="2">
        <f>N4/52</f>
        <v>1636.501209807705</v>
      </c>
      <c r="O6" s="2">
        <v>1.6</v>
      </c>
    </row>
    <row r="7" spans="1:22" x14ac:dyDescent="0.25">
      <c r="A7" s="1" t="s">
        <v>37</v>
      </c>
      <c r="B7" s="2">
        <v>1780</v>
      </c>
      <c r="D7" s="1" t="s">
        <v>59</v>
      </c>
      <c r="E7" s="2">
        <v>2.5</v>
      </c>
      <c r="G7" s="1" t="s">
        <v>60</v>
      </c>
      <c r="H7" s="2">
        <v>1.2</v>
      </c>
      <c r="J7" s="1">
        <f t="shared" si="0"/>
        <v>3.35</v>
      </c>
      <c r="K7" s="2">
        <f t="shared" si="0"/>
        <v>7.5</v>
      </c>
    </row>
    <row r="8" spans="1:22" x14ac:dyDescent="0.25">
      <c r="A8" s="1" t="s">
        <v>38</v>
      </c>
      <c r="B8" s="2">
        <v>1370</v>
      </c>
      <c r="D8" s="1" t="s">
        <v>61</v>
      </c>
      <c r="E8" s="2">
        <f>((B7*B8)*0.7)/1000000</f>
        <v>1.70702</v>
      </c>
    </row>
    <row r="9" spans="1:22" x14ac:dyDescent="0.25">
      <c r="A9" s="1" t="s">
        <v>13</v>
      </c>
      <c r="B9" s="2">
        <v>0.35</v>
      </c>
      <c r="D9" s="1" t="s">
        <v>40</v>
      </c>
      <c r="E9" s="2">
        <v>0.35</v>
      </c>
      <c r="O9" s="3"/>
    </row>
    <row r="10" spans="1:22" x14ac:dyDescent="0.25">
      <c r="A10" s="1" t="s">
        <v>12</v>
      </c>
      <c r="B10" s="2">
        <v>0.16</v>
      </c>
      <c r="D10" t="s">
        <v>32</v>
      </c>
    </row>
    <row r="11" spans="1:22" x14ac:dyDescent="0.25">
      <c r="A11" s="1" t="s">
        <v>14</v>
      </c>
      <c r="B11" s="2">
        <v>4</v>
      </c>
    </row>
    <row r="13" spans="1:22" x14ac:dyDescent="0.25">
      <c r="A13" s="1" t="s">
        <v>74</v>
      </c>
      <c r="B13" s="1" t="s">
        <v>6</v>
      </c>
      <c r="C13" s="1" t="s">
        <v>20</v>
      </c>
      <c r="D13" s="1" t="s">
        <v>39</v>
      </c>
      <c r="E13" s="1" t="s">
        <v>17</v>
      </c>
      <c r="F13" s="1" t="s">
        <v>7</v>
      </c>
      <c r="G13" s="1" t="s">
        <v>31</v>
      </c>
      <c r="H13" s="1" t="s">
        <v>42</v>
      </c>
      <c r="I13" s="1" t="s">
        <v>18</v>
      </c>
      <c r="J13" s="1" t="s">
        <v>59</v>
      </c>
      <c r="K13" s="1" t="s">
        <v>41</v>
      </c>
      <c r="L13" s="1" t="s">
        <v>48</v>
      </c>
      <c r="M13" s="1" t="s">
        <v>77</v>
      </c>
      <c r="N13" s="1" t="s">
        <v>45</v>
      </c>
      <c r="O13" s="1" t="s">
        <v>49</v>
      </c>
      <c r="P13" s="1" t="s">
        <v>50</v>
      </c>
      <c r="Q13" s="1" t="s">
        <v>52</v>
      </c>
      <c r="R13" s="1" t="s">
        <v>51</v>
      </c>
      <c r="S13" s="1" t="s">
        <v>78</v>
      </c>
      <c r="T13" s="1" t="s">
        <v>79</v>
      </c>
      <c r="U13" s="1" t="s">
        <v>80</v>
      </c>
      <c r="V13" s="1" t="s">
        <v>81</v>
      </c>
    </row>
    <row r="14" spans="1:22" x14ac:dyDescent="0.25">
      <c r="A14" s="1" t="s">
        <v>19</v>
      </c>
      <c r="B14" s="2" t="s">
        <v>21</v>
      </c>
      <c r="C14" s="2">
        <v>0</v>
      </c>
      <c r="D14" s="2">
        <f>C14</f>
        <v>0</v>
      </c>
      <c r="E14" s="2">
        <v>0</v>
      </c>
      <c r="F14" s="2">
        <v>0</v>
      </c>
      <c r="G14" s="2">
        <v>0</v>
      </c>
      <c r="H14" s="2">
        <f>G14</f>
        <v>0</v>
      </c>
      <c r="I14" s="2">
        <v>0</v>
      </c>
      <c r="J14" s="2">
        <v>0</v>
      </c>
      <c r="K14" s="2">
        <v>0</v>
      </c>
      <c r="L14" s="2">
        <f>9.81*$B$5*($E$3)</f>
        <v>647.45999999999992</v>
      </c>
      <c r="M14" s="2">
        <f>J14*B5</f>
        <v>0</v>
      </c>
      <c r="N14" s="2">
        <f>0.5*$E$8*$E$9*$H$7*(I14*I14)</f>
        <v>0</v>
      </c>
      <c r="O14" s="2">
        <f>$B$5*9.81*-SIN(K14)</f>
        <v>0</v>
      </c>
      <c r="P14" s="2">
        <f>L14+N14+O14+M14</f>
        <v>647.45999999999992</v>
      </c>
      <c r="Q14" s="2">
        <f>P14*I14</f>
        <v>0</v>
      </c>
      <c r="R14" s="2">
        <f>-(Q14)+104400</f>
        <v>104400</v>
      </c>
      <c r="S14" s="2">
        <v>0</v>
      </c>
      <c r="T14" s="2">
        <f>P14*($B$9*0.5)</f>
        <v>113.30549999999998</v>
      </c>
      <c r="U14" s="2">
        <f>P14*D14</f>
        <v>0</v>
      </c>
      <c r="V14" s="2">
        <f>SUM(U14,V13)</f>
        <v>0</v>
      </c>
    </row>
    <row r="15" spans="1:22" x14ac:dyDescent="0.25">
      <c r="A15" s="1" t="s">
        <v>28</v>
      </c>
      <c r="B15" s="2" t="s">
        <v>21</v>
      </c>
      <c r="C15" s="2">
        <v>1</v>
      </c>
      <c r="D15" s="2">
        <f>C15+D14</f>
        <v>1</v>
      </c>
      <c r="E15" s="2">
        <v>0</v>
      </c>
      <c r="F15" s="2">
        <v>0</v>
      </c>
      <c r="G15" s="2">
        <f>C15/I15</f>
        <v>1</v>
      </c>
      <c r="H15" s="2">
        <v>1</v>
      </c>
      <c r="I15" s="2">
        <v>1</v>
      </c>
      <c r="J15" s="2">
        <f>(I15-I14)/G15</f>
        <v>1</v>
      </c>
      <c r="K15" s="2">
        <f>DEGREES(ASIN(E15/C15))</f>
        <v>0</v>
      </c>
      <c r="L15" s="2">
        <f t="shared" ref="L15:L44" si="1">9.81*$B$5*($E$3)</f>
        <v>647.45999999999992</v>
      </c>
      <c r="M15" s="2">
        <f>J15*$B$5</f>
        <v>550</v>
      </c>
      <c r="N15" s="2">
        <f>0.5*$E$8*$E$9*$H$7*(I15*I15)</f>
        <v>0.35847419999999991</v>
      </c>
      <c r="O15" s="2">
        <f t="shared" ref="O15:O22" si="2">$B$5*9.81*-SIN(K15)</f>
        <v>0</v>
      </c>
      <c r="P15" s="2">
        <f t="shared" ref="P15:P65" si="3">L15+N15+O15+M15</f>
        <v>1197.8184741999999</v>
      </c>
      <c r="Q15" s="2">
        <f>P15*I15</f>
        <v>1197.8184741999999</v>
      </c>
      <c r="R15" s="2">
        <f t="shared" ref="R15:R65" si="4">-(Q15)+104400</f>
        <v>103202.1815258</v>
      </c>
      <c r="S15" s="2">
        <f>Q15/G15</f>
        <v>1197.8184741999999</v>
      </c>
      <c r="T15" s="2">
        <f t="shared" ref="T15:T65" si="5">P15*($B$9*0.5)</f>
        <v>209.61823298499996</v>
      </c>
      <c r="U15" s="2">
        <f t="shared" ref="U15:U65" si="6">P15*D15</f>
        <v>1197.8184741999999</v>
      </c>
      <c r="V15" s="2">
        <f t="shared" ref="V15:V65" si="7">SUM(U15,V14)</f>
        <v>1197.8184741999999</v>
      </c>
    </row>
    <row r="16" spans="1:22" x14ac:dyDescent="0.25">
      <c r="A16" s="1" t="s">
        <v>28</v>
      </c>
      <c r="B16" s="2" t="s">
        <v>21</v>
      </c>
      <c r="C16" s="2">
        <v>3</v>
      </c>
      <c r="D16" s="2">
        <f t="shared" ref="D16:D38" si="8">C16+D15</f>
        <v>4</v>
      </c>
      <c r="E16" s="2">
        <v>0</v>
      </c>
      <c r="F16" s="2">
        <v>0</v>
      </c>
      <c r="G16" s="2">
        <f t="shared" ref="G16:G35" si="9">C16/I16</f>
        <v>1</v>
      </c>
      <c r="H16" s="2">
        <v>3</v>
      </c>
      <c r="I16" s="2">
        <v>3</v>
      </c>
      <c r="J16" s="2">
        <f t="shared" ref="J16:J65" si="10">(I16-I15)/G16</f>
        <v>2</v>
      </c>
      <c r="K16" s="2">
        <f t="shared" ref="K16:K35" si="11">DEGREES(ASIN(E16/C16))</f>
        <v>0</v>
      </c>
      <c r="L16" s="2">
        <f t="shared" si="1"/>
        <v>647.45999999999992</v>
      </c>
      <c r="M16" s="2">
        <f t="shared" ref="M16:M65" si="12">J16*$B$5</f>
        <v>1100</v>
      </c>
      <c r="N16" s="2">
        <f t="shared" ref="N16:N65" si="13">0.5*$E$8*$E$9*$H$7*(I16*I16)</f>
        <v>3.2262677999999991</v>
      </c>
      <c r="O16" s="2">
        <f t="shared" si="2"/>
        <v>0</v>
      </c>
      <c r="P16" s="2">
        <f t="shared" si="3"/>
        <v>1750.6862677999998</v>
      </c>
      <c r="Q16" s="2">
        <f>P16*I16</f>
        <v>5252.0588033999993</v>
      </c>
      <c r="R16" s="2">
        <f t="shared" si="4"/>
        <v>99147.941196600004</v>
      </c>
      <c r="S16" s="2">
        <f t="shared" ref="S15:S65" si="14">Q16/G16</f>
        <v>5252.0588033999993</v>
      </c>
      <c r="T16" s="2">
        <f t="shared" si="5"/>
        <v>306.37009686499994</v>
      </c>
      <c r="U16" s="2">
        <f t="shared" si="6"/>
        <v>7002.7450711999991</v>
      </c>
      <c r="V16" s="2">
        <f t="shared" si="7"/>
        <v>8200.5635453999985</v>
      </c>
    </row>
    <row r="17" spans="1:22" x14ac:dyDescent="0.25">
      <c r="A17" s="1" t="s">
        <v>28</v>
      </c>
      <c r="B17" s="2" t="s">
        <v>21</v>
      </c>
      <c r="C17" s="2">
        <v>4</v>
      </c>
      <c r="D17" s="2">
        <f t="shared" si="8"/>
        <v>8</v>
      </c>
      <c r="E17" s="2">
        <v>0</v>
      </c>
      <c r="F17" s="2">
        <v>0</v>
      </c>
      <c r="G17" s="2">
        <f t="shared" si="9"/>
        <v>1</v>
      </c>
      <c r="H17" s="2">
        <f>G16+H16</f>
        <v>4</v>
      </c>
      <c r="I17" s="2">
        <v>4</v>
      </c>
      <c r="J17" s="2">
        <f t="shared" si="10"/>
        <v>1</v>
      </c>
      <c r="K17" s="2">
        <f t="shared" si="11"/>
        <v>0</v>
      </c>
      <c r="L17" s="2">
        <f t="shared" si="1"/>
        <v>647.45999999999992</v>
      </c>
      <c r="M17" s="2">
        <f t="shared" si="12"/>
        <v>550</v>
      </c>
      <c r="N17" s="2">
        <f t="shared" si="13"/>
        <v>5.7355871999999986</v>
      </c>
      <c r="O17" s="2">
        <f t="shared" si="2"/>
        <v>0</v>
      </c>
      <c r="P17" s="2">
        <f t="shared" si="3"/>
        <v>1203.1955871999999</v>
      </c>
      <c r="Q17" s="2">
        <f>P17*I17</f>
        <v>4812.7823487999995</v>
      </c>
      <c r="R17" s="2">
        <f t="shared" si="4"/>
        <v>99587.217651200001</v>
      </c>
      <c r="S17" s="2">
        <f t="shared" si="14"/>
        <v>4812.7823487999995</v>
      </c>
      <c r="T17" s="2">
        <f t="shared" si="5"/>
        <v>210.55922775999997</v>
      </c>
      <c r="U17" s="2">
        <f t="shared" si="6"/>
        <v>9625.5646975999989</v>
      </c>
      <c r="V17" s="2">
        <f t="shared" si="7"/>
        <v>17826.128242999999</v>
      </c>
    </row>
    <row r="18" spans="1:22" x14ac:dyDescent="0.25">
      <c r="A18" s="1" t="s">
        <v>28</v>
      </c>
      <c r="B18" s="2" t="s">
        <v>21</v>
      </c>
      <c r="C18" s="2">
        <v>5</v>
      </c>
      <c r="D18" s="2">
        <f t="shared" si="8"/>
        <v>13</v>
      </c>
      <c r="E18" s="2">
        <v>0</v>
      </c>
      <c r="F18" s="2">
        <v>0</v>
      </c>
      <c r="G18" s="2">
        <f t="shared" si="9"/>
        <v>1</v>
      </c>
      <c r="H18" s="2">
        <f t="shared" ref="H18:H65" si="15">G17+H17</f>
        <v>5</v>
      </c>
      <c r="I18" s="2">
        <v>5</v>
      </c>
      <c r="J18" s="2">
        <f t="shared" si="10"/>
        <v>1</v>
      </c>
      <c r="K18" s="2">
        <f t="shared" si="11"/>
        <v>0</v>
      </c>
      <c r="L18" s="2">
        <f t="shared" si="1"/>
        <v>647.45999999999992</v>
      </c>
      <c r="M18" s="2">
        <f t="shared" si="12"/>
        <v>550</v>
      </c>
      <c r="N18" s="2">
        <f t="shared" si="13"/>
        <v>8.9618549999999981</v>
      </c>
      <c r="O18" s="2">
        <f t="shared" si="2"/>
        <v>0</v>
      </c>
      <c r="P18" s="2">
        <f t="shared" si="3"/>
        <v>1206.4218550000001</v>
      </c>
      <c r="Q18" s="2">
        <f>P18*I18</f>
        <v>6032.1092750000007</v>
      </c>
      <c r="R18" s="2">
        <f t="shared" si="4"/>
        <v>98367.890725000005</v>
      </c>
      <c r="S18" s="2">
        <f t="shared" si="14"/>
        <v>6032.1092750000007</v>
      </c>
      <c r="T18" s="2">
        <f t="shared" si="5"/>
        <v>211.123824625</v>
      </c>
      <c r="U18" s="2">
        <f t="shared" si="6"/>
        <v>15683.484115000001</v>
      </c>
      <c r="V18" s="2">
        <f t="shared" si="7"/>
        <v>33509.612357999998</v>
      </c>
    </row>
    <row r="19" spans="1:22" x14ac:dyDescent="0.25">
      <c r="A19" s="1" t="s">
        <v>28</v>
      </c>
      <c r="B19" s="2" t="s">
        <v>21</v>
      </c>
      <c r="C19" s="2">
        <v>5</v>
      </c>
      <c r="D19" s="2">
        <f t="shared" si="8"/>
        <v>18</v>
      </c>
      <c r="E19" s="2">
        <v>0</v>
      </c>
      <c r="F19" s="2">
        <v>0</v>
      </c>
      <c r="G19" s="2">
        <f t="shared" si="9"/>
        <v>1</v>
      </c>
      <c r="H19" s="2">
        <f t="shared" si="15"/>
        <v>6</v>
      </c>
      <c r="I19" s="2">
        <v>5</v>
      </c>
      <c r="J19" s="2">
        <f t="shared" si="10"/>
        <v>0</v>
      </c>
      <c r="K19" s="2">
        <f t="shared" si="11"/>
        <v>0</v>
      </c>
      <c r="L19" s="2">
        <f t="shared" si="1"/>
        <v>647.45999999999992</v>
      </c>
      <c r="M19" s="2">
        <f t="shared" si="12"/>
        <v>0</v>
      </c>
      <c r="N19" s="2">
        <f t="shared" si="13"/>
        <v>8.9618549999999981</v>
      </c>
      <c r="O19" s="2">
        <f t="shared" si="2"/>
        <v>0</v>
      </c>
      <c r="P19" s="2">
        <f t="shared" si="3"/>
        <v>656.42185499999994</v>
      </c>
      <c r="Q19" s="2">
        <f t="shared" ref="Q19:Q65" si="16">P19*I19</f>
        <v>3282.1092749999998</v>
      </c>
      <c r="R19" s="2">
        <f t="shared" si="4"/>
        <v>101117.890725</v>
      </c>
      <c r="S19" s="2">
        <f t="shared" si="14"/>
        <v>3282.1092749999998</v>
      </c>
      <c r="T19" s="2">
        <f t="shared" si="5"/>
        <v>114.87382462499998</v>
      </c>
      <c r="U19" s="2">
        <f t="shared" si="6"/>
        <v>11815.593389999998</v>
      </c>
      <c r="V19" s="2">
        <f t="shared" si="7"/>
        <v>45325.205747999993</v>
      </c>
    </row>
    <row r="20" spans="1:22" x14ac:dyDescent="0.25">
      <c r="A20" s="1" t="s">
        <v>28</v>
      </c>
      <c r="B20" s="2" t="s">
        <v>21</v>
      </c>
      <c r="C20" s="2">
        <v>6</v>
      </c>
      <c r="D20" s="2">
        <f t="shared" si="8"/>
        <v>24</v>
      </c>
      <c r="E20" s="2">
        <v>0</v>
      </c>
      <c r="F20" s="2">
        <v>0</v>
      </c>
      <c r="G20" s="2">
        <f t="shared" si="9"/>
        <v>1</v>
      </c>
      <c r="H20" s="2">
        <f t="shared" si="15"/>
        <v>7</v>
      </c>
      <c r="I20" s="2">
        <v>6</v>
      </c>
      <c r="J20" s="2">
        <f t="shared" si="10"/>
        <v>1</v>
      </c>
      <c r="K20" s="2">
        <f t="shared" si="11"/>
        <v>0</v>
      </c>
      <c r="L20" s="2">
        <f t="shared" si="1"/>
        <v>647.45999999999992</v>
      </c>
      <c r="M20" s="2">
        <f t="shared" si="12"/>
        <v>550</v>
      </c>
      <c r="N20" s="2">
        <f t="shared" si="13"/>
        <v>12.905071199999997</v>
      </c>
      <c r="O20" s="2">
        <f t="shared" si="2"/>
        <v>0</v>
      </c>
      <c r="P20" s="2">
        <f t="shared" si="3"/>
        <v>1210.3650711999999</v>
      </c>
      <c r="Q20" s="2">
        <f t="shared" si="16"/>
        <v>7262.1904271999992</v>
      </c>
      <c r="R20" s="2">
        <f t="shared" si="4"/>
        <v>97137.809572800004</v>
      </c>
      <c r="S20" s="2">
        <f t="shared" si="14"/>
        <v>7262.1904271999992</v>
      </c>
      <c r="T20" s="2">
        <f t="shared" si="5"/>
        <v>211.81388745999996</v>
      </c>
      <c r="U20" s="2">
        <f t="shared" si="6"/>
        <v>29048.761708799997</v>
      </c>
      <c r="V20" s="2">
        <f t="shared" si="7"/>
        <v>74373.96745679999</v>
      </c>
    </row>
    <row r="21" spans="1:22" x14ac:dyDescent="0.25">
      <c r="A21" s="1" t="s">
        <v>28</v>
      </c>
      <c r="B21" s="2" t="s">
        <v>21</v>
      </c>
      <c r="C21" s="2">
        <v>8</v>
      </c>
      <c r="D21" s="2">
        <f t="shared" si="8"/>
        <v>32</v>
      </c>
      <c r="E21" s="2">
        <v>0</v>
      </c>
      <c r="F21" s="2">
        <v>0</v>
      </c>
      <c r="G21" s="2">
        <f t="shared" si="9"/>
        <v>1</v>
      </c>
      <c r="H21" s="2">
        <f t="shared" si="15"/>
        <v>8</v>
      </c>
      <c r="I21" s="2">
        <v>8</v>
      </c>
      <c r="J21" s="2">
        <f t="shared" si="10"/>
        <v>2</v>
      </c>
      <c r="K21" s="2">
        <f t="shared" si="11"/>
        <v>0</v>
      </c>
      <c r="L21" s="2">
        <f t="shared" si="1"/>
        <v>647.45999999999992</v>
      </c>
      <c r="M21" s="2">
        <f t="shared" si="12"/>
        <v>1100</v>
      </c>
      <c r="N21" s="2">
        <f t="shared" si="13"/>
        <v>22.942348799999994</v>
      </c>
      <c r="O21" s="2">
        <f t="shared" si="2"/>
        <v>0</v>
      </c>
      <c r="P21" s="2">
        <f t="shared" si="3"/>
        <v>1770.4023487999998</v>
      </c>
      <c r="Q21" s="2">
        <f t="shared" si="16"/>
        <v>14163.218790399998</v>
      </c>
      <c r="R21" s="2">
        <f t="shared" si="4"/>
        <v>90236.781209599998</v>
      </c>
      <c r="S21" s="2">
        <f t="shared" si="14"/>
        <v>14163.218790399998</v>
      </c>
      <c r="T21" s="2">
        <f t="shared" si="5"/>
        <v>309.82041103999995</v>
      </c>
      <c r="U21" s="2">
        <f t="shared" si="6"/>
        <v>56652.875161599994</v>
      </c>
      <c r="V21" s="2">
        <f t="shared" si="7"/>
        <v>131026.84261839998</v>
      </c>
    </row>
    <row r="22" spans="1:22" x14ac:dyDescent="0.25">
      <c r="A22" s="1" t="s">
        <v>62</v>
      </c>
      <c r="B22" s="2" t="s">
        <v>21</v>
      </c>
      <c r="C22" s="2">
        <v>8</v>
      </c>
      <c r="D22" s="2">
        <f t="shared" si="8"/>
        <v>40</v>
      </c>
      <c r="E22" s="2">
        <v>0</v>
      </c>
      <c r="F22" s="2">
        <v>0</v>
      </c>
      <c r="G22" s="2">
        <f t="shared" si="9"/>
        <v>1</v>
      </c>
      <c r="H22" s="2">
        <f t="shared" si="15"/>
        <v>9</v>
      </c>
      <c r="I22" s="2">
        <v>8</v>
      </c>
      <c r="J22" s="2">
        <f t="shared" si="10"/>
        <v>0</v>
      </c>
      <c r="K22" s="2">
        <f t="shared" si="11"/>
        <v>0</v>
      </c>
      <c r="L22" s="2">
        <f t="shared" si="1"/>
        <v>647.45999999999992</v>
      </c>
      <c r="M22" s="2">
        <f t="shared" si="12"/>
        <v>0</v>
      </c>
      <c r="N22" s="2">
        <f t="shared" si="13"/>
        <v>22.942348799999994</v>
      </c>
      <c r="O22" s="2">
        <f t="shared" si="2"/>
        <v>0</v>
      </c>
      <c r="P22" s="2">
        <f t="shared" si="3"/>
        <v>670.40234879999991</v>
      </c>
      <c r="Q22" s="2">
        <f t="shared" si="16"/>
        <v>5363.2187903999993</v>
      </c>
      <c r="R22" s="2">
        <f t="shared" si="4"/>
        <v>99036.781209599998</v>
      </c>
      <c r="S22" s="2">
        <f t="shared" si="14"/>
        <v>5363.2187903999993</v>
      </c>
      <c r="T22" s="2">
        <f t="shared" si="5"/>
        <v>117.32041103999998</v>
      </c>
      <c r="U22" s="2">
        <f t="shared" si="6"/>
        <v>26816.093951999996</v>
      </c>
      <c r="V22" s="2">
        <f t="shared" si="7"/>
        <v>157842.93657039996</v>
      </c>
    </row>
    <row r="23" spans="1:22" x14ac:dyDescent="0.25">
      <c r="A23" s="1" t="s">
        <v>22</v>
      </c>
      <c r="B23" s="2" t="s">
        <v>21</v>
      </c>
      <c r="C23" s="2">
        <v>7</v>
      </c>
      <c r="D23" s="2">
        <f t="shared" si="8"/>
        <v>47</v>
      </c>
      <c r="E23" s="2">
        <v>4</v>
      </c>
      <c r="F23" s="2">
        <f>E23+E22</f>
        <v>4</v>
      </c>
      <c r="G23" s="2">
        <f t="shared" si="9"/>
        <v>1</v>
      </c>
      <c r="H23" s="2">
        <f t="shared" si="15"/>
        <v>10</v>
      </c>
      <c r="I23" s="2">
        <v>7</v>
      </c>
      <c r="J23" s="2">
        <f t="shared" si="10"/>
        <v>-1</v>
      </c>
      <c r="K23" s="2">
        <f>DEGREES(ASIN(E23/C23))</f>
        <v>34.849904579046481</v>
      </c>
      <c r="L23" s="2">
        <f t="shared" si="1"/>
        <v>647.45999999999992</v>
      </c>
      <c r="M23" s="2">
        <f t="shared" si="12"/>
        <v>-550</v>
      </c>
      <c r="N23" s="2">
        <f t="shared" si="13"/>
        <v>17.565235799999996</v>
      </c>
      <c r="O23" s="2">
        <f>$B$5*9.81*-SIN(K23)</f>
        <v>1555.1837819907666</v>
      </c>
      <c r="P23" s="2">
        <f t="shared" si="3"/>
        <v>1670.2090177907667</v>
      </c>
      <c r="Q23" s="2">
        <f>P23*I23</f>
        <v>11691.463124535367</v>
      </c>
      <c r="R23" s="2">
        <f t="shared" si="4"/>
        <v>92708.536875464633</v>
      </c>
      <c r="S23" s="2">
        <f>Q23/G23</f>
        <v>11691.463124535367</v>
      </c>
      <c r="T23" s="2">
        <f t="shared" si="5"/>
        <v>292.28657811338417</v>
      </c>
      <c r="U23" s="2">
        <f t="shared" si="6"/>
        <v>78499.823836166033</v>
      </c>
      <c r="V23" s="2">
        <f t="shared" si="7"/>
        <v>236342.760406566</v>
      </c>
    </row>
    <row r="24" spans="1:22" x14ac:dyDescent="0.25">
      <c r="A24" s="1" t="s">
        <v>22</v>
      </c>
      <c r="B24" s="2" t="s">
        <v>21</v>
      </c>
      <c r="C24" s="2">
        <v>7</v>
      </c>
      <c r="D24" s="2">
        <f t="shared" si="8"/>
        <v>54</v>
      </c>
      <c r="E24" s="2">
        <v>4</v>
      </c>
      <c r="F24" s="2">
        <f t="shared" ref="F24" si="17">E24+E23</f>
        <v>8</v>
      </c>
      <c r="G24" s="2">
        <f t="shared" si="9"/>
        <v>1</v>
      </c>
      <c r="H24" s="2">
        <f t="shared" si="15"/>
        <v>11</v>
      </c>
      <c r="I24" s="2">
        <v>7</v>
      </c>
      <c r="J24" s="2">
        <f t="shared" si="10"/>
        <v>0</v>
      </c>
      <c r="K24" s="2">
        <f t="shared" si="11"/>
        <v>34.849904579046481</v>
      </c>
      <c r="L24" s="2">
        <f t="shared" si="1"/>
        <v>647.45999999999992</v>
      </c>
      <c r="M24" s="2">
        <f t="shared" si="12"/>
        <v>0</v>
      </c>
      <c r="N24" s="2">
        <f t="shared" si="13"/>
        <v>17.565235799999996</v>
      </c>
      <c r="O24" s="2">
        <f t="shared" ref="O24:O65" si="18">$B$5*9.81*-SIN(K24)</f>
        <v>1555.1837819907666</v>
      </c>
      <c r="P24" s="2">
        <f t="shared" si="3"/>
        <v>2220.2090177907667</v>
      </c>
      <c r="Q24" s="2">
        <f t="shared" si="16"/>
        <v>15541.463124535367</v>
      </c>
      <c r="R24" s="2">
        <f t="shared" si="4"/>
        <v>88858.536875464633</v>
      </c>
      <c r="S24" s="2">
        <f t="shared" si="14"/>
        <v>15541.463124535367</v>
      </c>
      <c r="T24" s="2">
        <f t="shared" si="5"/>
        <v>388.53657811338417</v>
      </c>
      <c r="U24" s="2">
        <f t="shared" si="6"/>
        <v>119891.2869607014</v>
      </c>
      <c r="V24" s="2">
        <f t="shared" si="7"/>
        <v>356234.04736726743</v>
      </c>
    </row>
    <row r="25" spans="1:22" x14ac:dyDescent="0.25">
      <c r="A25" s="1" t="s">
        <v>22</v>
      </c>
      <c r="B25" s="2" t="s">
        <v>21</v>
      </c>
      <c r="C25" s="2">
        <v>6</v>
      </c>
      <c r="D25" s="2">
        <f t="shared" si="8"/>
        <v>60</v>
      </c>
      <c r="E25" s="2">
        <v>2</v>
      </c>
      <c r="F25" s="2">
        <v>10</v>
      </c>
      <c r="G25" s="2">
        <f t="shared" si="9"/>
        <v>1</v>
      </c>
      <c r="H25" s="2">
        <f t="shared" si="15"/>
        <v>12</v>
      </c>
      <c r="I25" s="2">
        <v>6</v>
      </c>
      <c r="J25" s="2">
        <f t="shared" si="10"/>
        <v>-1</v>
      </c>
      <c r="K25" s="2">
        <f t="shared" si="11"/>
        <v>19.471220634490692</v>
      </c>
      <c r="L25" s="2">
        <f t="shared" si="1"/>
        <v>647.45999999999992</v>
      </c>
      <c r="M25" s="2">
        <f t="shared" si="12"/>
        <v>-550</v>
      </c>
      <c r="N25" s="2">
        <f t="shared" si="13"/>
        <v>12.905071199999997</v>
      </c>
      <c r="O25" s="2">
        <f t="shared" si="18"/>
        <v>-3142.2810840841917</v>
      </c>
      <c r="P25" s="2">
        <f t="shared" si="3"/>
        <v>-3031.9160128841918</v>
      </c>
      <c r="Q25" s="2">
        <f t="shared" si="16"/>
        <v>-18191.49607730515</v>
      </c>
      <c r="R25" s="2">
        <f t="shared" si="4"/>
        <v>122591.49607730514</v>
      </c>
      <c r="S25" s="2">
        <f t="shared" si="14"/>
        <v>-18191.49607730515</v>
      </c>
      <c r="T25" s="2">
        <f t="shared" si="5"/>
        <v>-530.58530225473351</v>
      </c>
      <c r="U25" s="2">
        <f t="shared" si="6"/>
        <v>-181914.96077305151</v>
      </c>
      <c r="V25" s="2">
        <f t="shared" si="7"/>
        <v>174319.08659421591</v>
      </c>
    </row>
    <row r="26" spans="1:22" x14ac:dyDescent="0.25">
      <c r="A26" s="1" t="s">
        <v>23</v>
      </c>
      <c r="B26" s="2" t="s">
        <v>21</v>
      </c>
      <c r="C26" s="2">
        <v>7.5</v>
      </c>
      <c r="D26" s="2">
        <f t="shared" si="8"/>
        <v>67.5</v>
      </c>
      <c r="E26" s="2">
        <v>-2</v>
      </c>
      <c r="F26" s="2">
        <v>8</v>
      </c>
      <c r="G26" s="2">
        <f t="shared" si="9"/>
        <v>1</v>
      </c>
      <c r="H26" s="2">
        <f t="shared" si="15"/>
        <v>13</v>
      </c>
      <c r="I26" s="2">
        <v>7.5</v>
      </c>
      <c r="J26" s="2">
        <f t="shared" si="10"/>
        <v>1.5</v>
      </c>
      <c r="K26" s="2">
        <f t="shared" si="11"/>
        <v>-15.466009953420551</v>
      </c>
      <c r="L26" s="2">
        <f t="shared" si="1"/>
        <v>647.45999999999992</v>
      </c>
      <c r="M26" s="2">
        <f t="shared" si="12"/>
        <v>825</v>
      </c>
      <c r="N26" s="2">
        <f t="shared" si="13"/>
        <v>20.164173749999996</v>
      </c>
      <c r="O26" s="2">
        <f t="shared" si="18"/>
        <v>1292.7591040265268</v>
      </c>
      <c r="P26" s="2">
        <f t="shared" si="3"/>
        <v>2785.3832777765265</v>
      </c>
      <c r="Q26" s="2">
        <f t="shared" si="16"/>
        <v>20890.374583323948</v>
      </c>
      <c r="R26" s="2">
        <f t="shared" si="4"/>
        <v>83509.625416676048</v>
      </c>
      <c r="S26" s="2">
        <f t="shared" si="14"/>
        <v>20890.374583323948</v>
      </c>
      <c r="T26" s="2">
        <f t="shared" si="5"/>
        <v>487.44207361089212</v>
      </c>
      <c r="U26" s="2">
        <f t="shared" si="6"/>
        <v>188013.37124991554</v>
      </c>
      <c r="V26" s="2">
        <f t="shared" si="7"/>
        <v>362332.45784413145</v>
      </c>
    </row>
    <row r="27" spans="1:22" x14ac:dyDescent="0.25">
      <c r="A27" s="1" t="s">
        <v>23</v>
      </c>
      <c r="B27" s="2" t="s">
        <v>21</v>
      </c>
      <c r="C27" s="2">
        <v>5</v>
      </c>
      <c r="D27" s="2">
        <f t="shared" si="8"/>
        <v>72.5</v>
      </c>
      <c r="E27" s="2">
        <v>-3</v>
      </c>
      <c r="F27" s="2">
        <v>5</v>
      </c>
      <c r="G27" s="2">
        <f t="shared" si="9"/>
        <v>1</v>
      </c>
      <c r="H27" s="2">
        <f t="shared" si="15"/>
        <v>14</v>
      </c>
      <c r="I27" s="2">
        <v>5</v>
      </c>
      <c r="J27" s="2">
        <f t="shared" si="10"/>
        <v>-2.5</v>
      </c>
      <c r="K27" s="2">
        <f t="shared" si="11"/>
        <v>-36.86989764584402</v>
      </c>
      <c r="L27" s="2">
        <f t="shared" si="1"/>
        <v>647.45999999999992</v>
      </c>
      <c r="M27" s="2">
        <f t="shared" si="12"/>
        <v>-1375</v>
      </c>
      <c r="N27" s="2">
        <f t="shared" si="13"/>
        <v>8.9618549999999981</v>
      </c>
      <c r="O27" s="2">
        <f t="shared" si="18"/>
        <v>-3978.6461463997302</v>
      </c>
      <c r="P27" s="2">
        <f t="shared" si="3"/>
        <v>-4697.2242913997306</v>
      </c>
      <c r="Q27" s="2">
        <f t="shared" si="16"/>
        <v>-23486.121456998655</v>
      </c>
      <c r="R27" s="2">
        <f t="shared" si="4"/>
        <v>127886.12145699866</v>
      </c>
      <c r="S27" s="2">
        <f t="shared" si="14"/>
        <v>-23486.121456998655</v>
      </c>
      <c r="T27" s="2">
        <f t="shared" si="5"/>
        <v>-822.01425099495282</v>
      </c>
      <c r="U27" s="2">
        <f t="shared" si="6"/>
        <v>-340548.76112648047</v>
      </c>
      <c r="V27" s="2">
        <f t="shared" si="7"/>
        <v>21783.696717650979</v>
      </c>
    </row>
    <row r="28" spans="1:22" x14ac:dyDescent="0.25">
      <c r="A28" s="1" t="s">
        <v>23</v>
      </c>
      <c r="B28" s="2" t="s">
        <v>21</v>
      </c>
      <c r="C28" s="2">
        <v>3</v>
      </c>
      <c r="D28" s="2">
        <f t="shared" si="8"/>
        <v>75.5</v>
      </c>
      <c r="E28" s="2">
        <v>-2</v>
      </c>
      <c r="F28" s="2">
        <v>3</v>
      </c>
      <c r="G28" s="2">
        <f t="shared" si="9"/>
        <v>1</v>
      </c>
      <c r="H28" s="2">
        <f t="shared" si="15"/>
        <v>15</v>
      </c>
      <c r="I28" s="2">
        <v>3</v>
      </c>
      <c r="J28" s="2">
        <f t="shared" si="10"/>
        <v>-2</v>
      </c>
      <c r="K28" s="2">
        <f t="shared" si="11"/>
        <v>-41.810314895778596</v>
      </c>
      <c r="L28" s="2">
        <f t="shared" si="1"/>
        <v>647.45999999999992</v>
      </c>
      <c r="M28" s="2">
        <f t="shared" si="12"/>
        <v>-1100</v>
      </c>
      <c r="N28" s="2">
        <f t="shared" si="13"/>
        <v>3.2262677999999991</v>
      </c>
      <c r="O28" s="2">
        <f t="shared" si="18"/>
        <v>-4449.482217173414</v>
      </c>
      <c r="P28" s="2">
        <f t="shared" si="3"/>
        <v>-4898.7959493734143</v>
      </c>
      <c r="Q28" s="2">
        <f t="shared" si="16"/>
        <v>-14696.387848120243</v>
      </c>
      <c r="R28" s="2">
        <f t="shared" si="4"/>
        <v>119096.38784812024</v>
      </c>
      <c r="S28" s="2">
        <f t="shared" si="14"/>
        <v>-14696.387848120243</v>
      </c>
      <c r="T28" s="2">
        <f t="shared" si="5"/>
        <v>-857.28929114034747</v>
      </c>
      <c r="U28" s="2">
        <f t="shared" si="6"/>
        <v>-369859.09417769278</v>
      </c>
      <c r="V28" s="2">
        <f t="shared" si="7"/>
        <v>-348075.3974600418</v>
      </c>
    </row>
    <row r="29" spans="1:22" x14ac:dyDescent="0.25">
      <c r="A29" s="1" t="s">
        <v>63</v>
      </c>
      <c r="B29" s="2" t="s">
        <v>21</v>
      </c>
      <c r="C29" s="2">
        <v>2</v>
      </c>
      <c r="D29" s="2">
        <f t="shared" si="8"/>
        <v>77.5</v>
      </c>
      <c r="E29" s="2">
        <v>0</v>
      </c>
      <c r="F29" s="2">
        <v>3</v>
      </c>
      <c r="G29" s="2">
        <f t="shared" si="9"/>
        <v>1</v>
      </c>
      <c r="H29" s="2">
        <f t="shared" si="15"/>
        <v>16</v>
      </c>
      <c r="I29" s="2">
        <v>2</v>
      </c>
      <c r="J29" s="2">
        <f t="shared" si="10"/>
        <v>-1</v>
      </c>
      <c r="K29" s="2">
        <f t="shared" si="11"/>
        <v>0</v>
      </c>
      <c r="L29" s="2">
        <f t="shared" si="1"/>
        <v>647.45999999999992</v>
      </c>
      <c r="M29" s="2">
        <f t="shared" si="12"/>
        <v>-550</v>
      </c>
      <c r="N29" s="2">
        <f t="shared" si="13"/>
        <v>1.4338967999999996</v>
      </c>
      <c r="O29" s="2">
        <f t="shared" si="18"/>
        <v>0</v>
      </c>
      <c r="P29" s="2">
        <f t="shared" si="3"/>
        <v>98.893896799999879</v>
      </c>
      <c r="Q29" s="2">
        <f t="shared" si="16"/>
        <v>197.78779359999976</v>
      </c>
      <c r="R29" s="2">
        <f t="shared" si="4"/>
        <v>104202.2122064</v>
      </c>
      <c r="S29" s="2">
        <f t="shared" si="14"/>
        <v>197.78779359999976</v>
      </c>
      <c r="T29" s="2">
        <f t="shared" si="5"/>
        <v>17.306431939999978</v>
      </c>
      <c r="U29" s="2">
        <f t="shared" si="6"/>
        <v>7664.2770019999907</v>
      </c>
      <c r="V29" s="2">
        <f t="shared" si="7"/>
        <v>-340411.12045804178</v>
      </c>
    </row>
    <row r="30" spans="1:22" x14ac:dyDescent="0.25">
      <c r="A30" s="1" t="s">
        <v>63</v>
      </c>
      <c r="B30" s="2" t="s">
        <v>21</v>
      </c>
      <c r="C30" s="2">
        <v>3</v>
      </c>
      <c r="D30" s="2">
        <f t="shared" si="8"/>
        <v>80.5</v>
      </c>
      <c r="E30" s="2">
        <v>0</v>
      </c>
      <c r="F30" s="2">
        <v>3</v>
      </c>
      <c r="G30" s="2">
        <f t="shared" si="9"/>
        <v>1</v>
      </c>
      <c r="H30" s="2">
        <f t="shared" si="15"/>
        <v>17</v>
      </c>
      <c r="I30" s="2">
        <v>3</v>
      </c>
      <c r="J30" s="2">
        <f t="shared" si="10"/>
        <v>1</v>
      </c>
      <c r="K30" s="2">
        <f t="shared" si="11"/>
        <v>0</v>
      </c>
      <c r="L30" s="2">
        <f t="shared" si="1"/>
        <v>647.45999999999992</v>
      </c>
      <c r="M30" s="2">
        <f t="shared" si="12"/>
        <v>550</v>
      </c>
      <c r="N30" s="2">
        <f t="shared" si="13"/>
        <v>3.2262677999999991</v>
      </c>
      <c r="O30" s="2">
        <f t="shared" si="18"/>
        <v>0</v>
      </c>
      <c r="P30" s="2">
        <f t="shared" si="3"/>
        <v>1200.6862677999998</v>
      </c>
      <c r="Q30" s="2">
        <f t="shared" si="16"/>
        <v>3602.0588033999993</v>
      </c>
      <c r="R30" s="2">
        <f t="shared" si="4"/>
        <v>100797.9411966</v>
      </c>
      <c r="S30" s="2">
        <f t="shared" si="14"/>
        <v>3602.0588033999993</v>
      </c>
      <c r="T30" s="2">
        <f t="shared" si="5"/>
        <v>210.12009686499994</v>
      </c>
      <c r="U30" s="2">
        <f t="shared" si="6"/>
        <v>96655.244557899976</v>
      </c>
      <c r="V30" s="2">
        <f t="shared" si="7"/>
        <v>-243755.87590014181</v>
      </c>
    </row>
    <row r="31" spans="1:22" x14ac:dyDescent="0.25">
      <c r="A31" s="1" t="s">
        <v>24</v>
      </c>
      <c r="B31" s="2" t="s">
        <v>21</v>
      </c>
      <c r="C31" s="2">
        <v>3</v>
      </c>
      <c r="D31" s="2">
        <f t="shared" si="8"/>
        <v>83.5</v>
      </c>
      <c r="E31" s="2">
        <v>0</v>
      </c>
      <c r="F31" s="2">
        <v>3</v>
      </c>
      <c r="G31" s="2">
        <f t="shared" si="9"/>
        <v>1</v>
      </c>
      <c r="H31" s="2">
        <f t="shared" si="15"/>
        <v>18</v>
      </c>
      <c r="I31" s="2">
        <v>3</v>
      </c>
      <c r="J31" s="2">
        <f t="shared" si="10"/>
        <v>0</v>
      </c>
      <c r="K31" s="2">
        <f t="shared" si="11"/>
        <v>0</v>
      </c>
      <c r="L31" s="2">
        <f t="shared" si="1"/>
        <v>647.45999999999992</v>
      </c>
      <c r="M31" s="2">
        <f t="shared" si="12"/>
        <v>0</v>
      </c>
      <c r="N31" s="2">
        <f t="shared" si="13"/>
        <v>3.2262677999999991</v>
      </c>
      <c r="O31" s="2">
        <f t="shared" si="18"/>
        <v>0</v>
      </c>
      <c r="P31" s="2">
        <f t="shared" si="3"/>
        <v>650.68626779999988</v>
      </c>
      <c r="Q31" s="2">
        <f t="shared" si="16"/>
        <v>1952.0588033999998</v>
      </c>
      <c r="R31" s="2">
        <f t="shared" si="4"/>
        <v>102447.9411966</v>
      </c>
      <c r="S31" s="2">
        <f t="shared" si="14"/>
        <v>1952.0588033999998</v>
      </c>
      <c r="T31" s="2">
        <f t="shared" si="5"/>
        <v>113.87009686499997</v>
      </c>
      <c r="U31" s="2">
        <f t="shared" si="6"/>
        <v>54332.303361299993</v>
      </c>
      <c r="V31" s="2">
        <f t="shared" si="7"/>
        <v>-189423.57253884181</v>
      </c>
    </row>
    <row r="32" spans="1:22" x14ac:dyDescent="0.25">
      <c r="A32" s="1" t="s">
        <v>22</v>
      </c>
      <c r="B32" s="2" t="s">
        <v>21</v>
      </c>
      <c r="C32" s="2">
        <v>3</v>
      </c>
      <c r="D32" s="2">
        <f t="shared" si="8"/>
        <v>86.5</v>
      </c>
      <c r="E32" s="2">
        <v>2</v>
      </c>
      <c r="F32" s="2">
        <v>5</v>
      </c>
      <c r="G32" s="2">
        <f t="shared" si="9"/>
        <v>1</v>
      </c>
      <c r="H32" s="2">
        <f t="shared" si="15"/>
        <v>19</v>
      </c>
      <c r="I32" s="2">
        <v>3</v>
      </c>
      <c r="J32" s="2">
        <f t="shared" si="10"/>
        <v>0</v>
      </c>
      <c r="K32" s="2">
        <f>DEGREES(ASIN(E32/C32))</f>
        <v>41.810314895778596</v>
      </c>
      <c r="L32" s="2">
        <f t="shared" si="1"/>
        <v>647.45999999999992</v>
      </c>
      <c r="M32" s="2">
        <f t="shared" si="12"/>
        <v>0</v>
      </c>
      <c r="N32" s="2">
        <f t="shared" si="13"/>
        <v>3.2262677999999991</v>
      </c>
      <c r="O32" s="2">
        <f t="shared" si="18"/>
        <v>4449.482217173414</v>
      </c>
      <c r="P32" s="2">
        <f t="shared" si="3"/>
        <v>5100.1684849734138</v>
      </c>
      <c r="Q32" s="2">
        <f t="shared" si="16"/>
        <v>15300.505454920241</v>
      </c>
      <c r="R32" s="2">
        <f t="shared" si="4"/>
        <v>89099.494545079753</v>
      </c>
      <c r="S32" s="2">
        <f t="shared" si="14"/>
        <v>15300.505454920241</v>
      </c>
      <c r="T32" s="2">
        <f t="shared" si="5"/>
        <v>892.52948487034735</v>
      </c>
      <c r="U32" s="2">
        <f t="shared" si="6"/>
        <v>441164.57395020028</v>
      </c>
      <c r="V32" s="2">
        <f t="shared" si="7"/>
        <v>251741.00141135848</v>
      </c>
    </row>
    <row r="33" spans="1:22" x14ac:dyDescent="0.25">
      <c r="A33" s="1" t="s">
        <v>25</v>
      </c>
      <c r="B33" s="2" t="s">
        <v>21</v>
      </c>
      <c r="C33" s="2">
        <v>5</v>
      </c>
      <c r="D33" s="2">
        <f t="shared" si="8"/>
        <v>91.5</v>
      </c>
      <c r="E33" s="2">
        <v>0</v>
      </c>
      <c r="F33" s="2">
        <v>5</v>
      </c>
      <c r="G33" s="2">
        <f t="shared" si="9"/>
        <v>1</v>
      </c>
      <c r="H33" s="2">
        <f t="shared" si="15"/>
        <v>20</v>
      </c>
      <c r="I33" s="2">
        <v>5</v>
      </c>
      <c r="J33" s="2">
        <f t="shared" si="10"/>
        <v>2</v>
      </c>
      <c r="K33" s="2">
        <f t="shared" si="11"/>
        <v>0</v>
      </c>
      <c r="L33" s="2">
        <f t="shared" si="1"/>
        <v>647.45999999999992</v>
      </c>
      <c r="M33" s="2">
        <f t="shared" si="12"/>
        <v>1100</v>
      </c>
      <c r="N33" s="2">
        <f t="shared" si="13"/>
        <v>8.9618549999999981</v>
      </c>
      <c r="O33" s="2">
        <f t="shared" si="18"/>
        <v>0</v>
      </c>
      <c r="P33" s="2">
        <f t="shared" si="3"/>
        <v>1756.4218550000001</v>
      </c>
      <c r="Q33" s="2">
        <f t="shared" si="16"/>
        <v>8782.1092750000007</v>
      </c>
      <c r="R33" s="2">
        <f t="shared" si="4"/>
        <v>95617.890725000005</v>
      </c>
      <c r="S33" s="2">
        <f t="shared" si="14"/>
        <v>8782.1092750000007</v>
      </c>
      <c r="T33" s="2">
        <f t="shared" si="5"/>
        <v>307.373824625</v>
      </c>
      <c r="U33" s="2">
        <f t="shared" si="6"/>
        <v>160712.59973250001</v>
      </c>
      <c r="V33" s="2">
        <f t="shared" si="7"/>
        <v>412453.60114385851</v>
      </c>
    </row>
    <row r="34" spans="1:22" x14ac:dyDescent="0.25">
      <c r="A34" s="1" t="s">
        <v>25</v>
      </c>
      <c r="B34" s="2" t="s">
        <v>21</v>
      </c>
      <c r="C34" s="2">
        <v>5</v>
      </c>
      <c r="D34" s="2">
        <f t="shared" si="8"/>
        <v>96.5</v>
      </c>
      <c r="E34" s="2">
        <v>0</v>
      </c>
      <c r="F34" s="2">
        <v>5</v>
      </c>
      <c r="G34" s="2">
        <f t="shared" si="9"/>
        <v>1</v>
      </c>
      <c r="H34" s="2">
        <f t="shared" si="15"/>
        <v>21</v>
      </c>
      <c r="I34" s="2">
        <v>5</v>
      </c>
      <c r="J34" s="2">
        <f t="shared" si="10"/>
        <v>0</v>
      </c>
      <c r="K34" s="2">
        <f t="shared" si="11"/>
        <v>0</v>
      </c>
      <c r="L34" s="2">
        <f t="shared" si="1"/>
        <v>647.45999999999992</v>
      </c>
      <c r="M34" s="2">
        <f t="shared" si="12"/>
        <v>0</v>
      </c>
      <c r="N34" s="2">
        <f t="shared" si="13"/>
        <v>8.9618549999999981</v>
      </c>
      <c r="O34" s="2">
        <f t="shared" si="18"/>
        <v>0</v>
      </c>
      <c r="P34" s="2">
        <f t="shared" si="3"/>
        <v>656.42185499999994</v>
      </c>
      <c r="Q34" s="2">
        <f t="shared" si="16"/>
        <v>3282.1092749999998</v>
      </c>
      <c r="R34" s="2">
        <f t="shared" si="4"/>
        <v>101117.890725</v>
      </c>
      <c r="S34" s="2">
        <f t="shared" si="14"/>
        <v>3282.1092749999998</v>
      </c>
      <c r="T34" s="2">
        <f t="shared" si="5"/>
        <v>114.87382462499998</v>
      </c>
      <c r="U34" s="2">
        <f t="shared" si="6"/>
        <v>63344.709007499994</v>
      </c>
      <c r="V34" s="2">
        <f t="shared" si="7"/>
        <v>475798.31015135848</v>
      </c>
    </row>
    <row r="35" spans="1:22" x14ac:dyDescent="0.25">
      <c r="A35" s="1" t="s">
        <v>64</v>
      </c>
      <c r="B35" s="2" t="s">
        <v>21</v>
      </c>
      <c r="C35" s="2">
        <v>3</v>
      </c>
      <c r="D35" s="2">
        <f t="shared" si="8"/>
        <v>99.5</v>
      </c>
      <c r="E35" s="2">
        <v>0</v>
      </c>
      <c r="F35" s="2">
        <v>5</v>
      </c>
      <c r="G35" s="2">
        <f t="shared" si="9"/>
        <v>1</v>
      </c>
      <c r="H35" s="2">
        <f t="shared" si="15"/>
        <v>22</v>
      </c>
      <c r="I35" s="2">
        <v>3</v>
      </c>
      <c r="J35" s="2">
        <f t="shared" si="10"/>
        <v>-2</v>
      </c>
      <c r="K35" s="2">
        <f t="shared" si="11"/>
        <v>0</v>
      </c>
      <c r="L35" s="2">
        <f t="shared" si="1"/>
        <v>647.45999999999992</v>
      </c>
      <c r="M35" s="2">
        <f t="shared" si="12"/>
        <v>-1100</v>
      </c>
      <c r="N35" s="2">
        <f t="shared" si="13"/>
        <v>3.2262677999999991</v>
      </c>
      <c r="O35" s="2">
        <f t="shared" si="18"/>
        <v>0</v>
      </c>
      <c r="P35" s="2">
        <f t="shared" si="3"/>
        <v>-449.31373220000012</v>
      </c>
      <c r="Q35" s="2">
        <f t="shared" si="16"/>
        <v>-1347.9411966000002</v>
      </c>
      <c r="R35" s="2">
        <f t="shared" si="4"/>
        <v>105747.9411966</v>
      </c>
      <c r="S35" s="2">
        <f t="shared" si="14"/>
        <v>-1347.9411966000002</v>
      </c>
      <c r="T35" s="2">
        <f t="shared" si="5"/>
        <v>-78.629903135000021</v>
      </c>
      <c r="U35" s="2">
        <f t="shared" si="6"/>
        <v>-44706.71635390001</v>
      </c>
      <c r="V35" s="2">
        <f t="shared" si="7"/>
        <v>431091.59379745845</v>
      </c>
    </row>
    <row r="36" spans="1:22" x14ac:dyDescent="0.25">
      <c r="A36" s="1" t="s">
        <v>65</v>
      </c>
      <c r="B36" s="2" t="s">
        <v>21</v>
      </c>
      <c r="C36" s="2">
        <v>3</v>
      </c>
      <c r="D36" s="2">
        <f t="shared" si="8"/>
        <v>102.5</v>
      </c>
      <c r="E36" s="2">
        <v>0</v>
      </c>
      <c r="F36" s="2">
        <v>5</v>
      </c>
      <c r="G36" s="2">
        <f>C36/I36</f>
        <v>1</v>
      </c>
      <c r="H36" s="2">
        <f t="shared" si="15"/>
        <v>23</v>
      </c>
      <c r="I36" s="2">
        <v>3</v>
      </c>
      <c r="J36" s="2">
        <f t="shared" si="10"/>
        <v>0</v>
      </c>
      <c r="K36" s="2">
        <f t="shared" ref="K36:K65" si="19">DEGREES(ASIN(E36/C36))</f>
        <v>0</v>
      </c>
      <c r="L36" s="2">
        <f t="shared" si="1"/>
        <v>647.45999999999992</v>
      </c>
      <c r="M36" s="2">
        <f t="shared" si="12"/>
        <v>0</v>
      </c>
      <c r="N36" s="2">
        <f t="shared" si="13"/>
        <v>3.2262677999999991</v>
      </c>
      <c r="O36" s="2">
        <f t="shared" si="18"/>
        <v>0</v>
      </c>
      <c r="P36" s="2">
        <f t="shared" si="3"/>
        <v>650.68626779999988</v>
      </c>
      <c r="Q36" s="2">
        <f t="shared" si="16"/>
        <v>1952.0588033999998</v>
      </c>
      <c r="R36" s="2">
        <f t="shared" si="4"/>
        <v>102447.9411966</v>
      </c>
      <c r="S36" s="2">
        <f t="shared" si="14"/>
        <v>1952.0588033999998</v>
      </c>
      <c r="T36" s="2">
        <f t="shared" si="5"/>
        <v>113.87009686499997</v>
      </c>
      <c r="U36" s="2">
        <f t="shared" si="6"/>
        <v>66695.342449499993</v>
      </c>
      <c r="V36" s="2">
        <f t="shared" si="7"/>
        <v>497786.93624695844</v>
      </c>
    </row>
    <row r="37" spans="1:22" x14ac:dyDescent="0.25">
      <c r="A37" s="1" t="s">
        <v>22</v>
      </c>
      <c r="B37" s="2" t="s">
        <v>21</v>
      </c>
      <c r="C37" s="2">
        <v>2</v>
      </c>
      <c r="D37" s="2">
        <f t="shared" si="8"/>
        <v>104.5</v>
      </c>
      <c r="E37" s="2">
        <v>0.5</v>
      </c>
      <c r="F37" s="2">
        <v>5.5</v>
      </c>
      <c r="G37" s="2">
        <f>C37/I37</f>
        <v>1</v>
      </c>
      <c r="H37" s="2">
        <f t="shared" si="15"/>
        <v>24</v>
      </c>
      <c r="I37" s="2">
        <v>2</v>
      </c>
      <c r="J37" s="2">
        <f t="shared" si="10"/>
        <v>-1</v>
      </c>
      <c r="K37" s="2">
        <f t="shared" si="19"/>
        <v>14.477512185929925</v>
      </c>
      <c r="L37" s="2">
        <f t="shared" si="1"/>
        <v>647.45999999999992</v>
      </c>
      <c r="M37" s="2">
        <f t="shared" si="12"/>
        <v>-550</v>
      </c>
      <c r="N37" s="2">
        <f t="shared" si="13"/>
        <v>1.4338967999999996</v>
      </c>
      <c r="O37" s="2">
        <f t="shared" si="18"/>
        <v>-5086.0112855762045</v>
      </c>
      <c r="P37" s="2">
        <f t="shared" si="3"/>
        <v>-4987.1173887762043</v>
      </c>
      <c r="Q37" s="2">
        <f t="shared" si="16"/>
        <v>-9974.2347775524086</v>
      </c>
      <c r="R37" s="2">
        <f t="shared" si="4"/>
        <v>114374.23477755241</v>
      </c>
      <c r="S37" s="2">
        <f t="shared" si="14"/>
        <v>-9974.2347775524086</v>
      </c>
      <c r="T37" s="2">
        <f t="shared" si="5"/>
        <v>-872.74554303583568</v>
      </c>
      <c r="U37" s="2">
        <f t="shared" si="6"/>
        <v>-521153.76712711336</v>
      </c>
      <c r="V37" s="2">
        <f t="shared" si="7"/>
        <v>-23366.830880154914</v>
      </c>
    </row>
    <row r="38" spans="1:22" x14ac:dyDescent="0.25">
      <c r="A38" s="1" t="s">
        <v>22</v>
      </c>
      <c r="B38" s="2" t="s">
        <v>21</v>
      </c>
      <c r="C38" s="2">
        <v>2</v>
      </c>
      <c r="D38" s="2">
        <f t="shared" si="8"/>
        <v>106.5</v>
      </c>
      <c r="E38" s="2">
        <v>0.5</v>
      </c>
      <c r="F38" s="2">
        <v>6</v>
      </c>
      <c r="G38" s="2">
        <f>C38/I38</f>
        <v>1</v>
      </c>
      <c r="H38" s="2">
        <f t="shared" si="15"/>
        <v>25</v>
      </c>
      <c r="I38" s="2">
        <v>2</v>
      </c>
      <c r="J38" s="2">
        <f t="shared" si="10"/>
        <v>0</v>
      </c>
      <c r="K38" s="2">
        <f t="shared" si="19"/>
        <v>14.477512185929925</v>
      </c>
      <c r="L38" s="2">
        <f t="shared" si="1"/>
        <v>647.45999999999992</v>
      </c>
      <c r="M38" s="2">
        <f t="shared" si="12"/>
        <v>0</v>
      </c>
      <c r="N38" s="2">
        <f t="shared" si="13"/>
        <v>1.4338967999999996</v>
      </c>
      <c r="O38" s="2">
        <f t="shared" si="18"/>
        <v>-5086.0112855762045</v>
      </c>
      <c r="P38" s="2">
        <f t="shared" si="3"/>
        <v>-4437.1173887762043</v>
      </c>
      <c r="Q38" s="2">
        <f t="shared" si="16"/>
        <v>-8874.2347775524086</v>
      </c>
      <c r="R38" s="2">
        <f t="shared" si="4"/>
        <v>113274.23477755241</v>
      </c>
      <c r="S38" s="2">
        <f t="shared" si="14"/>
        <v>-8874.2347775524086</v>
      </c>
      <c r="T38" s="2">
        <f t="shared" si="5"/>
        <v>-776.49554303583568</v>
      </c>
      <c r="U38" s="2">
        <f t="shared" si="6"/>
        <v>-472553.00190466578</v>
      </c>
      <c r="V38" s="2">
        <f t="shared" si="7"/>
        <v>-495919.8327848207</v>
      </c>
    </row>
    <row r="39" spans="1:22" x14ac:dyDescent="0.25">
      <c r="A39" s="1" t="s">
        <v>22</v>
      </c>
      <c r="B39" s="2" t="s">
        <v>21</v>
      </c>
      <c r="C39" s="2">
        <v>2</v>
      </c>
      <c r="D39" s="2">
        <f>C39+D38</f>
        <v>108.5</v>
      </c>
      <c r="E39" s="2">
        <v>0.5</v>
      </c>
      <c r="F39" s="2">
        <v>6.5</v>
      </c>
      <c r="G39" s="2">
        <f>C39/I39</f>
        <v>1</v>
      </c>
      <c r="H39" s="2">
        <f t="shared" si="15"/>
        <v>26</v>
      </c>
      <c r="I39" s="2">
        <v>2</v>
      </c>
      <c r="J39" s="2">
        <f t="shared" si="10"/>
        <v>0</v>
      </c>
      <c r="K39" s="2">
        <f t="shared" si="19"/>
        <v>14.477512185929925</v>
      </c>
      <c r="L39" s="2">
        <f t="shared" si="1"/>
        <v>647.45999999999992</v>
      </c>
      <c r="M39" s="2">
        <f t="shared" si="12"/>
        <v>0</v>
      </c>
      <c r="N39" s="2">
        <f t="shared" si="13"/>
        <v>1.4338967999999996</v>
      </c>
      <c r="O39" s="2">
        <f t="shared" si="18"/>
        <v>-5086.0112855762045</v>
      </c>
      <c r="P39" s="2">
        <f t="shared" si="3"/>
        <v>-4437.1173887762043</v>
      </c>
      <c r="Q39" s="2">
        <f t="shared" si="16"/>
        <v>-8874.2347775524086</v>
      </c>
      <c r="R39" s="2">
        <f t="shared" si="4"/>
        <v>113274.23477755241</v>
      </c>
      <c r="S39" s="2">
        <f t="shared" si="14"/>
        <v>-8874.2347775524086</v>
      </c>
      <c r="T39" s="2">
        <f t="shared" si="5"/>
        <v>-776.49554303583568</v>
      </c>
      <c r="U39" s="2">
        <f t="shared" si="6"/>
        <v>-481427.23668221815</v>
      </c>
      <c r="V39" s="2">
        <f t="shared" si="7"/>
        <v>-977347.06946703885</v>
      </c>
    </row>
    <row r="40" spans="1:22" x14ac:dyDescent="0.25">
      <c r="A40" s="1" t="s">
        <v>26</v>
      </c>
      <c r="B40" s="2" t="s">
        <v>21</v>
      </c>
      <c r="C40" s="2">
        <v>3</v>
      </c>
      <c r="D40" s="2">
        <f t="shared" ref="D40:D65" si="20">C40+D39</f>
        <v>111.5</v>
      </c>
      <c r="E40" s="2">
        <v>-1</v>
      </c>
      <c r="F40" s="2">
        <v>5.5</v>
      </c>
      <c r="G40" s="2">
        <f>C40/I40</f>
        <v>1</v>
      </c>
      <c r="H40" s="2">
        <f t="shared" si="15"/>
        <v>27</v>
      </c>
      <c r="I40" s="2">
        <v>3</v>
      </c>
      <c r="J40" s="2">
        <f t="shared" si="10"/>
        <v>1</v>
      </c>
      <c r="K40" s="2">
        <f t="shared" si="19"/>
        <v>-19.471220634490692</v>
      </c>
      <c r="L40" s="2">
        <f t="shared" si="1"/>
        <v>647.45999999999992</v>
      </c>
      <c r="M40" s="2">
        <f t="shared" si="12"/>
        <v>550</v>
      </c>
      <c r="N40" s="2">
        <f t="shared" si="13"/>
        <v>3.2262677999999991</v>
      </c>
      <c r="O40" s="2">
        <f t="shared" si="18"/>
        <v>3142.2810840841917</v>
      </c>
      <c r="P40" s="2">
        <f t="shared" si="3"/>
        <v>4342.9673518841919</v>
      </c>
      <c r="Q40" s="2">
        <f t="shared" si="16"/>
        <v>13028.902055652576</v>
      </c>
      <c r="R40" s="2">
        <f t="shared" si="4"/>
        <v>91371.097944347421</v>
      </c>
      <c r="S40" s="2">
        <f t="shared" si="14"/>
        <v>13028.902055652576</v>
      </c>
      <c r="T40" s="2">
        <f t="shared" si="5"/>
        <v>760.01928657973349</v>
      </c>
      <c r="U40" s="2">
        <f t="shared" si="6"/>
        <v>484240.85973508738</v>
      </c>
      <c r="V40" s="2">
        <f t="shared" si="7"/>
        <v>-493106.20973195147</v>
      </c>
    </row>
    <row r="41" spans="1:22" x14ac:dyDescent="0.25">
      <c r="A41" s="1" t="s">
        <v>26</v>
      </c>
      <c r="B41" s="2" t="s">
        <v>21</v>
      </c>
      <c r="C41" s="2">
        <v>2</v>
      </c>
      <c r="D41" s="2">
        <f t="shared" si="20"/>
        <v>113.5</v>
      </c>
      <c r="E41" s="2">
        <v>-1</v>
      </c>
      <c r="F41" s="2">
        <v>4.5</v>
      </c>
      <c r="G41" s="2">
        <f t="shared" ref="G41:G65" si="21">C41/I41</f>
        <v>1</v>
      </c>
      <c r="H41" s="2">
        <f t="shared" si="15"/>
        <v>28</v>
      </c>
      <c r="I41" s="2">
        <v>2</v>
      </c>
      <c r="J41" s="2">
        <f t="shared" si="10"/>
        <v>-1</v>
      </c>
      <c r="K41" s="2">
        <f t="shared" si="19"/>
        <v>-30.000000000000004</v>
      </c>
      <c r="L41" s="2">
        <f t="shared" si="1"/>
        <v>647.45999999999992</v>
      </c>
      <c r="M41" s="2">
        <f t="shared" si="12"/>
        <v>-550</v>
      </c>
      <c r="N41" s="2">
        <f t="shared" si="13"/>
        <v>1.4338967999999996</v>
      </c>
      <c r="O41" s="2">
        <f t="shared" si="18"/>
        <v>-5330.9246277930333</v>
      </c>
      <c r="P41" s="2">
        <f t="shared" si="3"/>
        <v>-5232.0307309930331</v>
      </c>
      <c r="Q41" s="2">
        <f t="shared" si="16"/>
        <v>-10464.061461986066</v>
      </c>
      <c r="R41" s="2">
        <f t="shared" si="4"/>
        <v>114864.06146198607</v>
      </c>
      <c r="S41" s="2">
        <f t="shared" si="14"/>
        <v>-10464.061461986066</v>
      </c>
      <c r="T41" s="2">
        <f t="shared" si="5"/>
        <v>-915.60537792378068</v>
      </c>
      <c r="U41" s="2">
        <f t="shared" si="6"/>
        <v>-593835.48796770931</v>
      </c>
      <c r="V41" s="2">
        <f t="shared" si="7"/>
        <v>-1086941.6976996609</v>
      </c>
    </row>
    <row r="42" spans="1:22" x14ac:dyDescent="0.25">
      <c r="A42" s="1" t="s">
        <v>66</v>
      </c>
      <c r="B42" s="2" t="s">
        <v>21</v>
      </c>
      <c r="C42" s="2">
        <v>2</v>
      </c>
      <c r="D42" s="2">
        <f t="shared" si="20"/>
        <v>115.5</v>
      </c>
      <c r="E42" s="2">
        <v>0</v>
      </c>
      <c r="F42" s="2">
        <v>4.5</v>
      </c>
      <c r="G42" s="2">
        <f t="shared" si="21"/>
        <v>1</v>
      </c>
      <c r="H42" s="2">
        <f t="shared" si="15"/>
        <v>29</v>
      </c>
      <c r="I42" s="2">
        <v>2</v>
      </c>
      <c r="J42" s="2">
        <f t="shared" si="10"/>
        <v>0</v>
      </c>
      <c r="K42" s="2">
        <f t="shared" si="19"/>
        <v>0</v>
      </c>
      <c r="L42" s="2">
        <f t="shared" si="1"/>
        <v>647.45999999999992</v>
      </c>
      <c r="M42" s="2">
        <f t="shared" si="12"/>
        <v>0</v>
      </c>
      <c r="N42" s="2">
        <f t="shared" si="13"/>
        <v>1.4338967999999996</v>
      </c>
      <c r="O42" s="2">
        <f t="shared" si="18"/>
        <v>0</v>
      </c>
      <c r="P42" s="2">
        <f t="shared" si="3"/>
        <v>648.89389679999988</v>
      </c>
      <c r="Q42" s="2">
        <f t="shared" si="16"/>
        <v>1297.7877935999998</v>
      </c>
      <c r="R42" s="2">
        <f t="shared" si="4"/>
        <v>103102.2122064</v>
      </c>
      <c r="S42" s="2">
        <f t="shared" si="14"/>
        <v>1297.7877935999998</v>
      </c>
      <c r="T42" s="2">
        <f t="shared" si="5"/>
        <v>113.55643193999997</v>
      </c>
      <c r="U42" s="2">
        <f t="shared" si="6"/>
        <v>74947.245080399982</v>
      </c>
      <c r="V42" s="2">
        <f t="shared" si="7"/>
        <v>-1011994.4526192609</v>
      </c>
    </row>
    <row r="43" spans="1:22" x14ac:dyDescent="0.25">
      <c r="A43" s="1" t="s">
        <v>66</v>
      </c>
      <c r="B43" s="2" t="s">
        <v>21</v>
      </c>
      <c r="C43" s="2">
        <v>2</v>
      </c>
      <c r="D43" s="2">
        <f t="shared" si="20"/>
        <v>117.5</v>
      </c>
      <c r="E43" s="2">
        <v>0</v>
      </c>
      <c r="F43" s="2">
        <v>4.5</v>
      </c>
      <c r="G43" s="2">
        <f t="shared" si="21"/>
        <v>1</v>
      </c>
      <c r="H43" s="2">
        <f t="shared" si="15"/>
        <v>30</v>
      </c>
      <c r="I43" s="2">
        <v>2</v>
      </c>
      <c r="J43" s="2">
        <f t="shared" si="10"/>
        <v>0</v>
      </c>
      <c r="K43" s="2">
        <f t="shared" si="19"/>
        <v>0</v>
      </c>
      <c r="L43" s="2">
        <f t="shared" si="1"/>
        <v>647.45999999999992</v>
      </c>
      <c r="M43" s="2">
        <f t="shared" si="12"/>
        <v>0</v>
      </c>
      <c r="N43" s="2">
        <f t="shared" si="13"/>
        <v>1.4338967999999996</v>
      </c>
      <c r="O43" s="2">
        <f t="shared" si="18"/>
        <v>0</v>
      </c>
      <c r="P43" s="2">
        <f t="shared" si="3"/>
        <v>648.89389679999988</v>
      </c>
      <c r="Q43" s="2">
        <f t="shared" si="16"/>
        <v>1297.7877935999998</v>
      </c>
      <c r="R43" s="2">
        <f t="shared" si="4"/>
        <v>103102.2122064</v>
      </c>
      <c r="S43" s="2">
        <f t="shared" si="14"/>
        <v>1297.7877935999998</v>
      </c>
      <c r="T43" s="2">
        <f t="shared" si="5"/>
        <v>113.55643193999997</v>
      </c>
      <c r="U43" s="2">
        <f t="shared" si="6"/>
        <v>76245.032873999982</v>
      </c>
      <c r="V43" s="2">
        <f t="shared" si="7"/>
        <v>-935749.41974526085</v>
      </c>
    </row>
    <row r="44" spans="1:22" x14ac:dyDescent="0.25">
      <c r="A44" s="1" t="s">
        <v>27</v>
      </c>
      <c r="B44" s="2" t="s">
        <v>21</v>
      </c>
      <c r="C44" s="2">
        <v>3</v>
      </c>
      <c r="D44" s="2">
        <f t="shared" si="20"/>
        <v>120.5</v>
      </c>
      <c r="E44" s="2">
        <v>0</v>
      </c>
      <c r="F44" s="2">
        <v>4.5</v>
      </c>
      <c r="G44" s="2">
        <f t="shared" si="21"/>
        <v>1</v>
      </c>
      <c r="H44" s="2">
        <f t="shared" si="15"/>
        <v>31</v>
      </c>
      <c r="I44" s="2">
        <v>3</v>
      </c>
      <c r="J44" s="2">
        <f t="shared" si="10"/>
        <v>1</v>
      </c>
      <c r="K44" s="2">
        <f t="shared" si="19"/>
        <v>0</v>
      </c>
      <c r="L44" s="2">
        <f t="shared" si="1"/>
        <v>647.45999999999992</v>
      </c>
      <c r="M44" s="2">
        <f t="shared" si="12"/>
        <v>550</v>
      </c>
      <c r="N44" s="2">
        <f>0.5*$E$8*$E$9*$H$7*(I44*I44)</f>
        <v>3.2262677999999991</v>
      </c>
      <c r="O44" s="2">
        <f t="shared" si="18"/>
        <v>0</v>
      </c>
      <c r="P44" s="2">
        <f t="shared" si="3"/>
        <v>1200.6862677999998</v>
      </c>
      <c r="Q44" s="2">
        <f t="shared" si="16"/>
        <v>3602.0588033999993</v>
      </c>
      <c r="R44" s="2">
        <f t="shared" si="4"/>
        <v>100797.9411966</v>
      </c>
      <c r="S44" s="2">
        <f t="shared" si="14"/>
        <v>3602.0588033999993</v>
      </c>
      <c r="T44" s="2">
        <f t="shared" si="5"/>
        <v>210.12009686499994</v>
      </c>
      <c r="U44" s="2">
        <f t="shared" si="6"/>
        <v>144682.69526989997</v>
      </c>
      <c r="V44" s="2">
        <f t="shared" si="7"/>
        <v>-791066.72447536094</v>
      </c>
    </row>
    <row r="45" spans="1:22" x14ac:dyDescent="0.25">
      <c r="A45" s="1" t="s">
        <v>33</v>
      </c>
      <c r="B45" s="2" t="s">
        <v>29</v>
      </c>
      <c r="C45" s="2">
        <v>2</v>
      </c>
      <c r="D45" s="2">
        <f t="shared" si="20"/>
        <v>122.5</v>
      </c>
      <c r="E45" s="2">
        <v>0</v>
      </c>
      <c r="F45" s="2">
        <v>4.5</v>
      </c>
      <c r="G45" s="2">
        <f t="shared" si="21"/>
        <v>1</v>
      </c>
      <c r="H45" s="2">
        <f t="shared" si="15"/>
        <v>32</v>
      </c>
      <c r="I45" s="2">
        <v>2</v>
      </c>
      <c r="J45" s="2">
        <f t="shared" si="10"/>
        <v>-1</v>
      </c>
      <c r="K45" s="2">
        <f t="shared" si="19"/>
        <v>0</v>
      </c>
      <c r="L45" s="2">
        <f>9.81*$B$5*($E$6)</f>
        <v>431.64</v>
      </c>
      <c r="M45" s="2">
        <f t="shared" si="12"/>
        <v>-550</v>
      </c>
      <c r="N45" s="2">
        <f t="shared" si="13"/>
        <v>1.4338967999999996</v>
      </c>
      <c r="O45" s="2">
        <f t="shared" si="18"/>
        <v>0</v>
      </c>
      <c r="P45" s="2">
        <f t="shared" si="3"/>
        <v>-116.9261032</v>
      </c>
      <c r="Q45" s="2">
        <f t="shared" si="16"/>
        <v>-233.8522064</v>
      </c>
      <c r="R45" s="2">
        <f t="shared" si="4"/>
        <v>104633.8522064</v>
      </c>
      <c r="S45" s="2">
        <f t="shared" si="14"/>
        <v>-233.8522064</v>
      </c>
      <c r="T45" s="2">
        <f t="shared" si="5"/>
        <v>-20.46206806</v>
      </c>
      <c r="U45" s="2">
        <f t="shared" si="6"/>
        <v>-14323.447641999999</v>
      </c>
      <c r="V45" s="2">
        <f t="shared" si="7"/>
        <v>-805390.17211736098</v>
      </c>
    </row>
    <row r="46" spans="1:22" x14ac:dyDescent="0.25">
      <c r="A46" s="1" t="s">
        <v>33</v>
      </c>
      <c r="B46" s="2" t="s">
        <v>29</v>
      </c>
      <c r="C46" s="2">
        <v>2</v>
      </c>
      <c r="D46" s="2">
        <f t="shared" si="20"/>
        <v>124.5</v>
      </c>
      <c r="E46" s="2">
        <v>0</v>
      </c>
      <c r="F46" s="2">
        <v>4.5</v>
      </c>
      <c r="G46" s="2">
        <f t="shared" si="21"/>
        <v>1</v>
      </c>
      <c r="H46" s="2">
        <f t="shared" si="15"/>
        <v>33</v>
      </c>
      <c r="I46" s="2">
        <v>2</v>
      </c>
      <c r="J46" s="2">
        <f t="shared" si="10"/>
        <v>0</v>
      </c>
      <c r="K46" s="2">
        <f t="shared" si="19"/>
        <v>0</v>
      </c>
      <c r="L46" s="2">
        <f>9.81*$B$5*($E$6)</f>
        <v>431.64</v>
      </c>
      <c r="M46" s="2">
        <f t="shared" si="12"/>
        <v>0</v>
      </c>
      <c r="N46" s="2">
        <f t="shared" si="13"/>
        <v>1.4338967999999996</v>
      </c>
      <c r="O46" s="2">
        <f t="shared" si="18"/>
        <v>0</v>
      </c>
      <c r="P46" s="2">
        <f t="shared" si="3"/>
        <v>433.0738968</v>
      </c>
      <c r="Q46" s="2">
        <f t="shared" si="16"/>
        <v>866.1477936</v>
      </c>
      <c r="R46" s="2">
        <f t="shared" si="4"/>
        <v>103533.8522064</v>
      </c>
      <c r="S46" s="2">
        <f t="shared" si="14"/>
        <v>866.1477936</v>
      </c>
      <c r="T46" s="2">
        <f t="shared" si="5"/>
        <v>75.787931939999993</v>
      </c>
      <c r="U46" s="2">
        <f t="shared" si="6"/>
        <v>53917.700151600002</v>
      </c>
      <c r="V46" s="2">
        <f t="shared" si="7"/>
        <v>-751472.47196576092</v>
      </c>
    </row>
    <row r="47" spans="1:22" x14ac:dyDescent="0.25">
      <c r="A47" s="1" t="s">
        <v>34</v>
      </c>
      <c r="B47" s="2" t="s">
        <v>29</v>
      </c>
      <c r="C47" s="2">
        <v>2</v>
      </c>
      <c r="D47" s="2">
        <f t="shared" si="20"/>
        <v>126.5</v>
      </c>
      <c r="E47" s="2">
        <v>0</v>
      </c>
      <c r="F47" s="2">
        <v>4.5</v>
      </c>
      <c r="G47" s="2">
        <f>C47/I47</f>
        <v>1</v>
      </c>
      <c r="H47" s="2">
        <f t="shared" si="15"/>
        <v>34</v>
      </c>
      <c r="I47" s="2">
        <v>2</v>
      </c>
      <c r="J47" s="2">
        <f t="shared" si="10"/>
        <v>0</v>
      </c>
      <c r="K47" s="2">
        <f t="shared" si="19"/>
        <v>0</v>
      </c>
      <c r="L47" s="2">
        <f>9.81*$B$5*($E$6)</f>
        <v>431.64</v>
      </c>
      <c r="M47" s="2">
        <f t="shared" si="12"/>
        <v>0</v>
      </c>
      <c r="N47" s="2">
        <f t="shared" si="13"/>
        <v>1.4338967999999996</v>
      </c>
      <c r="O47" s="2">
        <f t="shared" si="18"/>
        <v>0</v>
      </c>
      <c r="P47" s="2">
        <f t="shared" si="3"/>
        <v>433.0738968</v>
      </c>
      <c r="Q47" s="2">
        <f t="shared" si="16"/>
        <v>866.1477936</v>
      </c>
      <c r="R47" s="2">
        <f t="shared" si="4"/>
        <v>103533.8522064</v>
      </c>
      <c r="S47" s="2">
        <f t="shared" si="14"/>
        <v>866.1477936</v>
      </c>
      <c r="T47" s="2">
        <f t="shared" si="5"/>
        <v>75.787931939999993</v>
      </c>
      <c r="U47" s="2">
        <f t="shared" si="6"/>
        <v>54783.847945200003</v>
      </c>
      <c r="V47" s="2">
        <f t="shared" si="7"/>
        <v>-696688.62402056088</v>
      </c>
    </row>
    <row r="48" spans="1:22" x14ac:dyDescent="0.25">
      <c r="A48" s="1" t="s">
        <v>34</v>
      </c>
      <c r="B48" s="2" t="s">
        <v>21</v>
      </c>
      <c r="C48" s="2">
        <v>2</v>
      </c>
      <c r="D48" s="2">
        <f t="shared" si="20"/>
        <v>128.5</v>
      </c>
      <c r="E48" s="2">
        <v>0</v>
      </c>
      <c r="F48" s="2">
        <v>4.5</v>
      </c>
      <c r="G48" s="2">
        <f t="shared" si="21"/>
        <v>1</v>
      </c>
      <c r="H48" s="2">
        <f t="shared" si="15"/>
        <v>35</v>
      </c>
      <c r="I48" s="2">
        <v>2</v>
      </c>
      <c r="J48" s="2">
        <f t="shared" si="10"/>
        <v>0</v>
      </c>
      <c r="K48" s="2">
        <f t="shared" si="19"/>
        <v>0</v>
      </c>
      <c r="L48" s="2">
        <f t="shared" ref="L48:L65" si="22">9.81*$B$5*($E$3)</f>
        <v>647.45999999999992</v>
      </c>
      <c r="M48" s="2">
        <f t="shared" si="12"/>
        <v>0</v>
      </c>
      <c r="N48" s="2">
        <f t="shared" si="13"/>
        <v>1.4338967999999996</v>
      </c>
      <c r="O48" s="2">
        <f t="shared" si="18"/>
        <v>0</v>
      </c>
      <c r="P48" s="2">
        <f t="shared" si="3"/>
        <v>648.89389679999988</v>
      </c>
      <c r="Q48" s="2">
        <f t="shared" si="16"/>
        <v>1297.7877935999998</v>
      </c>
      <c r="R48" s="2">
        <f t="shared" si="4"/>
        <v>103102.2122064</v>
      </c>
      <c r="S48" s="2">
        <f t="shared" si="14"/>
        <v>1297.7877935999998</v>
      </c>
      <c r="T48" s="2">
        <f t="shared" si="5"/>
        <v>113.55643193999997</v>
      </c>
      <c r="U48" s="2">
        <f t="shared" si="6"/>
        <v>83382.865738799985</v>
      </c>
      <c r="V48" s="2">
        <f t="shared" si="7"/>
        <v>-613305.75828176085</v>
      </c>
    </row>
    <row r="49" spans="1:22" x14ac:dyDescent="0.25">
      <c r="A49" s="1" t="s">
        <v>22</v>
      </c>
      <c r="B49" s="2" t="s">
        <v>21</v>
      </c>
      <c r="C49" s="2">
        <v>2</v>
      </c>
      <c r="D49" s="2">
        <f t="shared" si="20"/>
        <v>130.5</v>
      </c>
      <c r="E49" s="2">
        <v>1</v>
      </c>
      <c r="F49" s="2">
        <v>5.5</v>
      </c>
      <c r="G49" s="2">
        <f t="shared" si="21"/>
        <v>1</v>
      </c>
      <c r="H49" s="2">
        <f t="shared" si="15"/>
        <v>36</v>
      </c>
      <c r="I49" s="2">
        <v>2</v>
      </c>
      <c r="J49" s="2">
        <f t="shared" si="10"/>
        <v>0</v>
      </c>
      <c r="K49" s="2">
        <f t="shared" si="19"/>
        <v>30.000000000000004</v>
      </c>
      <c r="L49" s="2">
        <f t="shared" si="22"/>
        <v>647.45999999999992</v>
      </c>
      <c r="M49" s="2">
        <f t="shared" si="12"/>
        <v>0</v>
      </c>
      <c r="N49" s="2">
        <f t="shared" si="13"/>
        <v>1.4338967999999996</v>
      </c>
      <c r="O49" s="2">
        <f t="shared" si="18"/>
        <v>5330.9246277930333</v>
      </c>
      <c r="P49" s="2">
        <f t="shared" si="3"/>
        <v>5979.8185245930335</v>
      </c>
      <c r="Q49" s="2">
        <f t="shared" si="16"/>
        <v>11959.637049186067</v>
      </c>
      <c r="R49" s="2">
        <f t="shared" si="4"/>
        <v>92440.362950813927</v>
      </c>
      <c r="S49" s="2">
        <f t="shared" si="14"/>
        <v>11959.637049186067</v>
      </c>
      <c r="T49" s="2">
        <f t="shared" si="5"/>
        <v>1046.4682418037808</v>
      </c>
      <c r="U49" s="2">
        <f t="shared" si="6"/>
        <v>780366.31745939085</v>
      </c>
      <c r="V49" s="2">
        <f t="shared" si="7"/>
        <v>167060.55917763</v>
      </c>
    </row>
    <row r="50" spans="1:22" x14ac:dyDescent="0.25">
      <c r="A50" s="1" t="s">
        <v>22</v>
      </c>
      <c r="B50" s="2" t="s">
        <v>21</v>
      </c>
      <c r="C50" s="2">
        <v>2</v>
      </c>
      <c r="D50" s="2">
        <f t="shared" si="20"/>
        <v>132.5</v>
      </c>
      <c r="E50" s="2">
        <v>0.5</v>
      </c>
      <c r="F50" s="2">
        <v>6</v>
      </c>
      <c r="G50" s="2">
        <f t="shared" si="21"/>
        <v>1</v>
      </c>
      <c r="H50" s="2">
        <f t="shared" si="15"/>
        <v>37</v>
      </c>
      <c r="I50" s="2">
        <v>2</v>
      </c>
      <c r="J50" s="2">
        <f t="shared" si="10"/>
        <v>0</v>
      </c>
      <c r="K50" s="2">
        <f t="shared" si="19"/>
        <v>14.477512185929925</v>
      </c>
      <c r="L50" s="2">
        <f t="shared" si="22"/>
        <v>647.45999999999992</v>
      </c>
      <c r="M50" s="2">
        <f t="shared" si="12"/>
        <v>0</v>
      </c>
      <c r="N50" s="2">
        <f t="shared" si="13"/>
        <v>1.4338967999999996</v>
      </c>
      <c r="O50" s="2">
        <f t="shared" si="18"/>
        <v>-5086.0112855762045</v>
      </c>
      <c r="P50" s="2">
        <f t="shared" si="3"/>
        <v>-4437.1173887762043</v>
      </c>
      <c r="Q50" s="2">
        <f t="shared" si="16"/>
        <v>-8874.2347775524086</v>
      </c>
      <c r="R50" s="2">
        <f t="shared" si="4"/>
        <v>113274.23477755241</v>
      </c>
      <c r="S50" s="2">
        <f t="shared" si="14"/>
        <v>-8874.2347775524086</v>
      </c>
      <c r="T50" s="2">
        <f t="shared" si="5"/>
        <v>-776.49554303583568</v>
      </c>
      <c r="U50" s="2">
        <f t="shared" si="6"/>
        <v>-587918.05401284702</v>
      </c>
      <c r="V50" s="2">
        <f t="shared" si="7"/>
        <v>-420857.49483521702</v>
      </c>
    </row>
    <row r="51" spans="1:22" x14ac:dyDescent="0.25">
      <c r="A51" s="1" t="s">
        <v>28</v>
      </c>
      <c r="B51" s="2" t="s">
        <v>21</v>
      </c>
      <c r="C51" s="2">
        <v>4</v>
      </c>
      <c r="D51" s="2">
        <f t="shared" si="20"/>
        <v>136.5</v>
      </c>
      <c r="E51" s="2">
        <v>0</v>
      </c>
      <c r="F51" s="2">
        <v>6</v>
      </c>
      <c r="G51" s="2">
        <f t="shared" si="21"/>
        <v>1</v>
      </c>
      <c r="H51" s="2">
        <f t="shared" si="15"/>
        <v>38</v>
      </c>
      <c r="I51" s="2">
        <v>4</v>
      </c>
      <c r="J51" s="2">
        <f t="shared" si="10"/>
        <v>2</v>
      </c>
      <c r="K51" s="2">
        <f t="shared" si="19"/>
        <v>0</v>
      </c>
      <c r="L51" s="2">
        <f t="shared" si="22"/>
        <v>647.45999999999992</v>
      </c>
      <c r="M51" s="2">
        <f t="shared" si="12"/>
        <v>1100</v>
      </c>
      <c r="N51" s="2">
        <f t="shared" si="13"/>
        <v>5.7355871999999986</v>
      </c>
      <c r="O51" s="2">
        <f t="shared" si="18"/>
        <v>0</v>
      </c>
      <c r="P51" s="2">
        <f t="shared" si="3"/>
        <v>1753.1955871999999</v>
      </c>
      <c r="Q51" s="2">
        <f t="shared" si="16"/>
        <v>7012.7823487999995</v>
      </c>
      <c r="R51" s="2">
        <f t="shared" si="4"/>
        <v>97387.217651200001</v>
      </c>
      <c r="S51" s="2">
        <f t="shared" si="14"/>
        <v>7012.7823487999995</v>
      </c>
      <c r="T51" s="2">
        <f t="shared" si="5"/>
        <v>306.80922775999994</v>
      </c>
      <c r="U51" s="2">
        <f t="shared" si="6"/>
        <v>239311.19765279998</v>
      </c>
      <c r="V51" s="2">
        <f t="shared" si="7"/>
        <v>-181546.29718241704</v>
      </c>
    </row>
    <row r="52" spans="1:22" x14ac:dyDescent="0.25">
      <c r="A52" s="1" t="s">
        <v>28</v>
      </c>
      <c r="B52" s="2" t="s">
        <v>21</v>
      </c>
      <c r="C52" s="2">
        <v>4</v>
      </c>
      <c r="D52" s="2">
        <f t="shared" si="20"/>
        <v>140.5</v>
      </c>
      <c r="E52" s="2">
        <v>0</v>
      </c>
      <c r="F52" s="2">
        <v>6</v>
      </c>
      <c r="G52" s="2">
        <f t="shared" si="21"/>
        <v>1</v>
      </c>
      <c r="H52" s="2">
        <f t="shared" si="15"/>
        <v>39</v>
      </c>
      <c r="I52" s="2">
        <v>4</v>
      </c>
      <c r="J52" s="2">
        <f t="shared" si="10"/>
        <v>0</v>
      </c>
      <c r="K52" s="2">
        <f t="shared" si="19"/>
        <v>0</v>
      </c>
      <c r="L52" s="2">
        <f t="shared" si="22"/>
        <v>647.45999999999992</v>
      </c>
      <c r="M52" s="2">
        <f t="shared" si="12"/>
        <v>0</v>
      </c>
      <c r="N52" s="2">
        <f t="shared" si="13"/>
        <v>5.7355871999999986</v>
      </c>
      <c r="O52" s="2">
        <f t="shared" si="18"/>
        <v>0</v>
      </c>
      <c r="P52" s="2">
        <f t="shared" si="3"/>
        <v>653.19558719999998</v>
      </c>
      <c r="Q52" s="2">
        <f t="shared" si="16"/>
        <v>2612.7823487999999</v>
      </c>
      <c r="R52" s="2">
        <f t="shared" si="4"/>
        <v>101787.2176512</v>
      </c>
      <c r="S52" s="2">
        <f t="shared" si="14"/>
        <v>2612.7823487999999</v>
      </c>
      <c r="T52" s="2">
        <f t="shared" si="5"/>
        <v>114.30922775999998</v>
      </c>
      <c r="U52" s="2">
        <f t="shared" si="6"/>
        <v>91773.980001599994</v>
      </c>
      <c r="V52" s="2">
        <f t="shared" si="7"/>
        <v>-89772.317180817045</v>
      </c>
    </row>
    <row r="53" spans="1:22" x14ac:dyDescent="0.25">
      <c r="A53" s="1" t="s">
        <v>28</v>
      </c>
      <c r="B53" s="2" t="s">
        <v>21</v>
      </c>
      <c r="C53" s="2">
        <v>4</v>
      </c>
      <c r="D53" s="2">
        <f t="shared" si="20"/>
        <v>144.5</v>
      </c>
      <c r="E53" s="2">
        <v>0</v>
      </c>
      <c r="F53" s="2">
        <v>6</v>
      </c>
      <c r="G53" s="2">
        <f t="shared" si="21"/>
        <v>1</v>
      </c>
      <c r="H53" s="2">
        <f t="shared" si="15"/>
        <v>40</v>
      </c>
      <c r="I53" s="2">
        <v>4</v>
      </c>
      <c r="J53" s="2">
        <f t="shared" si="10"/>
        <v>0</v>
      </c>
      <c r="K53" s="2">
        <f t="shared" si="19"/>
        <v>0</v>
      </c>
      <c r="L53" s="2">
        <f t="shared" si="22"/>
        <v>647.45999999999992</v>
      </c>
      <c r="M53" s="2">
        <f t="shared" si="12"/>
        <v>0</v>
      </c>
      <c r="N53" s="2">
        <f t="shared" si="13"/>
        <v>5.7355871999999986</v>
      </c>
      <c r="O53" s="2">
        <f t="shared" si="18"/>
        <v>0</v>
      </c>
      <c r="P53" s="2">
        <f t="shared" si="3"/>
        <v>653.19558719999998</v>
      </c>
      <c r="Q53" s="2">
        <f t="shared" si="16"/>
        <v>2612.7823487999999</v>
      </c>
      <c r="R53" s="2">
        <f t="shared" si="4"/>
        <v>101787.2176512</v>
      </c>
      <c r="S53" s="2">
        <f t="shared" si="14"/>
        <v>2612.7823487999999</v>
      </c>
      <c r="T53" s="2">
        <f t="shared" si="5"/>
        <v>114.30922775999998</v>
      </c>
      <c r="U53" s="2">
        <f t="shared" si="6"/>
        <v>94386.762350399993</v>
      </c>
      <c r="V53" s="2">
        <f t="shared" si="7"/>
        <v>4614.4451695829484</v>
      </c>
    </row>
    <row r="54" spans="1:22" x14ac:dyDescent="0.25">
      <c r="A54" s="1" t="s">
        <v>67</v>
      </c>
      <c r="B54" s="2" t="s">
        <v>21</v>
      </c>
      <c r="C54" s="2">
        <v>4</v>
      </c>
      <c r="D54" s="2">
        <f t="shared" si="20"/>
        <v>148.5</v>
      </c>
      <c r="E54" s="2">
        <v>-1</v>
      </c>
      <c r="F54" s="2">
        <v>5</v>
      </c>
      <c r="G54" s="2">
        <f t="shared" si="21"/>
        <v>1</v>
      </c>
      <c r="H54" s="2">
        <f t="shared" si="15"/>
        <v>41</v>
      </c>
      <c r="I54" s="2">
        <v>4</v>
      </c>
      <c r="J54" s="2">
        <f t="shared" si="10"/>
        <v>0</v>
      </c>
      <c r="K54" s="2">
        <f t="shared" si="19"/>
        <v>-14.477512185929925</v>
      </c>
      <c r="L54" s="2">
        <f t="shared" si="22"/>
        <v>647.45999999999992</v>
      </c>
      <c r="M54" s="2">
        <f t="shared" si="12"/>
        <v>0</v>
      </c>
      <c r="N54" s="2">
        <f t="shared" si="13"/>
        <v>5.7355871999999986</v>
      </c>
      <c r="O54" s="2">
        <f>$B$5*9.81*-SIN(K54)</f>
        <v>5086.0112855762045</v>
      </c>
      <c r="P54" s="2">
        <f t="shared" si="3"/>
        <v>5739.2068727762044</v>
      </c>
      <c r="Q54" s="2">
        <f t="shared" si="16"/>
        <v>22956.827491104817</v>
      </c>
      <c r="R54" s="2">
        <f t="shared" si="4"/>
        <v>81443.172508895179</v>
      </c>
      <c r="S54" s="2">
        <f t="shared" si="14"/>
        <v>22956.827491104817</v>
      </c>
      <c r="T54" s="2">
        <f t="shared" si="5"/>
        <v>1004.3612027358357</v>
      </c>
      <c r="U54" s="2">
        <f t="shared" si="6"/>
        <v>852272.2206072663</v>
      </c>
      <c r="V54" s="2">
        <f t="shared" si="7"/>
        <v>856886.66577684926</v>
      </c>
    </row>
    <row r="55" spans="1:22" x14ac:dyDescent="0.25">
      <c r="A55" s="1" t="s">
        <v>67</v>
      </c>
      <c r="B55" s="2" t="s">
        <v>21</v>
      </c>
      <c r="C55" s="2">
        <v>4</v>
      </c>
      <c r="D55" s="2">
        <f t="shared" si="20"/>
        <v>152.5</v>
      </c>
      <c r="E55" s="2">
        <v>-2</v>
      </c>
      <c r="F55" s="2">
        <v>3</v>
      </c>
      <c r="G55" s="2">
        <f t="shared" si="21"/>
        <v>1</v>
      </c>
      <c r="H55" s="2">
        <f t="shared" si="15"/>
        <v>42</v>
      </c>
      <c r="I55" s="2">
        <v>4</v>
      </c>
      <c r="J55" s="2">
        <f t="shared" si="10"/>
        <v>0</v>
      </c>
      <c r="K55" s="2">
        <f t="shared" si="19"/>
        <v>-30.000000000000004</v>
      </c>
      <c r="L55" s="2">
        <f t="shared" si="22"/>
        <v>647.45999999999992</v>
      </c>
      <c r="M55" s="2">
        <f t="shared" si="12"/>
        <v>0</v>
      </c>
      <c r="N55" s="2">
        <f t="shared" si="13"/>
        <v>5.7355871999999986</v>
      </c>
      <c r="O55" s="2">
        <f t="shared" si="18"/>
        <v>-5330.9246277930333</v>
      </c>
      <c r="P55" s="2">
        <f t="shared" si="3"/>
        <v>-4677.7290405930335</v>
      </c>
      <c r="Q55" s="2">
        <f t="shared" si="16"/>
        <v>-18710.916162372134</v>
      </c>
      <c r="R55" s="2">
        <f t="shared" si="4"/>
        <v>123110.91616237213</v>
      </c>
      <c r="S55" s="2">
        <f t="shared" si="14"/>
        <v>-18710.916162372134</v>
      </c>
      <c r="T55" s="2">
        <f t="shared" si="5"/>
        <v>-818.60258210378083</v>
      </c>
      <c r="U55" s="2">
        <f t="shared" si="6"/>
        <v>-713353.67869043758</v>
      </c>
      <c r="V55" s="2">
        <f t="shared" si="7"/>
        <v>143532.98708641168</v>
      </c>
    </row>
    <row r="56" spans="1:22" x14ac:dyDescent="0.25">
      <c r="A56" s="1" t="s">
        <v>67</v>
      </c>
      <c r="B56" s="2" t="s">
        <v>21</v>
      </c>
      <c r="C56" s="2">
        <v>3</v>
      </c>
      <c r="D56" s="2">
        <f t="shared" si="20"/>
        <v>155.5</v>
      </c>
      <c r="E56" s="2">
        <v>-0.5</v>
      </c>
      <c r="F56" s="2">
        <v>2.5</v>
      </c>
      <c r="G56" s="2">
        <f t="shared" si="21"/>
        <v>1</v>
      </c>
      <c r="H56" s="2">
        <f t="shared" si="15"/>
        <v>43</v>
      </c>
      <c r="I56" s="2">
        <v>3</v>
      </c>
      <c r="J56" s="2">
        <f t="shared" si="10"/>
        <v>-1</v>
      </c>
      <c r="K56" s="2">
        <f t="shared" si="19"/>
        <v>-9.5940682268604611</v>
      </c>
      <c r="L56" s="2">
        <f t="shared" si="22"/>
        <v>647.45999999999992</v>
      </c>
      <c r="M56" s="2">
        <f t="shared" si="12"/>
        <v>-550</v>
      </c>
      <c r="N56" s="2">
        <f t="shared" si="13"/>
        <v>3.2262677999999991</v>
      </c>
      <c r="O56" s="2">
        <f t="shared" si="18"/>
        <v>-909.04896674869451</v>
      </c>
      <c r="P56" s="2">
        <f t="shared" si="3"/>
        <v>-808.36269894869463</v>
      </c>
      <c r="Q56" s="2">
        <f t="shared" si="16"/>
        <v>-2425.0880968460838</v>
      </c>
      <c r="R56" s="2">
        <f t="shared" si="4"/>
        <v>106825.08809684608</v>
      </c>
      <c r="S56" s="2">
        <f t="shared" si="14"/>
        <v>-2425.0880968460838</v>
      </c>
      <c r="T56" s="2">
        <f t="shared" si="5"/>
        <v>-141.46347231602155</v>
      </c>
      <c r="U56" s="2">
        <f t="shared" si="6"/>
        <v>-125700.39968652201</v>
      </c>
      <c r="V56" s="2">
        <f t="shared" si="7"/>
        <v>17832.587399889671</v>
      </c>
    </row>
    <row r="57" spans="1:22" x14ac:dyDescent="0.25">
      <c r="A57" s="1" t="s">
        <v>56</v>
      </c>
      <c r="B57" s="2" t="s">
        <v>21</v>
      </c>
      <c r="C57" s="2">
        <v>2</v>
      </c>
      <c r="D57" s="2">
        <f t="shared" si="20"/>
        <v>157.5</v>
      </c>
      <c r="E57" s="2">
        <v>-0.5</v>
      </c>
      <c r="F57" s="2">
        <v>2</v>
      </c>
      <c r="G57" s="2">
        <f t="shared" si="21"/>
        <v>1</v>
      </c>
      <c r="H57" s="2">
        <f t="shared" si="15"/>
        <v>44</v>
      </c>
      <c r="I57" s="2">
        <v>2</v>
      </c>
      <c r="J57" s="2">
        <f t="shared" si="10"/>
        <v>-1</v>
      </c>
      <c r="K57" s="2">
        <f t="shared" si="19"/>
        <v>-14.477512185929925</v>
      </c>
      <c r="L57" s="2">
        <f t="shared" si="22"/>
        <v>647.45999999999992</v>
      </c>
      <c r="M57" s="2">
        <f t="shared" si="12"/>
        <v>-550</v>
      </c>
      <c r="N57" s="2">
        <f t="shared" si="13"/>
        <v>1.4338967999999996</v>
      </c>
      <c r="O57" s="2">
        <f t="shared" si="18"/>
        <v>5086.0112855762045</v>
      </c>
      <c r="P57" s="2">
        <f t="shared" si="3"/>
        <v>5184.9051823762047</v>
      </c>
      <c r="Q57" s="2">
        <f t="shared" si="16"/>
        <v>10369.810364752409</v>
      </c>
      <c r="R57" s="2">
        <f t="shared" si="4"/>
        <v>94030.189635247589</v>
      </c>
      <c r="S57" s="2">
        <f t="shared" si="14"/>
        <v>10369.810364752409</v>
      </c>
      <c r="T57" s="2">
        <f t="shared" si="5"/>
        <v>907.35840691583576</v>
      </c>
      <c r="U57" s="2">
        <f t="shared" si="6"/>
        <v>816622.56622425222</v>
      </c>
      <c r="V57" s="2">
        <f t="shared" si="7"/>
        <v>834455.15362414194</v>
      </c>
    </row>
    <row r="58" spans="1:22" x14ac:dyDescent="0.25">
      <c r="A58" s="1" t="s">
        <v>68</v>
      </c>
      <c r="B58" s="2" t="s">
        <v>21</v>
      </c>
      <c r="C58" s="2">
        <v>2</v>
      </c>
      <c r="D58" s="2">
        <f t="shared" si="20"/>
        <v>159.5</v>
      </c>
      <c r="E58" s="2">
        <v>0</v>
      </c>
      <c r="F58" s="2">
        <v>2</v>
      </c>
      <c r="G58" s="2">
        <f t="shared" si="21"/>
        <v>1</v>
      </c>
      <c r="H58" s="2">
        <f t="shared" si="15"/>
        <v>45</v>
      </c>
      <c r="I58" s="2">
        <v>2</v>
      </c>
      <c r="J58" s="2">
        <f t="shared" si="10"/>
        <v>0</v>
      </c>
      <c r="K58" s="2">
        <f t="shared" si="19"/>
        <v>0</v>
      </c>
      <c r="L58" s="2">
        <f t="shared" si="22"/>
        <v>647.45999999999992</v>
      </c>
      <c r="M58" s="2">
        <f t="shared" si="12"/>
        <v>0</v>
      </c>
      <c r="N58" s="2">
        <f t="shared" si="13"/>
        <v>1.4338967999999996</v>
      </c>
      <c r="O58" s="2">
        <f t="shared" si="18"/>
        <v>0</v>
      </c>
      <c r="P58" s="2">
        <f t="shared" si="3"/>
        <v>648.89389679999988</v>
      </c>
      <c r="Q58" s="2">
        <f t="shared" si="16"/>
        <v>1297.7877935999998</v>
      </c>
      <c r="R58" s="2">
        <f t="shared" si="4"/>
        <v>103102.2122064</v>
      </c>
      <c r="S58" s="2">
        <f t="shared" si="14"/>
        <v>1297.7877935999998</v>
      </c>
      <c r="T58" s="2">
        <f t="shared" si="5"/>
        <v>113.55643193999997</v>
      </c>
      <c r="U58" s="2">
        <f t="shared" si="6"/>
        <v>103498.57653959998</v>
      </c>
      <c r="V58" s="2">
        <f t="shared" si="7"/>
        <v>937953.73016374186</v>
      </c>
    </row>
    <row r="59" spans="1:22" x14ac:dyDescent="0.25">
      <c r="A59" s="1" t="s">
        <v>68</v>
      </c>
      <c r="B59" s="2" t="s">
        <v>21</v>
      </c>
      <c r="C59" s="2">
        <v>3</v>
      </c>
      <c r="D59" s="2">
        <f t="shared" si="20"/>
        <v>162.5</v>
      </c>
      <c r="E59" s="2">
        <v>0</v>
      </c>
      <c r="F59" s="2">
        <v>2</v>
      </c>
      <c r="G59" s="2">
        <f t="shared" si="21"/>
        <v>1</v>
      </c>
      <c r="H59" s="2">
        <f t="shared" si="15"/>
        <v>46</v>
      </c>
      <c r="I59" s="2">
        <v>3</v>
      </c>
      <c r="J59" s="2">
        <f t="shared" si="10"/>
        <v>1</v>
      </c>
      <c r="K59" s="2">
        <f t="shared" si="19"/>
        <v>0</v>
      </c>
      <c r="L59" s="2">
        <f t="shared" si="22"/>
        <v>647.45999999999992</v>
      </c>
      <c r="M59" s="2">
        <f t="shared" si="12"/>
        <v>550</v>
      </c>
      <c r="N59" s="2">
        <f t="shared" si="13"/>
        <v>3.2262677999999991</v>
      </c>
      <c r="O59" s="2">
        <f t="shared" si="18"/>
        <v>0</v>
      </c>
      <c r="P59" s="2">
        <f t="shared" si="3"/>
        <v>1200.6862677999998</v>
      </c>
      <c r="Q59" s="2">
        <f t="shared" si="16"/>
        <v>3602.0588033999993</v>
      </c>
      <c r="R59" s="2">
        <f t="shared" si="4"/>
        <v>100797.9411966</v>
      </c>
      <c r="S59" s="2">
        <f t="shared" si="14"/>
        <v>3602.0588033999993</v>
      </c>
      <c r="T59" s="2">
        <f t="shared" si="5"/>
        <v>210.12009686499994</v>
      </c>
      <c r="U59" s="2">
        <f t="shared" si="6"/>
        <v>195111.51851749996</v>
      </c>
      <c r="V59" s="2">
        <f t="shared" si="7"/>
        <v>1133065.2486812419</v>
      </c>
    </row>
    <row r="60" spans="1:22" x14ac:dyDescent="0.25">
      <c r="A60" s="1" t="s">
        <v>69</v>
      </c>
      <c r="B60" s="2" t="s">
        <v>21</v>
      </c>
      <c r="C60" s="2">
        <v>2</v>
      </c>
      <c r="D60" s="2">
        <f t="shared" si="20"/>
        <v>164.5</v>
      </c>
      <c r="E60" s="2">
        <v>0</v>
      </c>
      <c r="F60" s="2">
        <v>2</v>
      </c>
      <c r="G60" s="2">
        <f t="shared" si="21"/>
        <v>1</v>
      </c>
      <c r="H60" s="2">
        <f t="shared" si="15"/>
        <v>47</v>
      </c>
      <c r="I60" s="2">
        <v>2</v>
      </c>
      <c r="J60" s="2">
        <f t="shared" si="10"/>
        <v>-1</v>
      </c>
      <c r="K60" s="2">
        <f t="shared" si="19"/>
        <v>0</v>
      </c>
      <c r="L60" s="2">
        <f t="shared" si="22"/>
        <v>647.45999999999992</v>
      </c>
      <c r="M60" s="2">
        <f t="shared" si="12"/>
        <v>-550</v>
      </c>
      <c r="N60" s="2">
        <f t="shared" si="13"/>
        <v>1.4338967999999996</v>
      </c>
      <c r="O60" s="2">
        <f t="shared" si="18"/>
        <v>0</v>
      </c>
      <c r="P60" s="2">
        <f t="shared" si="3"/>
        <v>98.893896799999879</v>
      </c>
      <c r="Q60" s="2">
        <f t="shared" si="16"/>
        <v>197.78779359999976</v>
      </c>
      <c r="R60" s="2">
        <f t="shared" si="4"/>
        <v>104202.2122064</v>
      </c>
      <c r="S60" s="2">
        <f t="shared" si="14"/>
        <v>197.78779359999976</v>
      </c>
      <c r="T60" s="2">
        <f t="shared" si="5"/>
        <v>17.306431939999978</v>
      </c>
      <c r="U60" s="2">
        <f t="shared" si="6"/>
        <v>16268.04602359998</v>
      </c>
      <c r="V60" s="2">
        <f t="shared" si="7"/>
        <v>1149333.2947048419</v>
      </c>
    </row>
    <row r="61" spans="1:22" x14ac:dyDescent="0.25">
      <c r="A61" s="1" t="s">
        <v>70</v>
      </c>
      <c r="B61" s="2" t="s">
        <v>21</v>
      </c>
      <c r="C61" s="2">
        <v>4</v>
      </c>
      <c r="D61" s="2">
        <f t="shared" si="20"/>
        <v>168.5</v>
      </c>
      <c r="E61" s="2">
        <v>0</v>
      </c>
      <c r="F61" s="2">
        <v>2</v>
      </c>
      <c r="G61" s="2">
        <f t="shared" si="21"/>
        <v>1</v>
      </c>
      <c r="H61" s="2">
        <f t="shared" si="15"/>
        <v>48</v>
      </c>
      <c r="I61" s="2">
        <v>4</v>
      </c>
      <c r="J61" s="2">
        <f t="shared" si="10"/>
        <v>2</v>
      </c>
      <c r="K61" s="2">
        <f t="shared" si="19"/>
        <v>0</v>
      </c>
      <c r="L61" s="2">
        <f t="shared" si="22"/>
        <v>647.45999999999992</v>
      </c>
      <c r="M61" s="2">
        <f t="shared" si="12"/>
        <v>1100</v>
      </c>
      <c r="N61" s="2">
        <f t="shared" si="13"/>
        <v>5.7355871999999986</v>
      </c>
      <c r="O61" s="2">
        <f t="shared" si="18"/>
        <v>0</v>
      </c>
      <c r="P61" s="2">
        <f t="shared" si="3"/>
        <v>1753.1955871999999</v>
      </c>
      <c r="Q61" s="2">
        <f t="shared" si="16"/>
        <v>7012.7823487999995</v>
      </c>
      <c r="R61" s="2">
        <f t="shared" si="4"/>
        <v>97387.217651200001</v>
      </c>
      <c r="S61" s="2">
        <f t="shared" si="14"/>
        <v>7012.7823487999995</v>
      </c>
      <c r="T61" s="2">
        <f t="shared" si="5"/>
        <v>306.80922775999994</v>
      </c>
      <c r="U61" s="2">
        <f t="shared" si="6"/>
        <v>295413.4564432</v>
      </c>
      <c r="V61" s="2">
        <f t="shared" si="7"/>
        <v>1444746.7511480418</v>
      </c>
    </row>
    <row r="62" spans="1:22" x14ac:dyDescent="0.25">
      <c r="A62" s="1" t="s">
        <v>71</v>
      </c>
      <c r="B62" s="2" t="s">
        <v>21</v>
      </c>
      <c r="C62" s="2">
        <v>2</v>
      </c>
      <c r="D62" s="2">
        <f t="shared" si="20"/>
        <v>170.5</v>
      </c>
      <c r="E62" s="2">
        <v>0</v>
      </c>
      <c r="F62" s="2">
        <v>2</v>
      </c>
      <c r="G62" s="2">
        <f t="shared" si="21"/>
        <v>1</v>
      </c>
      <c r="H62" s="2">
        <f t="shared" si="15"/>
        <v>49</v>
      </c>
      <c r="I62" s="2">
        <v>2</v>
      </c>
      <c r="J62" s="2">
        <f t="shared" si="10"/>
        <v>-2</v>
      </c>
      <c r="K62" s="2">
        <f t="shared" si="19"/>
        <v>0</v>
      </c>
      <c r="L62" s="2">
        <f t="shared" si="22"/>
        <v>647.45999999999992</v>
      </c>
      <c r="M62" s="2">
        <f t="shared" si="12"/>
        <v>-1100</v>
      </c>
      <c r="N62" s="2">
        <f t="shared" si="13"/>
        <v>1.4338967999999996</v>
      </c>
      <c r="O62" s="2">
        <f t="shared" si="18"/>
        <v>0</v>
      </c>
      <c r="P62" s="2">
        <f t="shared" si="3"/>
        <v>-451.10610320000012</v>
      </c>
      <c r="Q62" s="2">
        <f t="shared" si="16"/>
        <v>-902.21220640000024</v>
      </c>
      <c r="R62" s="2">
        <f t="shared" si="4"/>
        <v>105302.2122064</v>
      </c>
      <c r="S62" s="2">
        <f t="shared" si="14"/>
        <v>-902.21220640000024</v>
      </c>
      <c r="T62" s="2">
        <f t="shared" si="5"/>
        <v>-78.943568060000018</v>
      </c>
      <c r="U62" s="2">
        <f t="shared" si="6"/>
        <v>-76913.590595600021</v>
      </c>
      <c r="V62" s="2">
        <f t="shared" si="7"/>
        <v>1367833.1605524418</v>
      </c>
    </row>
    <row r="63" spans="1:22" x14ac:dyDescent="0.25">
      <c r="A63" s="1" t="s">
        <v>71</v>
      </c>
      <c r="B63" s="2" t="s">
        <v>21</v>
      </c>
      <c r="C63" s="2">
        <v>3</v>
      </c>
      <c r="D63" s="2">
        <f t="shared" si="20"/>
        <v>173.5</v>
      </c>
      <c r="E63" s="2">
        <v>0</v>
      </c>
      <c r="F63" s="2">
        <v>2</v>
      </c>
      <c r="G63" s="2">
        <f t="shared" si="21"/>
        <v>1</v>
      </c>
      <c r="H63" s="2">
        <f t="shared" si="15"/>
        <v>50</v>
      </c>
      <c r="I63" s="2">
        <v>3</v>
      </c>
      <c r="J63" s="2">
        <f t="shared" si="10"/>
        <v>1</v>
      </c>
      <c r="K63" s="2">
        <f t="shared" si="19"/>
        <v>0</v>
      </c>
      <c r="L63" s="2">
        <f t="shared" si="22"/>
        <v>647.45999999999992</v>
      </c>
      <c r="M63" s="2">
        <f t="shared" si="12"/>
        <v>550</v>
      </c>
      <c r="N63" s="2">
        <f t="shared" si="13"/>
        <v>3.2262677999999991</v>
      </c>
      <c r="O63" s="2">
        <f t="shared" si="18"/>
        <v>0</v>
      </c>
      <c r="P63" s="2">
        <f t="shared" si="3"/>
        <v>1200.6862677999998</v>
      </c>
      <c r="Q63" s="2">
        <f t="shared" si="16"/>
        <v>3602.0588033999993</v>
      </c>
      <c r="R63" s="2">
        <f t="shared" si="4"/>
        <v>100797.9411966</v>
      </c>
      <c r="S63" s="2">
        <f t="shared" si="14"/>
        <v>3602.0588033999993</v>
      </c>
      <c r="T63" s="2">
        <f t="shared" si="5"/>
        <v>210.12009686499994</v>
      </c>
      <c r="U63" s="2">
        <f t="shared" si="6"/>
        <v>208319.06746329996</v>
      </c>
      <c r="V63" s="2">
        <f t="shared" si="7"/>
        <v>1576152.2280157418</v>
      </c>
    </row>
    <row r="64" spans="1:22" x14ac:dyDescent="0.25">
      <c r="A64" s="1" t="s">
        <v>72</v>
      </c>
      <c r="B64" s="2" t="s">
        <v>35</v>
      </c>
      <c r="C64" s="2">
        <v>4</v>
      </c>
      <c r="D64" s="2">
        <f t="shared" si="20"/>
        <v>177.5</v>
      </c>
      <c r="E64" s="2">
        <v>-2</v>
      </c>
      <c r="F64" s="2">
        <v>0</v>
      </c>
      <c r="G64" s="2">
        <f t="shared" si="21"/>
        <v>1</v>
      </c>
      <c r="H64" s="2">
        <f t="shared" si="15"/>
        <v>51</v>
      </c>
      <c r="I64" s="2">
        <v>4</v>
      </c>
      <c r="J64" s="2">
        <f t="shared" si="10"/>
        <v>1</v>
      </c>
      <c r="K64" s="2">
        <f t="shared" si="19"/>
        <v>-30.000000000000004</v>
      </c>
      <c r="L64" s="2">
        <f t="shared" si="22"/>
        <v>647.45999999999992</v>
      </c>
      <c r="M64" s="2">
        <f t="shared" si="12"/>
        <v>550</v>
      </c>
      <c r="N64" s="2">
        <f t="shared" si="13"/>
        <v>5.7355871999999986</v>
      </c>
      <c r="O64" s="2">
        <f t="shared" si="18"/>
        <v>-5330.9246277930333</v>
      </c>
      <c r="P64" s="2">
        <f t="shared" si="3"/>
        <v>-4127.7290405930335</v>
      </c>
      <c r="Q64" s="2">
        <f t="shared" si="16"/>
        <v>-16510.916162372134</v>
      </c>
      <c r="R64" s="2">
        <f t="shared" si="4"/>
        <v>120910.91616237213</v>
      </c>
      <c r="S64" s="2">
        <f t="shared" si="14"/>
        <v>-16510.916162372134</v>
      </c>
      <c r="T64" s="2">
        <f t="shared" si="5"/>
        <v>-722.35258210378083</v>
      </c>
      <c r="U64" s="2">
        <f t="shared" si="6"/>
        <v>-732671.90470526344</v>
      </c>
      <c r="V64" s="2">
        <f t="shared" si="7"/>
        <v>843480.32331047836</v>
      </c>
    </row>
    <row r="65" spans="1:22" x14ac:dyDescent="0.25">
      <c r="A65" s="1" t="s">
        <v>73</v>
      </c>
      <c r="B65" s="2" t="s">
        <v>35</v>
      </c>
      <c r="C65" s="2">
        <v>4</v>
      </c>
      <c r="D65" s="2">
        <f t="shared" si="20"/>
        <v>181.5</v>
      </c>
      <c r="E65" s="2">
        <v>0</v>
      </c>
      <c r="F65" s="2">
        <v>0</v>
      </c>
      <c r="G65" s="2">
        <f t="shared" si="21"/>
        <v>1</v>
      </c>
      <c r="H65" s="2">
        <f t="shared" si="15"/>
        <v>52</v>
      </c>
      <c r="I65" s="2">
        <v>4</v>
      </c>
      <c r="J65" s="2">
        <f t="shared" si="10"/>
        <v>0</v>
      </c>
      <c r="K65" s="2">
        <f t="shared" si="19"/>
        <v>0</v>
      </c>
      <c r="L65" s="2">
        <f t="shared" si="22"/>
        <v>647.45999999999992</v>
      </c>
      <c r="M65" s="2">
        <f t="shared" si="12"/>
        <v>0</v>
      </c>
      <c r="N65" s="2">
        <f t="shared" si="13"/>
        <v>5.7355871999999986</v>
      </c>
      <c r="O65" s="2">
        <f t="shared" si="18"/>
        <v>0</v>
      </c>
      <c r="P65" s="2">
        <f t="shared" si="3"/>
        <v>653.19558719999998</v>
      </c>
      <c r="Q65" s="2">
        <f t="shared" si="16"/>
        <v>2612.7823487999999</v>
      </c>
      <c r="R65" s="2">
        <f t="shared" si="4"/>
        <v>101787.2176512</v>
      </c>
      <c r="S65" s="2">
        <f t="shared" si="14"/>
        <v>2612.7823487999999</v>
      </c>
      <c r="T65" s="2">
        <f t="shared" si="5"/>
        <v>114.30922775999998</v>
      </c>
      <c r="U65" s="2">
        <f t="shared" si="6"/>
        <v>118554.9990768</v>
      </c>
      <c r="V65" s="2">
        <f t="shared" si="7"/>
        <v>962035.32238727831</v>
      </c>
    </row>
    <row r="66" spans="1:22" x14ac:dyDescent="0.25">
      <c r="P66" s="1" t="s">
        <v>75</v>
      </c>
      <c r="Q66" s="2">
        <f>Q65+Q63+Q62+Q61+Q60+Q59+Q58+Q57+Q56+Q55+Q54+Q53+Q52+Q51+Q50+Q49+Q48+Q47+Q46+Q45+Q44+Q43+Q42+Q41+Q40+Q39+Q38+Q37+Q36+Q35+Q34+Q33+Q32+Q31+Q30+Q29+Q28+Q27+Q26+Q25+Q24+Q23+Q22+Q21+Q20+Q19+Q18+Q17+Q16+Q15+Q64</f>
        <v>85098.062910000663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'Assignment 2'!V14:V14</xm:f>
              <xm:sqref>V14</xm:sqref>
            </x14:sparkline>
            <x14:sparkline>
              <xm:f>'Assignment 2'!V15:V15</xm:f>
              <xm:sqref>V15</xm:sqref>
            </x14:sparkline>
            <x14:sparkline>
              <xm:f>'Assignment 2'!V16:V16</xm:f>
              <xm:sqref>V16</xm:sqref>
            </x14:sparkline>
            <x14:sparkline>
              <xm:f>'Assignment 2'!V17:V17</xm:f>
              <xm:sqref>V17</xm:sqref>
            </x14:sparkline>
            <x14:sparkline>
              <xm:f>'Assignment 2'!V18:V18</xm:f>
              <xm:sqref>V18</xm:sqref>
            </x14:sparkline>
            <x14:sparkline>
              <xm:f>'Assignment 2'!V19:V19</xm:f>
              <xm:sqref>V19</xm:sqref>
            </x14:sparkline>
            <x14:sparkline>
              <xm:f>'Assignment 2'!V20:V20</xm:f>
              <xm:sqref>V20</xm:sqref>
            </x14:sparkline>
            <x14:sparkline>
              <xm:f>'Assignment 2'!V21:V21</xm:f>
              <xm:sqref>V21</xm:sqref>
            </x14:sparkline>
            <x14:sparkline>
              <xm:f>'Assignment 2'!V22:V22</xm:f>
              <xm:sqref>V22</xm:sqref>
            </x14:sparkline>
            <x14:sparkline>
              <xm:f>'Assignment 2'!V23:V23</xm:f>
              <xm:sqref>V23</xm:sqref>
            </x14:sparkline>
            <x14:sparkline>
              <xm:f>'Assignment 2'!V24:V24</xm:f>
              <xm:sqref>V24</xm:sqref>
            </x14:sparkline>
            <x14:sparkline>
              <xm:f>'Assignment 2'!V25:V25</xm:f>
              <xm:sqref>V25</xm:sqref>
            </x14:sparkline>
            <x14:sparkline>
              <xm:f>'Assignment 2'!V26:V26</xm:f>
              <xm:sqref>V26</xm:sqref>
            </x14:sparkline>
            <x14:sparkline>
              <xm:f>'Assignment 2'!V27:V27</xm:f>
              <xm:sqref>V27</xm:sqref>
            </x14:sparkline>
            <x14:sparkline>
              <xm:f>'Assignment 2'!V28:V28</xm:f>
              <xm:sqref>V28</xm:sqref>
            </x14:sparkline>
            <x14:sparkline>
              <xm:f>'Assignment 2'!V29:V29</xm:f>
              <xm:sqref>V29</xm:sqref>
            </x14:sparkline>
            <x14:sparkline>
              <xm:f>'Assignment 2'!V30:V30</xm:f>
              <xm:sqref>V30</xm:sqref>
            </x14:sparkline>
            <x14:sparkline>
              <xm:f>'Assignment 2'!V31:V31</xm:f>
              <xm:sqref>V31</xm:sqref>
            </x14:sparkline>
            <x14:sparkline>
              <xm:f>'Assignment 2'!V32:V32</xm:f>
              <xm:sqref>V32</xm:sqref>
            </x14:sparkline>
            <x14:sparkline>
              <xm:f>'Assignment 2'!V33:V33</xm:f>
              <xm:sqref>V33</xm:sqref>
            </x14:sparkline>
            <x14:sparkline>
              <xm:f>'Assignment 2'!V34:V34</xm:f>
              <xm:sqref>V34</xm:sqref>
            </x14:sparkline>
            <x14:sparkline>
              <xm:f>'Assignment 2'!V35:V35</xm:f>
              <xm:sqref>V35</xm:sqref>
            </x14:sparkline>
            <x14:sparkline>
              <xm:f>'Assignment 2'!V36:V36</xm:f>
              <xm:sqref>V36</xm:sqref>
            </x14:sparkline>
            <x14:sparkline>
              <xm:f>'Assignment 2'!V37:V37</xm:f>
              <xm:sqref>V37</xm:sqref>
            </x14:sparkline>
            <x14:sparkline>
              <xm:f>'Assignment 2'!V38:V38</xm:f>
              <xm:sqref>V38</xm:sqref>
            </x14:sparkline>
            <x14:sparkline>
              <xm:f>'Assignment 2'!V39:V39</xm:f>
              <xm:sqref>V39</xm:sqref>
            </x14:sparkline>
            <x14:sparkline>
              <xm:f>'Assignment 2'!V40:V40</xm:f>
              <xm:sqref>V40</xm:sqref>
            </x14:sparkline>
            <x14:sparkline>
              <xm:f>'Assignment 2'!V41:V41</xm:f>
              <xm:sqref>V41</xm:sqref>
            </x14:sparkline>
            <x14:sparkline>
              <xm:f>'Assignment 2'!V42:V42</xm:f>
              <xm:sqref>V42</xm:sqref>
            </x14:sparkline>
            <x14:sparkline>
              <xm:f>'Assignment 2'!V43:V43</xm:f>
              <xm:sqref>V43</xm:sqref>
            </x14:sparkline>
            <x14:sparkline>
              <xm:f>'Assignment 2'!V44:V44</xm:f>
              <xm:sqref>V44</xm:sqref>
            </x14:sparkline>
            <x14:sparkline>
              <xm:f>'Assignment 2'!V45:V45</xm:f>
              <xm:sqref>V45</xm:sqref>
            </x14:sparkline>
            <x14:sparkline>
              <xm:f>'Assignment 2'!V46:V46</xm:f>
              <xm:sqref>V46</xm:sqref>
            </x14:sparkline>
            <x14:sparkline>
              <xm:f>'Assignment 2'!V47:V47</xm:f>
              <xm:sqref>V47</xm:sqref>
            </x14:sparkline>
            <x14:sparkline>
              <xm:f>'Assignment 2'!V48:V48</xm:f>
              <xm:sqref>V48</xm:sqref>
            </x14:sparkline>
            <x14:sparkline>
              <xm:f>'Assignment 2'!V49:V49</xm:f>
              <xm:sqref>V49</xm:sqref>
            </x14:sparkline>
            <x14:sparkline>
              <xm:f>'Assignment 2'!V50:V50</xm:f>
              <xm:sqref>V50</xm:sqref>
            </x14:sparkline>
            <x14:sparkline>
              <xm:f>'Assignment 2'!V51:V51</xm:f>
              <xm:sqref>V51</xm:sqref>
            </x14:sparkline>
            <x14:sparkline>
              <xm:f>'Assignment 2'!V52:V52</xm:f>
              <xm:sqref>V52</xm:sqref>
            </x14:sparkline>
            <x14:sparkline>
              <xm:f>'Assignment 2'!V53:V53</xm:f>
              <xm:sqref>V53</xm:sqref>
            </x14:sparkline>
            <x14:sparkline>
              <xm:f>'Assignment 2'!V54:V54</xm:f>
              <xm:sqref>V54</xm:sqref>
            </x14:sparkline>
            <x14:sparkline>
              <xm:f>'Assignment 2'!V55:V55</xm:f>
              <xm:sqref>V55</xm:sqref>
            </x14:sparkline>
            <x14:sparkline>
              <xm:f>'Assignment 2'!V56:V56</xm:f>
              <xm:sqref>V56</xm:sqref>
            </x14:sparkline>
            <x14:sparkline>
              <xm:f>'Assignment 2'!V57:V57</xm:f>
              <xm:sqref>V57</xm:sqref>
            </x14:sparkline>
            <x14:sparkline>
              <xm:f>'Assignment 2'!V58:V58</xm:f>
              <xm:sqref>V58</xm:sqref>
            </x14:sparkline>
            <x14:sparkline>
              <xm:f>'Assignment 2'!V59:V59</xm:f>
              <xm:sqref>V59</xm:sqref>
            </x14:sparkline>
            <x14:sparkline>
              <xm:f>'Assignment 2'!V60:V60</xm:f>
              <xm:sqref>V60</xm:sqref>
            </x14:sparkline>
            <x14:sparkline>
              <xm:f>'Assignment 2'!V61:V61</xm:f>
              <xm:sqref>V61</xm:sqref>
            </x14:sparkline>
            <x14:sparkline>
              <xm:f>'Assignment 2'!V62:V62</xm:f>
              <xm:sqref>V62</xm:sqref>
            </x14:sparkline>
            <x14:sparkline>
              <xm:f>'Assignment 2'!V63:V63</xm:f>
              <xm:sqref>V63</xm:sqref>
            </x14:sparkline>
            <x14:sparkline>
              <xm:f>'Assignment 2'!V64:V64</xm:f>
              <xm:sqref>V64</xm:sqref>
            </x14:sparkline>
            <x14:sparkline>
              <xm:f>'Assignment 2'!V65:V65</xm:f>
              <xm:sqref>V65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Deion Atkinson (1703067)</dc:creator>
  <cp:lastModifiedBy>Deion Atkinson (1703067)</cp:lastModifiedBy>
  <dcterms:created xsi:type="dcterms:W3CDTF">2019-11-26T14:14:22Z</dcterms:created>
  <dcterms:modified xsi:type="dcterms:W3CDTF">2020-03-11T00:29:29Z</dcterms:modified>
</cp:coreProperties>
</file>