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9375" windowHeight="4965" activeTab="1"/>
  </bookViews>
  <sheets>
    <sheet name="Budget" sheetId="1" r:id="rId1"/>
    <sheet name="Workings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25725"/>
</workbook>
</file>

<file path=xl/calcChain.xml><?xml version="1.0" encoding="utf-8"?>
<calcChain xmlns="http://schemas.openxmlformats.org/spreadsheetml/2006/main">
  <c r="I13" i="1"/>
  <c r="D33"/>
  <c r="E15"/>
  <c r="F15"/>
  <c r="G15"/>
  <c r="H15"/>
  <c r="I15"/>
  <c r="D15"/>
  <c r="F27"/>
  <c r="E57" i="2"/>
  <c r="F57"/>
  <c r="G57"/>
  <c r="H57"/>
  <c r="I57"/>
  <c r="D57"/>
  <c r="F43"/>
  <c r="E39"/>
  <c r="G44" s="1"/>
  <c r="F39"/>
  <c r="G45" s="1"/>
  <c r="G39"/>
  <c r="I46" s="1"/>
  <c r="H39"/>
  <c r="I47" s="1"/>
  <c r="I39"/>
  <c r="D39"/>
  <c r="E43" s="1"/>
  <c r="E49" s="1"/>
  <c r="E8"/>
  <c r="E11" s="1"/>
  <c r="F8"/>
  <c r="G8"/>
  <c r="H8"/>
  <c r="I8"/>
  <c r="D8"/>
  <c r="E9" s="1"/>
  <c r="D49"/>
  <c r="E28" l="1"/>
  <c r="F30" s="1"/>
  <c r="E16"/>
  <c r="E18" s="1"/>
  <c r="E22"/>
  <c r="E24" s="1"/>
  <c r="F11"/>
  <c r="I9"/>
  <c r="I11" s="1"/>
  <c r="G9"/>
  <c r="G11" s="1"/>
  <c r="D11"/>
  <c r="H9"/>
  <c r="H11" s="1"/>
  <c r="F9"/>
  <c r="D37" i="1"/>
  <c r="D39" s="1"/>
  <c r="F44" i="2"/>
  <c r="F49" s="1"/>
  <c r="H46"/>
  <c r="H45"/>
  <c r="H49" s="1"/>
  <c r="I49"/>
  <c r="G49"/>
  <c r="I28" l="1"/>
  <c r="I16"/>
  <c r="I18" s="1"/>
  <c r="I22"/>
  <c r="I24" s="1"/>
  <c r="H22"/>
  <c r="H24" s="1"/>
  <c r="H28"/>
  <c r="I30" s="1"/>
  <c r="H16"/>
  <c r="H18" s="1"/>
  <c r="G28"/>
  <c r="H30" s="1"/>
  <c r="G16"/>
  <c r="G18" s="1"/>
  <c r="G22"/>
  <c r="G24" s="1"/>
  <c r="F22"/>
  <c r="F24" s="1"/>
  <c r="F28"/>
  <c r="G30" s="1"/>
  <c r="F16"/>
  <c r="F18" s="1"/>
  <c r="L11"/>
  <c r="F63" s="1"/>
  <c r="D22"/>
  <c r="D24" s="1"/>
  <c r="D28"/>
  <c r="E30" s="1"/>
  <c r="D16"/>
  <c r="D18" s="1"/>
  <c r="E35" i="1"/>
  <c r="E30"/>
  <c r="E33" s="1"/>
  <c r="E37" s="1"/>
  <c r="F69" i="2" l="1"/>
  <c r="F67"/>
  <c r="F68"/>
  <c r="F78" s="1"/>
  <c r="E39" i="1"/>
  <c r="F30" s="1"/>
  <c r="F33" s="1"/>
  <c r="F37" s="1"/>
  <c r="F77" i="2" l="1"/>
  <c r="F71"/>
  <c r="F35" i="1"/>
  <c r="F39" s="1"/>
  <c r="G30" s="1"/>
  <c r="G33" s="1"/>
  <c r="G37" s="1"/>
  <c r="G35" l="1"/>
  <c r="G39" s="1"/>
  <c r="H30" l="1"/>
  <c r="H33" s="1"/>
  <c r="H37" s="1"/>
  <c r="H35"/>
  <c r="H39" l="1"/>
  <c r="I33" l="1"/>
  <c r="I37" s="1"/>
  <c r="I35"/>
  <c r="I39" l="1"/>
</calcChain>
</file>

<file path=xl/sharedStrings.xml><?xml version="1.0" encoding="utf-8"?>
<sst xmlns="http://schemas.openxmlformats.org/spreadsheetml/2006/main" count="100" uniqueCount="65">
  <si>
    <t>Jan</t>
  </si>
  <si>
    <t>Feb</t>
  </si>
  <si>
    <t>March</t>
  </si>
  <si>
    <t>April</t>
  </si>
  <si>
    <t>May</t>
  </si>
  <si>
    <t>June</t>
  </si>
  <si>
    <t>£</t>
  </si>
  <si>
    <t>Receipts :</t>
  </si>
  <si>
    <t>Cash sales</t>
  </si>
  <si>
    <t>Credit sales</t>
  </si>
  <si>
    <t>Total Receipts</t>
  </si>
  <si>
    <t>Payments :</t>
  </si>
  <si>
    <t>Fixtures and fittings</t>
  </si>
  <si>
    <t>Machine</t>
  </si>
  <si>
    <t>Direct labour</t>
  </si>
  <si>
    <t>Variable overhead</t>
  </si>
  <si>
    <t>Direct material</t>
  </si>
  <si>
    <t>Rent and rates</t>
  </si>
  <si>
    <t>Light and power</t>
  </si>
  <si>
    <t>Advertising</t>
  </si>
  <si>
    <t>Total payments</t>
  </si>
  <si>
    <t>Balance b / f</t>
  </si>
  <si>
    <t>Cashflow in month</t>
  </si>
  <si>
    <t>Balance c / f</t>
  </si>
  <si>
    <t>WORKINGS :</t>
  </si>
  <si>
    <t>(1)  Budgeted production (units)</t>
  </si>
  <si>
    <t>Sales</t>
  </si>
  <si>
    <t>Closing stock</t>
  </si>
  <si>
    <t>Opening stock</t>
  </si>
  <si>
    <t>Production</t>
  </si>
  <si>
    <t>July</t>
  </si>
  <si>
    <t>January</t>
  </si>
  <si>
    <t>February</t>
  </si>
  <si>
    <t>Made up as follows :</t>
  </si>
  <si>
    <t>Cashflow :</t>
  </si>
  <si>
    <t>Rent and Rates</t>
  </si>
  <si>
    <t>per month</t>
  </si>
  <si>
    <t>per quarter</t>
  </si>
  <si>
    <t>Depreciation has no cash impact</t>
  </si>
  <si>
    <t>(a)   Direct labour (at  £6.50)</t>
  </si>
  <si>
    <t>(c)    Direct material  (at £34.75)</t>
  </si>
  <si>
    <t>(b)    Variable overhead (at £5.75)</t>
  </si>
  <si>
    <t>Wages Paid</t>
  </si>
  <si>
    <t>Variable Overhead Paid</t>
  </si>
  <si>
    <t>Materials Paid</t>
  </si>
  <si>
    <t>Total sales (units)</t>
  </si>
  <si>
    <t>Credit sales (£)</t>
  </si>
  <si>
    <t>Month of Sale</t>
  </si>
  <si>
    <t>(2a)    Cash received from credit sales</t>
  </si>
  <si>
    <t>(2b)   Cash Sales</t>
  </si>
  <si>
    <t>Cash sales (£)</t>
  </si>
  <si>
    <t>Enterprise grant</t>
  </si>
  <si>
    <t>Issued share capital</t>
  </si>
  <si>
    <t>Office premises</t>
  </si>
  <si>
    <t>TOTAL</t>
  </si>
  <si>
    <t>Total fixed overhead   (£5  *  73350)</t>
  </si>
  <si>
    <t>Rent and rates  (50%)</t>
  </si>
  <si>
    <t>Light and power  (45%)</t>
  </si>
  <si>
    <t>Depreciation  (5%)</t>
  </si>
  <si>
    <t>Delivery van</t>
  </si>
  <si>
    <t>Audi</t>
  </si>
  <si>
    <t>Interest paid</t>
  </si>
  <si>
    <t>Overdraft fee</t>
  </si>
  <si>
    <t>Interest received</t>
  </si>
  <si>
    <t>CURTIS LTD  -- CASH BUDGET FOR 6 MONTHS TO 30TH JUNE 2011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</si>
</sst>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18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i/>
      <sz val="14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37" fontId="0" fillId="0" borderId="0"/>
  </cellStyleXfs>
  <cellXfs count="21">
    <xf numFmtId="37" fontId="0" fillId="0" borderId="0" xfId="0"/>
    <xf numFmtId="37" fontId="1" fillId="0" borderId="0" xfId="0" applyFont="1"/>
    <xf numFmtId="37" fontId="1" fillId="0" borderId="0" xfId="0" applyFont="1" applyAlignment="1">
      <alignment horizontal="center"/>
    </xf>
    <xf numFmtId="37" fontId="2" fillId="0" borderId="0" xfId="0" applyFont="1"/>
    <xf numFmtId="37" fontId="3" fillId="0" borderId="0" xfId="0" applyFont="1"/>
    <xf numFmtId="37" fontId="4" fillId="0" borderId="0" xfId="0" applyFont="1"/>
    <xf numFmtId="37" fontId="3" fillId="0" borderId="0" xfId="0" applyFont="1" applyAlignment="1">
      <alignment horizontal="center"/>
    </xf>
    <xf numFmtId="37" fontId="3" fillId="0" borderId="2" xfId="0" applyFont="1" applyBorder="1"/>
    <xf numFmtId="37" fontId="4" fillId="0" borderId="1" xfId="0" applyFont="1" applyBorder="1"/>
    <xf numFmtId="37" fontId="4" fillId="0" borderId="0" xfId="0" applyFont="1" applyBorder="1"/>
    <xf numFmtId="37" fontId="3" fillId="0" borderId="1" xfId="0" applyFont="1" applyBorder="1"/>
    <xf numFmtId="37" fontId="5" fillId="0" borderId="0" xfId="0" applyFont="1"/>
    <xf numFmtId="37" fontId="3" fillId="0" borderId="0" xfId="0" applyFont="1" applyFill="1" applyBorder="1" applyAlignment="1">
      <alignment horizontal="center"/>
    </xf>
    <xf numFmtId="37" fontId="6" fillId="0" borderId="0" xfId="0" applyFont="1" applyAlignment="1">
      <alignment horizontal="center"/>
    </xf>
    <xf numFmtId="37" fontId="3" fillId="0" borderId="0" xfId="0" applyFont="1" applyBorder="1"/>
    <xf numFmtId="37" fontId="5" fillId="0" borderId="2" xfId="0" applyFont="1" applyBorder="1"/>
    <xf numFmtId="37" fontId="5" fillId="0" borderId="1" xfId="0" applyFont="1" applyBorder="1" applyAlignment="1">
      <alignment horizontal="center"/>
    </xf>
    <xf numFmtId="37" fontId="7" fillId="0" borderId="0" xfId="0" applyFont="1"/>
    <xf numFmtId="37" fontId="6" fillId="0" borderId="0" xfId="0" applyFont="1"/>
    <xf numFmtId="37" fontId="8" fillId="0" borderId="0" xfId="0" applyFont="1"/>
    <xf numFmtId="37" fontId="6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1"/>
  <sheetViews>
    <sheetView workbookViewId="0">
      <selection activeCell="E8" sqref="E8"/>
    </sheetView>
  </sheetViews>
  <sheetFormatPr defaultRowHeight="12.75"/>
  <cols>
    <col min="1" max="1" width="27.7109375" customWidth="1"/>
    <col min="2" max="2" width="3.140625" customWidth="1"/>
    <col min="3" max="3" width="1.7109375" hidden="1" customWidth="1"/>
    <col min="4" max="6" width="12.42578125" customWidth="1"/>
    <col min="7" max="7" width="12.85546875" customWidth="1"/>
    <col min="8" max="8" width="12.7109375" customWidth="1"/>
    <col min="9" max="9" width="13.140625" customWidth="1"/>
  </cols>
  <sheetData>
    <row r="1" spans="1:9" ht="27.75" customHeight="1">
      <c r="A1" s="17" t="s">
        <v>64</v>
      </c>
      <c r="B1" s="17"/>
      <c r="C1" s="17"/>
      <c r="D1" s="17"/>
      <c r="E1" s="17"/>
      <c r="F1" s="17"/>
    </row>
    <row r="2" spans="1:9" ht="20.25">
      <c r="A2" s="17"/>
      <c r="B2" s="17"/>
      <c r="C2" s="17"/>
      <c r="D2" s="17"/>
      <c r="E2" s="17"/>
      <c r="F2" s="17"/>
    </row>
    <row r="3" spans="1:9" ht="18">
      <c r="A3" s="18"/>
      <c r="B3" s="18"/>
      <c r="C3" s="18"/>
      <c r="D3" s="13" t="s">
        <v>0</v>
      </c>
      <c r="E3" s="13" t="s">
        <v>1</v>
      </c>
      <c r="F3" s="13" t="s">
        <v>2</v>
      </c>
      <c r="G3" s="13" t="s">
        <v>3</v>
      </c>
      <c r="H3" s="13" t="s">
        <v>4</v>
      </c>
      <c r="I3" s="13" t="s">
        <v>5</v>
      </c>
    </row>
    <row r="4" spans="1:9" ht="18">
      <c r="A4" s="18"/>
      <c r="B4" s="18"/>
      <c r="C4" s="18"/>
      <c r="D4" s="13" t="s">
        <v>6</v>
      </c>
      <c r="E4" s="13" t="s">
        <v>6</v>
      </c>
      <c r="F4" s="13" t="s">
        <v>6</v>
      </c>
      <c r="G4" s="13" t="s">
        <v>6</v>
      </c>
      <c r="H4" s="13" t="s">
        <v>6</v>
      </c>
      <c r="I4" s="13" t="s">
        <v>6</v>
      </c>
    </row>
    <row r="5" spans="1:9" ht="18">
      <c r="A5" s="18"/>
      <c r="B5" s="18"/>
      <c r="C5" s="18"/>
      <c r="D5" s="13"/>
      <c r="E5" s="13"/>
      <c r="F5" s="13"/>
      <c r="G5" s="13"/>
      <c r="H5" s="13"/>
      <c r="I5" s="13"/>
    </row>
    <row r="6" spans="1:9" ht="18">
      <c r="A6" s="18"/>
      <c r="B6" s="18"/>
      <c r="C6" s="18"/>
      <c r="D6" s="13"/>
      <c r="E6" s="13"/>
      <c r="F6" s="13"/>
      <c r="G6" s="13"/>
      <c r="H6" s="13"/>
      <c r="I6" s="13"/>
    </row>
    <row r="7" spans="1:9" ht="18.75">
      <c r="A7" s="19" t="s">
        <v>7</v>
      </c>
      <c r="B7" s="18"/>
      <c r="C7" s="18"/>
      <c r="D7" s="13"/>
      <c r="E7" s="13"/>
      <c r="F7" s="13"/>
      <c r="G7" s="13"/>
      <c r="H7" s="13"/>
      <c r="I7" s="13"/>
    </row>
    <row r="8" spans="1:9" ht="18">
      <c r="A8" s="18"/>
      <c r="B8" s="18"/>
      <c r="C8" s="18"/>
      <c r="D8" s="13"/>
      <c r="E8" s="13"/>
      <c r="F8" s="13"/>
      <c r="G8" s="13"/>
      <c r="H8" s="13"/>
      <c r="I8" s="13"/>
    </row>
    <row r="9" spans="1:9" ht="18">
      <c r="A9" s="18" t="s">
        <v>52</v>
      </c>
      <c r="B9" s="18"/>
      <c r="C9" s="18"/>
      <c r="D9" s="18">
        <v>200000</v>
      </c>
      <c r="E9" s="18"/>
      <c r="F9" s="18"/>
      <c r="G9" s="18"/>
      <c r="H9" s="18"/>
      <c r="I9" s="18"/>
    </row>
    <row r="10" spans="1:9" ht="18">
      <c r="A10" s="18" t="s">
        <v>8</v>
      </c>
      <c r="B10" s="18"/>
      <c r="C10" s="18"/>
      <c r="D10" s="18">
        <v>60000</v>
      </c>
      <c r="E10" s="18">
        <v>72000</v>
      </c>
      <c r="F10" s="18">
        <v>84000</v>
      </c>
      <c r="G10" s="18">
        <v>96000</v>
      </c>
      <c r="H10" s="18">
        <v>66000</v>
      </c>
      <c r="I10" s="18">
        <v>54000</v>
      </c>
    </row>
    <row r="11" spans="1:9" ht="18">
      <c r="A11" s="18" t="s">
        <v>9</v>
      </c>
      <c r="B11" s="18"/>
      <c r="C11" s="18"/>
      <c r="D11" s="18">
        <v>0</v>
      </c>
      <c r="E11" s="18">
        <v>171000</v>
      </c>
      <c r="F11" s="18">
        <v>265200</v>
      </c>
      <c r="G11" s="18">
        <v>311400</v>
      </c>
      <c r="H11" s="18">
        <v>357600</v>
      </c>
      <c r="I11" s="18">
        <v>284100</v>
      </c>
    </row>
    <row r="12" spans="1:9" ht="18">
      <c r="A12" s="18" t="s">
        <v>51</v>
      </c>
      <c r="B12" s="18"/>
      <c r="C12" s="18"/>
      <c r="D12" s="18"/>
      <c r="E12" s="18"/>
      <c r="F12" s="18">
        <v>70000</v>
      </c>
      <c r="G12" s="18">
        <v>70000</v>
      </c>
      <c r="H12" s="18">
        <v>70000</v>
      </c>
      <c r="I12" s="18">
        <v>70000</v>
      </c>
    </row>
    <row r="13" spans="1:9" ht="18">
      <c r="A13" s="18" t="s">
        <v>63</v>
      </c>
      <c r="B13" s="18"/>
      <c r="C13" s="18"/>
      <c r="D13" s="18"/>
      <c r="E13" s="18"/>
      <c r="F13" s="18"/>
      <c r="G13" s="18"/>
      <c r="H13" s="18"/>
      <c r="I13" s="18">
        <f>H39*0.019</f>
        <v>3272.7469715298057</v>
      </c>
    </row>
    <row r="14" spans="1:9" ht="18">
      <c r="A14" s="18"/>
      <c r="B14" s="18"/>
      <c r="C14" s="18"/>
      <c r="D14" s="13"/>
      <c r="E14" s="13"/>
      <c r="F14" s="13"/>
      <c r="G14" s="13"/>
      <c r="H14" s="13"/>
      <c r="I14" s="13"/>
    </row>
    <row r="15" spans="1:9" ht="18.75" thickBot="1">
      <c r="A15" s="18" t="s">
        <v>10</v>
      </c>
      <c r="B15" s="18"/>
      <c r="C15" s="18"/>
      <c r="D15" s="20">
        <f>SUM(D9:D14)</f>
        <v>260000</v>
      </c>
      <c r="E15" s="20">
        <f t="shared" ref="E15:I15" si="0">SUM(E9:E14)</f>
        <v>243000</v>
      </c>
      <c r="F15" s="20">
        <f t="shared" si="0"/>
        <v>419200</v>
      </c>
      <c r="G15" s="20">
        <f t="shared" si="0"/>
        <v>477400</v>
      </c>
      <c r="H15" s="20">
        <f t="shared" si="0"/>
        <v>493600</v>
      </c>
      <c r="I15" s="20">
        <f t="shared" si="0"/>
        <v>411372.74697152979</v>
      </c>
    </row>
    <row r="16" spans="1:9" ht="18.75" thickTop="1">
      <c r="A16" s="18"/>
      <c r="B16" s="18"/>
      <c r="C16" s="18"/>
      <c r="D16" s="13"/>
      <c r="E16" s="13"/>
      <c r="F16" s="13"/>
      <c r="G16" s="13"/>
      <c r="H16" s="13"/>
      <c r="I16" s="13"/>
    </row>
    <row r="17" spans="1:9" ht="18.75">
      <c r="A17" s="19" t="s">
        <v>11</v>
      </c>
      <c r="B17" s="18"/>
      <c r="C17" s="18"/>
      <c r="D17" s="13"/>
      <c r="E17" s="13"/>
      <c r="F17" s="13"/>
      <c r="G17" s="13"/>
      <c r="H17" s="13"/>
      <c r="I17" s="13"/>
    </row>
    <row r="18" spans="1:9" ht="18.75">
      <c r="A18" s="19"/>
      <c r="B18" s="18"/>
      <c r="C18" s="18"/>
      <c r="D18" s="13"/>
      <c r="E18" s="13"/>
      <c r="F18" s="13"/>
      <c r="G18" s="13"/>
      <c r="H18" s="13"/>
      <c r="I18" s="13"/>
    </row>
    <row r="19" spans="1:9" ht="18">
      <c r="A19" s="18" t="s">
        <v>53</v>
      </c>
      <c r="B19" s="18"/>
      <c r="C19" s="18"/>
      <c r="D19" s="13">
        <v>100000</v>
      </c>
      <c r="E19" s="13">
        <v>150000</v>
      </c>
      <c r="F19" s="13">
        <v>100000</v>
      </c>
      <c r="G19" s="13"/>
      <c r="H19" s="13"/>
      <c r="I19" s="13"/>
    </row>
    <row r="20" spans="1:9" ht="18">
      <c r="A20" s="18" t="s">
        <v>12</v>
      </c>
      <c r="B20" s="18"/>
      <c r="C20" s="18"/>
      <c r="D20" s="18"/>
      <c r="E20" s="18"/>
      <c r="F20" s="18">
        <v>8000</v>
      </c>
      <c r="G20" s="18"/>
      <c r="H20" s="18"/>
      <c r="I20" s="18"/>
    </row>
    <row r="21" spans="1:9" ht="18">
      <c r="A21" s="18" t="s">
        <v>13</v>
      </c>
      <c r="B21" s="18"/>
      <c r="C21" s="18"/>
      <c r="D21" s="18">
        <v>25000</v>
      </c>
      <c r="E21" s="18"/>
      <c r="F21" s="18"/>
      <c r="G21" s="18">
        <v>25000</v>
      </c>
      <c r="H21" s="18"/>
      <c r="I21" s="18"/>
    </row>
    <row r="22" spans="1:9" ht="18">
      <c r="A22" s="18" t="s">
        <v>14</v>
      </c>
      <c r="B22" s="18"/>
      <c r="C22" s="18"/>
      <c r="D22" s="18">
        <v>76700</v>
      </c>
      <c r="E22" s="18">
        <v>79950</v>
      </c>
      <c r="F22" s="18">
        <v>92950</v>
      </c>
      <c r="G22" s="18">
        <v>99125</v>
      </c>
      <c r="H22" s="18">
        <v>69550</v>
      </c>
      <c r="I22" s="18">
        <v>58500</v>
      </c>
    </row>
    <row r="23" spans="1:9" ht="18">
      <c r="A23" s="18" t="s">
        <v>15</v>
      </c>
      <c r="B23" s="18"/>
      <c r="C23" s="18"/>
      <c r="D23" s="18">
        <v>67850</v>
      </c>
      <c r="E23" s="18">
        <v>70725</v>
      </c>
      <c r="F23" s="18">
        <v>82225</v>
      </c>
      <c r="G23" s="18">
        <v>87687.5</v>
      </c>
      <c r="H23" s="18">
        <v>61525</v>
      </c>
      <c r="I23" s="18">
        <v>51750</v>
      </c>
    </row>
    <row r="24" spans="1:9" ht="18">
      <c r="A24" s="18" t="s">
        <v>16</v>
      </c>
      <c r="B24" s="18"/>
      <c r="C24" s="18"/>
      <c r="D24" s="18"/>
      <c r="E24" s="18">
        <v>56050</v>
      </c>
      <c r="F24" s="18">
        <v>58425</v>
      </c>
      <c r="G24" s="18">
        <v>67925</v>
      </c>
      <c r="H24" s="18">
        <v>72437.5</v>
      </c>
      <c r="I24" s="18">
        <v>50825</v>
      </c>
    </row>
    <row r="25" spans="1:9" ht="18">
      <c r="A25" s="18" t="s">
        <v>17</v>
      </c>
      <c r="B25" s="18"/>
      <c r="C25" s="18"/>
      <c r="D25" s="18">
        <v>30563</v>
      </c>
      <c r="E25" s="18">
        <v>30563</v>
      </c>
      <c r="F25" s="18">
        <v>30563</v>
      </c>
      <c r="G25" s="18">
        <v>30563</v>
      </c>
      <c r="H25" s="18">
        <v>30563</v>
      </c>
      <c r="I25" s="18">
        <v>30563</v>
      </c>
    </row>
    <row r="26" spans="1:9" ht="18">
      <c r="A26" s="18" t="s">
        <v>18</v>
      </c>
      <c r="B26" s="18"/>
      <c r="C26" s="18"/>
      <c r="D26" s="13"/>
      <c r="E26" s="13"/>
      <c r="F26" s="13">
        <v>82519</v>
      </c>
      <c r="G26" s="13"/>
      <c r="H26" s="13"/>
      <c r="I26" s="13">
        <v>82519</v>
      </c>
    </row>
    <row r="27" spans="1:9" ht="18">
      <c r="A27" s="18" t="s">
        <v>59</v>
      </c>
      <c r="B27" s="18"/>
      <c r="C27" s="18"/>
      <c r="D27" s="13">
        <v>750</v>
      </c>
      <c r="E27" s="13"/>
      <c r="F27" s="13">
        <f>16500-750</f>
        <v>15750</v>
      </c>
      <c r="G27" s="13"/>
      <c r="H27" s="13"/>
      <c r="I27" s="13"/>
    </row>
    <row r="28" spans="1:9" ht="18">
      <c r="A28" s="18" t="s">
        <v>60</v>
      </c>
      <c r="B28" s="18"/>
      <c r="C28" s="18"/>
      <c r="D28" s="13"/>
      <c r="E28" s="13"/>
      <c r="F28" s="13"/>
      <c r="G28" s="13">
        <v>900</v>
      </c>
      <c r="H28" s="13"/>
      <c r="I28" s="13"/>
    </row>
    <row r="29" spans="1:9" ht="18">
      <c r="A29" s="18" t="s">
        <v>19</v>
      </c>
      <c r="B29" s="18"/>
      <c r="C29" s="18"/>
      <c r="D29" s="13"/>
      <c r="E29" s="13">
        <v>1000</v>
      </c>
      <c r="F29" s="13"/>
      <c r="G29" s="13"/>
      <c r="H29" s="13"/>
      <c r="I29" s="13"/>
    </row>
    <row r="30" spans="1:9" ht="18">
      <c r="A30" s="18" t="s">
        <v>61</v>
      </c>
      <c r="B30" s="18"/>
      <c r="C30" s="18"/>
      <c r="D30" s="13"/>
      <c r="E30" s="13">
        <f>-D39*0.028</f>
        <v>1144.164</v>
      </c>
      <c r="F30" s="13">
        <f t="shared" ref="F30:H30" si="1">-E39*0.028</f>
        <v>5244.2645919999995</v>
      </c>
      <c r="G30" s="13">
        <f t="shared" si="1"/>
        <v>6825.6000005759997</v>
      </c>
      <c r="H30" s="13">
        <f t="shared" si="1"/>
        <v>2377.1308005921273</v>
      </c>
      <c r="I30" s="13"/>
    </row>
    <row r="31" spans="1:9" ht="18">
      <c r="A31" s="18" t="s">
        <v>62</v>
      </c>
      <c r="B31" s="18"/>
      <c r="C31" s="18"/>
      <c r="D31" s="13"/>
      <c r="E31" s="13"/>
      <c r="F31" s="13"/>
      <c r="G31" s="13">
        <v>500</v>
      </c>
      <c r="H31" s="13"/>
      <c r="I31" s="13"/>
    </row>
    <row r="32" spans="1:9" ht="18">
      <c r="A32" s="18"/>
      <c r="B32" s="18"/>
      <c r="C32" s="18"/>
      <c r="D32" s="13"/>
      <c r="E32" s="13"/>
      <c r="F32" s="13"/>
      <c r="G32" s="13"/>
      <c r="H32" s="13"/>
      <c r="I32" s="13"/>
    </row>
    <row r="33" spans="1:9" ht="18.75" thickBot="1">
      <c r="A33" s="18" t="s">
        <v>20</v>
      </c>
      <c r="B33" s="18"/>
      <c r="C33" s="18"/>
      <c r="D33" s="20">
        <f>SUM(D19:D32)</f>
        <v>300863</v>
      </c>
      <c r="E33" s="20">
        <f t="shared" ref="E33:I33" si="2">SUM(E19:E32)</f>
        <v>389432.16399999999</v>
      </c>
      <c r="F33" s="20">
        <f t="shared" si="2"/>
        <v>475676.26459199999</v>
      </c>
      <c r="G33" s="20">
        <f t="shared" si="2"/>
        <v>318526.100000576</v>
      </c>
      <c r="H33" s="20">
        <f t="shared" si="2"/>
        <v>236452.63080059213</v>
      </c>
      <c r="I33" s="20">
        <f t="shared" si="2"/>
        <v>274157</v>
      </c>
    </row>
    <row r="34" spans="1:9" ht="18.75" thickTop="1">
      <c r="A34" s="18"/>
      <c r="B34" s="18"/>
      <c r="C34" s="18"/>
      <c r="D34" s="13"/>
      <c r="E34" s="13"/>
      <c r="F34" s="13"/>
      <c r="G34" s="13"/>
      <c r="H34" s="13"/>
      <c r="I34" s="13"/>
    </row>
    <row r="35" spans="1:9" ht="18">
      <c r="A35" s="18" t="s">
        <v>21</v>
      </c>
      <c r="B35" s="18"/>
      <c r="C35" s="18"/>
      <c r="D35" s="13">
        <v>0</v>
      </c>
      <c r="E35" s="18">
        <f>D39</f>
        <v>-40863</v>
      </c>
      <c r="F35" s="18">
        <f t="shared" ref="F35:I35" si="3">E39</f>
        <v>-187295.16399999999</v>
      </c>
      <c r="G35" s="18">
        <f t="shared" si="3"/>
        <v>-243771.42859199998</v>
      </c>
      <c r="H35" s="18">
        <f t="shared" si="3"/>
        <v>-84897.528592575982</v>
      </c>
      <c r="I35" s="18">
        <f t="shared" si="3"/>
        <v>172249.84060683189</v>
      </c>
    </row>
    <row r="36" spans="1:9" ht="18">
      <c r="A36" s="18"/>
      <c r="B36" s="18"/>
      <c r="C36" s="18"/>
      <c r="D36" s="18"/>
      <c r="E36" s="18"/>
      <c r="F36" s="18"/>
      <c r="G36" s="18"/>
      <c r="H36" s="18"/>
      <c r="I36" s="18"/>
    </row>
    <row r="37" spans="1:9" ht="18">
      <c r="A37" s="18" t="s">
        <v>22</v>
      </c>
      <c r="B37" s="18"/>
      <c r="C37" s="18"/>
      <c r="D37" s="18">
        <f>D15-D33</f>
        <v>-40863</v>
      </c>
      <c r="E37" s="18">
        <f t="shared" ref="E37:I37" si="4">E15-E33</f>
        <v>-146432.16399999999</v>
      </c>
      <c r="F37" s="18">
        <f t="shared" si="4"/>
        <v>-56476.264591999992</v>
      </c>
      <c r="G37" s="18">
        <f t="shared" si="4"/>
        <v>158873.899999424</v>
      </c>
      <c r="H37" s="18">
        <f t="shared" si="4"/>
        <v>257147.36919940787</v>
      </c>
      <c r="I37" s="18">
        <f t="shared" si="4"/>
        <v>137215.74697152979</v>
      </c>
    </row>
    <row r="38" spans="1:9" ht="18">
      <c r="A38" s="18"/>
      <c r="B38" s="18"/>
      <c r="C38" s="18"/>
      <c r="D38" s="18"/>
      <c r="E38" s="18"/>
      <c r="F38" s="18"/>
      <c r="G38" s="18"/>
      <c r="H38" s="18"/>
      <c r="I38" s="18"/>
    </row>
    <row r="39" spans="1:9" ht="18.75" thickBot="1">
      <c r="A39" s="18" t="s">
        <v>23</v>
      </c>
      <c r="B39" s="18"/>
      <c r="C39" s="18"/>
      <c r="D39" s="20">
        <f>D35+D37</f>
        <v>-40863</v>
      </c>
      <c r="E39" s="20">
        <f t="shared" ref="E39:I39" si="5">E35+E37</f>
        <v>-187295.16399999999</v>
      </c>
      <c r="F39" s="20">
        <f t="shared" si="5"/>
        <v>-243771.42859199998</v>
      </c>
      <c r="G39" s="20">
        <f t="shared" si="5"/>
        <v>-84897.528592575982</v>
      </c>
      <c r="H39" s="20">
        <f t="shared" si="5"/>
        <v>172249.84060683189</v>
      </c>
      <c r="I39" s="20">
        <f t="shared" si="5"/>
        <v>309465.58757836168</v>
      </c>
    </row>
    <row r="40" spans="1:9" ht="24" thickTop="1">
      <c r="A40" s="1"/>
      <c r="B40" s="1"/>
      <c r="C40" s="1"/>
      <c r="D40" s="2"/>
      <c r="E40" s="2"/>
      <c r="F40" s="2"/>
      <c r="G40" s="2"/>
      <c r="H40" s="2"/>
      <c r="I40" s="2"/>
    </row>
    <row r="41" spans="1:9" ht="23.25">
      <c r="A41" s="1"/>
      <c r="B41" s="1"/>
      <c r="C41" s="1"/>
      <c r="D41" s="2"/>
      <c r="E41" s="2"/>
      <c r="F41" s="2"/>
      <c r="G41" s="2"/>
      <c r="H41" s="2"/>
      <c r="I41" s="2"/>
    </row>
  </sheetData>
  <printOptions gridLines="1" gridLinesSet="0"/>
  <pageMargins left="0.19685039370078741" right="0.15748031496062992" top="0.98425196850393704" bottom="0.98425196850393704" header="0.51181102362204722" footer="0.51181102362204722"/>
  <pageSetup paperSize="9" scale="96" orientation="portrait" horizontalDpi="300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L79"/>
  <sheetViews>
    <sheetView tabSelected="1" workbookViewId="0">
      <selection activeCell="M15" sqref="M15"/>
    </sheetView>
  </sheetViews>
  <sheetFormatPr defaultRowHeight="12.75"/>
  <cols>
    <col min="1" max="1" width="18" customWidth="1"/>
    <col min="3" max="3" width="9.140625" customWidth="1"/>
    <col min="4" max="4" width="10" customWidth="1"/>
    <col min="5" max="6" width="10.85546875" customWidth="1"/>
    <col min="7" max="8" width="10.42578125" customWidth="1"/>
    <col min="9" max="9" width="10.140625" customWidth="1"/>
  </cols>
  <sheetData>
    <row r="1" spans="1:12" ht="15.75">
      <c r="A1" s="3" t="s">
        <v>24</v>
      </c>
      <c r="B1" s="4"/>
      <c r="C1" s="4"/>
      <c r="D1" s="4"/>
      <c r="E1" s="4"/>
      <c r="F1" s="4"/>
      <c r="G1" s="4"/>
      <c r="H1" s="4"/>
      <c r="I1" s="4"/>
    </row>
    <row r="2" spans="1:12" ht="15.75">
      <c r="A2" s="3"/>
      <c r="B2" s="4"/>
      <c r="C2" s="4"/>
      <c r="D2" s="4"/>
      <c r="E2" s="4"/>
      <c r="F2" s="4"/>
      <c r="G2" s="4"/>
      <c r="H2" s="4"/>
      <c r="I2" s="4"/>
    </row>
    <row r="3" spans="1:12" ht="15">
      <c r="A3" s="5" t="s">
        <v>25</v>
      </c>
      <c r="B3" s="5"/>
      <c r="C3" s="5"/>
      <c r="D3" s="4"/>
      <c r="E3" s="4"/>
      <c r="F3" s="4"/>
      <c r="G3" s="4"/>
      <c r="H3" s="4"/>
      <c r="I3" s="4"/>
    </row>
    <row r="4" spans="1:12" ht="15">
      <c r="A4" s="4"/>
      <c r="B4" s="4"/>
      <c r="C4" s="4"/>
      <c r="D4" s="4"/>
      <c r="E4" s="4"/>
      <c r="F4" s="4"/>
      <c r="G4" s="4"/>
      <c r="H4" s="4"/>
      <c r="I4" s="4"/>
    </row>
    <row r="5" spans="1:12" ht="15">
      <c r="A5" s="4"/>
      <c r="B5" s="4"/>
      <c r="C5" s="4"/>
      <c r="D5" s="6" t="s">
        <v>0</v>
      </c>
      <c r="E5" s="6" t="s">
        <v>1</v>
      </c>
      <c r="F5" s="6" t="s">
        <v>2</v>
      </c>
      <c r="G5" s="6" t="s">
        <v>3</v>
      </c>
      <c r="H5" s="6" t="s">
        <v>4</v>
      </c>
      <c r="I5" s="6" t="s">
        <v>5</v>
      </c>
      <c r="J5" s="6" t="s">
        <v>30</v>
      </c>
      <c r="L5" s="6" t="s">
        <v>54</v>
      </c>
    </row>
    <row r="6" spans="1:12" ht="15">
      <c r="A6" s="4"/>
      <c r="B6" s="4"/>
      <c r="C6" s="4"/>
      <c r="D6" s="6"/>
      <c r="E6" s="6"/>
      <c r="F6" s="6"/>
      <c r="G6" s="6"/>
      <c r="H6" s="6"/>
      <c r="I6" s="6"/>
    </row>
    <row r="7" spans="1:12" ht="15">
      <c r="A7" s="4" t="s">
        <v>26</v>
      </c>
      <c r="B7" s="4"/>
      <c r="C7" s="4"/>
      <c r="D7" s="4">
        <v>10000</v>
      </c>
      <c r="E7" s="4">
        <v>12000</v>
      </c>
      <c r="F7" s="4">
        <v>14000</v>
      </c>
      <c r="G7" s="4">
        <v>16000</v>
      </c>
      <c r="H7" s="4">
        <v>11000</v>
      </c>
      <c r="I7" s="4">
        <v>9000</v>
      </c>
      <c r="J7" s="4">
        <v>9000</v>
      </c>
    </row>
    <row r="8" spans="1:12" ht="15">
      <c r="A8" s="4" t="s">
        <v>27</v>
      </c>
      <c r="B8" s="4"/>
      <c r="C8" s="4"/>
      <c r="D8" s="4">
        <f>0.15*E7</f>
        <v>1800</v>
      </c>
      <c r="E8" s="4">
        <f t="shared" ref="E8:I8" si="0">0.15*F7</f>
        <v>2100</v>
      </c>
      <c r="F8" s="4">
        <f t="shared" si="0"/>
        <v>2400</v>
      </c>
      <c r="G8" s="4">
        <f t="shared" si="0"/>
        <v>1650</v>
      </c>
      <c r="H8" s="4">
        <f t="shared" si="0"/>
        <v>1350</v>
      </c>
      <c r="I8" s="4">
        <f t="shared" si="0"/>
        <v>1350</v>
      </c>
    </row>
    <row r="9" spans="1:12" ht="15">
      <c r="A9" s="4" t="s">
        <v>28</v>
      </c>
      <c r="B9" s="4"/>
      <c r="C9" s="4"/>
      <c r="D9" s="4">
        <v>0</v>
      </c>
      <c r="E9" s="4">
        <f>D8</f>
        <v>1800</v>
      </c>
      <c r="F9" s="4">
        <f t="shared" ref="F9:I9" si="1">E8</f>
        <v>2100</v>
      </c>
      <c r="G9" s="4">
        <f t="shared" si="1"/>
        <v>2400</v>
      </c>
      <c r="H9" s="4">
        <f t="shared" si="1"/>
        <v>1650</v>
      </c>
      <c r="I9" s="4">
        <f t="shared" si="1"/>
        <v>1350</v>
      </c>
    </row>
    <row r="10" spans="1:12" ht="15">
      <c r="A10" s="4"/>
      <c r="B10" s="4"/>
      <c r="C10" s="4"/>
      <c r="D10" s="6"/>
      <c r="E10" s="6"/>
      <c r="F10" s="6"/>
      <c r="G10" s="6"/>
      <c r="H10" s="6"/>
      <c r="I10" s="6"/>
    </row>
    <row r="11" spans="1:12" ht="16.5" thickBot="1">
      <c r="A11" s="4" t="s">
        <v>29</v>
      </c>
      <c r="B11" s="4"/>
      <c r="C11" s="4"/>
      <c r="D11" s="16">
        <f>D7+D8-D9</f>
        <v>11800</v>
      </c>
      <c r="E11" s="16">
        <f t="shared" ref="E11:I11" si="2">E7+E8-E9</f>
        <v>12300</v>
      </c>
      <c r="F11" s="16">
        <f t="shared" si="2"/>
        <v>14300</v>
      </c>
      <c r="G11" s="16">
        <f t="shared" si="2"/>
        <v>15250</v>
      </c>
      <c r="H11" s="16">
        <f t="shared" si="2"/>
        <v>10700</v>
      </c>
      <c r="I11" s="16">
        <f t="shared" si="2"/>
        <v>9000</v>
      </c>
      <c r="J11" s="12"/>
      <c r="L11" s="11">
        <f>D11+E11+F11+G11+H11+I11</f>
        <v>73350</v>
      </c>
    </row>
    <row r="12" spans="1:12" ht="15.75" thickTop="1">
      <c r="A12" s="4"/>
      <c r="B12" s="4"/>
      <c r="C12" s="4"/>
      <c r="D12" s="6"/>
      <c r="E12" s="6"/>
      <c r="F12" s="6"/>
      <c r="G12" s="6"/>
      <c r="H12" s="6"/>
      <c r="I12" s="6"/>
    </row>
    <row r="13" spans="1:12" ht="15">
      <c r="A13" s="4"/>
      <c r="B13" s="4"/>
      <c r="C13" s="4"/>
      <c r="D13" s="6"/>
      <c r="E13" s="6"/>
      <c r="F13" s="6"/>
      <c r="G13" s="6"/>
      <c r="H13" s="6"/>
      <c r="I13" s="6"/>
    </row>
    <row r="14" spans="1:12" ht="15">
      <c r="A14" s="4"/>
      <c r="B14" s="4"/>
      <c r="C14" s="4"/>
      <c r="D14" s="6" t="s">
        <v>6</v>
      </c>
      <c r="E14" s="6" t="s">
        <v>6</v>
      </c>
      <c r="F14" s="6" t="s">
        <v>6</v>
      </c>
      <c r="G14" s="6" t="s">
        <v>6</v>
      </c>
      <c r="H14" s="6" t="s">
        <v>6</v>
      </c>
      <c r="I14" s="6" t="s">
        <v>6</v>
      </c>
    </row>
    <row r="15" spans="1:12" ht="15">
      <c r="A15" s="4"/>
      <c r="B15" s="4"/>
      <c r="C15" s="4"/>
      <c r="D15" s="6"/>
      <c r="E15" s="6"/>
      <c r="F15" s="6"/>
      <c r="G15" s="6"/>
      <c r="H15" s="6"/>
      <c r="I15" s="6"/>
    </row>
    <row r="16" spans="1:12" ht="15.75" thickBot="1">
      <c r="A16" s="4" t="s">
        <v>39</v>
      </c>
      <c r="B16" s="4"/>
      <c r="C16" s="4"/>
      <c r="D16" s="7">
        <f>D11*6.5</f>
        <v>76700</v>
      </c>
      <c r="E16" s="7">
        <f t="shared" ref="E16:I16" si="3">E11*6.5</f>
        <v>79950</v>
      </c>
      <c r="F16" s="7">
        <f t="shared" si="3"/>
        <v>92950</v>
      </c>
      <c r="G16" s="7">
        <f t="shared" si="3"/>
        <v>99125</v>
      </c>
      <c r="H16" s="7">
        <f t="shared" si="3"/>
        <v>69550</v>
      </c>
      <c r="I16" s="7">
        <f t="shared" si="3"/>
        <v>58500</v>
      </c>
    </row>
    <row r="17" spans="1:9" ht="15">
      <c r="A17" s="4"/>
      <c r="B17" s="4"/>
      <c r="C17" s="4"/>
      <c r="D17" s="4"/>
      <c r="E17" s="4"/>
      <c r="F17" s="4"/>
      <c r="G17" s="4"/>
      <c r="H17" s="4"/>
      <c r="I17" s="4"/>
    </row>
    <row r="18" spans="1:9" ht="15.75">
      <c r="A18" s="4" t="s">
        <v>42</v>
      </c>
      <c r="B18" s="4"/>
      <c r="C18" s="4"/>
      <c r="D18" s="11">
        <f>D16</f>
        <v>76700</v>
      </c>
      <c r="E18" s="11">
        <f t="shared" ref="E18:I18" si="4">E16</f>
        <v>79950</v>
      </c>
      <c r="F18" s="11">
        <f t="shared" si="4"/>
        <v>92950</v>
      </c>
      <c r="G18" s="11">
        <f t="shared" si="4"/>
        <v>99125</v>
      </c>
      <c r="H18" s="11">
        <f t="shared" si="4"/>
        <v>69550</v>
      </c>
      <c r="I18" s="11">
        <f t="shared" si="4"/>
        <v>58500</v>
      </c>
    </row>
    <row r="19" spans="1:9" ht="15.75">
      <c r="A19" s="4"/>
      <c r="B19" s="4"/>
      <c r="C19" s="4"/>
      <c r="D19" s="11"/>
      <c r="E19" s="11"/>
      <c r="F19" s="11"/>
      <c r="G19" s="11"/>
      <c r="H19" s="11"/>
      <c r="I19" s="11"/>
    </row>
    <row r="20" spans="1:9" ht="15.75">
      <c r="A20" s="4"/>
      <c r="B20" s="4"/>
      <c r="C20" s="4"/>
      <c r="D20" s="11"/>
      <c r="E20" s="11"/>
      <c r="F20" s="11"/>
      <c r="G20" s="11"/>
      <c r="H20" s="11"/>
      <c r="I20" s="11"/>
    </row>
    <row r="21" spans="1:9" ht="15">
      <c r="A21" s="4"/>
      <c r="B21" s="4"/>
      <c r="C21" s="4"/>
      <c r="D21" s="4"/>
      <c r="E21" s="4"/>
      <c r="F21" s="4"/>
      <c r="G21" s="4"/>
      <c r="H21" s="4"/>
      <c r="I21" s="4"/>
    </row>
    <row r="22" spans="1:9" ht="15.75" thickBot="1">
      <c r="A22" s="4" t="s">
        <v>41</v>
      </c>
      <c r="B22" s="4"/>
      <c r="C22" s="4"/>
      <c r="D22" s="7">
        <f>D11*5.75</f>
        <v>67850</v>
      </c>
      <c r="E22" s="7">
        <f t="shared" ref="E22:I22" si="5">E11*5.75</f>
        <v>70725</v>
      </c>
      <c r="F22" s="7">
        <f t="shared" si="5"/>
        <v>82225</v>
      </c>
      <c r="G22" s="7">
        <f t="shared" si="5"/>
        <v>87687.5</v>
      </c>
      <c r="H22" s="7">
        <f t="shared" si="5"/>
        <v>61525</v>
      </c>
      <c r="I22" s="7">
        <f t="shared" si="5"/>
        <v>51750</v>
      </c>
    </row>
    <row r="23" spans="1:9" ht="15">
      <c r="A23" s="4"/>
      <c r="B23" s="4"/>
      <c r="C23" s="4"/>
      <c r="D23" s="4"/>
      <c r="E23" s="4"/>
      <c r="F23" s="4"/>
      <c r="G23" s="4"/>
      <c r="H23" s="4"/>
      <c r="I23" s="4"/>
    </row>
    <row r="24" spans="1:9" ht="15.75">
      <c r="A24" s="4" t="s">
        <v>43</v>
      </c>
      <c r="B24" s="4"/>
      <c r="C24" s="4"/>
      <c r="D24" s="11">
        <f>D22</f>
        <v>67850</v>
      </c>
      <c r="E24" s="11">
        <f t="shared" ref="E24:I24" si="6">E22</f>
        <v>70725</v>
      </c>
      <c r="F24" s="11">
        <f t="shared" si="6"/>
        <v>82225</v>
      </c>
      <c r="G24" s="11">
        <f t="shared" si="6"/>
        <v>87687.5</v>
      </c>
      <c r="H24" s="11">
        <f t="shared" si="6"/>
        <v>61525</v>
      </c>
      <c r="I24" s="11">
        <f t="shared" si="6"/>
        <v>51750</v>
      </c>
    </row>
    <row r="25" spans="1:9" ht="15.75">
      <c r="A25" s="4"/>
      <c r="B25" s="4"/>
      <c r="C25" s="4"/>
      <c r="D25" s="11"/>
      <c r="E25" s="11"/>
      <c r="F25" s="11"/>
      <c r="G25" s="11"/>
      <c r="H25" s="11"/>
      <c r="I25" s="11"/>
    </row>
    <row r="26" spans="1:9" ht="15.75">
      <c r="A26" s="4"/>
      <c r="B26" s="4"/>
      <c r="C26" s="4"/>
      <c r="D26" s="11"/>
      <c r="E26" s="11"/>
      <c r="F26" s="11"/>
      <c r="G26" s="11"/>
      <c r="H26" s="11"/>
      <c r="I26" s="11"/>
    </row>
    <row r="27" spans="1:9" ht="15">
      <c r="A27" s="4"/>
      <c r="B27" s="4"/>
      <c r="C27" s="4"/>
      <c r="D27" s="4"/>
      <c r="E27" s="4"/>
      <c r="F27" s="4"/>
      <c r="G27" s="4"/>
      <c r="H27" s="4"/>
      <c r="I27" s="4"/>
    </row>
    <row r="28" spans="1:9" ht="15.75" thickBot="1">
      <c r="A28" s="4" t="s">
        <v>40</v>
      </c>
      <c r="B28" s="4"/>
      <c r="C28" s="4"/>
      <c r="D28" s="7">
        <f>D11*4.75</f>
        <v>56050</v>
      </c>
      <c r="E28" s="7">
        <f t="shared" ref="E28:I28" si="7">E11*4.75</f>
        <v>58425</v>
      </c>
      <c r="F28" s="7">
        <f t="shared" si="7"/>
        <v>67925</v>
      </c>
      <c r="G28" s="7">
        <f t="shared" si="7"/>
        <v>72437.5</v>
      </c>
      <c r="H28" s="7">
        <f t="shared" si="7"/>
        <v>50825</v>
      </c>
      <c r="I28" s="7">
        <f t="shared" si="7"/>
        <v>42750</v>
      </c>
    </row>
    <row r="29" spans="1:9" ht="15">
      <c r="A29" s="4"/>
      <c r="B29" s="4"/>
      <c r="C29" s="4"/>
      <c r="D29" s="4"/>
      <c r="E29" s="4"/>
      <c r="F29" s="4"/>
      <c r="G29" s="4"/>
      <c r="H29" s="4"/>
      <c r="I29" s="4"/>
    </row>
    <row r="30" spans="1:9" ht="15.75">
      <c r="A30" s="4" t="s">
        <v>44</v>
      </c>
      <c r="B30" s="4"/>
      <c r="C30" s="4"/>
      <c r="D30" s="4"/>
      <c r="E30" s="11">
        <f>D28</f>
        <v>56050</v>
      </c>
      <c r="F30" s="11">
        <f t="shared" ref="F30:I30" si="8">E28</f>
        <v>58425</v>
      </c>
      <c r="G30" s="11">
        <f t="shared" si="8"/>
        <v>67925</v>
      </c>
      <c r="H30" s="11">
        <f t="shared" si="8"/>
        <v>72437.5</v>
      </c>
      <c r="I30" s="11">
        <f t="shared" si="8"/>
        <v>50825</v>
      </c>
    </row>
    <row r="31" spans="1:9" ht="15">
      <c r="A31" s="4"/>
      <c r="B31" s="4"/>
      <c r="C31" s="4"/>
      <c r="D31" s="4"/>
      <c r="E31" s="4"/>
      <c r="F31" s="4"/>
      <c r="G31" s="4"/>
      <c r="H31" s="4"/>
      <c r="I31" s="4"/>
    </row>
    <row r="32" spans="1:9" ht="15">
      <c r="A32" s="4"/>
      <c r="B32" s="4"/>
      <c r="C32" s="4"/>
      <c r="D32" s="4"/>
      <c r="E32" s="4"/>
      <c r="F32" s="4"/>
      <c r="G32" s="4"/>
      <c r="H32" s="4"/>
      <c r="I32" s="4"/>
    </row>
    <row r="33" spans="1:10" ht="15">
      <c r="A33" s="4"/>
      <c r="B33" s="4"/>
      <c r="C33" s="4"/>
      <c r="D33" s="4"/>
      <c r="E33" s="4"/>
      <c r="F33" s="4"/>
      <c r="G33" s="4"/>
      <c r="H33" s="4"/>
      <c r="I33" s="4"/>
    </row>
    <row r="34" spans="1:10" ht="15">
      <c r="A34" s="5" t="s">
        <v>48</v>
      </c>
      <c r="B34" s="5"/>
      <c r="C34" s="5"/>
      <c r="D34" s="5"/>
      <c r="E34" s="4"/>
      <c r="F34" s="4"/>
      <c r="G34" s="4"/>
      <c r="H34" s="4"/>
      <c r="I34" s="4"/>
    </row>
    <row r="35" spans="1:10" ht="15">
      <c r="A35" s="4"/>
      <c r="B35" s="4"/>
      <c r="C35" s="4"/>
      <c r="D35" s="4"/>
      <c r="E35" s="4"/>
      <c r="F35" s="4"/>
      <c r="G35" s="4"/>
      <c r="H35" s="4"/>
      <c r="I35" s="4"/>
    </row>
    <row r="36" spans="1:10" ht="15">
      <c r="A36" s="4"/>
      <c r="B36" s="4"/>
      <c r="C36" s="4"/>
      <c r="D36" s="6" t="s">
        <v>0</v>
      </c>
      <c r="E36" s="6" t="s">
        <v>1</v>
      </c>
      <c r="F36" s="6" t="s">
        <v>2</v>
      </c>
      <c r="G36" s="6" t="s">
        <v>3</v>
      </c>
      <c r="H36" s="6" t="s">
        <v>4</v>
      </c>
      <c r="I36" s="6" t="s">
        <v>5</v>
      </c>
    </row>
    <row r="37" spans="1:10" ht="15">
      <c r="A37" s="4"/>
      <c r="B37" s="4"/>
      <c r="C37" s="4"/>
      <c r="D37" s="6"/>
      <c r="E37" s="6"/>
      <c r="F37" s="6"/>
      <c r="G37" s="6"/>
      <c r="H37" s="6"/>
      <c r="I37" s="6"/>
    </row>
    <row r="38" spans="1:10" ht="15">
      <c r="A38" s="4" t="s">
        <v>45</v>
      </c>
      <c r="B38" s="4"/>
      <c r="C38" s="4"/>
      <c r="D38" s="4">
        <v>10000</v>
      </c>
      <c r="E38" s="4">
        <v>12000</v>
      </c>
      <c r="F38" s="4">
        <v>14000</v>
      </c>
      <c r="G38" s="4">
        <v>16000</v>
      </c>
      <c r="H38" s="4">
        <v>11000</v>
      </c>
      <c r="I38" s="4">
        <v>9000</v>
      </c>
      <c r="J38" s="4"/>
    </row>
    <row r="39" spans="1:10" ht="15.75" thickBot="1">
      <c r="A39" s="4" t="s">
        <v>46</v>
      </c>
      <c r="B39" s="4"/>
      <c r="C39" s="4"/>
      <c r="D39" s="7">
        <f>D38*0.8*30</f>
        <v>240000</v>
      </c>
      <c r="E39" s="7">
        <f t="shared" ref="E39:I39" si="9">E38*0.8*30</f>
        <v>288000</v>
      </c>
      <c r="F39" s="7">
        <f t="shared" si="9"/>
        <v>336000</v>
      </c>
      <c r="G39" s="7">
        <f t="shared" si="9"/>
        <v>384000</v>
      </c>
      <c r="H39" s="7">
        <f t="shared" si="9"/>
        <v>264000</v>
      </c>
      <c r="I39" s="7">
        <f t="shared" si="9"/>
        <v>216000</v>
      </c>
      <c r="J39" s="14"/>
    </row>
    <row r="40" spans="1:10" ht="15">
      <c r="A40" s="4"/>
      <c r="B40" s="4"/>
      <c r="C40" s="4"/>
      <c r="D40" s="14"/>
      <c r="E40" s="14"/>
      <c r="F40" s="14"/>
      <c r="G40" s="14"/>
      <c r="H40" s="14"/>
      <c r="I40" s="14"/>
      <c r="J40" s="14"/>
    </row>
    <row r="41" spans="1:10" ht="15">
      <c r="A41" s="4"/>
      <c r="B41" s="4"/>
      <c r="C41" s="4"/>
      <c r="D41" s="14"/>
      <c r="E41" s="14"/>
      <c r="F41" s="14"/>
      <c r="G41" s="14"/>
      <c r="H41" s="14"/>
      <c r="I41" s="14"/>
      <c r="J41" s="14"/>
    </row>
    <row r="42" spans="1:10" ht="15.75">
      <c r="A42" s="11" t="s">
        <v>47</v>
      </c>
      <c r="B42" s="4"/>
      <c r="C42" s="4"/>
      <c r="D42" s="4"/>
      <c r="E42" s="4"/>
      <c r="F42" s="4"/>
      <c r="G42" s="4"/>
      <c r="H42" s="4"/>
      <c r="I42" s="4"/>
    </row>
    <row r="43" spans="1:10" ht="15">
      <c r="A43" s="4" t="s">
        <v>31</v>
      </c>
      <c r="B43" s="4"/>
      <c r="C43" s="4"/>
      <c r="D43" s="4"/>
      <c r="E43" s="4">
        <f>D39*0.75*0.95</f>
        <v>171000</v>
      </c>
      <c r="F43" s="4">
        <f>D39*0.25</f>
        <v>60000</v>
      </c>
      <c r="G43" s="4"/>
      <c r="H43" s="4"/>
      <c r="I43" s="4"/>
    </row>
    <row r="44" spans="1:10" ht="15">
      <c r="A44" s="4" t="s">
        <v>32</v>
      </c>
      <c r="B44" s="4"/>
      <c r="C44" s="4"/>
      <c r="D44" s="4"/>
      <c r="E44" s="4"/>
      <c r="F44" s="4">
        <f>E39*0.75*0.95</f>
        <v>205200</v>
      </c>
      <c r="G44" s="4">
        <f>E39*0.25</f>
        <v>72000</v>
      </c>
      <c r="H44" s="4"/>
      <c r="I44" s="4"/>
    </row>
    <row r="45" spans="1:10" ht="15">
      <c r="A45" s="4" t="s">
        <v>2</v>
      </c>
      <c r="B45" s="4"/>
      <c r="C45" s="4"/>
      <c r="D45" s="4"/>
      <c r="E45" s="4"/>
      <c r="F45" s="4"/>
      <c r="G45" s="4">
        <f>F39*0.75*0.95</f>
        <v>239400</v>
      </c>
      <c r="H45" s="4">
        <f>F39*0.25</f>
        <v>84000</v>
      </c>
      <c r="I45" s="4"/>
    </row>
    <row r="46" spans="1:10" ht="15">
      <c r="A46" s="4" t="s">
        <v>3</v>
      </c>
      <c r="B46" s="4"/>
      <c r="C46" s="4"/>
      <c r="D46" s="4"/>
      <c r="E46" s="4"/>
      <c r="F46" s="4"/>
      <c r="G46" s="4"/>
      <c r="H46" s="4">
        <f>G39*0.75*0.95</f>
        <v>273600</v>
      </c>
      <c r="I46" s="4">
        <f>G39*0.25</f>
        <v>96000</v>
      </c>
    </row>
    <row r="47" spans="1:10" ht="15">
      <c r="A47" s="4" t="s">
        <v>4</v>
      </c>
      <c r="B47" s="4"/>
      <c r="C47" s="4"/>
      <c r="D47" s="4"/>
      <c r="E47" s="4"/>
      <c r="F47" s="4"/>
      <c r="G47" s="4"/>
      <c r="H47" s="4"/>
      <c r="I47" s="4">
        <f>H39*0.75*0.95</f>
        <v>188100</v>
      </c>
      <c r="J47" s="4"/>
    </row>
    <row r="48" spans="1:10" ht="15">
      <c r="A48" s="4"/>
      <c r="B48" s="4"/>
      <c r="C48" s="4"/>
      <c r="D48" s="4"/>
      <c r="E48" s="4"/>
      <c r="F48" s="4"/>
      <c r="G48" s="4"/>
      <c r="H48" s="4"/>
      <c r="I48" s="4"/>
    </row>
    <row r="49" spans="1:9" ht="15.75" thickBot="1">
      <c r="A49" s="5"/>
      <c r="B49" s="5"/>
      <c r="C49" s="5"/>
      <c r="D49" s="8">
        <f>SUM(D43:D48)</f>
        <v>0</v>
      </c>
      <c r="E49" s="8">
        <f t="shared" ref="E49:I49" si="10">SUM(E43:E48)</f>
        <v>171000</v>
      </c>
      <c r="F49" s="8">
        <f t="shared" si="10"/>
        <v>265200</v>
      </c>
      <c r="G49" s="8">
        <f t="shared" si="10"/>
        <v>311400</v>
      </c>
      <c r="H49" s="8">
        <f t="shared" si="10"/>
        <v>357600</v>
      </c>
      <c r="I49" s="8">
        <f t="shared" si="10"/>
        <v>284100</v>
      </c>
    </row>
    <row r="50" spans="1:9" ht="15.75" thickTop="1">
      <c r="A50" s="5"/>
      <c r="B50" s="5"/>
      <c r="C50" s="5"/>
      <c r="D50" s="9"/>
      <c r="E50" s="9"/>
      <c r="F50" s="9"/>
      <c r="G50" s="9"/>
      <c r="H50" s="9"/>
      <c r="I50" s="9"/>
    </row>
    <row r="51" spans="1:9" ht="15">
      <c r="A51" s="5"/>
      <c r="B51" s="5"/>
      <c r="C51" s="5"/>
      <c r="D51" s="4"/>
      <c r="E51" s="4"/>
      <c r="F51" s="4"/>
      <c r="G51" s="4"/>
      <c r="H51" s="4"/>
      <c r="I51" s="4"/>
    </row>
    <row r="52" spans="1:9" ht="15.75">
      <c r="A52" s="11" t="s">
        <v>49</v>
      </c>
      <c r="B52" s="4"/>
      <c r="C52" s="4"/>
      <c r="D52" s="4"/>
      <c r="E52" s="4"/>
      <c r="F52" s="4"/>
      <c r="G52" s="4"/>
      <c r="H52" s="4"/>
      <c r="I52" s="4"/>
    </row>
    <row r="53" spans="1:9" ht="15">
      <c r="A53" s="4"/>
      <c r="B53" s="4"/>
      <c r="C53" s="4"/>
      <c r="D53" s="4"/>
      <c r="E53" s="4"/>
      <c r="F53" s="4"/>
      <c r="G53" s="4"/>
      <c r="H53" s="4"/>
      <c r="I53" s="4"/>
    </row>
    <row r="54" spans="1:9" ht="15">
      <c r="A54" s="4"/>
      <c r="B54" s="4"/>
      <c r="C54" s="4"/>
      <c r="D54" s="6" t="s">
        <v>0</v>
      </c>
      <c r="E54" s="6" t="s">
        <v>1</v>
      </c>
      <c r="F54" s="6" t="s">
        <v>2</v>
      </c>
      <c r="G54" s="6" t="s">
        <v>3</v>
      </c>
      <c r="H54" s="6" t="s">
        <v>4</v>
      </c>
      <c r="I54" s="6" t="s">
        <v>5</v>
      </c>
    </row>
    <row r="55" spans="1:9" ht="15">
      <c r="A55" s="4"/>
      <c r="B55" s="4"/>
      <c r="C55" s="4"/>
      <c r="D55" s="6"/>
      <c r="E55" s="6"/>
      <c r="F55" s="6"/>
      <c r="G55" s="6"/>
      <c r="H55" s="6"/>
      <c r="I55" s="6"/>
    </row>
    <row r="56" spans="1:9" ht="15">
      <c r="A56" s="4" t="s">
        <v>45</v>
      </c>
      <c r="B56" s="4"/>
      <c r="C56" s="4"/>
      <c r="D56" s="4">
        <v>10000</v>
      </c>
      <c r="E56" s="4">
        <v>12000</v>
      </c>
      <c r="F56" s="4">
        <v>14000</v>
      </c>
      <c r="G56" s="4">
        <v>16000</v>
      </c>
      <c r="H56" s="4">
        <v>11000</v>
      </c>
      <c r="I56" s="4">
        <v>9000</v>
      </c>
    </row>
    <row r="57" spans="1:9" ht="16.5" thickBot="1">
      <c r="A57" s="4" t="s">
        <v>50</v>
      </c>
      <c r="B57" s="4"/>
      <c r="C57" s="4"/>
      <c r="D57" s="15">
        <f>D56*0.2*30</f>
        <v>60000</v>
      </c>
      <c r="E57" s="15">
        <f t="shared" ref="E57:I57" si="11">E56*0.2*30</f>
        <v>72000</v>
      </c>
      <c r="F57" s="15">
        <f t="shared" si="11"/>
        <v>84000</v>
      </c>
      <c r="G57" s="15">
        <f t="shared" si="11"/>
        <v>96000</v>
      </c>
      <c r="H57" s="15">
        <f t="shared" si="11"/>
        <v>66000</v>
      </c>
      <c r="I57" s="15">
        <f t="shared" si="11"/>
        <v>54000</v>
      </c>
    </row>
    <row r="58" spans="1:9" ht="15">
      <c r="A58" s="4"/>
      <c r="B58" s="4"/>
      <c r="C58" s="4"/>
      <c r="D58" s="14"/>
      <c r="E58" s="14"/>
      <c r="F58" s="14"/>
      <c r="G58" s="14"/>
      <c r="H58" s="14"/>
      <c r="I58" s="14"/>
    </row>
    <row r="59" spans="1:9" ht="15">
      <c r="A59" s="4"/>
      <c r="B59" s="4"/>
      <c r="C59" s="4"/>
      <c r="D59" s="14"/>
      <c r="E59" s="14"/>
      <c r="F59" s="14"/>
      <c r="G59" s="14"/>
      <c r="H59" s="14"/>
      <c r="I59" s="14"/>
    </row>
    <row r="60" spans="1:9" ht="15">
      <c r="A60" s="4"/>
      <c r="B60" s="4"/>
      <c r="C60" s="4"/>
      <c r="D60" s="14"/>
      <c r="E60" s="14"/>
      <c r="F60" s="14"/>
      <c r="G60" s="14"/>
      <c r="H60" s="14"/>
      <c r="I60" s="14"/>
    </row>
    <row r="61" spans="1:9" ht="15">
      <c r="A61" s="4"/>
      <c r="B61" s="4"/>
      <c r="C61" s="4"/>
      <c r="D61" s="14"/>
      <c r="E61" s="14"/>
      <c r="F61" s="14"/>
      <c r="G61" s="14"/>
      <c r="H61" s="14"/>
      <c r="I61" s="14"/>
    </row>
    <row r="62" spans="1:9" ht="15">
      <c r="A62" s="4"/>
      <c r="B62" s="4"/>
      <c r="C62" s="4"/>
      <c r="D62" s="4"/>
      <c r="E62" s="4"/>
      <c r="F62" s="6" t="s">
        <v>6</v>
      </c>
      <c r="G62" s="4"/>
      <c r="H62" s="4"/>
      <c r="I62" s="4"/>
    </row>
    <row r="63" spans="1:9" ht="15.75" thickBot="1">
      <c r="A63" s="4" t="s">
        <v>55</v>
      </c>
      <c r="B63" s="4"/>
      <c r="C63" s="4"/>
      <c r="D63" s="4"/>
      <c r="E63" s="4"/>
      <c r="F63" s="7">
        <f>L11*5</f>
        <v>366750</v>
      </c>
      <c r="G63" s="4"/>
      <c r="H63" s="4"/>
      <c r="I63" s="4"/>
    </row>
    <row r="64" spans="1:9" ht="15">
      <c r="A64" s="4"/>
      <c r="B64" s="4"/>
      <c r="C64" s="4"/>
      <c r="D64" s="4"/>
      <c r="E64" s="4"/>
      <c r="F64" s="4"/>
      <c r="G64" s="4"/>
      <c r="H64" s="4"/>
      <c r="I64" s="4"/>
    </row>
    <row r="65" spans="1:9" ht="15">
      <c r="A65" s="4" t="s">
        <v>33</v>
      </c>
      <c r="B65" s="4"/>
      <c r="C65" s="4"/>
      <c r="D65" s="4"/>
      <c r="E65" s="4"/>
      <c r="F65" s="6"/>
      <c r="G65" s="4"/>
      <c r="H65" s="4"/>
      <c r="I65" s="4"/>
    </row>
    <row r="66" spans="1:9" ht="15">
      <c r="A66" s="4"/>
      <c r="B66" s="4"/>
      <c r="C66" s="4"/>
      <c r="D66" s="4"/>
      <c r="E66" s="4"/>
      <c r="F66" s="4"/>
      <c r="G66" s="4"/>
      <c r="H66" s="4"/>
      <c r="I66" s="4"/>
    </row>
    <row r="67" spans="1:9" ht="15">
      <c r="A67" s="4"/>
      <c r="B67" s="4" t="s">
        <v>56</v>
      </c>
      <c r="C67" s="4"/>
      <c r="D67" s="4"/>
      <c r="E67" s="4"/>
      <c r="F67" s="4">
        <f>0.5*F63</f>
        <v>183375</v>
      </c>
      <c r="G67" s="4"/>
      <c r="H67" s="4"/>
      <c r="I67" s="4"/>
    </row>
    <row r="68" spans="1:9" ht="15">
      <c r="A68" s="4"/>
      <c r="B68" s="4" t="s">
        <v>57</v>
      </c>
      <c r="C68" s="4"/>
      <c r="D68" s="4"/>
      <c r="E68" s="4"/>
      <c r="F68" s="4">
        <f>0.45*F63</f>
        <v>165037.5</v>
      </c>
      <c r="G68" s="4"/>
      <c r="H68" s="4"/>
      <c r="I68" s="4"/>
    </row>
    <row r="69" spans="1:9" ht="15">
      <c r="A69" s="4"/>
      <c r="B69" s="4" t="s">
        <v>58</v>
      </c>
      <c r="C69" s="4"/>
      <c r="D69" s="4"/>
      <c r="E69" s="4"/>
      <c r="F69" s="4">
        <f>0.05*F63</f>
        <v>18337.5</v>
      </c>
      <c r="G69" s="4"/>
      <c r="H69" s="4"/>
      <c r="I69" s="4"/>
    </row>
    <row r="70" spans="1:9" ht="15">
      <c r="A70" s="4"/>
      <c r="B70" s="4"/>
      <c r="C70" s="4"/>
      <c r="D70" s="4"/>
      <c r="E70" s="4"/>
      <c r="F70" s="4"/>
      <c r="G70" s="4"/>
      <c r="H70" s="4"/>
      <c r="I70" s="4"/>
    </row>
    <row r="71" spans="1:9" ht="15.75" thickBot="1">
      <c r="A71" s="4"/>
      <c r="B71" s="4"/>
      <c r="C71" s="4"/>
      <c r="D71" s="4"/>
      <c r="E71" s="4"/>
      <c r="F71" s="10">
        <f>SUM(F67:F69)</f>
        <v>366750</v>
      </c>
      <c r="G71" s="4"/>
      <c r="H71" s="4"/>
      <c r="I71" s="4"/>
    </row>
    <row r="72" spans="1:9" ht="15.75" thickTop="1">
      <c r="A72" s="4"/>
      <c r="B72" s="4"/>
      <c r="C72" s="4"/>
      <c r="D72" s="4"/>
      <c r="E72" s="4"/>
      <c r="F72" s="4"/>
      <c r="G72" s="4"/>
      <c r="H72" s="4"/>
      <c r="I72" s="4"/>
    </row>
    <row r="73" spans="1:9" ht="15">
      <c r="A73" s="4"/>
      <c r="B73" s="4"/>
      <c r="C73" s="4"/>
      <c r="D73" s="4"/>
      <c r="E73" s="4"/>
      <c r="F73" s="4"/>
      <c r="G73" s="4"/>
      <c r="H73" s="4"/>
      <c r="I73" s="4"/>
    </row>
    <row r="74" spans="1:9" ht="15">
      <c r="A74" s="4"/>
      <c r="B74" s="4"/>
      <c r="C74" s="4"/>
      <c r="D74" s="4"/>
      <c r="E74" s="4"/>
      <c r="F74" s="4"/>
      <c r="G74" s="4"/>
      <c r="H74" s="4"/>
      <c r="I74" s="4"/>
    </row>
    <row r="75" spans="1:9" ht="15.75">
      <c r="A75" s="11" t="s">
        <v>34</v>
      </c>
      <c r="B75" s="4"/>
      <c r="C75" s="4"/>
      <c r="D75" s="4"/>
      <c r="E75" s="4"/>
      <c r="F75" s="4"/>
      <c r="G75" s="4"/>
      <c r="H75" s="4"/>
      <c r="I75" s="4"/>
    </row>
    <row r="76" spans="1:9" ht="15">
      <c r="A76" s="4"/>
      <c r="B76" s="4"/>
      <c r="C76" s="4"/>
      <c r="D76" s="4"/>
      <c r="E76" s="4"/>
      <c r="F76" s="4"/>
      <c r="G76" s="4"/>
      <c r="H76" s="4"/>
      <c r="I76" s="4"/>
    </row>
    <row r="77" spans="1:9" ht="15">
      <c r="A77" s="4"/>
      <c r="B77" s="4" t="s">
        <v>35</v>
      </c>
      <c r="C77" s="4"/>
      <c r="D77" s="4"/>
      <c r="E77" s="4"/>
      <c r="F77" s="4">
        <f>F67/6</f>
        <v>30562.5</v>
      </c>
      <c r="G77" s="4" t="s">
        <v>36</v>
      </c>
      <c r="H77" s="4"/>
      <c r="I77" s="4"/>
    </row>
    <row r="78" spans="1:9" ht="15">
      <c r="A78" s="4"/>
      <c r="B78" s="4" t="s">
        <v>18</v>
      </c>
      <c r="C78" s="4"/>
      <c r="D78" s="4"/>
      <c r="E78" s="4"/>
      <c r="F78" s="4">
        <f>F68/2</f>
        <v>82518.75</v>
      </c>
      <c r="G78" s="4" t="s">
        <v>37</v>
      </c>
      <c r="H78" s="4"/>
      <c r="I78" s="4"/>
    </row>
    <row r="79" spans="1:9" ht="15">
      <c r="A79" s="4"/>
      <c r="B79" s="4" t="s">
        <v>38</v>
      </c>
      <c r="C79" s="4"/>
      <c r="D79" s="4"/>
      <c r="E79" s="4"/>
      <c r="F79" s="4"/>
      <c r="G79" s="4"/>
      <c r="H79" s="4"/>
      <c r="I79" s="4"/>
    </row>
  </sheetData>
  <printOptions gridLines="1" gridLinesSet="0"/>
  <pageMargins left="0.75" right="0.75" top="1" bottom="1" header="0.5" footer="0.5"/>
  <pageSetup paperSize="9" orientation="landscape" horizontalDpi="360" verticalDpi="360" r:id="rId1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Budget</vt:lpstr>
      <vt:lpstr>Workings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Richard Dunstan</cp:lastModifiedBy>
  <cp:lastPrinted>2011-05-04T09:26:37Z</cp:lastPrinted>
  <dcterms:created xsi:type="dcterms:W3CDTF">2011-01-20T14:06:12Z</dcterms:created>
  <dcterms:modified xsi:type="dcterms:W3CDTF">2012-03-22T12:16:17Z</dcterms:modified>
</cp:coreProperties>
</file>