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k\Desktop\UWTSD\Financial Management\New Schedule Feb 2025\Week 9 - Capital Budegting (Part 2)\"/>
    </mc:Choice>
  </mc:AlternateContent>
  <xr:revisionPtr revIDLastSave="0" documentId="8_{075F5503-66DD-4899-AA8E-EF19A6732957}" xr6:coauthVersionLast="47" xr6:coauthVersionMax="47" xr10:uidLastSave="{00000000-0000-0000-0000-000000000000}"/>
  <bookViews>
    <workbookView xWindow="-120" yWindow="-120" windowWidth="29040" windowHeight="16440" xr2:uid="{19C6A429-D2E0-4A57-89E3-A00DCE0848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5" i="1" l="1"/>
  <c r="Y15" i="1"/>
  <c r="W15" i="1"/>
  <c r="X14" i="1"/>
  <c r="Y14" i="1"/>
  <c r="Y13" i="1"/>
  <c r="W13" i="1"/>
  <c r="X13" i="1"/>
  <c r="W14" i="1"/>
  <c r="X7" i="1"/>
  <c r="Y7" i="1"/>
  <c r="Z7" i="1"/>
  <c r="W7" i="1"/>
  <c r="T15" i="1"/>
  <c r="S14" i="1"/>
  <c r="T12" i="1"/>
  <c r="T13" i="1"/>
  <c r="T5" i="1"/>
  <c r="T6" i="1"/>
  <c r="T7" i="1"/>
  <c r="T8" i="1" s="1"/>
  <c r="T9" i="1" s="1"/>
  <c r="T10" i="1" s="1"/>
  <c r="T11" i="1" s="1"/>
  <c r="T4" i="1"/>
  <c r="T3" i="1"/>
  <c r="S4" i="1"/>
  <c r="S5" i="1"/>
  <c r="S6" i="1"/>
  <c r="S7" i="1"/>
  <c r="S8" i="1"/>
  <c r="S9" i="1"/>
  <c r="S10" i="1"/>
  <c r="S11" i="1"/>
  <c r="S12" i="1"/>
  <c r="S13" i="1"/>
  <c r="S3" i="1"/>
  <c r="P104" i="1"/>
  <c r="O105" i="1"/>
  <c r="L69" i="1"/>
  <c r="L59" i="1"/>
  <c r="L49" i="1"/>
  <c r="L39" i="1"/>
  <c r="L29" i="1"/>
  <c r="L19" i="1"/>
  <c r="L9" i="1"/>
  <c r="D8" i="1"/>
  <c r="O104" i="1"/>
  <c r="O102" i="1"/>
  <c r="O103" i="1"/>
  <c r="O98" i="1"/>
  <c r="O99" i="1"/>
  <c r="O100" i="1"/>
  <c r="O101" i="1"/>
  <c r="O93" i="1"/>
  <c r="O94" i="1"/>
  <c r="O95" i="1"/>
  <c r="O96" i="1"/>
  <c r="O97" i="1"/>
  <c r="O81" i="1"/>
  <c r="O82" i="1"/>
  <c r="O83" i="1"/>
  <c r="O84" i="1"/>
  <c r="O85" i="1"/>
  <c r="O86" i="1"/>
  <c r="O87" i="1"/>
  <c r="O88" i="1"/>
  <c r="O89" i="1"/>
  <c r="O90" i="1"/>
  <c r="O91" i="1"/>
  <c r="O92" i="1"/>
  <c r="O73" i="1"/>
  <c r="O74" i="1"/>
  <c r="O75" i="1"/>
  <c r="O76" i="1"/>
  <c r="O77" i="1"/>
  <c r="O78" i="1"/>
  <c r="O79" i="1"/>
  <c r="O80" i="1"/>
  <c r="O64" i="1"/>
  <c r="O65" i="1"/>
  <c r="O66" i="1"/>
  <c r="O67" i="1"/>
  <c r="O68" i="1"/>
  <c r="O69" i="1"/>
  <c r="O70" i="1"/>
  <c r="O71" i="1"/>
  <c r="O72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3" i="1"/>
  <c r="J79" i="1"/>
  <c r="K64" i="1"/>
  <c r="K65" i="1"/>
  <c r="K66" i="1"/>
  <c r="K67" i="1"/>
  <c r="K68" i="1"/>
  <c r="K63" i="1"/>
  <c r="K69" i="1" s="1"/>
  <c r="K54" i="1"/>
  <c r="K55" i="1"/>
  <c r="K56" i="1"/>
  <c r="K57" i="1"/>
  <c r="K58" i="1"/>
  <c r="K53" i="1"/>
  <c r="K44" i="1"/>
  <c r="K45" i="1"/>
  <c r="K46" i="1"/>
  <c r="K47" i="1"/>
  <c r="K48" i="1"/>
  <c r="K43" i="1"/>
  <c r="K34" i="1"/>
  <c r="K35" i="1"/>
  <c r="K36" i="1"/>
  <c r="K37" i="1"/>
  <c r="K38" i="1"/>
  <c r="K33" i="1"/>
  <c r="K24" i="1"/>
  <c r="K25" i="1"/>
  <c r="K26" i="1"/>
  <c r="K27" i="1"/>
  <c r="K28" i="1"/>
  <c r="K23" i="1"/>
  <c r="K29" i="1" s="1"/>
  <c r="K14" i="1"/>
  <c r="K15" i="1"/>
  <c r="K16" i="1"/>
  <c r="K17" i="1"/>
  <c r="K18" i="1"/>
  <c r="K13" i="1"/>
  <c r="K9" i="1"/>
  <c r="K4" i="1"/>
  <c r="K5" i="1"/>
  <c r="K6" i="1"/>
  <c r="K7" i="1"/>
  <c r="K8" i="1"/>
  <c r="K3" i="1"/>
  <c r="G22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3" i="1"/>
  <c r="C8" i="1"/>
  <c r="C4" i="1"/>
  <c r="C5" i="1"/>
  <c r="C6" i="1"/>
  <c r="C7" i="1"/>
  <c r="C3" i="1"/>
  <c r="K59" i="1" l="1"/>
  <c r="K49" i="1"/>
  <c r="K39" i="1"/>
  <c r="K19" i="1"/>
</calcChain>
</file>

<file path=xl/sharedStrings.xml><?xml version="1.0" encoding="utf-8"?>
<sst xmlns="http://schemas.openxmlformats.org/spreadsheetml/2006/main" count="76" uniqueCount="39">
  <si>
    <t>Q1</t>
    <phoneticPr fontId="1" type="noConversion"/>
  </si>
  <si>
    <t>Year</t>
    <phoneticPr fontId="1" type="noConversion"/>
  </si>
  <si>
    <t>CF</t>
    <phoneticPr fontId="1" type="noConversion"/>
  </si>
  <si>
    <t>DCF @15%</t>
    <phoneticPr fontId="1" type="noConversion"/>
  </si>
  <si>
    <t>NPV</t>
    <phoneticPr fontId="1" type="noConversion"/>
  </si>
  <si>
    <t>Q2</t>
    <phoneticPr fontId="1" type="noConversion"/>
  </si>
  <si>
    <t>DCF @3%</t>
    <phoneticPr fontId="1" type="noConversion"/>
  </si>
  <si>
    <t>FV</t>
    <phoneticPr fontId="1" type="noConversion"/>
  </si>
  <si>
    <t>Q3</t>
    <phoneticPr fontId="1" type="noConversion"/>
  </si>
  <si>
    <t>DCF @10%</t>
    <phoneticPr fontId="1" type="noConversion"/>
  </si>
  <si>
    <t>IRR</t>
    <phoneticPr fontId="1" type="noConversion"/>
  </si>
  <si>
    <t>IRR=15%</t>
    <phoneticPr fontId="1" type="noConversion"/>
  </si>
  <si>
    <t>IRR=20%</t>
    <phoneticPr fontId="1" type="noConversion"/>
  </si>
  <si>
    <t>DCF @20%</t>
    <phoneticPr fontId="1" type="noConversion"/>
  </si>
  <si>
    <t>IRR=30%</t>
    <phoneticPr fontId="1" type="noConversion"/>
  </si>
  <si>
    <t>DCF @30%</t>
    <phoneticPr fontId="1" type="noConversion"/>
  </si>
  <si>
    <t>IRR=40%</t>
    <phoneticPr fontId="1" type="noConversion"/>
  </si>
  <si>
    <t>DCF @40%</t>
    <phoneticPr fontId="1" type="noConversion"/>
  </si>
  <si>
    <t>IRR=35%</t>
    <phoneticPr fontId="1" type="noConversion"/>
  </si>
  <si>
    <t>DCF @35%</t>
    <phoneticPr fontId="1" type="noConversion"/>
  </si>
  <si>
    <t>IRR=37%</t>
    <phoneticPr fontId="1" type="noConversion"/>
  </si>
  <si>
    <t>DCF @37%</t>
    <phoneticPr fontId="1" type="noConversion"/>
  </si>
  <si>
    <t>IRR Method 1: Trial and Error</t>
    <phoneticPr fontId="1" type="noConversion"/>
  </si>
  <si>
    <t>IRR Method 2: There is an Excel function named "=IRR".</t>
    <phoneticPr fontId="1" type="noConversion"/>
  </si>
  <si>
    <t>Q4</t>
    <phoneticPr fontId="1" type="noConversion"/>
  </si>
  <si>
    <t>DCF @8%</t>
    <phoneticPr fontId="1" type="noConversion"/>
  </si>
  <si>
    <t>Q5</t>
    <phoneticPr fontId="1" type="noConversion"/>
  </si>
  <si>
    <t>DCF @11%</t>
    <phoneticPr fontId="1" type="noConversion"/>
  </si>
  <si>
    <t>Cum CF</t>
    <phoneticPr fontId="1" type="noConversion"/>
  </si>
  <si>
    <t>Payback</t>
    <phoneticPr fontId="1" type="noConversion"/>
  </si>
  <si>
    <t>Q6</t>
    <phoneticPr fontId="1" type="noConversion"/>
  </si>
  <si>
    <t>Parkside Acres</t>
    <phoneticPr fontId="1" type="noConversion"/>
  </si>
  <si>
    <t>Real Property Estates</t>
    <phoneticPr fontId="1" type="noConversion"/>
  </si>
  <si>
    <t>Lost Lake Properties</t>
    <phoneticPr fontId="1" type="noConversion"/>
  </si>
  <si>
    <t>Overlook</t>
    <phoneticPr fontId="1" type="noConversion"/>
  </si>
  <si>
    <t>P1: Real Property Estates</t>
    <phoneticPr fontId="1" type="noConversion"/>
  </si>
  <si>
    <t>P2: Parkside Acres &amp; Overlook</t>
    <phoneticPr fontId="1" type="noConversion"/>
  </si>
  <si>
    <t>P3: Lost Lake Properties &amp; Overlook</t>
    <phoneticPr fontId="1" type="noConversion"/>
  </si>
  <si>
    <t>PI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</si>
</sst>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¥&quot;#,##0.00;[Red]&quot;¥&quot;\-#,##0.00"/>
    <numFmt numFmtId="178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9" fontId="0" fillId="0" borderId="1" xfId="0" applyNumberFormat="1" applyBorder="1">
      <alignment vertical="center"/>
    </xf>
    <xf numFmtId="10" fontId="0" fillId="0" borderId="1" xfId="0" applyNumberFormat="1" applyBorder="1">
      <alignment vertical="center"/>
    </xf>
    <xf numFmtId="0" fontId="2" fillId="0" borderId="0" xfId="0" applyFont="1">
      <alignment vertical="center"/>
    </xf>
    <xf numFmtId="9" fontId="2" fillId="0" borderId="0" xfId="0" applyNumberFormat="1" applyFont="1">
      <alignment vertical="center"/>
    </xf>
    <xf numFmtId="8" fontId="0" fillId="0" borderId="0" xfId="0" applyNumberFormat="1">
      <alignment vertical="center"/>
    </xf>
    <xf numFmtId="40" fontId="0" fillId="0" borderId="0" xfId="0" applyNumberFormat="1">
      <alignment vertical="center"/>
    </xf>
    <xf numFmtId="178" fontId="0" fillId="0" borderId="1" xfId="0" applyNumberForma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EE3F6-8A7A-43ED-B9AA-9BC2A7CBF640}">
  <dimension ref="A1:Z105"/>
  <sheetViews>
    <sheetView tabSelected="1" topLeftCell="N1" zoomScale="190" zoomScaleNormal="190" workbookViewId="0">
      <selection activeCellId="5" sqref="V1 Q1 M1 I1 E1 A1"/>
    </sheetView>
  </sheetViews>
  <sheetFormatPr defaultRowHeight="14.25" x14ac:dyDescent="0.2"/>
  <cols>
    <col min="8" max="8" width="10.25" bestFit="1" customWidth="1"/>
    <col min="23" max="25" width="9" customWidth="1"/>
  </cols>
  <sheetData>
    <row r="1" spans="1:26" x14ac:dyDescent="0.2">
      <c r="A1" s="4" t="s">
        <v>0</v>
      </c>
      <c r="E1" s="4" t="s">
        <v>5</v>
      </c>
      <c r="I1" s="4" t="s">
        <v>8</v>
      </c>
      <c r="M1" s="4" t="s">
        <v>24</v>
      </c>
      <c r="Q1" s="4" t="s">
        <v>26</v>
      </c>
      <c r="V1" s="4" t="s">
        <v>30</v>
      </c>
    </row>
    <row r="2" spans="1:26" x14ac:dyDescent="0.2">
      <c r="A2" s="1" t="s">
        <v>1</v>
      </c>
      <c r="B2" s="1" t="s">
        <v>2</v>
      </c>
      <c r="C2" s="1" t="s">
        <v>3</v>
      </c>
      <c r="E2" s="1" t="s">
        <v>1</v>
      </c>
      <c r="F2" s="1" t="s">
        <v>2</v>
      </c>
      <c r="G2" s="1" t="s">
        <v>6</v>
      </c>
      <c r="I2" s="1" t="s">
        <v>1</v>
      </c>
      <c r="J2" s="1" t="s">
        <v>2</v>
      </c>
      <c r="K2" s="1" t="s">
        <v>9</v>
      </c>
      <c r="M2" s="1" t="s">
        <v>1</v>
      </c>
      <c r="N2" s="1" t="s">
        <v>2</v>
      </c>
      <c r="O2" s="1" t="s">
        <v>25</v>
      </c>
      <c r="Q2" s="1" t="s">
        <v>1</v>
      </c>
      <c r="R2" s="1" t="s">
        <v>2</v>
      </c>
      <c r="S2" s="1" t="s">
        <v>27</v>
      </c>
      <c r="T2" s="1" t="s">
        <v>28</v>
      </c>
      <c r="V2" s="1" t="s">
        <v>1</v>
      </c>
      <c r="W2" s="1" t="s">
        <v>31</v>
      </c>
      <c r="X2" s="1" t="s">
        <v>32</v>
      </c>
      <c r="Y2" s="1" t="s">
        <v>33</v>
      </c>
      <c r="Z2" s="1" t="s">
        <v>34</v>
      </c>
    </row>
    <row r="3" spans="1:26" x14ac:dyDescent="0.2">
      <c r="A3" s="1">
        <v>0</v>
      </c>
      <c r="B3" s="1">
        <v>0</v>
      </c>
      <c r="C3" s="1">
        <f>B3/(1+0.15)^A3</f>
        <v>0</v>
      </c>
      <c r="E3" s="1">
        <v>0</v>
      </c>
      <c r="F3" s="1">
        <v>0</v>
      </c>
      <c r="G3" s="1">
        <f>F3*(1+0.03)^($E$21-E3)</f>
        <v>0</v>
      </c>
      <c r="I3" s="1">
        <v>0</v>
      </c>
      <c r="J3" s="1">
        <v>-6.5</v>
      </c>
      <c r="K3" s="1">
        <f>J3/(1+0.1)^I3</f>
        <v>-6.5</v>
      </c>
      <c r="M3" s="1">
        <v>0</v>
      </c>
      <c r="N3" s="1">
        <v>-100</v>
      </c>
      <c r="O3" s="1">
        <f>N3/(1+0.08)^M3</f>
        <v>-100</v>
      </c>
      <c r="Q3" s="1">
        <v>0</v>
      </c>
      <c r="R3" s="1">
        <v>-500000</v>
      </c>
      <c r="S3" s="1">
        <f>R3/(1+0.11)^Q3</f>
        <v>-500000</v>
      </c>
      <c r="T3" s="1">
        <f>S3</f>
        <v>-500000</v>
      </c>
      <c r="V3" s="1">
        <v>0</v>
      </c>
      <c r="W3" s="1">
        <v>-650000</v>
      </c>
      <c r="X3" s="1">
        <v>-800000</v>
      </c>
      <c r="Y3" s="1">
        <v>-650000</v>
      </c>
      <c r="Z3" s="1">
        <v>-150000</v>
      </c>
    </row>
    <row r="4" spans="1:26" x14ac:dyDescent="0.2">
      <c r="A4" s="1">
        <v>1</v>
      </c>
      <c r="B4" s="1">
        <v>100</v>
      </c>
      <c r="C4" s="1">
        <f t="shared" ref="C4:C7" si="0">B4/(1+0.15)^A4</f>
        <v>86.956521739130437</v>
      </c>
      <c r="E4" s="1">
        <v>1</v>
      </c>
      <c r="F4" s="1">
        <v>1000</v>
      </c>
      <c r="G4" s="1">
        <f t="shared" ref="G4:G21" si="1">F4*(1+0.03)^($E$21-E4)</f>
        <v>1652.8476322717506</v>
      </c>
      <c r="I4" s="1">
        <v>1</v>
      </c>
      <c r="J4" s="1">
        <v>3</v>
      </c>
      <c r="K4" s="1">
        <f t="shared" ref="K4:K8" si="2">J4/(1+0.1)^I4</f>
        <v>2.7272727272727271</v>
      </c>
      <c r="M4" s="1">
        <v>1</v>
      </c>
      <c r="N4" s="1">
        <v>30</v>
      </c>
      <c r="O4" s="1">
        <f t="shared" ref="O4:O63" si="3">N4/(1+0.08)^M4</f>
        <v>27.777777777777775</v>
      </c>
      <c r="Q4" s="1">
        <v>1</v>
      </c>
      <c r="R4" s="1">
        <v>125000</v>
      </c>
      <c r="S4" s="1">
        <f t="shared" ref="S4:S13" si="4">R4/(1+0.11)^Q4</f>
        <v>112612.6126126126</v>
      </c>
      <c r="T4" s="1">
        <f>S4+T3</f>
        <v>-387387.3873873874</v>
      </c>
      <c r="V4" s="1">
        <v>1</v>
      </c>
      <c r="W4" s="1">
        <v>0</v>
      </c>
      <c r="X4" s="1">
        <v>0</v>
      </c>
      <c r="Y4" s="1">
        <v>0</v>
      </c>
      <c r="Z4" s="1">
        <v>0</v>
      </c>
    </row>
    <row r="5" spans="1:26" x14ac:dyDescent="0.2">
      <c r="A5" s="1">
        <v>2</v>
      </c>
      <c r="B5" s="1">
        <v>-100</v>
      </c>
      <c r="C5" s="1">
        <f t="shared" si="0"/>
        <v>-75.61436672967865</v>
      </c>
      <c r="E5" s="1">
        <v>2</v>
      </c>
      <c r="F5" s="1">
        <v>1000</v>
      </c>
      <c r="G5" s="1">
        <f t="shared" si="1"/>
        <v>1604.7064390987871</v>
      </c>
      <c r="I5" s="1">
        <v>2</v>
      </c>
      <c r="J5" s="1">
        <v>3</v>
      </c>
      <c r="K5" s="1">
        <f t="shared" si="2"/>
        <v>2.4793388429752063</v>
      </c>
      <c r="M5" s="1">
        <v>2</v>
      </c>
      <c r="N5" s="1">
        <v>30</v>
      </c>
      <c r="O5" s="1">
        <f t="shared" si="3"/>
        <v>25.720164609053494</v>
      </c>
      <c r="Q5" s="1">
        <v>2</v>
      </c>
      <c r="R5" s="1">
        <v>125000</v>
      </c>
      <c r="S5" s="1">
        <f t="shared" si="4"/>
        <v>101452.80415550685</v>
      </c>
      <c r="T5" s="1">
        <f t="shared" ref="T5:T13" si="5">S5+T4</f>
        <v>-285934.58323188056</v>
      </c>
      <c r="V5" s="1">
        <v>2</v>
      </c>
      <c r="W5" s="1">
        <v>0</v>
      </c>
      <c r="X5" s="1">
        <v>0</v>
      </c>
      <c r="Y5" s="1">
        <v>0</v>
      </c>
      <c r="Z5" s="1">
        <v>0</v>
      </c>
    </row>
    <row r="6" spans="1:26" x14ac:dyDescent="0.2">
      <c r="A6" s="1">
        <v>3</v>
      </c>
      <c r="B6" s="1">
        <v>200</v>
      </c>
      <c r="C6" s="1">
        <f t="shared" si="0"/>
        <v>131.50324648639767</v>
      </c>
      <c r="E6" s="1">
        <v>3</v>
      </c>
      <c r="F6" s="1">
        <v>1000</v>
      </c>
      <c r="G6" s="1">
        <f t="shared" si="1"/>
        <v>1557.9674166007644</v>
      </c>
      <c r="I6" s="1">
        <v>3</v>
      </c>
      <c r="J6" s="1">
        <v>3</v>
      </c>
      <c r="K6" s="1">
        <f t="shared" si="2"/>
        <v>2.2539444027047324</v>
      </c>
      <c r="M6" s="1">
        <v>3</v>
      </c>
      <c r="N6" s="1">
        <v>30</v>
      </c>
      <c r="O6" s="1">
        <f t="shared" si="3"/>
        <v>23.814967230605088</v>
      </c>
      <c r="Q6" s="1">
        <v>3</v>
      </c>
      <c r="R6" s="1">
        <v>125000</v>
      </c>
      <c r="S6" s="1">
        <f t="shared" si="4"/>
        <v>91398.922662618774</v>
      </c>
      <c r="T6" s="1">
        <f t="shared" si="5"/>
        <v>-194535.66056926179</v>
      </c>
      <c r="V6" s="1">
        <v>3</v>
      </c>
      <c r="W6" s="1">
        <v>1150000</v>
      </c>
      <c r="X6" s="1">
        <v>1400000</v>
      </c>
      <c r="Y6" s="1">
        <v>1050000</v>
      </c>
      <c r="Z6" s="1">
        <v>350000</v>
      </c>
    </row>
    <row r="7" spans="1:26" x14ac:dyDescent="0.2">
      <c r="A7" s="1">
        <v>4</v>
      </c>
      <c r="B7" s="1">
        <v>-200</v>
      </c>
      <c r="C7" s="1">
        <f t="shared" si="0"/>
        <v>-114.35064911860667</v>
      </c>
      <c r="E7" s="1">
        <v>4</v>
      </c>
      <c r="F7" s="1">
        <v>1000</v>
      </c>
      <c r="G7" s="1">
        <f t="shared" si="1"/>
        <v>1512.5897248551109</v>
      </c>
      <c r="I7" s="1">
        <v>4</v>
      </c>
      <c r="J7" s="1">
        <v>3</v>
      </c>
      <c r="K7" s="1">
        <f t="shared" si="2"/>
        <v>2.0490403660952117</v>
      </c>
      <c r="M7" s="1">
        <v>4</v>
      </c>
      <c r="N7" s="1">
        <v>30</v>
      </c>
      <c r="O7" s="1">
        <f t="shared" si="3"/>
        <v>22.050895583893599</v>
      </c>
      <c r="Q7" s="1">
        <v>4</v>
      </c>
      <c r="R7" s="1">
        <v>125000</v>
      </c>
      <c r="S7" s="1">
        <f t="shared" si="4"/>
        <v>82341.371768125013</v>
      </c>
      <c r="T7" s="1">
        <f t="shared" si="5"/>
        <v>-112194.28880113678</v>
      </c>
      <c r="V7" s="1" t="s">
        <v>4</v>
      </c>
      <c r="W7" s="8">
        <f>NPV(15%,W4:W6)+W3</f>
        <v>106143.66729678656</v>
      </c>
      <c r="X7" s="8">
        <f t="shared" ref="X7:Z7" si="6">NPV(15%,X4:X6)+X3</f>
        <v>120522.72540478362</v>
      </c>
      <c r="Y7" s="8">
        <f t="shared" si="6"/>
        <v>40392.044053587713</v>
      </c>
      <c r="Z7" s="8">
        <f t="shared" si="6"/>
        <v>80130.681351195904</v>
      </c>
    </row>
    <row r="8" spans="1:26" x14ac:dyDescent="0.2">
      <c r="A8" s="1" t="s">
        <v>4</v>
      </c>
      <c r="B8" s="1"/>
      <c r="C8" s="1">
        <f>SUM(C3:C7)</f>
        <v>28.494752377242776</v>
      </c>
      <c r="D8" s="7">
        <f>NPV(15%,B4:B7)</f>
        <v>28.494752377242779</v>
      </c>
      <c r="E8" s="1">
        <v>5</v>
      </c>
      <c r="F8" s="1">
        <v>1000</v>
      </c>
      <c r="G8" s="1">
        <f t="shared" si="1"/>
        <v>1468.5337134515639</v>
      </c>
      <c r="I8" s="1">
        <v>5</v>
      </c>
      <c r="J8" s="1">
        <v>3</v>
      </c>
      <c r="K8" s="1">
        <f t="shared" si="2"/>
        <v>1.8627639691774649</v>
      </c>
      <c r="M8" s="1">
        <v>5</v>
      </c>
      <c r="N8" s="1">
        <v>30</v>
      </c>
      <c r="O8" s="1">
        <f t="shared" si="3"/>
        <v>20.41749591101259</v>
      </c>
      <c r="Q8" s="1">
        <v>5</v>
      </c>
      <c r="R8" s="1">
        <v>125000</v>
      </c>
      <c r="S8" s="1">
        <f t="shared" si="4"/>
        <v>74181.416007319829</v>
      </c>
      <c r="T8" s="1">
        <f t="shared" si="5"/>
        <v>-38012.872793816947</v>
      </c>
    </row>
    <row r="9" spans="1:26" x14ac:dyDescent="0.2">
      <c r="E9" s="1">
        <v>6</v>
      </c>
      <c r="F9" s="1">
        <v>1000</v>
      </c>
      <c r="G9" s="1">
        <f t="shared" si="1"/>
        <v>1425.7608868461787</v>
      </c>
      <c r="I9" s="1" t="s">
        <v>4</v>
      </c>
      <c r="J9" s="1"/>
      <c r="K9" s="1">
        <f>SUM(K3:K8)</f>
        <v>4.8723603082253426</v>
      </c>
      <c r="L9" s="7">
        <f>NPV(10%,J4:J8)+J3</f>
        <v>4.8723603082253408</v>
      </c>
      <c r="M9" s="1">
        <v>6</v>
      </c>
      <c r="N9" s="1">
        <v>30</v>
      </c>
      <c r="O9" s="1">
        <f t="shared" si="3"/>
        <v>18.905088806493136</v>
      </c>
      <c r="Q9" s="1">
        <v>6</v>
      </c>
      <c r="R9" s="1">
        <v>125000</v>
      </c>
      <c r="S9" s="1">
        <f t="shared" si="4"/>
        <v>66830.104511098936</v>
      </c>
      <c r="T9" s="1">
        <f t="shared" si="5"/>
        <v>28817.231717281989</v>
      </c>
      <c r="V9" s="1" t="s">
        <v>1</v>
      </c>
      <c r="W9" s="1" t="s">
        <v>35</v>
      </c>
      <c r="X9" s="1" t="s">
        <v>36</v>
      </c>
      <c r="Y9" s="1" t="s">
        <v>37</v>
      </c>
    </row>
    <row r="10" spans="1:26" x14ac:dyDescent="0.2">
      <c r="E10" s="1">
        <v>7</v>
      </c>
      <c r="F10" s="1">
        <v>1000</v>
      </c>
      <c r="G10" s="1">
        <f t="shared" si="1"/>
        <v>1384.2338707244455</v>
      </c>
      <c r="I10" s="4" t="s">
        <v>22</v>
      </c>
      <c r="M10" s="1">
        <v>7</v>
      </c>
      <c r="N10" s="1">
        <v>30</v>
      </c>
      <c r="O10" s="1">
        <f t="shared" si="3"/>
        <v>17.504711857864017</v>
      </c>
      <c r="Q10" s="1">
        <v>7</v>
      </c>
      <c r="R10" s="1">
        <v>125000</v>
      </c>
      <c r="S10" s="1">
        <f t="shared" si="4"/>
        <v>60207.301361350394</v>
      </c>
      <c r="T10" s="1">
        <f t="shared" si="5"/>
        <v>89024.533078632376</v>
      </c>
      <c r="V10" s="1">
        <v>0</v>
      </c>
      <c r="W10" s="1">
        <v>-800000</v>
      </c>
      <c r="X10" s="1">
        <v>-800000</v>
      </c>
      <c r="Y10" s="1">
        <v>-800000</v>
      </c>
    </row>
    <row r="11" spans="1:26" x14ac:dyDescent="0.2">
      <c r="E11" s="1">
        <v>8</v>
      </c>
      <c r="F11" s="1">
        <v>1000</v>
      </c>
      <c r="G11" s="1">
        <f t="shared" si="1"/>
        <v>1343.9163793441219</v>
      </c>
      <c r="I11" t="s">
        <v>11</v>
      </c>
      <c r="M11" s="1">
        <v>8</v>
      </c>
      <c r="N11" s="1">
        <v>30</v>
      </c>
      <c r="O11" s="1">
        <f t="shared" si="3"/>
        <v>16.208066535059274</v>
      </c>
      <c r="Q11" s="1">
        <v>8</v>
      </c>
      <c r="R11" s="1">
        <v>125000</v>
      </c>
      <c r="S11" s="1">
        <f t="shared" si="4"/>
        <v>54240.812037252595</v>
      </c>
      <c r="T11" s="1">
        <f t="shared" si="5"/>
        <v>143265.34511588496</v>
      </c>
      <c r="V11" s="1">
        <v>1</v>
      </c>
      <c r="W11" s="1">
        <v>0</v>
      </c>
      <c r="X11" s="1">
        <v>0</v>
      </c>
      <c r="Y11" s="1">
        <v>0</v>
      </c>
    </row>
    <row r="12" spans="1:26" x14ac:dyDescent="0.2">
      <c r="E12" s="1">
        <v>9</v>
      </c>
      <c r="F12" s="1">
        <v>1000</v>
      </c>
      <c r="G12" s="1">
        <f t="shared" si="1"/>
        <v>1304.7731838292445</v>
      </c>
      <c r="I12" s="1" t="s">
        <v>1</v>
      </c>
      <c r="J12" s="1" t="s">
        <v>2</v>
      </c>
      <c r="K12" s="1" t="s">
        <v>3</v>
      </c>
      <c r="M12" s="1">
        <v>9</v>
      </c>
      <c r="N12" s="1">
        <v>30</v>
      </c>
      <c r="O12" s="1">
        <f t="shared" si="3"/>
        <v>15.007469013943771</v>
      </c>
      <c r="Q12" s="1">
        <v>9</v>
      </c>
      <c r="R12" s="1">
        <v>125000</v>
      </c>
      <c r="S12" s="1">
        <f t="shared" si="4"/>
        <v>48865.596429957288</v>
      </c>
      <c r="T12" s="1">
        <f>S12+T11</f>
        <v>192130.94154584224</v>
      </c>
      <c r="V12" s="1">
        <v>2</v>
      </c>
      <c r="W12" s="1">
        <v>0</v>
      </c>
      <c r="X12" s="1">
        <v>0</v>
      </c>
      <c r="Y12" s="1">
        <v>0</v>
      </c>
    </row>
    <row r="13" spans="1:26" x14ac:dyDescent="0.2">
      <c r="E13" s="1">
        <v>10</v>
      </c>
      <c r="F13" s="1">
        <v>1000</v>
      </c>
      <c r="G13" s="1">
        <f t="shared" si="1"/>
        <v>1266.7700813876158</v>
      </c>
      <c r="I13" s="1">
        <v>0</v>
      </c>
      <c r="J13" s="1">
        <v>-6.5</v>
      </c>
      <c r="K13" s="1">
        <f>J13/(1+0.15)^I13</f>
        <v>-6.5</v>
      </c>
      <c r="M13" s="1">
        <v>10</v>
      </c>
      <c r="N13" s="1">
        <v>30</v>
      </c>
      <c r="O13" s="1">
        <f t="shared" si="3"/>
        <v>13.895804642540527</v>
      </c>
      <c r="Q13" s="1">
        <v>10</v>
      </c>
      <c r="R13" s="1">
        <v>125000</v>
      </c>
      <c r="S13" s="1">
        <f t="shared" si="4"/>
        <v>44023.059846808363</v>
      </c>
      <c r="T13" s="1">
        <f t="shared" si="5"/>
        <v>236154.00139265059</v>
      </c>
      <c r="V13" s="1">
        <v>3</v>
      </c>
      <c r="W13" s="1">
        <f>X6</f>
        <v>1400000</v>
      </c>
      <c r="X13" s="1">
        <f>W6+Z6</f>
        <v>1500000</v>
      </c>
      <c r="Y13" s="1">
        <f>Y6+Z6</f>
        <v>1400000</v>
      </c>
    </row>
    <row r="14" spans="1:26" x14ac:dyDescent="0.2">
      <c r="E14" s="1">
        <v>11</v>
      </c>
      <c r="F14" s="1">
        <v>1000</v>
      </c>
      <c r="G14" s="1">
        <f t="shared" si="1"/>
        <v>1229.87386542487</v>
      </c>
      <c r="I14" s="1">
        <v>1</v>
      </c>
      <c r="J14" s="1">
        <v>3</v>
      </c>
      <c r="K14" s="1">
        <f t="shared" ref="K14:K18" si="7">J14/(1+0.15)^I14</f>
        <v>2.6086956521739131</v>
      </c>
      <c r="M14" s="1">
        <v>11</v>
      </c>
      <c r="N14" s="1">
        <v>30</v>
      </c>
      <c r="O14" s="1">
        <f t="shared" si="3"/>
        <v>12.866485780130118</v>
      </c>
      <c r="Q14" s="1" t="s">
        <v>4</v>
      </c>
      <c r="R14" s="1"/>
      <c r="S14" s="1">
        <f>SUM(S3:S13)</f>
        <v>236154.00139265059</v>
      </c>
      <c r="T14" s="1"/>
      <c r="V14" s="1" t="s">
        <v>4</v>
      </c>
      <c r="W14" s="8">
        <f t="shared" ref="W14" si="8">NPV(15%,W11:W13)+W10</f>
        <v>120522.72540478362</v>
      </c>
      <c r="X14" s="8">
        <f t="shared" ref="X14" si="9">NPV(15%,X11:X13)+X10</f>
        <v>186274.34864798246</v>
      </c>
      <c r="Y14" s="8">
        <f t="shared" ref="Y14" si="10">NPV(15%,Y11:Y13)+Y10</f>
        <v>120522.72540478362</v>
      </c>
    </row>
    <row r="15" spans="1:26" x14ac:dyDescent="0.2">
      <c r="E15" s="1">
        <v>12</v>
      </c>
      <c r="F15" s="1">
        <v>1000</v>
      </c>
      <c r="G15" s="1">
        <f t="shared" si="1"/>
        <v>1194.0522965289999</v>
      </c>
      <c r="I15" s="1">
        <v>2</v>
      </c>
      <c r="J15" s="1">
        <v>3</v>
      </c>
      <c r="K15" s="1">
        <f t="shared" si="7"/>
        <v>2.2684310018903595</v>
      </c>
      <c r="M15" s="1">
        <v>12</v>
      </c>
      <c r="N15" s="1">
        <v>30</v>
      </c>
      <c r="O15" s="1">
        <f t="shared" si="3"/>
        <v>11.913412759379739</v>
      </c>
      <c r="Q15" s="1" t="s">
        <v>29</v>
      </c>
      <c r="R15" s="1"/>
      <c r="S15" s="1"/>
      <c r="T15" s="1">
        <f>(0-T8)/(T9-T8)+Q8</f>
        <v>5.5687986435440013</v>
      </c>
      <c r="V15" s="1" t="s">
        <v>38</v>
      </c>
      <c r="W15" s="1">
        <f>W14/-W10</f>
        <v>0.15065340675597952</v>
      </c>
      <c r="X15" s="1">
        <f t="shared" ref="X15:Y15" si="11">X14/-X10</f>
        <v>0.23284293580997809</v>
      </c>
      <c r="Y15" s="1">
        <f t="shared" si="11"/>
        <v>0.15065340675597952</v>
      </c>
    </row>
    <row r="16" spans="1:26" x14ac:dyDescent="0.2">
      <c r="E16" s="1">
        <v>13</v>
      </c>
      <c r="F16" s="1">
        <v>1000</v>
      </c>
      <c r="G16" s="1">
        <f t="shared" si="1"/>
        <v>1159.2740742999999</v>
      </c>
      <c r="I16" s="1">
        <v>3</v>
      </c>
      <c r="J16" s="1">
        <v>3</v>
      </c>
      <c r="K16" s="1">
        <f t="shared" si="7"/>
        <v>1.9725486972959652</v>
      </c>
      <c r="M16" s="1">
        <v>13</v>
      </c>
      <c r="N16" s="1">
        <v>30</v>
      </c>
      <c r="O16" s="1">
        <f t="shared" si="3"/>
        <v>11.030937740166424</v>
      </c>
    </row>
    <row r="17" spans="5:15" x14ac:dyDescent="0.2">
      <c r="E17" s="1">
        <v>14</v>
      </c>
      <c r="F17" s="1">
        <v>1000</v>
      </c>
      <c r="G17" s="1">
        <f t="shared" si="1"/>
        <v>1125.5088099999998</v>
      </c>
      <c r="I17" s="1">
        <v>4</v>
      </c>
      <c r="J17" s="1">
        <v>3</v>
      </c>
      <c r="K17" s="1">
        <f t="shared" si="7"/>
        <v>1.7152597367791</v>
      </c>
      <c r="M17" s="1">
        <v>14</v>
      </c>
      <c r="N17" s="1">
        <v>30</v>
      </c>
      <c r="O17" s="1">
        <f t="shared" si="3"/>
        <v>10.213831240894836</v>
      </c>
    </row>
    <row r="18" spans="5:15" x14ac:dyDescent="0.2">
      <c r="E18" s="1">
        <v>15</v>
      </c>
      <c r="F18" s="1">
        <v>1000</v>
      </c>
      <c r="G18" s="1">
        <f t="shared" si="1"/>
        <v>1092.7270000000001</v>
      </c>
      <c r="I18" s="1">
        <v>5</v>
      </c>
      <c r="J18" s="1">
        <v>3</v>
      </c>
      <c r="K18" s="1">
        <f t="shared" si="7"/>
        <v>1.4915302058948696</v>
      </c>
      <c r="M18" s="1">
        <v>15</v>
      </c>
      <c r="N18" s="1">
        <v>30</v>
      </c>
      <c r="O18" s="1">
        <f t="shared" si="3"/>
        <v>9.4572511489766988</v>
      </c>
    </row>
    <row r="19" spans="5:15" x14ac:dyDescent="0.2">
      <c r="E19" s="1">
        <v>16</v>
      </c>
      <c r="F19" s="1">
        <v>1000</v>
      </c>
      <c r="G19" s="1">
        <f t="shared" si="1"/>
        <v>1060.8999999999999</v>
      </c>
      <c r="I19" s="1" t="s">
        <v>4</v>
      </c>
      <c r="J19" s="1"/>
      <c r="K19" s="1">
        <f>SUM(K13:K18)</f>
        <v>3.5564652940342074</v>
      </c>
      <c r="L19" s="7">
        <f>NPV(15%,J14:J18)+J13</f>
        <v>3.5564652940342079</v>
      </c>
      <c r="M19" s="1">
        <v>16</v>
      </c>
      <c r="N19" s="1">
        <v>30</v>
      </c>
      <c r="O19" s="1">
        <f t="shared" si="3"/>
        <v>8.7567140268302772</v>
      </c>
    </row>
    <row r="20" spans="5:15" x14ac:dyDescent="0.2">
      <c r="E20" s="1">
        <v>17</v>
      </c>
      <c r="F20" s="1">
        <v>1000</v>
      </c>
      <c r="G20" s="1">
        <f t="shared" si="1"/>
        <v>1030</v>
      </c>
      <c r="M20" s="1">
        <v>17</v>
      </c>
      <c r="N20" s="1">
        <v>30</v>
      </c>
      <c r="O20" s="1">
        <f t="shared" si="3"/>
        <v>8.1080685433613677</v>
      </c>
    </row>
    <row r="21" spans="5:15" x14ac:dyDescent="0.2">
      <c r="E21" s="1">
        <v>18</v>
      </c>
      <c r="F21" s="1">
        <v>1000</v>
      </c>
      <c r="G21" s="1">
        <f t="shared" si="1"/>
        <v>1000</v>
      </c>
      <c r="I21" t="s">
        <v>12</v>
      </c>
      <c r="M21" s="1">
        <v>18</v>
      </c>
      <c r="N21" s="1">
        <v>30</v>
      </c>
      <c r="O21" s="1">
        <f t="shared" si="3"/>
        <v>7.5074708734827471</v>
      </c>
    </row>
    <row r="22" spans="5:15" x14ac:dyDescent="0.2">
      <c r="E22" s="1" t="s">
        <v>7</v>
      </c>
      <c r="F22" s="1"/>
      <c r="G22" s="1">
        <f>SUM(G3:G21)</f>
        <v>23414.435374663452</v>
      </c>
      <c r="H22" s="6"/>
      <c r="I22" s="1" t="s">
        <v>1</v>
      </c>
      <c r="J22" s="1" t="s">
        <v>2</v>
      </c>
      <c r="K22" s="1" t="s">
        <v>13</v>
      </c>
      <c r="M22" s="1">
        <v>19</v>
      </c>
      <c r="N22" s="1">
        <v>30</v>
      </c>
      <c r="O22" s="1">
        <f t="shared" si="3"/>
        <v>6.9513619198914318</v>
      </c>
    </row>
    <row r="23" spans="5:15" x14ac:dyDescent="0.2">
      <c r="I23" s="1">
        <v>0</v>
      </c>
      <c r="J23" s="1">
        <v>-6.5</v>
      </c>
      <c r="K23" s="1">
        <f>J23/(1+0.2)^I23</f>
        <v>-6.5</v>
      </c>
      <c r="M23" s="1">
        <v>20</v>
      </c>
      <c r="N23" s="1">
        <v>30</v>
      </c>
      <c r="O23" s="1">
        <f t="shared" si="3"/>
        <v>6.4364462221216963</v>
      </c>
    </row>
    <row r="24" spans="5:15" x14ac:dyDescent="0.2">
      <c r="I24" s="1">
        <v>1</v>
      </c>
      <c r="J24" s="1">
        <v>3</v>
      </c>
      <c r="K24" s="1">
        <f t="shared" ref="K24:K28" si="12">J24/(1+0.2)^I24</f>
        <v>2.5</v>
      </c>
      <c r="M24" s="1">
        <v>21</v>
      </c>
      <c r="N24" s="1">
        <v>30</v>
      </c>
      <c r="O24" s="1">
        <f t="shared" si="3"/>
        <v>5.9596724278904594</v>
      </c>
    </row>
    <row r="25" spans="5:15" x14ac:dyDescent="0.2">
      <c r="I25" s="1">
        <v>2</v>
      </c>
      <c r="J25" s="1">
        <v>3</v>
      </c>
      <c r="K25" s="1">
        <f t="shared" si="12"/>
        <v>2.0833333333333335</v>
      </c>
      <c r="M25" s="1">
        <v>22</v>
      </c>
      <c r="N25" s="1">
        <v>30</v>
      </c>
      <c r="O25" s="1">
        <f t="shared" si="3"/>
        <v>5.518215211009684</v>
      </c>
    </row>
    <row r="26" spans="5:15" x14ac:dyDescent="0.2">
      <c r="I26" s="1">
        <v>3</v>
      </c>
      <c r="J26" s="1">
        <v>3</v>
      </c>
      <c r="K26" s="1">
        <f t="shared" si="12"/>
        <v>1.7361111111111112</v>
      </c>
      <c r="M26" s="1">
        <v>23</v>
      </c>
      <c r="N26" s="1">
        <v>30</v>
      </c>
      <c r="O26" s="1">
        <f t="shared" si="3"/>
        <v>5.1094585287126701</v>
      </c>
    </row>
    <row r="27" spans="5:15" x14ac:dyDescent="0.2">
      <c r="I27" s="1">
        <v>4</v>
      </c>
      <c r="J27" s="1">
        <v>3</v>
      </c>
      <c r="K27" s="1">
        <f t="shared" si="12"/>
        <v>1.4467592592592593</v>
      </c>
      <c r="M27" s="1">
        <v>24</v>
      </c>
      <c r="N27" s="1">
        <v>30</v>
      </c>
      <c r="O27" s="1">
        <f t="shared" si="3"/>
        <v>4.7309801191783984</v>
      </c>
    </row>
    <row r="28" spans="5:15" x14ac:dyDescent="0.2">
      <c r="I28" s="1">
        <v>5</v>
      </c>
      <c r="J28" s="1">
        <v>3</v>
      </c>
      <c r="K28" s="1">
        <f t="shared" si="12"/>
        <v>1.2056327160493827</v>
      </c>
      <c r="M28" s="1">
        <v>25</v>
      </c>
      <c r="N28" s="1">
        <v>30</v>
      </c>
      <c r="O28" s="1">
        <f t="shared" si="3"/>
        <v>4.3805371473874049</v>
      </c>
    </row>
    <row r="29" spans="5:15" x14ac:dyDescent="0.2">
      <c r="I29" s="1" t="s">
        <v>4</v>
      </c>
      <c r="J29" s="1"/>
      <c r="K29" s="1">
        <f>SUM(K23:K28)</f>
        <v>2.4718364197530867</v>
      </c>
      <c r="L29" s="7">
        <f>NPV(20%,J24:J28)+J23</f>
        <v>2.4718364197530871</v>
      </c>
      <c r="M29" s="1">
        <v>26</v>
      </c>
      <c r="N29" s="1">
        <v>30</v>
      </c>
      <c r="O29" s="1">
        <f t="shared" si="3"/>
        <v>4.0560529142475978</v>
      </c>
    </row>
    <row r="30" spans="5:15" x14ac:dyDescent="0.2">
      <c r="M30" s="1">
        <v>27</v>
      </c>
      <c r="N30" s="1">
        <v>30</v>
      </c>
      <c r="O30" s="1">
        <f t="shared" si="3"/>
        <v>3.7556045502292568</v>
      </c>
    </row>
    <row r="31" spans="5:15" x14ac:dyDescent="0.2">
      <c r="I31" t="s">
        <v>14</v>
      </c>
      <c r="M31" s="1">
        <v>28</v>
      </c>
      <c r="N31" s="1">
        <v>30</v>
      </c>
      <c r="O31" s="1">
        <f t="shared" si="3"/>
        <v>3.4774116205826453</v>
      </c>
    </row>
    <row r="32" spans="5:15" x14ac:dyDescent="0.2">
      <c r="I32" s="1" t="s">
        <v>1</v>
      </c>
      <c r="J32" s="1" t="s">
        <v>2</v>
      </c>
      <c r="K32" s="1" t="s">
        <v>15</v>
      </c>
      <c r="M32" s="1">
        <v>29</v>
      </c>
      <c r="N32" s="1">
        <v>30</v>
      </c>
      <c r="O32" s="1">
        <f t="shared" si="3"/>
        <v>3.21982557461356</v>
      </c>
    </row>
    <row r="33" spans="9:15" x14ac:dyDescent="0.2">
      <c r="I33" s="1">
        <v>0</v>
      </c>
      <c r="J33" s="1">
        <v>-6.5</v>
      </c>
      <c r="K33" s="1">
        <f>J33/(1+0.3)^I33</f>
        <v>-6.5</v>
      </c>
      <c r="M33" s="1">
        <v>30</v>
      </c>
      <c r="N33" s="1">
        <v>30</v>
      </c>
      <c r="O33" s="1">
        <f t="shared" si="3"/>
        <v>2.9813199764940368</v>
      </c>
    </row>
    <row r="34" spans="9:15" x14ac:dyDescent="0.2">
      <c r="I34" s="1">
        <v>1</v>
      </c>
      <c r="J34" s="1">
        <v>3</v>
      </c>
      <c r="K34" s="1">
        <f t="shared" ref="K34:K38" si="13">J34/(1+0.3)^I34</f>
        <v>2.3076923076923075</v>
      </c>
      <c r="M34" s="1">
        <v>31</v>
      </c>
      <c r="N34" s="1">
        <v>30</v>
      </c>
      <c r="O34" s="1">
        <f t="shared" si="3"/>
        <v>2.7604814597167002</v>
      </c>
    </row>
    <row r="35" spans="9:15" x14ac:dyDescent="0.2">
      <c r="I35" s="1">
        <v>2</v>
      </c>
      <c r="J35" s="1">
        <v>3</v>
      </c>
      <c r="K35" s="1">
        <f t="shared" si="13"/>
        <v>1.7751479289940826</v>
      </c>
      <c r="M35" s="1">
        <v>32</v>
      </c>
      <c r="N35" s="1">
        <v>30</v>
      </c>
      <c r="O35" s="1">
        <f t="shared" si="3"/>
        <v>2.5560013515895372</v>
      </c>
    </row>
    <row r="36" spans="9:15" x14ac:dyDescent="0.2">
      <c r="I36" s="1">
        <v>3</v>
      </c>
      <c r="J36" s="1">
        <v>3</v>
      </c>
      <c r="K36" s="1">
        <f t="shared" si="13"/>
        <v>1.365498406918525</v>
      </c>
      <c r="M36" s="1">
        <v>33</v>
      </c>
      <c r="N36" s="1">
        <v>30</v>
      </c>
      <c r="O36" s="1">
        <f t="shared" si="3"/>
        <v>2.3666679181384604</v>
      </c>
    </row>
    <row r="37" spans="9:15" x14ac:dyDescent="0.2">
      <c r="I37" s="1">
        <v>4</v>
      </c>
      <c r="J37" s="1">
        <v>3</v>
      </c>
      <c r="K37" s="1">
        <f t="shared" si="13"/>
        <v>1.0503833899373269</v>
      </c>
      <c r="M37" s="1">
        <v>34</v>
      </c>
      <c r="N37" s="1">
        <v>30</v>
      </c>
      <c r="O37" s="1">
        <f t="shared" si="3"/>
        <v>2.1913591834615374</v>
      </c>
    </row>
    <row r="38" spans="9:15" x14ac:dyDescent="0.2">
      <c r="I38" s="1">
        <v>5</v>
      </c>
      <c r="J38" s="1">
        <v>3</v>
      </c>
      <c r="K38" s="1">
        <f t="shared" si="13"/>
        <v>0.80798722302871295</v>
      </c>
      <c r="M38" s="1">
        <v>35</v>
      </c>
      <c r="N38" s="1">
        <v>30</v>
      </c>
      <c r="O38" s="1">
        <f t="shared" si="3"/>
        <v>2.029036280982905</v>
      </c>
    </row>
    <row r="39" spans="9:15" x14ac:dyDescent="0.2">
      <c r="I39" s="1" t="s">
        <v>4</v>
      </c>
      <c r="J39" s="1"/>
      <c r="K39" s="1">
        <f>SUM(K33:K38)</f>
        <v>0.80670925657095494</v>
      </c>
      <c r="L39" s="7">
        <f>NPV(30%,J34:J38)+J33</f>
        <v>0.80670925657095527</v>
      </c>
      <c r="M39" s="1">
        <v>36</v>
      </c>
      <c r="N39" s="1">
        <v>30</v>
      </c>
      <c r="O39" s="1">
        <f t="shared" si="3"/>
        <v>1.8787372972063932</v>
      </c>
    </row>
    <row r="40" spans="9:15" x14ac:dyDescent="0.2">
      <c r="M40" s="1">
        <v>37</v>
      </c>
      <c r="N40" s="1">
        <v>30</v>
      </c>
      <c r="O40" s="1">
        <f t="shared" si="3"/>
        <v>1.7395715714874009</v>
      </c>
    </row>
    <row r="41" spans="9:15" x14ac:dyDescent="0.2">
      <c r="I41" t="s">
        <v>16</v>
      </c>
      <c r="M41" s="1">
        <v>38</v>
      </c>
      <c r="N41" s="1">
        <v>30</v>
      </c>
      <c r="O41" s="1">
        <f t="shared" si="3"/>
        <v>1.6107144180438897</v>
      </c>
    </row>
    <row r="42" spans="9:15" x14ac:dyDescent="0.2">
      <c r="I42" s="1" t="s">
        <v>1</v>
      </c>
      <c r="J42" s="1" t="s">
        <v>2</v>
      </c>
      <c r="K42" s="1" t="s">
        <v>17</v>
      </c>
      <c r="M42" s="1">
        <v>39</v>
      </c>
      <c r="N42" s="1">
        <v>30</v>
      </c>
      <c r="O42" s="1">
        <f t="shared" si="3"/>
        <v>1.4914022389295274</v>
      </c>
    </row>
    <row r="43" spans="9:15" x14ac:dyDescent="0.2">
      <c r="I43" s="1">
        <v>0</v>
      </c>
      <c r="J43" s="1">
        <v>-6.5</v>
      </c>
      <c r="K43" s="1">
        <f>J43/(1+0.4)^I43</f>
        <v>-6.5</v>
      </c>
      <c r="M43" s="1">
        <v>40</v>
      </c>
      <c r="N43" s="1">
        <v>30</v>
      </c>
      <c r="O43" s="1">
        <f t="shared" si="3"/>
        <v>1.3809279990088217</v>
      </c>
    </row>
    <row r="44" spans="9:15" x14ac:dyDescent="0.2">
      <c r="I44" s="1">
        <v>1</v>
      </c>
      <c r="J44" s="1">
        <v>3</v>
      </c>
      <c r="K44" s="1">
        <f t="shared" ref="K44:K48" si="14">J44/(1+0.4)^I44</f>
        <v>2.1428571428571428</v>
      </c>
      <c r="M44" s="1">
        <v>41</v>
      </c>
      <c r="N44" s="1">
        <v>30</v>
      </c>
      <c r="O44" s="1">
        <f t="shared" si="3"/>
        <v>1.2786370361192791</v>
      </c>
    </row>
    <row r="45" spans="9:15" x14ac:dyDescent="0.2">
      <c r="I45" s="1">
        <v>2</v>
      </c>
      <c r="J45" s="1">
        <v>3</v>
      </c>
      <c r="K45" s="1">
        <f t="shared" si="14"/>
        <v>1.5306122448979593</v>
      </c>
      <c r="M45" s="1">
        <v>42</v>
      </c>
      <c r="N45" s="1">
        <v>30</v>
      </c>
      <c r="O45" s="1">
        <f t="shared" si="3"/>
        <v>1.1839231815919253</v>
      </c>
    </row>
    <row r="46" spans="9:15" x14ac:dyDescent="0.2">
      <c r="I46" s="1">
        <v>3</v>
      </c>
      <c r="J46" s="1">
        <v>3</v>
      </c>
      <c r="K46" s="1">
        <f t="shared" si="14"/>
        <v>1.0932944606413997</v>
      </c>
      <c r="M46" s="1">
        <v>43</v>
      </c>
      <c r="N46" s="1">
        <v>30</v>
      </c>
      <c r="O46" s="1">
        <f t="shared" si="3"/>
        <v>1.0962251681406716</v>
      </c>
    </row>
    <row r="47" spans="9:15" x14ac:dyDescent="0.2">
      <c r="I47" s="1">
        <v>4</v>
      </c>
      <c r="J47" s="1">
        <v>3</v>
      </c>
      <c r="K47" s="1">
        <f t="shared" si="14"/>
        <v>0.78092461474385699</v>
      </c>
      <c r="M47" s="1">
        <v>44</v>
      </c>
      <c r="N47" s="1">
        <v>30</v>
      </c>
      <c r="O47" s="1">
        <f t="shared" si="3"/>
        <v>1.0150233038339549</v>
      </c>
    </row>
    <row r="48" spans="9:15" x14ac:dyDescent="0.2">
      <c r="I48" s="1">
        <v>5</v>
      </c>
      <c r="J48" s="1">
        <v>3</v>
      </c>
      <c r="K48" s="1">
        <f t="shared" si="14"/>
        <v>0.55780329624561209</v>
      </c>
      <c r="M48" s="1">
        <v>45</v>
      </c>
      <c r="N48" s="1">
        <v>30</v>
      </c>
      <c r="O48" s="1">
        <f t="shared" si="3"/>
        <v>0.93983639243884731</v>
      </c>
    </row>
    <row r="49" spans="9:15" x14ac:dyDescent="0.2">
      <c r="I49" s="1" t="s">
        <v>4</v>
      </c>
      <c r="J49" s="1"/>
      <c r="K49" s="1">
        <f>SUM(K43:K48)</f>
        <v>-0.39450824061402956</v>
      </c>
      <c r="L49" s="7">
        <f>NPV(40%,J44:J48)+J43</f>
        <v>-0.39450824061402923</v>
      </c>
      <c r="M49" s="1">
        <v>46</v>
      </c>
      <c r="N49" s="1">
        <v>30</v>
      </c>
      <c r="O49" s="1">
        <f t="shared" si="3"/>
        <v>0.87021888188782137</v>
      </c>
    </row>
    <row r="50" spans="9:15" x14ac:dyDescent="0.2">
      <c r="M50" s="1">
        <v>47</v>
      </c>
      <c r="N50" s="1">
        <v>30</v>
      </c>
      <c r="O50" s="1">
        <f t="shared" si="3"/>
        <v>0.80575822397020491</v>
      </c>
    </row>
    <row r="51" spans="9:15" x14ac:dyDescent="0.2">
      <c r="I51" t="s">
        <v>18</v>
      </c>
      <c r="M51" s="1">
        <v>48</v>
      </c>
      <c r="N51" s="1">
        <v>30</v>
      </c>
      <c r="O51" s="1">
        <f t="shared" si="3"/>
        <v>0.74607242960204168</v>
      </c>
    </row>
    <row r="52" spans="9:15" x14ac:dyDescent="0.2">
      <c r="I52" s="1" t="s">
        <v>1</v>
      </c>
      <c r="J52" s="1" t="s">
        <v>2</v>
      </c>
      <c r="K52" s="1" t="s">
        <v>19</v>
      </c>
      <c r="M52" s="1">
        <v>49</v>
      </c>
      <c r="N52" s="1">
        <v>30</v>
      </c>
      <c r="O52" s="1">
        <f t="shared" si="3"/>
        <v>0.69080780518707552</v>
      </c>
    </row>
    <row r="53" spans="9:15" x14ac:dyDescent="0.2">
      <c r="I53" s="1">
        <v>0</v>
      </c>
      <c r="J53" s="1">
        <v>-6.5</v>
      </c>
      <c r="K53" s="1">
        <f>J53/(1+0.35)^I53</f>
        <v>-6.5</v>
      </c>
      <c r="M53" s="1">
        <v>50</v>
      </c>
      <c r="N53" s="1">
        <v>30</v>
      </c>
      <c r="O53" s="1">
        <f t="shared" si="3"/>
        <v>0.63963685665469949</v>
      </c>
    </row>
    <row r="54" spans="9:15" x14ac:dyDescent="0.2">
      <c r="I54" s="1">
        <v>1</v>
      </c>
      <c r="J54" s="1">
        <v>3</v>
      </c>
      <c r="K54" s="1">
        <f t="shared" ref="K54:K58" si="15">J54/(1+0.35)^I54</f>
        <v>2.2222222222222219</v>
      </c>
      <c r="M54" s="1">
        <v>51</v>
      </c>
      <c r="N54" s="1">
        <v>30</v>
      </c>
      <c r="O54" s="1">
        <f t="shared" si="3"/>
        <v>0.59225634875435129</v>
      </c>
    </row>
    <row r="55" spans="9:15" x14ac:dyDescent="0.2">
      <c r="I55" s="1">
        <v>2</v>
      </c>
      <c r="J55" s="1">
        <v>3</v>
      </c>
      <c r="K55" s="1">
        <f t="shared" si="15"/>
        <v>1.6460905349794237</v>
      </c>
      <c r="M55" s="1">
        <v>52</v>
      </c>
      <c r="N55" s="1">
        <v>30</v>
      </c>
      <c r="O55" s="1">
        <f t="shared" si="3"/>
        <v>0.54838550810588094</v>
      </c>
    </row>
    <row r="56" spans="9:15" x14ac:dyDescent="0.2">
      <c r="I56" s="1">
        <v>3</v>
      </c>
      <c r="J56" s="1">
        <v>3</v>
      </c>
      <c r="K56" s="1">
        <f t="shared" si="15"/>
        <v>1.2193263222069803</v>
      </c>
      <c r="M56" s="1">
        <v>53</v>
      </c>
      <c r="N56" s="1">
        <v>30</v>
      </c>
      <c r="O56" s="1">
        <f t="shared" si="3"/>
        <v>0.50776435935729713</v>
      </c>
    </row>
    <row r="57" spans="9:15" x14ac:dyDescent="0.2">
      <c r="I57" s="1">
        <v>4</v>
      </c>
      <c r="J57" s="1">
        <v>3</v>
      </c>
      <c r="K57" s="1">
        <f t="shared" si="15"/>
        <v>0.90320468311628166</v>
      </c>
      <c r="M57" s="1">
        <v>54</v>
      </c>
      <c r="N57" s="1">
        <v>30</v>
      </c>
      <c r="O57" s="1">
        <f t="shared" si="3"/>
        <v>0.47015218459008984</v>
      </c>
    </row>
    <row r="58" spans="9:15" x14ac:dyDescent="0.2">
      <c r="I58" s="1">
        <v>5</v>
      </c>
      <c r="J58" s="1">
        <v>3</v>
      </c>
      <c r="K58" s="1">
        <f t="shared" si="15"/>
        <v>0.66904050601206044</v>
      </c>
      <c r="M58" s="1">
        <v>55</v>
      </c>
      <c r="N58" s="1">
        <v>30</v>
      </c>
      <c r="O58" s="1">
        <f t="shared" si="3"/>
        <v>0.43532609684267576</v>
      </c>
    </row>
    <row r="59" spans="9:15" x14ac:dyDescent="0.2">
      <c r="I59" s="1" t="s">
        <v>4</v>
      </c>
      <c r="J59" s="1"/>
      <c r="K59" s="1">
        <f>SUM(K53:K58)</f>
        <v>0.15988426853696736</v>
      </c>
      <c r="L59" s="7">
        <f>NPV(35%,J54:J58)+J53</f>
        <v>0.15988426853696769</v>
      </c>
      <c r="M59" s="1">
        <v>56</v>
      </c>
      <c r="N59" s="1">
        <v>30</v>
      </c>
      <c r="O59" s="1">
        <f t="shared" si="3"/>
        <v>0.4030797192987739</v>
      </c>
    </row>
    <row r="60" spans="9:15" x14ac:dyDescent="0.2">
      <c r="M60" s="1">
        <v>57</v>
      </c>
      <c r="N60" s="1">
        <v>30</v>
      </c>
      <c r="O60" s="1">
        <f t="shared" si="3"/>
        <v>0.37322196231367949</v>
      </c>
    </row>
    <row r="61" spans="9:15" x14ac:dyDescent="0.2">
      <c r="I61" t="s">
        <v>20</v>
      </c>
      <c r="M61" s="1">
        <v>58</v>
      </c>
      <c r="N61" s="1">
        <v>30</v>
      </c>
      <c r="O61" s="1">
        <f t="shared" si="3"/>
        <v>0.34557589103118469</v>
      </c>
    </row>
    <row r="62" spans="9:15" x14ac:dyDescent="0.2">
      <c r="I62" s="1" t="s">
        <v>1</v>
      </c>
      <c r="J62" s="1" t="s">
        <v>2</v>
      </c>
      <c r="K62" s="1" t="s">
        <v>21</v>
      </c>
      <c r="M62" s="1">
        <v>59</v>
      </c>
      <c r="N62" s="1">
        <v>30</v>
      </c>
      <c r="O62" s="1">
        <f t="shared" si="3"/>
        <v>0.31997767688072659</v>
      </c>
    </row>
    <row r="63" spans="9:15" x14ac:dyDescent="0.2">
      <c r="I63" s="1">
        <v>0</v>
      </c>
      <c r="J63" s="1">
        <v>-6.5</v>
      </c>
      <c r="K63" s="1">
        <f>J63/(1+0.37)^I63</f>
        <v>-6.5</v>
      </c>
      <c r="M63" s="1">
        <v>60</v>
      </c>
      <c r="N63" s="1">
        <v>30</v>
      </c>
      <c r="O63" s="1">
        <f t="shared" si="3"/>
        <v>0.2962756267414135</v>
      </c>
    </row>
    <row r="64" spans="9:15" x14ac:dyDescent="0.2">
      <c r="I64" s="1">
        <v>1</v>
      </c>
      <c r="J64" s="1">
        <v>3</v>
      </c>
      <c r="K64" s="1">
        <f t="shared" ref="K64:K68" si="16">J64/(1+0.37)^I64</f>
        <v>2.1897810218978102</v>
      </c>
      <c r="M64" s="1">
        <v>61</v>
      </c>
      <c r="N64" s="1">
        <v>30</v>
      </c>
      <c r="O64" s="1">
        <f t="shared" ref="O64:O74" si="17">N64/(1+0.08)^M64</f>
        <v>0.27432928401982731</v>
      </c>
    </row>
    <row r="65" spans="9:15" x14ac:dyDescent="0.2">
      <c r="I65" s="1">
        <v>2</v>
      </c>
      <c r="J65" s="1">
        <v>3</v>
      </c>
      <c r="K65" s="1">
        <f t="shared" si="16"/>
        <v>1.5983803079546057</v>
      </c>
      <c r="M65" s="1">
        <v>62</v>
      </c>
      <c r="N65" s="1">
        <v>30</v>
      </c>
      <c r="O65" s="1">
        <f t="shared" si="17"/>
        <v>0.25400859631465489</v>
      </c>
    </row>
    <row r="66" spans="9:15" x14ac:dyDescent="0.2">
      <c r="I66" s="1">
        <v>3</v>
      </c>
      <c r="J66" s="1">
        <v>3</v>
      </c>
      <c r="K66" s="1">
        <f t="shared" si="16"/>
        <v>1.1667009547113909</v>
      </c>
      <c r="M66" s="1">
        <v>63</v>
      </c>
      <c r="N66" s="1">
        <v>30</v>
      </c>
      <c r="O66" s="1">
        <f t="shared" si="17"/>
        <v>0.2351931447357915</v>
      </c>
    </row>
    <row r="67" spans="9:15" x14ac:dyDescent="0.2">
      <c r="I67" s="1">
        <v>4</v>
      </c>
      <c r="J67" s="1">
        <v>3</v>
      </c>
      <c r="K67" s="1">
        <f t="shared" si="16"/>
        <v>0.85160653628568683</v>
      </c>
      <c r="M67" s="1">
        <v>64</v>
      </c>
      <c r="N67" s="1">
        <v>30</v>
      </c>
      <c r="O67" s="1">
        <f t="shared" si="17"/>
        <v>0.21777143031091806</v>
      </c>
    </row>
    <row r="68" spans="9:15" x14ac:dyDescent="0.2">
      <c r="I68" s="1">
        <v>5</v>
      </c>
      <c r="J68" s="1">
        <v>3</v>
      </c>
      <c r="K68" s="1">
        <f t="shared" si="16"/>
        <v>0.62161061042750854</v>
      </c>
      <c r="M68" s="1">
        <v>65</v>
      </c>
      <c r="N68" s="1">
        <v>30</v>
      </c>
      <c r="O68" s="1">
        <f t="shared" si="17"/>
        <v>0.20164021325085002</v>
      </c>
    </row>
    <row r="69" spans="9:15" x14ac:dyDescent="0.2">
      <c r="I69" s="1" t="s">
        <v>4</v>
      </c>
      <c r="J69" s="1"/>
      <c r="K69" s="1">
        <f>SUM(K63:K68)</f>
        <v>-7.1920568722998457E-2</v>
      </c>
      <c r="L69" s="7">
        <f>NPV(37%,J64:J68)+J63</f>
        <v>-7.1920568722998901E-2</v>
      </c>
      <c r="M69" s="1">
        <v>66</v>
      </c>
      <c r="N69" s="1">
        <v>30</v>
      </c>
      <c r="O69" s="1">
        <f t="shared" si="17"/>
        <v>0.18670390115819446</v>
      </c>
    </row>
    <row r="70" spans="9:15" x14ac:dyDescent="0.2">
      <c r="M70" s="1">
        <v>67</v>
      </c>
      <c r="N70" s="1">
        <v>30</v>
      </c>
      <c r="O70" s="1">
        <f t="shared" si="17"/>
        <v>0.17287398255388375</v>
      </c>
    </row>
    <row r="71" spans="9:15" x14ac:dyDescent="0.2">
      <c r="I71" s="5" t="s">
        <v>23</v>
      </c>
      <c r="M71" s="1">
        <v>68</v>
      </c>
      <c r="N71" s="1">
        <v>30</v>
      </c>
      <c r="O71" s="1">
        <f t="shared" si="17"/>
        <v>0.16006850236470718</v>
      </c>
    </row>
    <row r="72" spans="9:15" x14ac:dyDescent="0.2">
      <c r="I72" s="1" t="s">
        <v>1</v>
      </c>
      <c r="J72" s="1" t="s">
        <v>2</v>
      </c>
      <c r="M72" s="1">
        <v>69</v>
      </c>
      <c r="N72" s="1">
        <v>30</v>
      </c>
      <c r="O72" s="1">
        <f t="shared" si="17"/>
        <v>0.14821157626361775</v>
      </c>
    </row>
    <row r="73" spans="9:15" x14ac:dyDescent="0.2">
      <c r="I73" s="1">
        <v>0</v>
      </c>
      <c r="J73" s="1">
        <v>-6.5</v>
      </c>
      <c r="M73" s="1">
        <v>70</v>
      </c>
      <c r="N73" s="1">
        <v>30</v>
      </c>
      <c r="O73" s="1">
        <f t="shared" si="17"/>
        <v>0.13723294098483124</v>
      </c>
    </row>
    <row r="74" spans="9:15" x14ac:dyDescent="0.2">
      <c r="I74" s="1">
        <v>1</v>
      </c>
      <c r="J74" s="1">
        <v>3</v>
      </c>
      <c r="M74" s="1">
        <v>71</v>
      </c>
      <c r="N74" s="1">
        <v>30</v>
      </c>
      <c r="O74" s="1">
        <f t="shared" si="17"/>
        <v>0.12706753794891781</v>
      </c>
    </row>
    <row r="75" spans="9:15" x14ac:dyDescent="0.2">
      <c r="I75" s="1">
        <v>2</v>
      </c>
      <c r="J75" s="1">
        <v>3</v>
      </c>
      <c r="M75" s="1">
        <v>72</v>
      </c>
      <c r="N75" s="1">
        <v>30</v>
      </c>
      <c r="O75" s="1">
        <f t="shared" ref="O75:O92" si="18">N75/(1+0.08)^M75</f>
        <v>0.11765512773047945</v>
      </c>
    </row>
    <row r="76" spans="9:15" x14ac:dyDescent="0.2">
      <c r="I76" s="1">
        <v>3</v>
      </c>
      <c r="J76" s="1">
        <v>3</v>
      </c>
      <c r="M76" s="1">
        <v>73</v>
      </c>
      <c r="N76" s="1">
        <v>30</v>
      </c>
      <c r="O76" s="1">
        <f t="shared" si="18"/>
        <v>0.10893993308377725</v>
      </c>
    </row>
    <row r="77" spans="9:15" x14ac:dyDescent="0.2">
      <c r="I77" s="1">
        <v>4</v>
      </c>
      <c r="J77" s="1">
        <v>3</v>
      </c>
      <c r="M77" s="1">
        <v>74</v>
      </c>
      <c r="N77" s="1">
        <v>30</v>
      </c>
      <c r="O77" s="1">
        <f t="shared" si="18"/>
        <v>0.10087030841090486</v>
      </c>
    </row>
    <row r="78" spans="9:15" x14ac:dyDescent="0.2">
      <c r="I78" s="1">
        <v>5</v>
      </c>
      <c r="J78" s="1">
        <v>3</v>
      </c>
      <c r="M78" s="1">
        <v>75</v>
      </c>
      <c r="N78" s="1">
        <v>30</v>
      </c>
      <c r="O78" s="1">
        <f t="shared" si="18"/>
        <v>9.3398433713800799E-2</v>
      </c>
    </row>
    <row r="79" spans="9:15" x14ac:dyDescent="0.2">
      <c r="I79" s="1" t="s">
        <v>10</v>
      </c>
      <c r="J79" s="3">
        <f>IRR(J73:J78)</f>
        <v>0.36366342536854113</v>
      </c>
      <c r="M79" s="1">
        <v>76</v>
      </c>
      <c r="N79" s="1">
        <v>30</v>
      </c>
      <c r="O79" s="1">
        <f t="shared" si="18"/>
        <v>8.648003121648222E-2</v>
      </c>
    </row>
    <row r="80" spans="9:15" x14ac:dyDescent="0.2">
      <c r="M80" s="1">
        <v>77</v>
      </c>
      <c r="N80" s="1">
        <v>30</v>
      </c>
      <c r="O80" s="1">
        <f t="shared" si="18"/>
        <v>8.0074102978224287E-2</v>
      </c>
    </row>
    <row r="81" spans="13:15" x14ac:dyDescent="0.2">
      <c r="M81" s="1">
        <v>78</v>
      </c>
      <c r="N81" s="1">
        <v>30</v>
      </c>
      <c r="O81" s="1">
        <f t="shared" si="18"/>
        <v>7.4142687942800239E-2</v>
      </c>
    </row>
    <row r="82" spans="13:15" x14ac:dyDescent="0.2">
      <c r="M82" s="1">
        <v>79</v>
      </c>
      <c r="N82" s="1">
        <v>30</v>
      </c>
      <c r="O82" s="1">
        <f t="shared" si="18"/>
        <v>6.8650636984074295E-2</v>
      </c>
    </row>
    <row r="83" spans="13:15" x14ac:dyDescent="0.2">
      <c r="M83" s="1">
        <v>80</v>
      </c>
      <c r="N83" s="1">
        <v>30</v>
      </c>
      <c r="O83" s="1">
        <f t="shared" si="18"/>
        <v>6.3565404614883608E-2</v>
      </c>
    </row>
    <row r="84" spans="13:15" x14ac:dyDescent="0.2">
      <c r="M84" s="1">
        <v>81</v>
      </c>
      <c r="N84" s="1">
        <v>30</v>
      </c>
      <c r="O84" s="1">
        <f t="shared" si="18"/>
        <v>5.8856856124892228E-2</v>
      </c>
    </row>
    <row r="85" spans="13:15" x14ac:dyDescent="0.2">
      <c r="M85" s="1">
        <v>82</v>
      </c>
      <c r="N85" s="1">
        <v>30</v>
      </c>
      <c r="O85" s="1">
        <f t="shared" si="18"/>
        <v>5.4497089004529833E-2</v>
      </c>
    </row>
    <row r="86" spans="13:15" x14ac:dyDescent="0.2">
      <c r="M86" s="1">
        <v>83</v>
      </c>
      <c r="N86" s="1">
        <v>30</v>
      </c>
      <c r="O86" s="1">
        <f t="shared" si="18"/>
        <v>5.046026759678688E-2</v>
      </c>
    </row>
    <row r="87" spans="13:15" x14ac:dyDescent="0.2">
      <c r="M87" s="1">
        <v>84</v>
      </c>
      <c r="N87" s="1">
        <v>30</v>
      </c>
      <c r="O87" s="1">
        <f t="shared" si="18"/>
        <v>4.6722469997024889E-2</v>
      </c>
    </row>
    <row r="88" spans="13:15" x14ac:dyDescent="0.2">
      <c r="M88" s="1">
        <v>85</v>
      </c>
      <c r="N88" s="1">
        <v>30</v>
      </c>
      <c r="O88" s="1">
        <f t="shared" si="18"/>
        <v>4.3261546293541564E-2</v>
      </c>
    </row>
    <row r="89" spans="13:15" x14ac:dyDescent="0.2">
      <c r="M89" s="1">
        <v>86</v>
      </c>
      <c r="N89" s="1">
        <v>30</v>
      </c>
      <c r="O89" s="1">
        <f t="shared" si="18"/>
        <v>4.0056987308834779E-2</v>
      </c>
    </row>
    <row r="90" spans="13:15" x14ac:dyDescent="0.2">
      <c r="M90" s="1">
        <v>87</v>
      </c>
      <c r="N90" s="1">
        <v>30</v>
      </c>
      <c r="O90" s="1">
        <f t="shared" si="18"/>
        <v>3.7089803063735903E-2</v>
      </c>
    </row>
    <row r="91" spans="13:15" x14ac:dyDescent="0.2">
      <c r="M91" s="1">
        <v>88</v>
      </c>
      <c r="N91" s="1">
        <v>30</v>
      </c>
      <c r="O91" s="1">
        <f t="shared" si="18"/>
        <v>3.4342410244199907E-2</v>
      </c>
    </row>
    <row r="92" spans="13:15" x14ac:dyDescent="0.2">
      <c r="M92" s="1">
        <v>89</v>
      </c>
      <c r="N92" s="1">
        <v>30</v>
      </c>
      <c r="O92" s="1">
        <f t="shared" si="18"/>
        <v>3.1798528003888799E-2</v>
      </c>
    </row>
    <row r="93" spans="13:15" x14ac:dyDescent="0.2">
      <c r="M93" s="1">
        <v>90</v>
      </c>
      <c r="N93" s="1">
        <v>30</v>
      </c>
      <c r="O93" s="1">
        <f t="shared" ref="O93:O99" si="19">N93/(1+0.08)^M93</f>
        <v>2.9443081485082224E-2</v>
      </c>
    </row>
    <row r="94" spans="13:15" x14ac:dyDescent="0.2">
      <c r="M94" s="1">
        <v>91</v>
      </c>
      <c r="N94" s="1">
        <v>30</v>
      </c>
      <c r="O94" s="1">
        <f t="shared" si="19"/>
        <v>2.7262112486187245E-2</v>
      </c>
    </row>
    <row r="95" spans="13:15" x14ac:dyDescent="0.2">
      <c r="M95" s="1">
        <v>92</v>
      </c>
      <c r="N95" s="1">
        <v>30</v>
      </c>
      <c r="O95" s="1">
        <f t="shared" si="19"/>
        <v>2.5242696746469669E-2</v>
      </c>
    </row>
    <row r="96" spans="13:15" x14ac:dyDescent="0.2">
      <c r="M96" s="1">
        <v>93</v>
      </c>
      <c r="N96" s="1">
        <v>30</v>
      </c>
      <c r="O96" s="1">
        <f t="shared" si="19"/>
        <v>2.3372867357842286E-2</v>
      </c>
    </row>
    <row r="97" spans="13:16" x14ac:dyDescent="0.2">
      <c r="M97" s="1">
        <v>94</v>
      </c>
      <c r="N97" s="1">
        <v>30</v>
      </c>
      <c r="O97" s="1">
        <f t="shared" si="19"/>
        <v>2.1641543849853964E-2</v>
      </c>
    </row>
    <row r="98" spans="13:16" x14ac:dyDescent="0.2">
      <c r="M98" s="1">
        <v>95</v>
      </c>
      <c r="N98" s="1">
        <v>30</v>
      </c>
      <c r="O98" s="1">
        <f t="shared" si="19"/>
        <v>2.0038466527642559E-2</v>
      </c>
    </row>
    <row r="99" spans="13:16" x14ac:dyDescent="0.2">
      <c r="M99" s="1">
        <v>96</v>
      </c>
      <c r="N99" s="1">
        <v>30</v>
      </c>
      <c r="O99" s="1">
        <f t="shared" si="19"/>
        <v>1.8554135673743109E-2</v>
      </c>
    </row>
    <row r="100" spans="13:16" x14ac:dyDescent="0.2">
      <c r="M100" s="1">
        <v>97</v>
      </c>
      <c r="N100" s="1">
        <v>30</v>
      </c>
      <c r="O100" s="1">
        <f t="shared" ref="O100:O103" si="20">N100/(1+0.08)^M100</f>
        <v>1.7179755253465843E-2</v>
      </c>
    </row>
    <row r="101" spans="13:16" x14ac:dyDescent="0.2">
      <c r="M101" s="1">
        <v>98</v>
      </c>
      <c r="N101" s="1">
        <v>30</v>
      </c>
      <c r="O101" s="1">
        <f t="shared" si="20"/>
        <v>1.590718079024615E-2</v>
      </c>
    </row>
    <row r="102" spans="13:16" x14ac:dyDescent="0.2">
      <c r="M102" s="1">
        <v>99</v>
      </c>
      <c r="N102" s="1">
        <v>30</v>
      </c>
      <c r="O102" s="1">
        <f t="shared" si="20"/>
        <v>1.4728871102079766E-2</v>
      </c>
    </row>
    <row r="103" spans="13:16" x14ac:dyDescent="0.2">
      <c r="M103" s="1">
        <v>100</v>
      </c>
      <c r="N103" s="1">
        <v>30</v>
      </c>
      <c r="O103" s="1">
        <f t="shared" si="20"/>
        <v>1.3637843613036818E-2</v>
      </c>
    </row>
    <row r="104" spans="13:16" x14ac:dyDescent="0.2">
      <c r="M104" s="1" t="s">
        <v>4</v>
      </c>
      <c r="N104" s="1"/>
      <c r="O104" s="1">
        <f>SUM(O3:O103)</f>
        <v>274.82952695483692</v>
      </c>
      <c r="P104" s="7">
        <f>NPV(8%,N4:N103)+N3</f>
        <v>274.82952695483652</v>
      </c>
    </row>
    <row r="105" spans="13:16" x14ac:dyDescent="0.2">
      <c r="M105" s="1" t="s">
        <v>10</v>
      </c>
      <c r="N105" s="1"/>
      <c r="O105" s="2">
        <f>IRR(N3:N103)</f>
        <v>0.29999999999825278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SHENGFENG Mei (PGR)</dc:creator>
  <cp:lastModifiedBy>SHENGFENG Mei (PGR)</cp:lastModifiedBy>
  <dcterms:created xsi:type="dcterms:W3CDTF">2025-03-27T10:43:23Z</dcterms:created>
  <dcterms:modified xsi:type="dcterms:W3CDTF">2025-03-27T12:01:55Z</dcterms:modified>
</cp:coreProperties>
</file>