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IT Skills 2\2013 assignments\"/>
    </mc:Choice>
  </mc:AlternateContent>
  <bookViews>
    <workbookView xWindow="120" yWindow="90" windowWidth="9375" windowHeight="4965"/>
  </bookViews>
  <sheets>
    <sheet name="Cash Budget" sheetId="1" r:id="rId1"/>
    <sheet name="Workings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52511"/>
</workbook>
</file>

<file path=xl/calcChain.xml><?xml version="1.0" encoding="utf-8"?>
<calcChain xmlns="http://schemas.openxmlformats.org/spreadsheetml/2006/main">
  <c r="I24" i="1" l="1"/>
  <c r="E24" i="1"/>
  <c r="F24" i="1"/>
  <c r="G24" i="1"/>
  <c r="H24" i="1"/>
  <c r="D17" i="1" l="1"/>
  <c r="E17" i="1"/>
  <c r="F17" i="1"/>
  <c r="G17" i="1"/>
  <c r="I42" i="2" l="1"/>
  <c r="H42" i="2"/>
  <c r="G42" i="2"/>
  <c r="F42" i="2"/>
  <c r="E42" i="2"/>
  <c r="F45" i="2" s="1"/>
  <c r="I56" i="2"/>
  <c r="H47" i="2"/>
  <c r="H46" i="2"/>
  <c r="D42" i="2"/>
  <c r="E44" i="2" s="1"/>
  <c r="E50" i="2" s="1"/>
  <c r="H56" i="2"/>
  <c r="G56" i="2"/>
  <c r="F56" i="2"/>
  <c r="E56" i="2"/>
  <c r="D56" i="2"/>
  <c r="I33" i="1"/>
  <c r="D10" i="1"/>
  <c r="I10" i="1"/>
  <c r="E27" i="1"/>
  <c r="D24" i="1"/>
  <c r="F63" i="2"/>
  <c r="F69" i="2" s="1"/>
  <c r="I48" i="2"/>
  <c r="I47" i="2"/>
  <c r="G46" i="2"/>
  <c r="G45" i="2"/>
  <c r="F44" i="2"/>
  <c r="E9" i="2"/>
  <c r="F9" i="2"/>
  <c r="G10" i="2" s="1"/>
  <c r="G9" i="2"/>
  <c r="H9" i="2"/>
  <c r="I9" i="2"/>
  <c r="D9" i="2"/>
  <c r="D12" i="2" s="1"/>
  <c r="D30" i="2" s="1"/>
  <c r="E32" i="2" s="1"/>
  <c r="D50" i="2"/>
  <c r="I10" i="2"/>
  <c r="F10" i="2"/>
  <c r="F12" i="2" s="1"/>
  <c r="D37" i="1"/>
  <c r="G12" i="2" l="1"/>
  <c r="F68" i="2"/>
  <c r="F78" i="2" s="1"/>
  <c r="F67" i="2"/>
  <c r="F77" i="2" s="1"/>
  <c r="G50" i="2"/>
  <c r="D42" i="1"/>
  <c r="D44" i="1" s="1"/>
  <c r="I50" i="2"/>
  <c r="E10" i="2"/>
  <c r="F30" i="2"/>
  <c r="G32" i="2" s="1"/>
  <c r="F22" i="2"/>
  <c r="F17" i="2"/>
  <c r="F19" i="2" s="1"/>
  <c r="G30" i="2"/>
  <c r="H32" i="2" s="1"/>
  <c r="G22" i="2"/>
  <c r="G17" i="2"/>
  <c r="G19" i="2" s="1"/>
  <c r="I12" i="2"/>
  <c r="H10" i="2"/>
  <c r="H12" i="2" s="1"/>
  <c r="E12" i="2"/>
  <c r="K12" i="2" s="1"/>
  <c r="F50" i="2"/>
  <c r="H50" i="2"/>
  <c r="F71" i="2"/>
  <c r="D17" i="2"/>
  <c r="D19" i="2" s="1"/>
  <c r="D22" i="2"/>
  <c r="H25" i="2" l="1"/>
  <c r="G24" i="2"/>
  <c r="E25" i="2"/>
  <c r="D24" i="2"/>
  <c r="D27" i="2" s="1"/>
  <c r="F24" i="2"/>
  <c r="G25" i="2"/>
  <c r="E40" i="1"/>
  <c r="E35" i="1"/>
  <c r="E37" i="1" s="1"/>
  <c r="E42" i="1" s="1"/>
  <c r="E30" i="2"/>
  <c r="F32" i="2" s="1"/>
  <c r="E22" i="2"/>
  <c r="E17" i="2"/>
  <c r="E19" i="2" s="1"/>
  <c r="I30" i="2"/>
  <c r="I22" i="2"/>
  <c r="I24" i="2" s="1"/>
  <c r="I17" i="2"/>
  <c r="I19" i="2" s="1"/>
  <c r="H30" i="2"/>
  <c r="I32" i="2" s="1"/>
  <c r="H22" i="2"/>
  <c r="H17" i="2"/>
  <c r="H19" i="2" s="1"/>
  <c r="I37" i="1"/>
  <c r="G27" i="2" l="1"/>
  <c r="H24" i="2"/>
  <c r="H27" i="2" s="1"/>
  <c r="I25" i="2"/>
  <c r="I27" i="2" s="1"/>
  <c r="F25" i="2"/>
  <c r="F27" i="2" s="1"/>
  <c r="E24" i="2"/>
  <c r="E27" i="2" s="1"/>
  <c r="E44" i="1"/>
  <c r="F40" i="1" l="1"/>
  <c r="F35" i="1"/>
  <c r="F37" i="1" s="1"/>
  <c r="F42" i="1" s="1"/>
  <c r="F44" i="1" l="1"/>
  <c r="G40" i="1" s="1"/>
  <c r="G35" i="1" l="1"/>
  <c r="G37" i="1" s="1"/>
  <c r="G42" i="1" s="1"/>
  <c r="G44" i="1" s="1"/>
  <c r="H37" i="1" l="1"/>
  <c r="H15" i="1"/>
  <c r="H17" i="1" s="1"/>
  <c r="H40" i="1"/>
  <c r="H42" i="1" l="1"/>
  <c r="H44" i="1" s="1"/>
  <c r="I15" i="1" l="1"/>
  <c r="I17" i="1" s="1"/>
  <c r="I42" i="1" s="1"/>
  <c r="I40" i="1"/>
  <c r="I44" i="1" l="1"/>
</calcChain>
</file>

<file path=xl/sharedStrings.xml><?xml version="1.0" encoding="utf-8"?>
<sst xmlns="http://schemas.openxmlformats.org/spreadsheetml/2006/main" count="112" uniqueCount="63">
  <si>
    <t>Jan</t>
  </si>
  <si>
    <t>Feb</t>
  </si>
  <si>
    <t>March</t>
  </si>
  <si>
    <t>April</t>
  </si>
  <si>
    <t>May</t>
  </si>
  <si>
    <t>June</t>
  </si>
  <si>
    <t>£</t>
  </si>
  <si>
    <t>Receipts :</t>
  </si>
  <si>
    <t>Loan</t>
  </si>
  <si>
    <t>Cash sales</t>
  </si>
  <si>
    <t>Credit sales</t>
  </si>
  <si>
    <t>Total Receipts</t>
  </si>
  <si>
    <t>Payments :</t>
  </si>
  <si>
    <t>Loan Repayments</t>
  </si>
  <si>
    <t xml:space="preserve"> Office Premises</t>
  </si>
  <si>
    <t>Loan Interest</t>
  </si>
  <si>
    <t>Fixtures and fittings</t>
  </si>
  <si>
    <t>Machine</t>
  </si>
  <si>
    <t>Direct labour</t>
  </si>
  <si>
    <t>Variable overhead</t>
  </si>
  <si>
    <t>Direct material</t>
  </si>
  <si>
    <t>Rent and rates</t>
  </si>
  <si>
    <t>Light and power</t>
  </si>
  <si>
    <t>Advertising</t>
  </si>
  <si>
    <t>Interest</t>
  </si>
  <si>
    <t>Total payments</t>
  </si>
  <si>
    <t>Balance b / f</t>
  </si>
  <si>
    <t>nil</t>
  </si>
  <si>
    <t>Cashflow in month</t>
  </si>
  <si>
    <t>Balance c / f</t>
  </si>
  <si>
    <t>WORKINGS :</t>
  </si>
  <si>
    <t>(1)  Budgeted production (units)</t>
  </si>
  <si>
    <t>July</t>
  </si>
  <si>
    <t>Sales</t>
  </si>
  <si>
    <t>Closing stock</t>
  </si>
  <si>
    <t>Opening stock</t>
  </si>
  <si>
    <t>Production</t>
  </si>
  <si>
    <t>(a)   Direct labour (at  £12.75)</t>
  </si>
  <si>
    <t>Paid</t>
  </si>
  <si>
    <t>(b)    Variable overhead (at £2.45)</t>
  </si>
  <si>
    <t>(c)    Direct material  (at £3.65)</t>
  </si>
  <si>
    <t>January</t>
  </si>
  <si>
    <t>February</t>
  </si>
  <si>
    <t>Made up as follows :</t>
  </si>
  <si>
    <t>Cashflow :</t>
  </si>
  <si>
    <t>Rent and Rates</t>
  </si>
  <si>
    <t>per month</t>
  </si>
  <si>
    <t>per quarter</t>
  </si>
  <si>
    <t>Depreciation has no cash impact</t>
  </si>
  <si>
    <t>(2)    Cash received from customers</t>
  </si>
  <si>
    <t>(3)  Fixed Overheads</t>
  </si>
  <si>
    <t>Delivery Vehicle</t>
  </si>
  <si>
    <t>Enterprise Grant</t>
  </si>
  <si>
    <t>Interest Received</t>
  </si>
  <si>
    <t>65% in month</t>
  </si>
  <si>
    <t>35% following month</t>
  </si>
  <si>
    <t>Total fixed overhead   (£3  *  271800)</t>
  </si>
  <si>
    <t>Rent and rates  (20%)</t>
  </si>
  <si>
    <t>Light and power  (49%)</t>
  </si>
  <si>
    <t>Depreciation  (31%)</t>
  </si>
  <si>
    <t>Interim Dividend</t>
  </si>
  <si>
    <t xml:space="preserve"> Share Issue</t>
  </si>
  <si>
    <t>WHEELZ LTD -- CASH BUDGET FOR 6 MONTHS TO JUNE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</si>
</sst>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2"/>
      <name val="Arial"/>
      <family val="2"/>
    </font>
    <font>
      <b/>
      <i/>
      <sz val="12"/>
      <name val="Arial"/>
      <family val="2"/>
    </font>
    <font>
      <b/>
      <u/>
      <sz val="12"/>
      <name val="Arial"/>
      <family val="2"/>
    </font>
    <font>
      <b/>
      <sz val="12"/>
      <name val="Arial"/>
      <family val="2"/>
    </font>
    <font>
      <b/>
      <sz val="16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16">
    <xf numFmtId="37" fontId="0" fillId="0" borderId="0" xfId="0"/>
    <xf numFmtId="37" fontId="1" fillId="0" borderId="0" xfId="0" applyFont="1"/>
    <xf numFmtId="37" fontId="1" fillId="0" borderId="0" xfId="0" applyFont="1" applyAlignment="1">
      <alignment horizontal="center"/>
    </xf>
    <xf numFmtId="37" fontId="2" fillId="0" borderId="0" xfId="0" applyFont="1"/>
    <xf numFmtId="37" fontId="1" fillId="0" borderId="1" xfId="0" applyFont="1" applyBorder="1"/>
    <xf numFmtId="37" fontId="1" fillId="0" borderId="0" xfId="0" applyFont="1" applyBorder="1"/>
    <xf numFmtId="37" fontId="3" fillId="0" borderId="0" xfId="0" applyFont="1"/>
    <xf numFmtId="37" fontId="1" fillId="0" borderId="1" xfId="0" applyFont="1" applyBorder="1" applyAlignment="1">
      <alignment horizontal="center"/>
    </xf>
    <xf numFmtId="37" fontId="1" fillId="0" borderId="2" xfId="0" applyFont="1" applyBorder="1"/>
    <xf numFmtId="37" fontId="2" fillId="0" borderId="1" xfId="0" applyFont="1" applyBorder="1"/>
    <xf numFmtId="37" fontId="2" fillId="0" borderId="0" xfId="0" applyFont="1" applyBorder="1"/>
    <xf numFmtId="37" fontId="4" fillId="0" borderId="0" xfId="0" applyFont="1"/>
    <xf numFmtId="37" fontId="4" fillId="0" borderId="0" xfId="0" applyFont="1" applyBorder="1"/>
    <xf numFmtId="37" fontId="4" fillId="0" borderId="3" xfId="0" applyFont="1" applyBorder="1"/>
    <xf numFmtId="37" fontId="4" fillId="0" borderId="2" xfId="0" applyFont="1" applyBorder="1"/>
    <xf numFmtId="37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tabSelected="1" workbookViewId="0">
      <selection activeCell="I25" sqref="I25"/>
    </sheetView>
  </sheetViews>
  <sheetFormatPr defaultRowHeight="12.75" x14ac:dyDescent="0.2"/>
  <cols>
    <col min="1" max="1" width="21.7109375" customWidth="1"/>
    <col min="2" max="2" width="2.140625" hidden="1" customWidth="1"/>
    <col min="3" max="3" width="0.28515625" customWidth="1"/>
    <col min="4" max="4" width="11.140625" customWidth="1"/>
    <col min="5" max="5" width="11.7109375" customWidth="1"/>
    <col min="6" max="6" width="11.42578125" customWidth="1"/>
    <col min="7" max="7" width="11.140625" customWidth="1"/>
    <col min="8" max="8" width="11.28515625" customWidth="1"/>
    <col min="9" max="9" width="11.5703125" customWidth="1"/>
  </cols>
  <sheetData>
    <row r="1" spans="1:9" ht="20.25" x14ac:dyDescent="0.3">
      <c r="A1" s="15" t="s">
        <v>62</v>
      </c>
    </row>
    <row r="2" spans="1:9" ht="20.25" x14ac:dyDescent="0.3">
      <c r="A2" s="15"/>
    </row>
    <row r="4" spans="1:9" ht="15" x14ac:dyDescent="0.2">
      <c r="A4" s="1"/>
      <c r="B4" s="1"/>
      <c r="C4" s="1"/>
      <c r="D4" s="2" t="s">
        <v>0</v>
      </c>
      <c r="E4" s="2" t="s">
        <v>1</v>
      </c>
      <c r="F4" s="2" t="s">
        <v>2</v>
      </c>
      <c r="G4" s="2" t="s">
        <v>3</v>
      </c>
      <c r="H4" s="2" t="s">
        <v>4</v>
      </c>
      <c r="I4" s="2" t="s">
        <v>5</v>
      </c>
    </row>
    <row r="5" spans="1:9" ht="15" x14ac:dyDescent="0.2">
      <c r="A5" s="1"/>
      <c r="B5" s="1"/>
      <c r="C5" s="1"/>
      <c r="D5" s="2" t="s">
        <v>6</v>
      </c>
      <c r="E5" s="2" t="s">
        <v>6</v>
      </c>
      <c r="F5" s="2" t="s">
        <v>6</v>
      </c>
      <c r="G5" s="2" t="s">
        <v>6</v>
      </c>
      <c r="H5" s="2" t="s">
        <v>6</v>
      </c>
      <c r="I5" s="2" t="s">
        <v>6</v>
      </c>
    </row>
    <row r="6" spans="1:9" ht="15" x14ac:dyDescent="0.2">
      <c r="A6" s="1"/>
      <c r="B6" s="1"/>
      <c r="C6" s="1"/>
      <c r="D6" s="2"/>
      <c r="E6" s="2"/>
      <c r="F6" s="2"/>
      <c r="G6" s="2"/>
      <c r="H6" s="2"/>
      <c r="I6" s="2"/>
    </row>
    <row r="7" spans="1:9" ht="15" x14ac:dyDescent="0.2">
      <c r="A7" s="1"/>
      <c r="B7" s="1"/>
      <c r="C7" s="1"/>
      <c r="D7" s="2"/>
      <c r="E7" s="2"/>
      <c r="F7" s="2"/>
      <c r="G7" s="2"/>
      <c r="H7" s="2"/>
      <c r="I7" s="2"/>
    </row>
    <row r="8" spans="1:9" ht="15" x14ac:dyDescent="0.2">
      <c r="A8" s="3" t="s">
        <v>7</v>
      </c>
      <c r="B8" s="1"/>
      <c r="C8" s="1"/>
      <c r="D8" s="2"/>
      <c r="E8" s="2"/>
      <c r="F8" s="2"/>
      <c r="G8" s="2"/>
      <c r="H8" s="2"/>
      <c r="I8" s="2"/>
    </row>
    <row r="9" spans="1:9" ht="15" x14ac:dyDescent="0.2">
      <c r="A9" s="1"/>
      <c r="B9" s="1"/>
      <c r="C9" s="1"/>
      <c r="D9" s="2"/>
      <c r="E9" s="2"/>
      <c r="F9" s="2"/>
      <c r="G9" s="2"/>
      <c r="H9" s="2"/>
      <c r="I9" s="2"/>
    </row>
    <row r="10" spans="1:9" ht="15" x14ac:dyDescent="0.2">
      <c r="A10" s="1" t="s">
        <v>61</v>
      </c>
      <c r="B10" s="1"/>
      <c r="C10" s="1"/>
      <c r="D10" s="1">
        <f>6000*1.9*0.5</f>
        <v>5700</v>
      </c>
      <c r="E10" s="1"/>
      <c r="F10" s="1"/>
      <c r="G10" s="1"/>
      <c r="H10" s="1"/>
      <c r="I10" s="1">
        <f>50000*2.2*0.5</f>
        <v>55000.000000000007</v>
      </c>
    </row>
    <row r="11" spans="1:9" ht="15" x14ac:dyDescent="0.2">
      <c r="A11" s="1" t="s">
        <v>8</v>
      </c>
      <c r="B11" s="1"/>
      <c r="C11" s="1"/>
      <c r="D11" s="1">
        <v>75000</v>
      </c>
      <c r="E11" s="1"/>
      <c r="F11" s="1"/>
      <c r="G11" s="1"/>
      <c r="H11" s="1"/>
      <c r="I11" s="1"/>
    </row>
    <row r="12" spans="1:9" ht="15" x14ac:dyDescent="0.2">
      <c r="A12" s="1" t="s">
        <v>52</v>
      </c>
      <c r="B12" s="1"/>
      <c r="C12" s="1"/>
      <c r="D12" s="1"/>
      <c r="E12" s="1"/>
      <c r="F12" s="1">
        <v>60000</v>
      </c>
      <c r="G12" s="1"/>
      <c r="H12" s="1"/>
      <c r="I12" s="1"/>
    </row>
    <row r="13" spans="1:9" ht="15" x14ac:dyDescent="0.2">
      <c r="A13" s="1" t="s">
        <v>9</v>
      </c>
      <c r="B13" s="1"/>
      <c r="C13" s="1"/>
      <c r="D13" s="1">
        <v>592800</v>
      </c>
      <c r="E13" s="1">
        <v>829920</v>
      </c>
      <c r="F13" s="1">
        <v>869440</v>
      </c>
      <c r="G13" s="1">
        <v>908960</v>
      </c>
      <c r="H13" s="1">
        <v>1007760</v>
      </c>
      <c r="I13" s="1">
        <v>968240</v>
      </c>
    </row>
    <row r="14" spans="1:9" ht="15" x14ac:dyDescent="0.2">
      <c r="A14" s="1" t="s">
        <v>10</v>
      </c>
      <c r="B14" s="1"/>
      <c r="C14" s="1"/>
      <c r="D14" s="5">
        <v>0</v>
      </c>
      <c r="E14" s="5">
        <v>110635.2</v>
      </c>
      <c r="F14" s="5">
        <v>229769.28</v>
      </c>
      <c r="G14" s="5">
        <v>267096.95999999996</v>
      </c>
      <c r="H14" s="5">
        <v>279464.64</v>
      </c>
      <c r="I14" s="5">
        <v>302895.83999999997</v>
      </c>
    </row>
    <row r="15" spans="1:9" ht="15" x14ac:dyDescent="0.2">
      <c r="A15" s="1" t="s">
        <v>53</v>
      </c>
      <c r="B15" s="1"/>
      <c r="C15" s="1"/>
      <c r="D15" s="2"/>
      <c r="E15" s="2"/>
      <c r="F15" s="2"/>
      <c r="G15" s="2"/>
      <c r="H15" s="2">
        <f>G44*0.059/12</f>
        <v>445.63711189557199</v>
      </c>
      <c r="I15" s="2">
        <f>H44*0.059/12</f>
        <v>2020.7270576957253</v>
      </c>
    </row>
    <row r="16" spans="1:9" ht="15" x14ac:dyDescent="0.2">
      <c r="A16" s="1"/>
      <c r="B16" s="1"/>
      <c r="C16" s="1"/>
      <c r="D16" s="2"/>
      <c r="E16" s="2"/>
      <c r="F16" s="2"/>
      <c r="G16" s="2"/>
      <c r="H16" s="2"/>
      <c r="I16" s="2"/>
    </row>
    <row r="17" spans="1:9" ht="15.75" thickBot="1" x14ac:dyDescent="0.25">
      <c r="A17" s="1" t="s">
        <v>11</v>
      </c>
      <c r="B17" s="1"/>
      <c r="C17" s="1"/>
      <c r="D17" s="4">
        <f t="shared" ref="D17:I17" si="0">SUM(D10:D16)</f>
        <v>673500</v>
      </c>
      <c r="E17" s="4">
        <f t="shared" si="0"/>
        <v>940555.2</v>
      </c>
      <c r="F17" s="4">
        <f t="shared" si="0"/>
        <v>1159209.28</v>
      </c>
      <c r="G17" s="4">
        <f t="shared" si="0"/>
        <v>1176056.96</v>
      </c>
      <c r="H17" s="4">
        <f t="shared" si="0"/>
        <v>1287670.2771118956</v>
      </c>
      <c r="I17" s="4">
        <f t="shared" si="0"/>
        <v>1328156.5670576955</v>
      </c>
    </row>
    <row r="18" spans="1:9" ht="15.75" thickTop="1" x14ac:dyDescent="0.2">
      <c r="A18" s="1"/>
      <c r="B18" s="1"/>
      <c r="C18" s="1"/>
      <c r="D18" s="5"/>
      <c r="E18" s="5"/>
      <c r="F18" s="5"/>
      <c r="G18" s="5"/>
      <c r="H18" s="5"/>
      <c r="I18" s="5"/>
    </row>
    <row r="19" spans="1:9" ht="15" x14ac:dyDescent="0.2">
      <c r="A19" s="1"/>
      <c r="B19" s="1"/>
      <c r="C19" s="1"/>
      <c r="D19" s="2"/>
      <c r="E19" s="2"/>
      <c r="F19" s="2"/>
      <c r="G19" s="2"/>
      <c r="H19" s="2"/>
      <c r="I19" s="2"/>
    </row>
    <row r="20" spans="1:9" ht="15" x14ac:dyDescent="0.2">
      <c r="A20" s="3" t="s">
        <v>12</v>
      </c>
      <c r="B20" s="1"/>
      <c r="C20" s="1"/>
      <c r="D20" s="2"/>
      <c r="E20" s="2"/>
      <c r="F20" s="2"/>
      <c r="G20" s="2"/>
      <c r="H20" s="2"/>
      <c r="I20" s="2"/>
    </row>
    <row r="21" spans="1:9" ht="15" x14ac:dyDescent="0.2">
      <c r="A21" s="1"/>
      <c r="B21" s="1"/>
      <c r="C21" s="1"/>
      <c r="D21" s="2"/>
      <c r="E21" s="2"/>
      <c r="F21" s="2"/>
      <c r="G21" s="2"/>
      <c r="H21" s="2"/>
      <c r="I21" s="2"/>
    </row>
    <row r="22" spans="1:9" ht="15" x14ac:dyDescent="0.2">
      <c r="A22" s="1" t="s">
        <v>13</v>
      </c>
      <c r="B22" s="1"/>
      <c r="C22" s="1"/>
      <c r="D22" s="2"/>
      <c r="E22" s="2"/>
      <c r="F22" s="2"/>
      <c r="G22" s="2"/>
      <c r="H22" s="2"/>
      <c r="I22" s="2">
        <v>2500</v>
      </c>
    </row>
    <row r="23" spans="1:9" ht="15" x14ac:dyDescent="0.2">
      <c r="A23" s="1" t="s">
        <v>14</v>
      </c>
      <c r="B23" s="1"/>
      <c r="C23" s="1"/>
      <c r="D23" s="2">
        <v>220000</v>
      </c>
      <c r="E23" s="2">
        <v>55000</v>
      </c>
      <c r="F23" s="2">
        <v>55000</v>
      </c>
      <c r="G23" s="2"/>
      <c r="H23" s="2"/>
      <c r="I23" s="2"/>
    </row>
    <row r="24" spans="1:9" ht="15" x14ac:dyDescent="0.2">
      <c r="A24" s="1" t="s">
        <v>15</v>
      </c>
      <c r="B24" s="1"/>
      <c r="C24" s="1"/>
      <c r="D24" s="2">
        <f>75000*0.01</f>
        <v>750</v>
      </c>
      <c r="E24" s="2">
        <f t="shared" ref="E24:H24" si="1">75000*0.01</f>
        <v>750</v>
      </c>
      <c r="F24" s="2">
        <f t="shared" si="1"/>
        <v>750</v>
      </c>
      <c r="G24" s="2">
        <f t="shared" si="1"/>
        <v>750</v>
      </c>
      <c r="H24" s="2">
        <f t="shared" si="1"/>
        <v>750</v>
      </c>
      <c r="I24" s="2">
        <f>(75000-2500)*0.01</f>
        <v>725</v>
      </c>
    </row>
    <row r="25" spans="1:9" ht="15" x14ac:dyDescent="0.2">
      <c r="A25" s="1" t="s">
        <v>16</v>
      </c>
      <c r="B25" s="1"/>
      <c r="C25" s="1"/>
      <c r="D25" s="1">
        <v>144000</v>
      </c>
      <c r="E25" s="1"/>
      <c r="F25" s="1"/>
      <c r="G25" s="1"/>
      <c r="H25" s="1"/>
      <c r="I25" s="1"/>
    </row>
    <row r="26" spans="1:9" ht="15" x14ac:dyDescent="0.2">
      <c r="A26" s="1" t="s">
        <v>51</v>
      </c>
      <c r="B26" s="1"/>
      <c r="C26" s="1"/>
      <c r="D26" s="1"/>
      <c r="E26" s="1"/>
      <c r="F26" s="1"/>
      <c r="G26" s="1">
        <v>1640</v>
      </c>
      <c r="H26" s="1"/>
      <c r="I26" s="1"/>
    </row>
    <row r="27" spans="1:9" ht="15" x14ac:dyDescent="0.2">
      <c r="A27" s="1" t="s">
        <v>17</v>
      </c>
      <c r="B27" s="1"/>
      <c r="C27" s="1"/>
      <c r="D27" s="1">
        <v>1950</v>
      </c>
      <c r="E27" s="1">
        <f>27800-1950</f>
        <v>25850</v>
      </c>
      <c r="F27" s="1"/>
      <c r="G27" s="1"/>
      <c r="H27" s="1"/>
      <c r="I27" s="1"/>
    </row>
    <row r="28" spans="1:9" ht="15" x14ac:dyDescent="0.2">
      <c r="A28" s="1" t="s">
        <v>18</v>
      </c>
      <c r="B28" s="1"/>
      <c r="C28" s="1"/>
      <c r="D28" s="1">
        <v>489600</v>
      </c>
      <c r="E28" s="1">
        <v>540600</v>
      </c>
      <c r="F28" s="1">
        <v>566100</v>
      </c>
      <c r="G28" s="1">
        <v>599250</v>
      </c>
      <c r="H28" s="1">
        <v>645150</v>
      </c>
      <c r="I28" s="1">
        <v>624750</v>
      </c>
    </row>
    <row r="29" spans="1:9" ht="15" x14ac:dyDescent="0.2">
      <c r="A29" s="1" t="s">
        <v>19</v>
      </c>
      <c r="B29" s="1"/>
      <c r="C29" s="1"/>
      <c r="D29" s="1">
        <v>61152</v>
      </c>
      <c r="E29" s="1">
        <v>100450.00000000001</v>
      </c>
      <c r="F29" s="1">
        <v>107065.00000000001</v>
      </c>
      <c r="G29" s="1">
        <v>112920.50000000001</v>
      </c>
      <c r="H29" s="1">
        <v>120883.00000000001</v>
      </c>
      <c r="I29" s="1">
        <v>121422.00000000001</v>
      </c>
    </row>
    <row r="30" spans="1:9" ht="15" x14ac:dyDescent="0.2">
      <c r="A30" s="1" t="s">
        <v>20</v>
      </c>
      <c r="B30" s="1"/>
      <c r="C30" s="1"/>
      <c r="D30" s="1"/>
      <c r="E30" s="1">
        <v>140160</v>
      </c>
      <c r="F30" s="1">
        <v>154760</v>
      </c>
      <c r="G30" s="1">
        <v>162060</v>
      </c>
      <c r="H30" s="1">
        <v>171550</v>
      </c>
      <c r="I30" s="1">
        <v>184690</v>
      </c>
    </row>
    <row r="31" spans="1:9" ht="15" x14ac:dyDescent="0.2">
      <c r="A31" s="1" t="s">
        <v>21</v>
      </c>
      <c r="B31" s="1"/>
      <c r="C31" s="1"/>
      <c r="D31" s="1">
        <v>27180</v>
      </c>
      <c r="E31" s="1">
        <v>27180</v>
      </c>
      <c r="F31" s="1">
        <v>27180</v>
      </c>
      <c r="G31" s="1">
        <v>27180</v>
      </c>
      <c r="H31" s="1">
        <v>27180</v>
      </c>
      <c r="I31" s="1">
        <v>27180</v>
      </c>
    </row>
    <row r="32" spans="1:9" ht="15" x14ac:dyDescent="0.2">
      <c r="A32" s="1" t="s">
        <v>22</v>
      </c>
      <c r="B32" s="1"/>
      <c r="C32" s="1"/>
      <c r="D32" s="2"/>
      <c r="E32" s="2"/>
      <c r="F32" s="2">
        <v>199773</v>
      </c>
      <c r="G32" s="2"/>
      <c r="H32" s="2"/>
      <c r="I32" s="2">
        <v>199773</v>
      </c>
    </row>
    <row r="33" spans="1:9" ht="15" x14ac:dyDescent="0.2">
      <c r="A33" s="1" t="s">
        <v>60</v>
      </c>
      <c r="B33" s="1"/>
      <c r="C33" s="1"/>
      <c r="D33" s="2"/>
      <c r="E33" s="2"/>
      <c r="F33" s="2"/>
      <c r="G33" s="2"/>
      <c r="H33" s="2"/>
      <c r="I33" s="2">
        <f>(6000+50000)*0.02</f>
        <v>1120</v>
      </c>
    </row>
    <row r="34" spans="1:9" ht="15" x14ac:dyDescent="0.2">
      <c r="A34" s="1" t="s">
        <v>23</v>
      </c>
      <c r="B34" s="1"/>
      <c r="C34" s="1"/>
      <c r="D34" s="2"/>
      <c r="E34" s="2">
        <v>4600</v>
      </c>
      <c r="F34" s="2"/>
      <c r="G34" s="2"/>
      <c r="H34" s="2">
        <v>1800</v>
      </c>
      <c r="I34" s="2"/>
    </row>
    <row r="35" spans="1:9" ht="15" x14ac:dyDescent="0.2">
      <c r="A35" s="1" t="s">
        <v>24</v>
      </c>
      <c r="B35" s="1"/>
      <c r="C35" s="1"/>
      <c r="D35" s="2"/>
      <c r="E35" s="2">
        <f>-D44*0.089/12</f>
        <v>2010.8956666666666</v>
      </c>
      <c r="F35" s="2">
        <f>-E44*0.089/12</f>
        <v>1684.9012428611113</v>
      </c>
      <c r="G35" s="2">
        <f>-F44*0.089/12</f>
        <v>1337.0864337456642</v>
      </c>
      <c r="H35" s="2"/>
      <c r="I35" s="2"/>
    </row>
    <row r="36" spans="1:9" ht="15" x14ac:dyDescent="0.2">
      <c r="A36" s="1"/>
      <c r="B36" s="1"/>
      <c r="C36" s="1"/>
      <c r="D36" s="2"/>
      <c r="E36" s="2"/>
      <c r="F36" s="2"/>
      <c r="G36" s="2"/>
      <c r="H36" s="2"/>
      <c r="I36" s="2"/>
    </row>
    <row r="37" spans="1:9" ht="15.75" thickBot="1" x14ac:dyDescent="0.25">
      <c r="A37" s="1" t="s">
        <v>25</v>
      </c>
      <c r="B37" s="1"/>
      <c r="C37" s="1"/>
      <c r="D37" s="4">
        <f>SUM(D22:D35)</f>
        <v>944632</v>
      </c>
      <c r="E37" s="4">
        <f t="shared" ref="E37:I37" si="2">SUM(E22:E35)</f>
        <v>896600.89566666668</v>
      </c>
      <c r="F37" s="4">
        <f t="shared" si="2"/>
        <v>1112312.9012428611</v>
      </c>
      <c r="G37" s="4">
        <f t="shared" si="2"/>
        <v>905137.58643374569</v>
      </c>
      <c r="H37" s="4">
        <f t="shared" si="2"/>
        <v>967313</v>
      </c>
      <c r="I37" s="4">
        <f t="shared" si="2"/>
        <v>1162160</v>
      </c>
    </row>
    <row r="38" spans="1:9" ht="15.75" thickTop="1" x14ac:dyDescent="0.2">
      <c r="A38" s="1"/>
      <c r="B38" s="1"/>
      <c r="C38" s="1"/>
      <c r="D38" s="5"/>
      <c r="E38" s="5"/>
      <c r="F38" s="5"/>
      <c r="G38" s="5"/>
      <c r="H38" s="5"/>
      <c r="I38" s="5"/>
    </row>
    <row r="39" spans="1:9" ht="15" x14ac:dyDescent="0.2">
      <c r="A39" s="1"/>
      <c r="B39" s="1"/>
      <c r="C39" s="1"/>
      <c r="D39" s="2"/>
      <c r="E39" s="2"/>
      <c r="F39" s="2"/>
      <c r="G39" s="2"/>
      <c r="H39" s="2"/>
      <c r="I39" s="2"/>
    </row>
    <row r="40" spans="1:9" ht="15" x14ac:dyDescent="0.2">
      <c r="A40" s="1" t="s">
        <v>26</v>
      </c>
      <c r="B40" s="1"/>
      <c r="C40" s="1"/>
      <c r="D40" s="2" t="s">
        <v>27</v>
      </c>
      <c r="E40" s="1">
        <f>D44</f>
        <v>-271132</v>
      </c>
      <c r="F40" s="1">
        <f>E44</f>
        <v>-227177.69566666672</v>
      </c>
      <c r="G40" s="1">
        <f>F44</f>
        <v>-180281.31690952776</v>
      </c>
      <c r="H40" s="1">
        <f>G44</f>
        <v>90638.05665672652</v>
      </c>
      <c r="I40" s="1">
        <f>H44</f>
        <v>410995.33376862213</v>
      </c>
    </row>
    <row r="41" spans="1:9" ht="15" x14ac:dyDescent="0.2">
      <c r="A41" s="1"/>
      <c r="B41" s="1"/>
      <c r="C41" s="1"/>
      <c r="D41" s="1"/>
      <c r="E41" s="1"/>
      <c r="F41" s="1"/>
      <c r="G41" s="1"/>
      <c r="H41" s="1"/>
      <c r="I41" s="1"/>
    </row>
    <row r="42" spans="1:9" ht="15" x14ac:dyDescent="0.2">
      <c r="A42" s="1" t="s">
        <v>28</v>
      </c>
      <c r="B42" s="1"/>
      <c r="C42" s="1"/>
      <c r="D42" s="1">
        <f>D17-D37</f>
        <v>-271132</v>
      </c>
      <c r="E42" s="1">
        <f t="shared" ref="E42:I42" si="3">E17-E37</f>
        <v>43954.304333333275</v>
      </c>
      <c r="F42" s="1">
        <f t="shared" si="3"/>
        <v>46896.378757138969</v>
      </c>
      <c r="G42" s="1">
        <f t="shared" si="3"/>
        <v>270919.37356625427</v>
      </c>
      <c r="H42" s="1">
        <f t="shared" si="3"/>
        <v>320357.27711189562</v>
      </c>
      <c r="I42" s="1">
        <f t="shared" si="3"/>
        <v>165996.56705769547</v>
      </c>
    </row>
    <row r="43" spans="1:9" ht="15" x14ac:dyDescent="0.2">
      <c r="A43" s="1"/>
      <c r="B43" s="1"/>
      <c r="C43" s="1"/>
      <c r="D43" s="1"/>
      <c r="E43" s="1"/>
      <c r="F43" s="1"/>
      <c r="G43" s="1"/>
      <c r="H43" s="1"/>
      <c r="I43" s="1"/>
    </row>
    <row r="44" spans="1:9" ht="15.75" thickBot="1" x14ac:dyDescent="0.25">
      <c r="A44" s="1" t="s">
        <v>29</v>
      </c>
      <c r="B44" s="1"/>
      <c r="C44" s="1"/>
      <c r="D44" s="4">
        <f>+D42</f>
        <v>-271132</v>
      </c>
      <c r="E44" s="4">
        <f>E40+E42</f>
        <v>-227177.69566666672</v>
      </c>
      <c r="F44" s="4">
        <f t="shared" ref="F44:I44" si="4">F40+F42</f>
        <v>-180281.31690952776</v>
      </c>
      <c r="G44" s="4">
        <f t="shared" si="4"/>
        <v>90638.05665672652</v>
      </c>
      <c r="H44" s="4">
        <f t="shared" si="4"/>
        <v>410995.33376862213</v>
      </c>
      <c r="I44" s="4">
        <f t="shared" si="4"/>
        <v>576991.90082631761</v>
      </c>
    </row>
    <row r="45" spans="1:9" ht="15.75" thickTop="1" x14ac:dyDescent="0.2">
      <c r="A45" s="1"/>
      <c r="B45" s="1"/>
      <c r="C45" s="1"/>
      <c r="D45" s="2"/>
      <c r="E45" s="2"/>
      <c r="F45" s="2"/>
      <c r="G45" s="2"/>
      <c r="H45" s="2"/>
      <c r="I45" s="2"/>
    </row>
    <row r="46" spans="1:9" ht="15" x14ac:dyDescent="0.2">
      <c r="A46" s="1"/>
      <c r="B46" s="1"/>
      <c r="C46" s="1"/>
      <c r="D46" s="2"/>
      <c r="E46" s="2"/>
      <c r="F46" s="2"/>
      <c r="G46" s="2"/>
      <c r="H46" s="2"/>
      <c r="I46" s="2"/>
    </row>
  </sheetData>
  <printOptions gridLines="1" gridLinesSet="0"/>
  <pageMargins left="0.75" right="0.75" top="1" bottom="1" header="0.5" footer="0.5"/>
  <pageSetup paperSize="9" scale="96" orientation="portrait" horizontalDpi="300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9"/>
  <sheetViews>
    <sheetView topLeftCell="A63" workbookViewId="0">
      <selection activeCell="P56" sqref="P56"/>
    </sheetView>
  </sheetViews>
  <sheetFormatPr defaultRowHeight="12.75" x14ac:dyDescent="0.2"/>
  <cols>
    <col min="3" max="3" width="16.85546875" customWidth="1"/>
    <col min="4" max="5" width="10.42578125" customWidth="1"/>
    <col min="6" max="6" width="11.85546875" customWidth="1"/>
    <col min="7" max="7" width="11" customWidth="1"/>
    <col min="8" max="8" width="11.140625" customWidth="1"/>
    <col min="9" max="9" width="11.42578125" customWidth="1"/>
    <col min="11" max="11" width="11" customWidth="1"/>
  </cols>
  <sheetData>
    <row r="1" spans="1:11" ht="15.75" x14ac:dyDescent="0.25">
      <c r="A1" s="6" t="s">
        <v>30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5.75" x14ac:dyDescent="0.25">
      <c r="A2" s="6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5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5" x14ac:dyDescent="0.2">
      <c r="A4" s="3" t="s">
        <v>31</v>
      </c>
      <c r="B4" s="3"/>
      <c r="C4" s="3"/>
      <c r="D4" s="1"/>
      <c r="E4" s="1"/>
      <c r="F4" s="1"/>
      <c r="G4" s="1"/>
      <c r="H4" s="1"/>
      <c r="I4" s="1"/>
      <c r="J4" s="1"/>
      <c r="K4" s="1"/>
    </row>
    <row r="5" spans="1:11" ht="15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15" x14ac:dyDescent="0.2">
      <c r="A6" s="1"/>
      <c r="B6" s="1"/>
      <c r="C6" s="1"/>
      <c r="D6" s="2" t="s">
        <v>0</v>
      </c>
      <c r="E6" s="2" t="s">
        <v>1</v>
      </c>
      <c r="F6" s="2" t="s">
        <v>2</v>
      </c>
      <c r="G6" s="2" t="s">
        <v>3</v>
      </c>
      <c r="H6" s="2" t="s">
        <v>4</v>
      </c>
      <c r="I6" s="2" t="s">
        <v>5</v>
      </c>
      <c r="J6" s="1" t="s">
        <v>32</v>
      </c>
      <c r="K6" s="1"/>
    </row>
    <row r="7" spans="1:11" ht="15" x14ac:dyDescent="0.2">
      <c r="A7" s="1"/>
      <c r="B7" s="1"/>
      <c r="C7" s="1"/>
      <c r="D7" s="2"/>
      <c r="E7" s="2"/>
      <c r="F7" s="2"/>
      <c r="G7" s="2"/>
      <c r="H7" s="2"/>
      <c r="I7" s="2"/>
      <c r="J7" s="1"/>
      <c r="K7" s="1"/>
    </row>
    <row r="8" spans="1:11" ht="15" x14ac:dyDescent="0.2">
      <c r="A8" s="1" t="s">
        <v>33</v>
      </c>
      <c r="B8" s="1"/>
      <c r="C8" s="1"/>
      <c r="D8" s="1">
        <v>30000</v>
      </c>
      <c r="E8" s="1">
        <v>42000</v>
      </c>
      <c r="F8" s="1">
        <v>44000</v>
      </c>
      <c r="G8" s="1">
        <v>46000</v>
      </c>
      <c r="H8" s="1">
        <v>51000</v>
      </c>
      <c r="I8" s="1">
        <v>49000</v>
      </c>
      <c r="J8" s="1">
        <v>49000</v>
      </c>
      <c r="K8" s="1"/>
    </row>
    <row r="9" spans="1:11" ht="15" x14ac:dyDescent="0.2">
      <c r="A9" s="1" t="s">
        <v>34</v>
      </c>
      <c r="B9" s="1"/>
      <c r="C9" s="1"/>
      <c r="D9" s="1">
        <f>E8*0.2</f>
        <v>8400</v>
      </c>
      <c r="E9" s="1">
        <f t="shared" ref="E9:I9" si="0">F8*0.2</f>
        <v>8800</v>
      </c>
      <c r="F9" s="1">
        <f t="shared" si="0"/>
        <v>9200</v>
      </c>
      <c r="G9" s="1">
        <f t="shared" si="0"/>
        <v>10200</v>
      </c>
      <c r="H9" s="1">
        <f t="shared" si="0"/>
        <v>9800</v>
      </c>
      <c r="I9" s="1">
        <f t="shared" si="0"/>
        <v>9800</v>
      </c>
      <c r="J9" s="1"/>
      <c r="K9" s="1"/>
    </row>
    <row r="10" spans="1:11" ht="15" x14ac:dyDescent="0.2">
      <c r="A10" s="1" t="s">
        <v>35</v>
      </c>
      <c r="B10" s="1"/>
      <c r="C10" s="1"/>
      <c r="D10" s="1"/>
      <c r="E10" s="1">
        <f>-D9</f>
        <v>-8400</v>
      </c>
      <c r="F10" s="1">
        <f t="shared" ref="F10:I10" si="1">-E9</f>
        <v>-8800</v>
      </c>
      <c r="G10" s="1">
        <f t="shared" si="1"/>
        <v>-9200</v>
      </c>
      <c r="H10" s="1">
        <f t="shared" si="1"/>
        <v>-10200</v>
      </c>
      <c r="I10" s="1">
        <f t="shared" si="1"/>
        <v>-9800</v>
      </c>
      <c r="J10" s="1"/>
      <c r="K10" s="1"/>
    </row>
    <row r="11" spans="1:11" ht="15" x14ac:dyDescent="0.2">
      <c r="A11" s="1"/>
      <c r="B11" s="1"/>
      <c r="C11" s="1"/>
      <c r="D11" s="2"/>
      <c r="E11" s="2"/>
      <c r="F11" s="2"/>
      <c r="G11" s="2"/>
      <c r="H11" s="2"/>
      <c r="I11" s="2"/>
      <c r="J11" s="1"/>
      <c r="K11" s="1"/>
    </row>
    <row r="12" spans="1:11" ht="15.75" thickBot="1" x14ac:dyDescent="0.25">
      <c r="A12" s="1" t="s">
        <v>36</v>
      </c>
      <c r="B12" s="1"/>
      <c r="C12" s="1"/>
      <c r="D12" s="7">
        <f>SUM(D8:D11)</f>
        <v>38400</v>
      </c>
      <c r="E12" s="7">
        <f t="shared" ref="E12:I12" si="2">SUM(E8:E11)</f>
        <v>42400</v>
      </c>
      <c r="F12" s="7">
        <f t="shared" si="2"/>
        <v>44400</v>
      </c>
      <c r="G12" s="7">
        <f t="shared" si="2"/>
        <v>47000</v>
      </c>
      <c r="H12" s="7">
        <f t="shared" si="2"/>
        <v>50600</v>
      </c>
      <c r="I12" s="7">
        <f t="shared" si="2"/>
        <v>49000</v>
      </c>
      <c r="J12" s="1"/>
      <c r="K12" s="1">
        <f>SUM(D12:J12)</f>
        <v>271800</v>
      </c>
    </row>
    <row r="13" spans="1:11" ht="15.75" thickTop="1" x14ac:dyDescent="0.2">
      <c r="A13" s="1"/>
      <c r="B13" s="1"/>
      <c r="C13" s="1"/>
      <c r="D13" s="2"/>
      <c r="E13" s="2"/>
      <c r="F13" s="2"/>
      <c r="G13" s="2"/>
      <c r="H13" s="2"/>
      <c r="I13" s="2"/>
      <c r="J13" s="1"/>
      <c r="K13" s="1"/>
    </row>
    <row r="14" spans="1:11" ht="15" x14ac:dyDescent="0.2">
      <c r="A14" s="1"/>
      <c r="B14" s="1"/>
      <c r="C14" s="1"/>
      <c r="D14" s="2"/>
      <c r="E14" s="2"/>
      <c r="F14" s="2"/>
      <c r="G14" s="2"/>
      <c r="H14" s="2"/>
      <c r="I14" s="2"/>
      <c r="J14" s="1"/>
      <c r="K14" s="1"/>
    </row>
    <row r="15" spans="1:11" ht="15" x14ac:dyDescent="0.2">
      <c r="A15" s="1"/>
      <c r="B15" s="1"/>
      <c r="C15" s="1"/>
      <c r="D15" s="2" t="s">
        <v>6</v>
      </c>
      <c r="E15" s="2" t="s">
        <v>6</v>
      </c>
      <c r="F15" s="2" t="s">
        <v>6</v>
      </c>
      <c r="G15" s="2" t="s">
        <v>6</v>
      </c>
      <c r="H15" s="2" t="s">
        <v>6</v>
      </c>
      <c r="I15" s="2" t="s">
        <v>6</v>
      </c>
      <c r="J15" s="1"/>
      <c r="K15" s="1"/>
    </row>
    <row r="16" spans="1:11" ht="15" x14ac:dyDescent="0.2">
      <c r="A16" s="1"/>
      <c r="B16" s="1"/>
      <c r="C16" s="1"/>
      <c r="D16" s="2"/>
      <c r="E16" s="2"/>
      <c r="F16" s="2"/>
      <c r="G16" s="2"/>
      <c r="H16" s="2"/>
      <c r="I16" s="2"/>
      <c r="J16" s="1"/>
      <c r="K16" s="1"/>
    </row>
    <row r="17" spans="1:11" ht="15" x14ac:dyDescent="0.2">
      <c r="A17" s="1" t="s">
        <v>37</v>
      </c>
      <c r="B17" s="1"/>
      <c r="C17" s="1"/>
      <c r="D17" s="5">
        <f>D12*12.75</f>
        <v>489600</v>
      </c>
      <c r="E17" s="5">
        <f t="shared" ref="E17:I17" si="3">E12*12.75</f>
        <v>540600</v>
      </c>
      <c r="F17" s="5">
        <f t="shared" si="3"/>
        <v>566100</v>
      </c>
      <c r="G17" s="5">
        <f t="shared" si="3"/>
        <v>599250</v>
      </c>
      <c r="H17" s="5">
        <f t="shared" si="3"/>
        <v>645150</v>
      </c>
      <c r="I17" s="5">
        <f t="shared" si="3"/>
        <v>624750</v>
      </c>
      <c r="J17" s="1"/>
      <c r="K17" s="1"/>
    </row>
    <row r="18" spans="1:11" ht="15" x14ac:dyDescent="0.2">
      <c r="A18" s="1"/>
      <c r="B18" s="1"/>
      <c r="C18" s="1"/>
      <c r="D18" s="5"/>
      <c r="E18" s="5"/>
      <c r="F18" s="5"/>
      <c r="G18" s="5"/>
      <c r="H18" s="5"/>
      <c r="I18" s="5"/>
      <c r="J18" s="1"/>
      <c r="K18" s="1"/>
    </row>
    <row r="19" spans="1:11" ht="15.75" x14ac:dyDescent="0.25">
      <c r="A19" s="1"/>
      <c r="B19" s="1" t="s">
        <v>38</v>
      </c>
      <c r="C19" s="1"/>
      <c r="D19" s="11">
        <f>D17</f>
        <v>489600</v>
      </c>
      <c r="E19" s="11">
        <f t="shared" ref="E19:I19" si="4">E17</f>
        <v>540600</v>
      </c>
      <c r="F19" s="11">
        <f t="shared" si="4"/>
        <v>566100</v>
      </c>
      <c r="G19" s="11">
        <f t="shared" si="4"/>
        <v>599250</v>
      </c>
      <c r="H19" s="11">
        <f t="shared" si="4"/>
        <v>645150</v>
      </c>
      <c r="I19" s="11">
        <f t="shared" si="4"/>
        <v>624750</v>
      </c>
      <c r="J19" s="1"/>
      <c r="K19" s="1"/>
    </row>
    <row r="20" spans="1:11" ht="15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ht="15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5" x14ac:dyDescent="0.2">
      <c r="A22" s="1" t="s">
        <v>39</v>
      </c>
      <c r="B22" s="1"/>
      <c r="C22" s="1"/>
      <c r="D22" s="5">
        <f>D12*2.45</f>
        <v>94080</v>
      </c>
      <c r="E22" s="5">
        <f t="shared" ref="E22:I22" si="5">E12*2.45</f>
        <v>103880.00000000001</v>
      </c>
      <c r="F22" s="5">
        <f t="shared" si="5"/>
        <v>108780.00000000001</v>
      </c>
      <c r="G22" s="5">
        <f t="shared" si="5"/>
        <v>115150.00000000001</v>
      </c>
      <c r="H22" s="5">
        <f t="shared" si="5"/>
        <v>123970.00000000001</v>
      </c>
      <c r="I22" s="5">
        <f t="shared" si="5"/>
        <v>120050.00000000001</v>
      </c>
      <c r="J22" s="1"/>
      <c r="K22" s="1"/>
    </row>
    <row r="23" spans="1:11" ht="15" x14ac:dyDescent="0.2">
      <c r="A23" s="1"/>
      <c r="B23" s="1"/>
      <c r="C23" s="1"/>
      <c r="D23" s="5"/>
      <c r="E23" s="5"/>
      <c r="F23" s="5"/>
      <c r="G23" s="5"/>
      <c r="H23" s="5"/>
      <c r="I23" s="5"/>
      <c r="J23" s="1"/>
      <c r="K23" s="1"/>
    </row>
    <row r="24" spans="1:11" ht="15" x14ac:dyDescent="0.2">
      <c r="A24" s="1"/>
      <c r="B24" s="1" t="s">
        <v>54</v>
      </c>
      <c r="C24" s="1"/>
      <c r="D24" s="1">
        <f>0.65*D22</f>
        <v>61152</v>
      </c>
      <c r="E24" s="1">
        <f t="shared" ref="E24:I24" si="6">0.65*E22</f>
        <v>67522.000000000015</v>
      </c>
      <c r="F24" s="1">
        <f t="shared" si="6"/>
        <v>70707.000000000015</v>
      </c>
      <c r="G24" s="1">
        <f t="shared" si="6"/>
        <v>74847.500000000015</v>
      </c>
      <c r="H24" s="1">
        <f t="shared" si="6"/>
        <v>80580.500000000015</v>
      </c>
      <c r="I24" s="1">
        <f t="shared" si="6"/>
        <v>78032.500000000015</v>
      </c>
      <c r="J24" s="1"/>
      <c r="K24" s="1"/>
    </row>
    <row r="25" spans="1:11" ht="15" x14ac:dyDescent="0.2">
      <c r="A25" s="1"/>
      <c r="B25" s="1" t="s">
        <v>55</v>
      </c>
      <c r="C25" s="1"/>
      <c r="D25" s="1"/>
      <c r="E25" s="1">
        <f>0.35*D22</f>
        <v>32928</v>
      </c>
      <c r="F25" s="1">
        <f t="shared" ref="F25:I25" si="7">0.35*E22</f>
        <v>36358</v>
      </c>
      <c r="G25" s="1">
        <f t="shared" si="7"/>
        <v>38073</v>
      </c>
      <c r="H25" s="1">
        <f t="shared" si="7"/>
        <v>40302.5</v>
      </c>
      <c r="I25" s="1">
        <f t="shared" si="7"/>
        <v>43389.5</v>
      </c>
      <c r="J25" s="1"/>
      <c r="K25" s="1"/>
    </row>
    <row r="26" spans="1:11" ht="15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ht="15.75" x14ac:dyDescent="0.25">
      <c r="A27" s="1"/>
      <c r="B27" s="1"/>
      <c r="C27" s="1"/>
      <c r="D27" s="13">
        <f>SUM(D24:D26)</f>
        <v>61152</v>
      </c>
      <c r="E27" s="13">
        <f t="shared" ref="E27:I27" si="8">SUM(E24:E26)</f>
        <v>100450.00000000001</v>
      </c>
      <c r="F27" s="13">
        <f t="shared" si="8"/>
        <v>107065.00000000001</v>
      </c>
      <c r="G27" s="13">
        <f t="shared" si="8"/>
        <v>112920.50000000001</v>
      </c>
      <c r="H27" s="13">
        <f t="shared" si="8"/>
        <v>120883.00000000001</v>
      </c>
      <c r="I27" s="13">
        <f t="shared" si="8"/>
        <v>121422.00000000001</v>
      </c>
      <c r="J27" s="1"/>
      <c r="K27" s="1"/>
    </row>
    <row r="28" spans="1:11" ht="15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ht="15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15" x14ac:dyDescent="0.2">
      <c r="A30" s="1" t="s">
        <v>40</v>
      </c>
      <c r="B30" s="1"/>
      <c r="C30" s="1"/>
      <c r="D30" s="5">
        <f t="shared" ref="D30:I30" si="9">D12*3.65</f>
        <v>140160</v>
      </c>
      <c r="E30" s="5">
        <f t="shared" si="9"/>
        <v>154760</v>
      </c>
      <c r="F30" s="5">
        <f t="shared" si="9"/>
        <v>162060</v>
      </c>
      <c r="G30" s="5">
        <f t="shared" si="9"/>
        <v>171550</v>
      </c>
      <c r="H30" s="5">
        <f t="shared" si="9"/>
        <v>184690</v>
      </c>
      <c r="I30" s="5">
        <f t="shared" si="9"/>
        <v>178850</v>
      </c>
      <c r="J30" s="1"/>
      <c r="K30" s="1"/>
    </row>
    <row r="31" spans="1:11" ht="15" x14ac:dyDescent="0.2">
      <c r="A31" s="1"/>
      <c r="B31" s="1"/>
      <c r="C31" s="1"/>
      <c r="D31" s="5"/>
      <c r="E31" s="5"/>
      <c r="F31" s="5"/>
      <c r="G31" s="5"/>
      <c r="H31" s="5"/>
      <c r="I31" s="5"/>
      <c r="J31" s="1"/>
      <c r="K31" s="1"/>
    </row>
    <row r="32" spans="1:11" ht="15.75" x14ac:dyDescent="0.25">
      <c r="A32" s="1"/>
      <c r="B32" s="1" t="s">
        <v>38</v>
      </c>
      <c r="C32" s="1"/>
      <c r="D32" s="1"/>
      <c r="E32" s="12">
        <f>D30</f>
        <v>140160</v>
      </c>
      <c r="F32" s="12">
        <f t="shared" ref="F32:I32" si="10">E30</f>
        <v>154760</v>
      </c>
      <c r="G32" s="12">
        <f t="shared" si="10"/>
        <v>162060</v>
      </c>
      <c r="H32" s="12">
        <f t="shared" si="10"/>
        <v>171550</v>
      </c>
      <c r="I32" s="12">
        <f t="shared" si="10"/>
        <v>184690</v>
      </c>
      <c r="J32" s="5"/>
      <c r="K32" s="1"/>
    </row>
    <row r="33" spans="1:11" ht="15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t="15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ht="15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ht="15" x14ac:dyDescent="0.2">
      <c r="A37" s="3" t="s">
        <v>49</v>
      </c>
      <c r="B37" s="3"/>
      <c r="C37" s="3"/>
      <c r="D37" s="3"/>
      <c r="E37" s="1"/>
      <c r="F37" s="1"/>
      <c r="G37" s="1"/>
      <c r="H37" s="1"/>
      <c r="I37" s="1"/>
      <c r="J37" s="1"/>
      <c r="K37" s="1"/>
    </row>
    <row r="38" spans="1:11" ht="15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5" x14ac:dyDescent="0.2">
      <c r="A39" s="1"/>
      <c r="B39" s="1"/>
      <c r="C39" s="1"/>
      <c r="D39" s="2" t="s">
        <v>0</v>
      </c>
      <c r="E39" s="2" t="s">
        <v>1</v>
      </c>
      <c r="F39" s="2" t="s">
        <v>2</v>
      </c>
      <c r="G39" s="2" t="s">
        <v>3</v>
      </c>
      <c r="H39" s="2" t="s">
        <v>4</v>
      </c>
      <c r="I39" s="2" t="s">
        <v>5</v>
      </c>
      <c r="J39" s="1"/>
      <c r="K39" s="1"/>
    </row>
    <row r="40" spans="1:11" ht="15" x14ac:dyDescent="0.2">
      <c r="A40" s="1"/>
      <c r="B40" s="1"/>
      <c r="C40" s="1"/>
      <c r="D40" s="2" t="s">
        <v>6</v>
      </c>
      <c r="E40" s="2" t="s">
        <v>6</v>
      </c>
      <c r="F40" s="2" t="s">
        <v>6</v>
      </c>
      <c r="G40" s="2" t="s">
        <v>6</v>
      </c>
      <c r="H40" s="2" t="s">
        <v>6</v>
      </c>
      <c r="I40" s="2" t="s">
        <v>6</v>
      </c>
      <c r="J40" s="1"/>
      <c r="K40" s="1"/>
    </row>
    <row r="41" spans="1:11" ht="15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ht="15.75" thickBot="1" x14ac:dyDescent="0.25">
      <c r="A42" s="1" t="s">
        <v>10</v>
      </c>
      <c r="B42" s="1"/>
      <c r="C42" s="1"/>
      <c r="D42" s="8">
        <f t="shared" ref="D42" si="11">30000*0.24*26</f>
        <v>187200</v>
      </c>
      <c r="E42" s="8">
        <f>42000*0.24*26</f>
        <v>262080</v>
      </c>
      <c r="F42" s="8">
        <f>44000*0.24*26</f>
        <v>274560</v>
      </c>
      <c r="G42" s="8">
        <f>46000*0.24*26</f>
        <v>287040</v>
      </c>
      <c r="H42" s="8">
        <f>51000*0.24*26</f>
        <v>318240</v>
      </c>
      <c r="I42" s="8">
        <f>49000*0.24*26</f>
        <v>305760</v>
      </c>
      <c r="J42" s="1"/>
      <c r="K42" s="1"/>
    </row>
    <row r="43" spans="1:11" ht="15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t="15" x14ac:dyDescent="0.2">
      <c r="A44" s="1" t="s">
        <v>41</v>
      </c>
      <c r="B44" s="1"/>
      <c r="C44" s="1"/>
      <c r="D44" s="1"/>
      <c r="E44" s="1">
        <f>D42*0.6*0.985</f>
        <v>110635.2</v>
      </c>
      <c r="F44" s="1">
        <f>D42*0.4</f>
        <v>74880</v>
      </c>
      <c r="G44" s="1"/>
      <c r="H44" s="1"/>
      <c r="I44" s="1"/>
      <c r="J44" s="1"/>
      <c r="K44" s="1"/>
    </row>
    <row r="45" spans="1:11" ht="15" x14ac:dyDescent="0.2">
      <c r="A45" s="1" t="s">
        <v>42</v>
      </c>
      <c r="B45" s="1"/>
      <c r="C45" s="1"/>
      <c r="D45" s="1"/>
      <c r="E45" s="1"/>
      <c r="F45" s="1">
        <f>E42*0.6*0.985</f>
        <v>154889.28</v>
      </c>
      <c r="G45" s="1">
        <f>E42*0.4</f>
        <v>104832</v>
      </c>
      <c r="H45" s="1"/>
      <c r="I45" s="1"/>
      <c r="J45" s="1"/>
      <c r="K45" s="1"/>
    </row>
    <row r="46" spans="1:11" ht="15" x14ac:dyDescent="0.2">
      <c r="A46" s="1" t="s">
        <v>2</v>
      </c>
      <c r="B46" s="1"/>
      <c r="C46" s="1"/>
      <c r="D46" s="1"/>
      <c r="E46" s="1"/>
      <c r="F46" s="1"/>
      <c r="G46" s="1">
        <f>F42*0.6*0.985</f>
        <v>162264.95999999999</v>
      </c>
      <c r="H46" s="1">
        <f>F42*0.4</f>
        <v>109824</v>
      </c>
      <c r="I46" s="1"/>
      <c r="J46" s="1"/>
      <c r="K46" s="1"/>
    </row>
    <row r="47" spans="1:11" ht="15" x14ac:dyDescent="0.2">
      <c r="A47" s="1" t="s">
        <v>3</v>
      </c>
      <c r="B47" s="1"/>
      <c r="C47" s="1"/>
      <c r="D47" s="1"/>
      <c r="E47" s="1"/>
      <c r="F47" s="1"/>
      <c r="G47" s="1"/>
      <c r="H47" s="1">
        <f>G42*0.6*0.985</f>
        <v>169640.63999999998</v>
      </c>
      <c r="I47" s="1">
        <f>G42*0.4</f>
        <v>114816</v>
      </c>
      <c r="J47" s="1"/>
      <c r="K47" s="1"/>
    </row>
    <row r="48" spans="1:11" ht="15" x14ac:dyDescent="0.2">
      <c r="A48" s="1" t="s">
        <v>4</v>
      </c>
      <c r="B48" s="1"/>
      <c r="C48" s="1"/>
      <c r="D48" s="1"/>
      <c r="E48" s="1"/>
      <c r="F48" s="1"/>
      <c r="G48" s="1"/>
      <c r="H48" s="1"/>
      <c r="I48" s="1">
        <f>H42*0.6*0.985</f>
        <v>188079.84</v>
      </c>
      <c r="J48" s="1"/>
      <c r="K48" s="1"/>
    </row>
    <row r="49" spans="1:11" ht="15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ht="15.75" thickBot="1" x14ac:dyDescent="0.25">
      <c r="A50" s="3"/>
      <c r="B50" s="3"/>
      <c r="C50" s="3"/>
      <c r="D50" s="9">
        <f>SUM(D44:D49)</f>
        <v>0</v>
      </c>
      <c r="E50" s="9">
        <f t="shared" ref="E50:I50" si="12">SUM(E44:E49)</f>
        <v>110635.2</v>
      </c>
      <c r="F50" s="9">
        <f t="shared" si="12"/>
        <v>229769.28</v>
      </c>
      <c r="G50" s="9">
        <f t="shared" si="12"/>
        <v>267096.95999999996</v>
      </c>
      <c r="H50" s="9">
        <f t="shared" si="12"/>
        <v>279464.64</v>
      </c>
      <c r="I50" s="9">
        <f t="shared" si="12"/>
        <v>302895.83999999997</v>
      </c>
      <c r="J50" s="1"/>
      <c r="K50" s="1"/>
    </row>
    <row r="51" spans="1:11" ht="15.75" thickTop="1" x14ac:dyDescent="0.2">
      <c r="A51" s="3"/>
      <c r="B51" s="3"/>
      <c r="C51" s="3"/>
      <c r="D51" s="10"/>
      <c r="E51" s="10"/>
      <c r="F51" s="10"/>
      <c r="G51" s="10"/>
      <c r="H51" s="10"/>
      <c r="I51" s="10"/>
      <c r="J51" s="1"/>
      <c r="K51" s="1"/>
    </row>
    <row r="52" spans="1:11" ht="15" x14ac:dyDescent="0.2">
      <c r="A52" s="3"/>
      <c r="B52" s="3"/>
      <c r="C52" s="3"/>
      <c r="D52" s="1"/>
      <c r="E52" s="1"/>
      <c r="F52" s="1"/>
      <c r="G52" s="1"/>
      <c r="H52" s="1"/>
      <c r="I52" s="1"/>
      <c r="J52" s="1"/>
      <c r="K52" s="1"/>
    </row>
    <row r="53" spans="1:11" ht="15" x14ac:dyDescent="0.2">
      <c r="A53" s="1"/>
      <c r="B53" s="1"/>
      <c r="C53" s="1"/>
      <c r="D53" s="2" t="s">
        <v>0</v>
      </c>
      <c r="E53" s="2" t="s">
        <v>1</v>
      </c>
      <c r="F53" s="2" t="s">
        <v>2</v>
      </c>
      <c r="G53" s="2" t="s">
        <v>3</v>
      </c>
      <c r="H53" s="2" t="s">
        <v>4</v>
      </c>
      <c r="I53" s="2" t="s">
        <v>5</v>
      </c>
      <c r="J53" s="1"/>
      <c r="K53" s="1"/>
    </row>
    <row r="54" spans="1:11" ht="15" x14ac:dyDescent="0.2">
      <c r="A54" s="1"/>
      <c r="B54" s="1"/>
      <c r="C54" s="1"/>
      <c r="D54" s="2" t="s">
        <v>6</v>
      </c>
      <c r="E54" s="2" t="s">
        <v>6</v>
      </c>
      <c r="F54" s="2" t="s">
        <v>6</v>
      </c>
      <c r="G54" s="2" t="s">
        <v>6</v>
      </c>
      <c r="H54" s="2" t="s">
        <v>6</v>
      </c>
      <c r="I54" s="2" t="s">
        <v>6</v>
      </c>
      <c r="J54" s="1"/>
      <c r="K54" s="1"/>
    </row>
    <row r="55" spans="1:11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ht="16.5" thickBot="1" x14ac:dyDescent="0.3">
      <c r="A56" s="1" t="s">
        <v>9</v>
      </c>
      <c r="B56" s="1"/>
      <c r="C56" s="1"/>
      <c r="D56" s="14">
        <f>30000*0.76*26</f>
        <v>592800</v>
      </c>
      <c r="E56" s="14">
        <f>42000*0.76*26</f>
        <v>829920</v>
      </c>
      <c r="F56" s="14">
        <f>44000*0.76*26</f>
        <v>869440</v>
      </c>
      <c r="G56" s="14">
        <f>46000*0.76*26</f>
        <v>908960</v>
      </c>
      <c r="H56" s="14">
        <f>51000*0.76*26</f>
        <v>1007760</v>
      </c>
      <c r="I56" s="14">
        <f>49000*0.76*26</f>
        <v>968240</v>
      </c>
      <c r="J56" s="1"/>
      <c r="K56" s="1"/>
    </row>
    <row r="57" spans="1:11" ht="15" x14ac:dyDescent="0.2">
      <c r="A57" s="3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15" x14ac:dyDescent="0.2">
      <c r="A58" s="3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t="15" x14ac:dyDescent="0.2">
      <c r="A59" s="3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t="15" x14ac:dyDescent="0.2">
      <c r="A60" s="3" t="s">
        <v>50</v>
      </c>
      <c r="B60" s="3"/>
      <c r="C60" s="3"/>
      <c r="D60" s="1"/>
      <c r="E60" s="1"/>
      <c r="F60" s="1"/>
      <c r="G60" s="1"/>
      <c r="H60" s="1"/>
      <c r="I60" s="1"/>
      <c r="J60" s="1"/>
      <c r="K60" s="1"/>
    </row>
    <row r="61" spans="1:11" ht="15" x14ac:dyDescent="0.2">
      <c r="A61" s="3"/>
      <c r="B61" s="3"/>
      <c r="C61" s="3"/>
      <c r="D61" s="1"/>
      <c r="E61" s="1"/>
      <c r="F61" s="1"/>
      <c r="G61" s="1"/>
      <c r="H61" s="1"/>
      <c r="I61" s="1"/>
      <c r="J61" s="1"/>
      <c r="K61" s="1"/>
    </row>
    <row r="62" spans="1:11" ht="15" x14ac:dyDescent="0.2">
      <c r="A62" s="1"/>
      <c r="B62" s="1"/>
      <c r="C62" s="1"/>
      <c r="D62" s="1"/>
      <c r="E62" s="1"/>
      <c r="F62" s="2" t="s">
        <v>6</v>
      </c>
      <c r="G62" s="1"/>
      <c r="H62" s="1"/>
      <c r="I62" s="1"/>
      <c r="J62" s="1"/>
      <c r="K62" s="1"/>
    </row>
    <row r="63" spans="1:11" ht="15.75" thickBot="1" x14ac:dyDescent="0.25">
      <c r="A63" s="1" t="s">
        <v>56</v>
      </c>
      <c r="B63" s="1"/>
      <c r="C63" s="1"/>
      <c r="D63" s="1"/>
      <c r="E63" s="1"/>
      <c r="F63" s="8">
        <f>271800*3</f>
        <v>815400</v>
      </c>
      <c r="G63" s="1"/>
      <c r="H63" s="1"/>
      <c r="I63" s="1"/>
      <c r="J63" s="1"/>
      <c r="K63" s="1"/>
    </row>
    <row r="64" spans="1:11" ht="15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ht="15" x14ac:dyDescent="0.2">
      <c r="A65" s="1" t="s">
        <v>43</v>
      </c>
      <c r="B65" s="1"/>
      <c r="C65" s="1"/>
      <c r="D65" s="1"/>
      <c r="E65" s="1"/>
      <c r="F65" s="2"/>
      <c r="G65" s="1"/>
      <c r="H65" s="1"/>
      <c r="I65" s="1"/>
      <c r="J65" s="1"/>
      <c r="K65" s="1"/>
    </row>
    <row r="66" spans="1:11" ht="15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15" x14ac:dyDescent="0.2">
      <c r="A67" s="1"/>
      <c r="B67" s="1" t="s">
        <v>57</v>
      </c>
      <c r="C67" s="1"/>
      <c r="D67" s="1"/>
      <c r="E67" s="1"/>
      <c r="F67" s="1">
        <f>F63*0.2</f>
        <v>163080</v>
      </c>
      <c r="G67" s="1"/>
      <c r="H67" s="1"/>
      <c r="I67" s="1"/>
      <c r="J67" s="1"/>
      <c r="K67" s="1"/>
    </row>
    <row r="68" spans="1:11" ht="15" x14ac:dyDescent="0.2">
      <c r="A68" s="1"/>
      <c r="B68" s="1" t="s">
        <v>58</v>
      </c>
      <c r="C68" s="1"/>
      <c r="D68" s="1"/>
      <c r="E68" s="1"/>
      <c r="F68" s="1">
        <f>F63*0.49</f>
        <v>399546</v>
      </c>
      <c r="G68" s="1"/>
      <c r="H68" s="1"/>
      <c r="I68" s="1"/>
      <c r="J68" s="1"/>
      <c r="K68" s="1"/>
    </row>
    <row r="69" spans="1:11" ht="15" x14ac:dyDescent="0.2">
      <c r="A69" s="1"/>
      <c r="B69" s="1" t="s">
        <v>59</v>
      </c>
      <c r="C69" s="1"/>
      <c r="D69" s="1"/>
      <c r="E69" s="1"/>
      <c r="F69" s="1">
        <f>F63*0.31</f>
        <v>252774</v>
      </c>
      <c r="G69" s="1"/>
      <c r="H69" s="1"/>
      <c r="I69" s="1"/>
      <c r="J69" s="1"/>
      <c r="K69" s="1"/>
    </row>
    <row r="70" spans="1:11" ht="15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15.75" thickBot="1" x14ac:dyDescent="0.25">
      <c r="A71" s="1"/>
      <c r="B71" s="1"/>
      <c r="C71" s="1"/>
      <c r="D71" s="1"/>
      <c r="E71" s="1"/>
      <c r="F71" s="4">
        <f>SUM(F67:F69)</f>
        <v>815400</v>
      </c>
      <c r="G71" s="1"/>
      <c r="H71" s="1"/>
      <c r="I71" s="1"/>
      <c r="J71" s="1"/>
      <c r="K71" s="1"/>
    </row>
    <row r="72" spans="1:11" ht="15.75" thickTop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15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15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15.75" x14ac:dyDescent="0.25">
      <c r="A75" s="11" t="s">
        <v>44</v>
      </c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15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15" x14ac:dyDescent="0.2">
      <c r="A77" s="1"/>
      <c r="B77" s="1" t="s">
        <v>45</v>
      </c>
      <c r="C77" s="1"/>
      <c r="D77" s="1"/>
      <c r="E77" s="1"/>
      <c r="F77" s="1">
        <f>F67/6</f>
        <v>27180</v>
      </c>
      <c r="G77" s="1" t="s">
        <v>46</v>
      </c>
      <c r="H77" s="1"/>
      <c r="I77" s="1"/>
      <c r="J77" s="1"/>
      <c r="K77" s="1"/>
    </row>
    <row r="78" spans="1:11" ht="15" x14ac:dyDescent="0.2">
      <c r="A78" s="1"/>
      <c r="B78" s="1" t="s">
        <v>22</v>
      </c>
      <c r="C78" s="1"/>
      <c r="D78" s="1"/>
      <c r="E78" s="1"/>
      <c r="F78" s="1">
        <f>F68/2</f>
        <v>199773</v>
      </c>
      <c r="G78" s="1" t="s">
        <v>47</v>
      </c>
      <c r="H78" s="1"/>
      <c r="I78" s="1"/>
      <c r="J78" s="1"/>
      <c r="K78" s="1"/>
    </row>
    <row r="79" spans="1:11" ht="15" x14ac:dyDescent="0.2">
      <c r="A79" s="1"/>
      <c r="B79" s="1" t="s">
        <v>48</v>
      </c>
      <c r="C79" s="1"/>
      <c r="D79" s="1"/>
      <c r="E79" s="1"/>
      <c r="F79" s="1"/>
      <c r="G79" s="1"/>
      <c r="H79" s="1"/>
      <c r="I79" s="1"/>
      <c r="J79" s="1"/>
      <c r="K79" s="1"/>
    </row>
  </sheetData>
  <printOptions gridLines="1" gridLinesSet="0"/>
  <pageMargins left="0.74803149606299213" right="0.74803149606299213" top="0.98425196850393704" bottom="0.98425196850393704" header="0.51181102362204722" footer="0.51181102362204722"/>
  <pageSetup paperSize="9" orientation="landscape" verticalDpi="360" r:id="rId1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Cash Budget</vt:lpstr>
      <vt:lpstr>Workings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cp:lastPrinted>2012-11-21T11:11:53Z</cp:lastPrinted>
  <dcterms:created xsi:type="dcterms:W3CDTF">2011-01-20T13:49:36Z</dcterms:created>
  <dcterms:modified xsi:type="dcterms:W3CDTF">2018-01-16T10:40:37Z</dcterms:modified>
</cp:coreProperties>
</file>