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threadedComments/threadedComment1.xml" ContentType="application/vnd.ms-excel.threadedcomments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charts/chart3.xml" ContentType="application/vnd.openxmlformats-officedocument.drawingml.chart+xml"/>
  <Override PartName="/xl/charts/chart4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charts/chart5.xml" ContentType="application/vnd.openxmlformats-officedocument.drawingml.chart+xml"/>
  <Override PartName="/xl/charts/style4.xml" ContentType="application/vnd.ms-office.chartstyle+xml"/>
  <Override PartName="/xl/charts/colors4.xml" ContentType="application/vnd.ms-office.chartcolorstyle+xml"/>
  <Override PartName="/xl/charts/chart6.xml" ContentType="application/vnd.openxmlformats-officedocument.drawingml.chart+xml"/>
  <Override PartName="/xl/charts/style5.xml" ContentType="application/vnd.ms-office.chartstyle+xml"/>
  <Override PartName="/xl/charts/colors5.xml" ContentType="application/vnd.ms-office.chartcolorstyle+xml"/>
  <Override PartName="/xl/drawings/drawing2.xml" ContentType="application/vnd.openxmlformats-officedocument.drawingml.chartshapes+xml"/>
  <Override PartName="/xl/persons/person.xml" ContentType="application/vnd.ms-excel.person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4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Thomas Holland\Downloads\"/>
    </mc:Choice>
  </mc:AlternateContent>
  <xr:revisionPtr revIDLastSave="0" documentId="13_ncr:1_{B50C9D2F-A9FF-4E28-9A6F-04C93C486527}" xr6:coauthVersionLast="47" xr6:coauthVersionMax="47" xr10:uidLastSave="{00000000-0000-0000-0000-000000000000}"/>
  <bookViews>
    <workbookView xWindow="-120" yWindow="-120" windowWidth="29040" windowHeight="15720" xr2:uid="{6418C5E3-73EF-4EE7-9962-BD40FA2B817D}"/>
  </bookViews>
  <sheets>
    <sheet name="Sheet1" sheetId="1" r:id="rId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N65" i="1" l="1"/>
  <c r="L79" i="1" l="1"/>
  <c r="I86" i="1"/>
  <c r="G86" i="1"/>
  <c r="E86" i="1"/>
  <c r="I85" i="1"/>
  <c r="G85" i="1"/>
  <c r="E85" i="1"/>
  <c r="I84" i="1"/>
  <c r="G84" i="1"/>
  <c r="E84" i="1"/>
  <c r="I83" i="1"/>
  <c r="G83" i="1"/>
  <c r="E83" i="1"/>
  <c r="I82" i="1"/>
  <c r="G82" i="1"/>
  <c r="E82" i="1"/>
  <c r="I81" i="1"/>
  <c r="J81" i="1" s="1"/>
  <c r="L81" i="1" s="1"/>
  <c r="G81" i="1"/>
  <c r="E81" i="1"/>
  <c r="I80" i="1"/>
  <c r="G80" i="1"/>
  <c r="E80" i="1"/>
  <c r="J80" i="1" s="1"/>
  <c r="L80" i="1" s="1"/>
  <c r="I79" i="1"/>
  <c r="G79" i="1"/>
  <c r="E79" i="1"/>
  <c r="I78" i="1"/>
  <c r="J78" i="1" s="1"/>
  <c r="L78" i="1" s="1"/>
  <c r="G78" i="1"/>
  <c r="E78" i="1"/>
  <c r="L66" i="1"/>
  <c r="L67" i="1"/>
  <c r="L68" i="1"/>
  <c r="L69" i="1"/>
  <c r="L70" i="1"/>
  <c r="L71" i="1"/>
  <c r="L72" i="1"/>
  <c r="L73" i="1"/>
  <c r="L65" i="1"/>
  <c r="J66" i="1"/>
  <c r="J67" i="1"/>
  <c r="J68" i="1"/>
  <c r="J69" i="1"/>
  <c r="J70" i="1"/>
  <c r="J71" i="1"/>
  <c r="J72" i="1"/>
  <c r="J73" i="1"/>
  <c r="J65" i="1"/>
  <c r="I66" i="1"/>
  <c r="I67" i="1"/>
  <c r="I68" i="1"/>
  <c r="I69" i="1"/>
  <c r="I70" i="1"/>
  <c r="I71" i="1"/>
  <c r="I72" i="1"/>
  <c r="I73" i="1"/>
  <c r="I65" i="1"/>
  <c r="G66" i="1"/>
  <c r="G67" i="1"/>
  <c r="G68" i="1"/>
  <c r="G69" i="1"/>
  <c r="G70" i="1"/>
  <c r="G71" i="1"/>
  <c r="G72" i="1"/>
  <c r="G73" i="1"/>
  <c r="G65" i="1"/>
  <c r="E73" i="1"/>
  <c r="E66" i="1"/>
  <c r="E67" i="1"/>
  <c r="E68" i="1"/>
  <c r="E69" i="1"/>
  <c r="E70" i="1"/>
  <c r="E71" i="1"/>
  <c r="E72" i="1"/>
  <c r="E65" i="1"/>
  <c r="F51" i="1"/>
  <c r="F38" i="1"/>
  <c r="D37" i="1"/>
  <c r="E50" i="1"/>
  <c r="F50" i="1"/>
  <c r="G50" i="1"/>
  <c r="H50" i="1"/>
  <c r="I50" i="1"/>
  <c r="J50" i="1"/>
  <c r="K50" i="1"/>
  <c r="L50" i="1"/>
  <c r="D50" i="1"/>
  <c r="E37" i="1"/>
  <c r="F37" i="1"/>
  <c r="G37" i="1"/>
  <c r="H37" i="1"/>
  <c r="I37" i="1"/>
  <c r="J37" i="1"/>
  <c r="K37" i="1"/>
  <c r="L37" i="1"/>
  <c r="J17" i="1"/>
  <c r="J16" i="1"/>
  <c r="E36" i="1"/>
  <c r="F36" i="1"/>
  <c r="G36" i="1"/>
  <c r="H36" i="1"/>
  <c r="I36" i="1"/>
  <c r="J36" i="1"/>
  <c r="K36" i="1"/>
  <c r="L36" i="1"/>
  <c r="D36" i="1"/>
  <c r="E49" i="1"/>
  <c r="F49" i="1"/>
  <c r="G49" i="1"/>
  <c r="H49" i="1"/>
  <c r="I49" i="1"/>
  <c r="J49" i="1"/>
  <c r="K49" i="1"/>
  <c r="L49" i="1"/>
  <c r="D49" i="1"/>
  <c r="G34" i="1"/>
  <c r="H34" i="1"/>
  <c r="I34" i="1"/>
  <c r="J34" i="1"/>
  <c r="K34" i="1"/>
  <c r="L34" i="1"/>
  <c r="F34" i="1"/>
  <c r="E34" i="1"/>
  <c r="D34" i="1"/>
  <c r="H47" i="1"/>
  <c r="I47" i="1"/>
  <c r="J47" i="1"/>
  <c r="K47" i="1"/>
  <c r="L47" i="1"/>
  <c r="G47" i="1"/>
  <c r="F47" i="1"/>
  <c r="E47" i="1"/>
  <c r="D47" i="1"/>
  <c r="E33" i="1"/>
  <c r="F33" i="1"/>
  <c r="G33" i="1"/>
  <c r="H33" i="1"/>
  <c r="I33" i="1"/>
  <c r="J33" i="1"/>
  <c r="K33" i="1"/>
  <c r="L33" i="1"/>
  <c r="D33" i="1"/>
  <c r="E46" i="1"/>
  <c r="F46" i="1"/>
  <c r="G46" i="1"/>
  <c r="H46" i="1"/>
  <c r="I46" i="1"/>
  <c r="J46" i="1"/>
  <c r="K46" i="1"/>
  <c r="L46" i="1"/>
  <c r="D46" i="1"/>
  <c r="E43" i="1"/>
  <c r="F43" i="1"/>
  <c r="G43" i="1"/>
  <c r="H43" i="1"/>
  <c r="I43" i="1"/>
  <c r="J43" i="1"/>
  <c r="K43" i="1"/>
  <c r="L43" i="1"/>
  <c r="D43" i="1"/>
  <c r="E30" i="1"/>
  <c r="F30" i="1"/>
  <c r="G30" i="1"/>
  <c r="H30" i="1"/>
  <c r="I30" i="1"/>
  <c r="J30" i="1"/>
  <c r="K30" i="1"/>
  <c r="D30" i="1"/>
  <c r="E21" i="1"/>
  <c r="F21" i="1"/>
  <c r="G21" i="1"/>
  <c r="H21" i="1"/>
  <c r="I21" i="1"/>
  <c r="J21" i="1"/>
  <c r="K21" i="1"/>
  <c r="L21" i="1"/>
  <c r="M21" i="1"/>
  <c r="D21" i="1"/>
  <c r="M20" i="1"/>
  <c r="E20" i="1"/>
  <c r="F20" i="1"/>
  <c r="G20" i="1"/>
  <c r="H20" i="1"/>
  <c r="I20" i="1"/>
  <c r="J20" i="1"/>
  <c r="K20" i="1"/>
  <c r="L20" i="1"/>
  <c r="D20" i="1"/>
  <c r="J79" i="1" l="1"/>
  <c r="J86" i="1"/>
  <c r="L86" i="1" s="1"/>
  <c r="J85" i="1"/>
  <c r="L85" i="1" s="1"/>
  <c r="J84" i="1"/>
  <c r="L84" i="1" s="1"/>
  <c r="J83" i="1"/>
  <c r="L83" i="1" s="1"/>
  <c r="J82" i="1"/>
  <c r="L82" i="1" s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tc={DF690008-EC8F-4E83-B7BE-4AF0A897D415}</author>
  </authors>
  <commentList>
    <comment ref="J15" authorId="0" shapeId="0" xr:uid="{DF690008-EC8F-4E83-B7BE-4AF0A897D415}">
      <text>
        <t>[Threaded comment]
Your version of Excel allows you to read this threaded comment; however, any edits to it will get removed if the file is opened in a newer version of Excel. Learn more: https://go.microsoft.com/fwlink/?linkid=870924
Comment:
    0.785(DH2 –DS2)</t>
      </text>
    </comment>
  </commentList>
</comments>
</file>

<file path=xl/sharedStrings.xml><?xml version="1.0" encoding="utf-8"?>
<sst xmlns="http://schemas.openxmlformats.org/spreadsheetml/2006/main" count="157" uniqueCount="78">
  <si>
    <t>SuperFlow SF-110 Test Data</t>
  </si>
  <si>
    <t>Test Description:</t>
  </si>
  <si>
    <t>2 Litre Duratec</t>
  </si>
  <si>
    <t>Test Number</t>
  </si>
  <si>
    <t>Head Description:</t>
  </si>
  <si>
    <t>Serial Number</t>
  </si>
  <si>
    <t>Intake Valve:</t>
  </si>
  <si>
    <t>Valve Seat Angle</t>
  </si>
  <si>
    <t>Degrees</t>
  </si>
  <si>
    <t>Intake Port:</t>
  </si>
  <si>
    <t>Port Volume</t>
  </si>
  <si>
    <t>cc</t>
  </si>
  <si>
    <t>Radiused Inlet:</t>
  </si>
  <si>
    <t>Port Length</t>
  </si>
  <si>
    <t>m</t>
  </si>
  <si>
    <t>Exhaust Valve:</t>
  </si>
  <si>
    <t>Exhaust Seat Angle</t>
  </si>
  <si>
    <t>Intake Manifold:</t>
  </si>
  <si>
    <t>Runner Length</t>
  </si>
  <si>
    <t>Cylinder Bore:</t>
  </si>
  <si>
    <t>Stroke</t>
  </si>
  <si>
    <t>mm</t>
  </si>
  <si>
    <t>Test Operator:</t>
  </si>
  <si>
    <t>Head Porter</t>
  </si>
  <si>
    <t>Test Setup Data</t>
  </si>
  <si>
    <t>Diameter</t>
  </si>
  <si>
    <t>Stem</t>
  </si>
  <si>
    <t>Lift Increments</t>
  </si>
  <si>
    <t>Effective Area</t>
  </si>
  <si>
    <t>Leakage</t>
  </si>
  <si>
    <t>Seat Width</t>
  </si>
  <si>
    <t>Intake Valve</t>
  </si>
  <si>
    <t>sq.cm</t>
  </si>
  <si>
    <t>litres/sec</t>
  </si>
  <si>
    <t>Exhaust Valve</t>
  </si>
  <si>
    <t>Valve Lift/Diameter (L/D) Ratio</t>
  </si>
  <si>
    <t>A. Intake Valve Lift (mm)</t>
  </si>
  <si>
    <t>B. Exhaust Valve Lift (mm)</t>
  </si>
  <si>
    <t>Range</t>
  </si>
  <si>
    <t>E. Intake</t>
  </si>
  <si>
    <t>F. Exhaust</t>
  </si>
  <si>
    <t>Intake Valve Test Data</t>
  </si>
  <si>
    <t>Test Pressure</t>
  </si>
  <si>
    <t>Valve Lift (A)</t>
  </si>
  <si>
    <t>Flow Range (1-6)</t>
  </si>
  <si>
    <t>Flow Scale Reading (%)</t>
  </si>
  <si>
    <t>Flow Scale (5./100)</t>
  </si>
  <si>
    <t>Raw Test Flow l/s (6. x E)</t>
  </si>
  <si>
    <t>Leakage (l/s)</t>
  </si>
  <si>
    <t>Test Flow (l/s) (7-8)</t>
  </si>
  <si>
    <t>Test Flow (l/s/sq cm)</t>
  </si>
  <si>
    <t>Average Flow</t>
  </si>
  <si>
    <t>l/s</t>
  </si>
  <si>
    <t>Maximum Flow</t>
  </si>
  <si>
    <t>Exhaust Valve Test Data</t>
  </si>
  <si>
    <t>Raw Test Flow l/s (6. xF.)</t>
  </si>
  <si>
    <t>Estimated KW/Cylinder:</t>
  </si>
  <si>
    <t>Exhaust/Intake flow ratio:</t>
  </si>
  <si>
    <t>Exhaust valve dia./bore ratio:</t>
  </si>
  <si>
    <t>Speed for peak power:</t>
  </si>
  <si>
    <t>l/min</t>
  </si>
  <si>
    <t>Intake valve dia./bore ratio:</t>
  </si>
  <si>
    <t>Best intake runner lengths:</t>
  </si>
  <si>
    <t>cm</t>
  </si>
  <si>
    <t>N/A</t>
  </si>
  <si>
    <t>Valve lift</t>
  </si>
  <si>
    <t>inches</t>
  </si>
  <si>
    <t>test flow</t>
  </si>
  <si>
    <t>cfm</t>
  </si>
  <si>
    <t>valve diameter</t>
  </si>
  <si>
    <t>valve curtain</t>
  </si>
  <si>
    <t>in^2</t>
  </si>
  <si>
    <t>in</t>
  </si>
  <si>
    <t>Flow Coefficient</t>
  </si>
  <si>
    <t>Ideal Flow Coefficient</t>
  </si>
  <si>
    <t>INTAKE</t>
  </si>
  <si>
    <t>EXHAUST</t>
  </si>
  <si>
    <t>Mean Flow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</si>
</sst>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$-F800]dddd\,\ mmmm\ dd\,\ yyyy"/>
  </numFmts>
  <fonts count="6" x14ac:knownFonts="1"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i/>
      <sz val="11"/>
      <color theme="1"/>
      <name val="Calibri"/>
      <family val="2"/>
      <scheme val="minor"/>
    </font>
    <font>
      <i/>
      <sz val="8"/>
      <color theme="1"/>
      <name val="Calibri"/>
      <family val="2"/>
      <scheme val="minor"/>
    </font>
    <font>
      <b/>
      <i/>
      <sz val="11"/>
      <color theme="1"/>
      <name val="Calibri"/>
      <family val="2"/>
      <scheme val="minor"/>
    </font>
    <font>
      <b/>
      <i/>
      <u/>
      <sz val="11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1" tint="4.9989318521683403E-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1"/>
        <bgColor indexed="64"/>
      </patternFill>
    </fill>
  </fills>
  <borders count="45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/>
      <top style="medium">
        <color indexed="64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</borders>
  <cellStyleXfs count="1">
    <xf numFmtId="0" fontId="0" fillId="0" borderId="0"/>
  </cellStyleXfs>
  <cellXfs count="111">
    <xf numFmtId="0" fontId="0" fillId="0" borderId="0" xfId="0"/>
    <xf numFmtId="0" fontId="0" fillId="3" borderId="4" xfId="0" applyFill="1" applyBorder="1"/>
    <xf numFmtId="0" fontId="0" fillId="0" borderId="10" xfId="0" applyBorder="1"/>
    <xf numFmtId="0" fontId="0" fillId="0" borderId="11" xfId="0" applyBorder="1"/>
    <xf numFmtId="0" fontId="0" fillId="0" borderId="13" xfId="0" applyBorder="1"/>
    <xf numFmtId="0" fontId="0" fillId="0" borderId="14" xfId="0" applyBorder="1"/>
    <xf numFmtId="0" fontId="0" fillId="0" borderId="16" xfId="0" applyBorder="1"/>
    <xf numFmtId="0" fontId="0" fillId="0" borderId="17" xfId="0" applyBorder="1"/>
    <xf numFmtId="0" fontId="2" fillId="3" borderId="0" xfId="0" applyFont="1" applyFill="1"/>
    <xf numFmtId="0" fontId="0" fillId="3" borderId="0" xfId="0" applyFill="1"/>
    <xf numFmtId="0" fontId="0" fillId="3" borderId="5" xfId="0" applyFill="1" applyBorder="1"/>
    <xf numFmtId="0" fontId="0" fillId="3" borderId="25" xfId="0" applyFill="1" applyBorder="1"/>
    <xf numFmtId="0" fontId="0" fillId="3" borderId="28" xfId="0" applyFill="1" applyBorder="1"/>
    <xf numFmtId="0" fontId="0" fillId="4" borderId="24" xfId="0" applyFill="1" applyBorder="1"/>
    <xf numFmtId="0" fontId="0" fillId="4" borderId="26" xfId="0" applyFill="1" applyBorder="1"/>
    <xf numFmtId="0" fontId="0" fillId="4" borderId="27" xfId="0" applyFill="1" applyBorder="1"/>
    <xf numFmtId="0" fontId="0" fillId="4" borderId="1" xfId="0" applyFill="1" applyBorder="1"/>
    <xf numFmtId="0" fontId="2" fillId="4" borderId="2" xfId="0" applyFont="1" applyFill="1" applyBorder="1" applyAlignment="1">
      <alignment horizontal="right"/>
    </xf>
    <xf numFmtId="0" fontId="0" fillId="4" borderId="4" xfId="0" applyFill="1" applyBorder="1"/>
    <xf numFmtId="0" fontId="2" fillId="4" borderId="0" xfId="0" applyFont="1" applyFill="1" applyAlignment="1">
      <alignment horizontal="right"/>
    </xf>
    <xf numFmtId="0" fontId="0" fillId="4" borderId="6" xfId="0" applyFill="1" applyBorder="1"/>
    <xf numFmtId="0" fontId="2" fillId="4" borderId="7" xfId="0" applyFont="1" applyFill="1" applyBorder="1" applyAlignment="1">
      <alignment horizontal="right"/>
    </xf>
    <xf numFmtId="0" fontId="0" fillId="0" borderId="29" xfId="0" applyBorder="1"/>
    <xf numFmtId="0" fontId="0" fillId="2" borderId="1" xfId="0" applyFill="1" applyBorder="1"/>
    <xf numFmtId="0" fontId="0" fillId="2" borderId="2" xfId="0" applyFill="1" applyBorder="1"/>
    <xf numFmtId="0" fontId="0" fillId="2" borderId="3" xfId="0" applyFill="1" applyBorder="1"/>
    <xf numFmtId="0" fontId="2" fillId="4" borderId="5" xfId="0" applyFont="1" applyFill="1" applyBorder="1"/>
    <xf numFmtId="0" fontId="0" fillId="0" borderId="30" xfId="0" applyBorder="1"/>
    <xf numFmtId="0" fontId="2" fillId="4" borderId="8" xfId="0" applyFont="1" applyFill="1" applyBorder="1"/>
    <xf numFmtId="0" fontId="0" fillId="2" borderId="19" xfId="0" applyFill="1" applyBorder="1"/>
    <xf numFmtId="0" fontId="0" fillId="5" borderId="18" xfId="0" applyFill="1" applyBorder="1"/>
    <xf numFmtId="0" fontId="0" fillId="2" borderId="18" xfId="0" applyFill="1" applyBorder="1"/>
    <xf numFmtId="0" fontId="0" fillId="2" borderId="20" xfId="0" applyFill="1" applyBorder="1"/>
    <xf numFmtId="0" fontId="0" fillId="0" borderId="21" xfId="0" applyBorder="1"/>
    <xf numFmtId="0" fontId="0" fillId="0" borderId="36" xfId="0" applyBorder="1"/>
    <xf numFmtId="0" fontId="2" fillId="3" borderId="0" xfId="0" applyFont="1" applyFill="1" applyAlignment="1">
      <alignment horizontal="right"/>
    </xf>
    <xf numFmtId="0" fontId="2" fillId="3" borderId="37" xfId="0" applyFont="1" applyFill="1" applyBorder="1"/>
    <xf numFmtId="164" fontId="3" fillId="3" borderId="0" xfId="0" applyNumberFormat="1" applyFont="1" applyFill="1"/>
    <xf numFmtId="0" fontId="2" fillId="4" borderId="3" xfId="0" applyFont="1" applyFill="1" applyBorder="1" applyAlignment="1">
      <alignment horizontal="right"/>
    </xf>
    <xf numFmtId="0" fontId="2" fillId="4" borderId="31" xfId="0" applyFont="1" applyFill="1" applyBorder="1"/>
    <xf numFmtId="0" fontId="2" fillId="4" borderId="32" xfId="0" applyFont="1" applyFill="1" applyBorder="1"/>
    <xf numFmtId="0" fontId="2" fillId="4" borderId="34" xfId="0" applyFont="1" applyFill="1" applyBorder="1"/>
    <xf numFmtId="0" fontId="2" fillId="4" borderId="29" xfId="0" applyFont="1" applyFill="1" applyBorder="1"/>
    <xf numFmtId="0" fontId="2" fillId="4" borderId="30" xfId="0" applyFont="1" applyFill="1" applyBorder="1"/>
    <xf numFmtId="0" fontId="2" fillId="4" borderId="33" xfId="0" applyFont="1" applyFill="1" applyBorder="1"/>
    <xf numFmtId="0" fontId="2" fillId="4" borderId="39" xfId="0" applyFont="1" applyFill="1" applyBorder="1"/>
    <xf numFmtId="0" fontId="2" fillId="4" borderId="40" xfId="0" applyFont="1" applyFill="1" applyBorder="1"/>
    <xf numFmtId="0" fontId="2" fillId="3" borderId="36" xfId="0" applyFont="1" applyFill="1" applyBorder="1"/>
    <xf numFmtId="0" fontId="2" fillId="0" borderId="29" xfId="0" applyFont="1" applyBorder="1"/>
    <xf numFmtId="0" fontId="2" fillId="0" borderId="33" xfId="0" applyFont="1" applyBorder="1"/>
    <xf numFmtId="0" fontId="0" fillId="4" borderId="5" xfId="0" applyFill="1" applyBorder="1"/>
    <xf numFmtId="0" fontId="0" fillId="4" borderId="8" xfId="0" applyFill="1" applyBorder="1"/>
    <xf numFmtId="0" fontId="2" fillId="4" borderId="3" xfId="0" applyFont="1" applyFill="1" applyBorder="1"/>
    <xf numFmtId="0" fontId="2" fillId="4" borderId="44" xfId="0" applyFont="1" applyFill="1" applyBorder="1"/>
    <xf numFmtId="2" fontId="2" fillId="4" borderId="38" xfId="0" applyNumberFormat="1" applyFont="1" applyFill="1" applyBorder="1"/>
    <xf numFmtId="2" fontId="2" fillId="4" borderId="39" xfId="0" applyNumberFormat="1" applyFont="1" applyFill="1" applyBorder="1"/>
    <xf numFmtId="0" fontId="2" fillId="4" borderId="35" xfId="0" applyFont="1" applyFill="1" applyBorder="1"/>
    <xf numFmtId="2" fontId="1" fillId="5" borderId="18" xfId="0" applyNumberFormat="1" applyFont="1" applyFill="1" applyBorder="1"/>
    <xf numFmtId="2" fontId="0" fillId="2" borderId="18" xfId="0" applyNumberFormat="1" applyFill="1" applyBorder="1"/>
    <xf numFmtId="2" fontId="1" fillId="2" borderId="18" xfId="0" applyNumberFormat="1" applyFont="1" applyFill="1" applyBorder="1" applyAlignment="1">
      <alignment horizontal="center"/>
    </xf>
    <xf numFmtId="2" fontId="0" fillId="3" borderId="0" xfId="0" applyNumberFormat="1" applyFill="1"/>
    <xf numFmtId="2" fontId="3" fillId="3" borderId="0" xfId="0" applyNumberFormat="1" applyFont="1" applyFill="1" applyAlignment="1">
      <alignment horizontal="right"/>
    </xf>
    <xf numFmtId="2" fontId="0" fillId="0" borderId="9" xfId="0" applyNumberFormat="1" applyBorder="1"/>
    <xf numFmtId="2" fontId="0" fillId="0" borderId="12" xfId="0" applyNumberFormat="1" applyBorder="1"/>
    <xf numFmtId="2" fontId="0" fillId="0" borderId="22" xfId="0" applyNumberFormat="1" applyBorder="1"/>
    <xf numFmtId="2" fontId="0" fillId="0" borderId="23" xfId="0" applyNumberFormat="1" applyBorder="1"/>
    <xf numFmtId="2" fontId="0" fillId="0" borderId="15" xfId="0" applyNumberFormat="1" applyBorder="1"/>
    <xf numFmtId="2" fontId="1" fillId="2" borderId="2" xfId="0" applyNumberFormat="1" applyFont="1" applyFill="1" applyBorder="1"/>
    <xf numFmtId="2" fontId="0" fillId="2" borderId="2" xfId="0" applyNumberFormat="1" applyFill="1" applyBorder="1"/>
    <xf numFmtId="2" fontId="1" fillId="2" borderId="2" xfId="0" applyNumberFormat="1" applyFont="1" applyFill="1" applyBorder="1" applyAlignment="1">
      <alignment horizontal="center"/>
    </xf>
    <xf numFmtId="2" fontId="2" fillId="3" borderId="0" xfId="0" applyNumberFormat="1" applyFont="1" applyFill="1"/>
    <xf numFmtId="2" fontId="0" fillId="0" borderId="29" xfId="0" applyNumberFormat="1" applyBorder="1"/>
    <xf numFmtId="2" fontId="2" fillId="4" borderId="0" xfId="0" applyNumberFormat="1" applyFont="1" applyFill="1"/>
    <xf numFmtId="2" fontId="0" fillId="0" borderId="30" xfId="0" applyNumberFormat="1" applyBorder="1"/>
    <xf numFmtId="2" fontId="2" fillId="4" borderId="7" xfId="0" applyNumberFormat="1" applyFont="1" applyFill="1" applyBorder="1"/>
    <xf numFmtId="2" fontId="0" fillId="0" borderId="34" xfId="0" applyNumberFormat="1" applyBorder="1"/>
    <xf numFmtId="2" fontId="0" fillId="0" borderId="35" xfId="0" applyNumberFormat="1" applyBorder="1"/>
    <xf numFmtId="2" fontId="0" fillId="4" borderId="38" xfId="0" applyNumberFormat="1" applyFill="1" applyBorder="1" applyAlignment="1">
      <alignment horizontal="center"/>
    </xf>
    <xf numFmtId="2" fontId="0" fillId="4" borderId="39" xfId="0" applyNumberFormat="1" applyFill="1" applyBorder="1" applyAlignment="1">
      <alignment horizontal="center"/>
    </xf>
    <xf numFmtId="2" fontId="0" fillId="4" borderId="41" xfId="0" applyNumberFormat="1" applyFill="1" applyBorder="1" applyAlignment="1">
      <alignment horizontal="center"/>
    </xf>
    <xf numFmtId="2" fontId="0" fillId="3" borderId="4" xfId="0" applyNumberFormat="1" applyFill="1" applyBorder="1"/>
    <xf numFmtId="2" fontId="0" fillId="3" borderId="34" xfId="0" applyNumberFormat="1" applyFill="1" applyBorder="1"/>
    <xf numFmtId="2" fontId="0" fillId="3" borderId="29" xfId="0" applyNumberFormat="1" applyFill="1" applyBorder="1"/>
    <xf numFmtId="2" fontId="0" fillId="3" borderId="42" xfId="0" applyNumberFormat="1" applyFill="1" applyBorder="1"/>
    <xf numFmtId="2" fontId="0" fillId="3" borderId="35" xfId="0" applyNumberFormat="1" applyFill="1" applyBorder="1"/>
    <xf numFmtId="2" fontId="0" fillId="3" borderId="30" xfId="0" applyNumberFormat="1" applyFill="1" applyBorder="1"/>
    <xf numFmtId="2" fontId="0" fillId="3" borderId="43" xfId="0" applyNumberFormat="1" applyFill="1" applyBorder="1"/>
    <xf numFmtId="2" fontId="2" fillId="4" borderId="32" xfId="0" applyNumberFormat="1" applyFont="1" applyFill="1" applyBorder="1"/>
    <xf numFmtId="2" fontId="4" fillId="3" borderId="0" xfId="0" applyNumberFormat="1" applyFont="1" applyFill="1" applyAlignment="1">
      <alignment horizontal="right"/>
    </xf>
    <xf numFmtId="2" fontId="2" fillId="3" borderId="37" xfId="0" applyNumberFormat="1" applyFont="1" applyFill="1" applyBorder="1"/>
    <xf numFmtId="2" fontId="2" fillId="3" borderId="0" xfId="0" applyNumberFormat="1" applyFont="1" applyFill="1" applyAlignment="1">
      <alignment horizontal="right"/>
    </xf>
    <xf numFmtId="2" fontId="2" fillId="3" borderId="13" xfId="0" applyNumberFormat="1" applyFont="1" applyFill="1" applyBorder="1"/>
    <xf numFmtId="2" fontId="0" fillId="0" borderId="0" xfId="0" applyNumberFormat="1"/>
    <xf numFmtId="2" fontId="5" fillId="0" borderId="0" xfId="0" applyNumberFormat="1" applyFont="1" applyAlignment="1">
      <alignment horizontal="center"/>
    </xf>
    <xf numFmtId="2" fontId="0" fillId="0" borderId="0" xfId="0" applyNumberFormat="1" applyAlignment="1">
      <alignment horizontal="center"/>
    </xf>
    <xf numFmtId="2" fontId="2" fillId="4" borderId="4" xfId="0" applyNumberFormat="1" applyFont="1" applyFill="1" applyBorder="1" applyAlignment="1">
      <alignment horizontal="right"/>
    </xf>
    <xf numFmtId="2" fontId="2" fillId="4" borderId="5" xfId="0" applyNumberFormat="1" applyFont="1" applyFill="1" applyBorder="1" applyAlignment="1">
      <alignment horizontal="right"/>
    </xf>
    <xf numFmtId="2" fontId="2" fillId="4" borderId="6" xfId="0" applyNumberFormat="1" applyFont="1" applyFill="1" applyBorder="1" applyAlignment="1">
      <alignment horizontal="right"/>
    </xf>
    <xf numFmtId="2" fontId="2" fillId="4" borderId="8" xfId="0" applyNumberFormat="1" applyFont="1" applyFill="1" applyBorder="1" applyAlignment="1">
      <alignment horizontal="right"/>
    </xf>
    <xf numFmtId="2" fontId="2" fillId="4" borderId="1" xfId="0" applyNumberFormat="1" applyFont="1" applyFill="1" applyBorder="1" applyAlignment="1">
      <alignment horizontal="right"/>
    </xf>
    <xf numFmtId="2" fontId="2" fillId="4" borderId="3" xfId="0" applyNumberFormat="1" applyFont="1" applyFill="1" applyBorder="1" applyAlignment="1">
      <alignment horizontal="right"/>
    </xf>
    <xf numFmtId="2" fontId="0" fillId="3" borderId="12" xfId="0" applyNumberFormat="1" applyFill="1" applyBorder="1" applyAlignment="1">
      <alignment horizontal="center"/>
    </xf>
    <xf numFmtId="2" fontId="0" fillId="3" borderId="13" xfId="0" applyNumberFormat="1" applyFill="1" applyBorder="1" applyAlignment="1">
      <alignment horizontal="center"/>
    </xf>
    <xf numFmtId="2" fontId="0" fillId="3" borderId="14" xfId="0" applyNumberFormat="1" applyFill="1" applyBorder="1" applyAlignment="1">
      <alignment horizontal="center"/>
    </xf>
    <xf numFmtId="2" fontId="0" fillId="3" borderId="15" xfId="0" applyNumberFormat="1" applyFill="1" applyBorder="1" applyAlignment="1">
      <alignment horizontal="center"/>
    </xf>
    <xf numFmtId="2" fontId="0" fillId="3" borderId="16" xfId="0" applyNumberFormat="1" applyFill="1" applyBorder="1" applyAlignment="1">
      <alignment horizontal="center"/>
    </xf>
    <xf numFmtId="2" fontId="0" fillId="3" borderId="17" xfId="0" applyNumberFormat="1" applyFill="1" applyBorder="1" applyAlignment="1">
      <alignment horizontal="center"/>
    </xf>
    <xf numFmtId="2" fontId="0" fillId="3" borderId="9" xfId="0" applyNumberFormat="1" applyFill="1" applyBorder="1" applyAlignment="1">
      <alignment horizontal="center"/>
    </xf>
    <xf numFmtId="2" fontId="0" fillId="3" borderId="10" xfId="0" applyNumberFormat="1" applyFill="1" applyBorder="1" applyAlignment="1">
      <alignment horizontal="center"/>
    </xf>
    <xf numFmtId="2" fontId="0" fillId="3" borderId="11" xfId="0" applyNumberFormat="1" applyFill="1" applyBorder="1" applyAlignment="1">
      <alignment horizontal="center"/>
    </xf>
    <xf numFmtId="0" fontId="0" fillId="0" borderId="0" xfId="0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styles" Target="styles.xml"/><Relationship Id="rId7" Type="http://schemas.openxmlformats.org/officeDocument/2006/relationships/customXml" Target="../customXml/item1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microsoft.com/office/2017/10/relationships/person" Target="persons/person.xml"/><Relationship Id="rId4" Type="http://schemas.openxmlformats.org/officeDocument/2006/relationships/sharedStrings" Target="sharedStrings.xml"/><Relationship Id="rId9" Type="http://schemas.openxmlformats.org/officeDocument/2006/relationships/customXml" Target="../customXml/item3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4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_rels/chart5.xml.rels><?xml version="1.0" encoding="UTF-8" standalone="yes"?>
<Relationships xmlns="http://schemas.openxmlformats.org/package/2006/relationships"><Relationship Id="rId2" Type="http://schemas.microsoft.com/office/2011/relationships/chartColorStyle" Target="colors4.xml"/><Relationship Id="rId1" Type="http://schemas.microsoft.com/office/2011/relationships/chartStyle" Target="style4.xml"/></Relationships>
</file>

<file path=xl/charts/_rels/chart6.xml.rels><?xml version="1.0" encoding="UTF-8" standalone="yes"?>
<Relationships xmlns="http://schemas.openxmlformats.org/package/2006/relationships"><Relationship Id="rId3" Type="http://schemas.openxmlformats.org/officeDocument/2006/relationships/chartUserShapes" Target="../drawings/drawing2.xml"/><Relationship Id="rId2" Type="http://schemas.microsoft.com/office/2011/relationships/chartColorStyle" Target="colors5.xml"/><Relationship Id="rId1" Type="http://schemas.microsoft.com/office/2011/relationships/chartStyle" Target="style5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Intake Flow Rate against</a:t>
            </a:r>
            <a:r>
              <a:rPr lang="en-US" baseline="0"/>
              <a:t> Valve Lift</a:t>
            </a:r>
            <a:endParaRPr lang="en-US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tx>
            <c:v>Flow Rate</c:v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cat>
            <c:numRef>
              <c:f>Sheet1!$D$30:$L$30</c:f>
              <c:numCache>
                <c:formatCode>0.00</c:formatCode>
                <c:ptCount val="9"/>
                <c:pt idx="0">
                  <c:v>1.75</c:v>
                </c:pt>
                <c:pt idx="1">
                  <c:v>3.5</c:v>
                </c:pt>
                <c:pt idx="2">
                  <c:v>5.25</c:v>
                </c:pt>
                <c:pt idx="3">
                  <c:v>7</c:v>
                </c:pt>
                <c:pt idx="4">
                  <c:v>8.75</c:v>
                </c:pt>
                <c:pt idx="5">
                  <c:v>10.5</c:v>
                </c:pt>
                <c:pt idx="6">
                  <c:v>12.25</c:v>
                </c:pt>
                <c:pt idx="7">
                  <c:v>14</c:v>
                </c:pt>
                <c:pt idx="8">
                  <c:v>15.2</c:v>
                </c:pt>
              </c:numCache>
            </c:numRef>
          </c:cat>
          <c:val>
            <c:numRef>
              <c:f>Sheet1!$D$36:$L$36</c:f>
              <c:numCache>
                <c:formatCode>0.00</c:formatCode>
                <c:ptCount val="9"/>
                <c:pt idx="0">
                  <c:v>29.216000000000001</c:v>
                </c:pt>
                <c:pt idx="1">
                  <c:v>52.972000000000001</c:v>
                </c:pt>
                <c:pt idx="2">
                  <c:v>71.86399999999999</c:v>
                </c:pt>
                <c:pt idx="3">
                  <c:v>87.756999999999991</c:v>
                </c:pt>
                <c:pt idx="4">
                  <c:v>98.121999999999986</c:v>
                </c:pt>
                <c:pt idx="5">
                  <c:v>105.032</c:v>
                </c:pt>
                <c:pt idx="6">
                  <c:v>111.25099999999999</c:v>
                </c:pt>
                <c:pt idx="7">
                  <c:v>115.9498</c:v>
                </c:pt>
                <c:pt idx="8">
                  <c:v>117.46999999999998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9E53-4011-BB1B-F8DB14DA52C2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1283946736"/>
        <c:axId val="1283954896"/>
      </c:lineChart>
      <c:catAx>
        <c:axId val="1283946736"/>
        <c:scaling>
          <c:orientation val="minMax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Valve Lift (mm)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0.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283954896"/>
        <c:crosses val="autoZero"/>
        <c:auto val="1"/>
        <c:lblAlgn val="ctr"/>
        <c:lblOffset val="100"/>
        <c:noMultiLvlLbl val="0"/>
      </c:catAx>
      <c:valAx>
        <c:axId val="128395489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Flow Rate (l/s)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0.0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283946736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Exhaust Flow Rate against Valve Lift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tx>
            <c:v>Flow Rate</c:v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cat>
            <c:numRef>
              <c:f>Sheet1!$D$43:$L$43</c:f>
              <c:numCache>
                <c:formatCode>0.00</c:formatCode>
                <c:ptCount val="9"/>
                <c:pt idx="0">
                  <c:v>1.5</c:v>
                </c:pt>
                <c:pt idx="1">
                  <c:v>3</c:v>
                </c:pt>
                <c:pt idx="2">
                  <c:v>4.5</c:v>
                </c:pt>
                <c:pt idx="3">
                  <c:v>6</c:v>
                </c:pt>
                <c:pt idx="4">
                  <c:v>7.5</c:v>
                </c:pt>
                <c:pt idx="5">
                  <c:v>9</c:v>
                </c:pt>
                <c:pt idx="6">
                  <c:v>10.5</c:v>
                </c:pt>
                <c:pt idx="7">
                  <c:v>12</c:v>
                </c:pt>
                <c:pt idx="8">
                  <c:v>13.5</c:v>
                </c:pt>
              </c:numCache>
            </c:numRef>
          </c:cat>
          <c:val>
            <c:numRef>
              <c:f>Sheet1!$D$49:$L$49</c:f>
              <c:numCache>
                <c:formatCode>0.00</c:formatCode>
                <c:ptCount val="9"/>
                <c:pt idx="0">
                  <c:v>17.940000000000001</c:v>
                </c:pt>
                <c:pt idx="1">
                  <c:v>42.000000000000007</c:v>
                </c:pt>
                <c:pt idx="2">
                  <c:v>55.875</c:v>
                </c:pt>
                <c:pt idx="3">
                  <c:v>64.597499999999997</c:v>
                </c:pt>
                <c:pt idx="4">
                  <c:v>69.795000000000002</c:v>
                </c:pt>
                <c:pt idx="5">
                  <c:v>72.022499999999994</c:v>
                </c:pt>
                <c:pt idx="6">
                  <c:v>74.25</c:v>
                </c:pt>
                <c:pt idx="7">
                  <c:v>74.992500000000007</c:v>
                </c:pt>
                <c:pt idx="8">
                  <c:v>75.734999999999999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0414-423E-8A79-79BCC940C801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1283940496"/>
        <c:axId val="1283940976"/>
      </c:lineChart>
      <c:catAx>
        <c:axId val="1283940496"/>
        <c:scaling>
          <c:orientation val="minMax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Valve Lift (mm)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0.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283940976"/>
        <c:crosses val="autoZero"/>
        <c:auto val="1"/>
        <c:lblAlgn val="ctr"/>
        <c:lblOffset val="100"/>
        <c:noMultiLvlLbl val="0"/>
      </c:catAx>
      <c:valAx>
        <c:axId val="128394097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Flow Rate (l/s)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0.0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283940496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Intake Flow per Unit Area against Valve</a:t>
            </a:r>
            <a:r>
              <a:rPr lang="en-US" baseline="0"/>
              <a:t> Lift</a:t>
            </a:r>
            <a:endParaRPr lang="en-US"/>
          </a:p>
        </c:rich>
      </c:tx>
      <c:overlay val="0"/>
      <c:spPr>
        <a:noFill/>
        <a:ln>
          <a:noFill/>
        </a:ln>
        <a:effectLst/>
      </c:spPr>
    </c:title>
    <c:autoTitleDeleted val="0"/>
    <c:plotArea>
      <c:layout/>
      <c:lineChart>
        <c:grouping val="standard"/>
        <c:varyColors val="0"/>
        <c:ser>
          <c:idx val="1"/>
          <c:order val="0"/>
          <c:tx>
            <c:v>Flow per Unit Area</c:v>
          </c:tx>
          <c:marker>
            <c:symbol val="none"/>
          </c:marker>
          <c:cat>
            <c:numRef>
              <c:f>Sheet1!$D$30:$L$30</c:f>
              <c:numCache>
                <c:formatCode>0.00</c:formatCode>
                <c:ptCount val="9"/>
                <c:pt idx="0">
                  <c:v>1.75</c:v>
                </c:pt>
                <c:pt idx="1">
                  <c:v>3.5</c:v>
                </c:pt>
                <c:pt idx="2">
                  <c:v>5.25</c:v>
                </c:pt>
                <c:pt idx="3">
                  <c:v>7</c:v>
                </c:pt>
                <c:pt idx="4">
                  <c:v>8.75</c:v>
                </c:pt>
                <c:pt idx="5">
                  <c:v>10.5</c:v>
                </c:pt>
                <c:pt idx="6">
                  <c:v>12.25</c:v>
                </c:pt>
                <c:pt idx="7">
                  <c:v>14</c:v>
                </c:pt>
                <c:pt idx="8">
                  <c:v>15.2</c:v>
                </c:pt>
              </c:numCache>
            </c:numRef>
          </c:cat>
          <c:val>
            <c:numRef>
              <c:f>Sheet1!$D$37:$L$37</c:f>
              <c:numCache>
                <c:formatCode>0.00</c:formatCode>
                <c:ptCount val="9"/>
                <c:pt idx="0">
                  <c:v>1.5567677982415784</c:v>
                </c:pt>
                <c:pt idx="1">
                  <c:v>2.8226007601469361</c:v>
                </c:pt>
                <c:pt idx="2">
                  <c:v>3.8292566077776824</c:v>
                </c:pt>
                <c:pt idx="3">
                  <c:v>4.6761114344977468</c:v>
                </c:pt>
                <c:pt idx="4">
                  <c:v>5.228408060619528</c:v>
                </c:pt>
                <c:pt idx="5">
                  <c:v>5.5966058113673824</c:v>
                </c:pt>
                <c:pt idx="6">
                  <c:v>5.9279837870404508</c:v>
                </c:pt>
                <c:pt idx="7">
                  <c:v>6.1783582575489921</c:v>
                </c:pt>
                <c:pt idx="8">
                  <c:v>6.2593617627135192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3-05D9-4443-9110-904D282B32FD}"/>
            </c:ext>
          </c:extLst>
        </c:ser>
        <c:ser>
          <c:idx val="0"/>
          <c:order val="1"/>
          <c:tx>
            <c:v>Flow per Unit Area</c:v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cat>
            <c:numRef>
              <c:f>Sheet1!$D$30:$L$30</c:f>
              <c:numCache>
                <c:formatCode>0.00</c:formatCode>
                <c:ptCount val="9"/>
                <c:pt idx="0">
                  <c:v>1.75</c:v>
                </c:pt>
                <c:pt idx="1">
                  <c:v>3.5</c:v>
                </c:pt>
                <c:pt idx="2">
                  <c:v>5.25</c:v>
                </c:pt>
                <c:pt idx="3">
                  <c:v>7</c:v>
                </c:pt>
                <c:pt idx="4">
                  <c:v>8.75</c:v>
                </c:pt>
                <c:pt idx="5">
                  <c:v>10.5</c:v>
                </c:pt>
                <c:pt idx="6">
                  <c:v>12.25</c:v>
                </c:pt>
                <c:pt idx="7">
                  <c:v>14</c:v>
                </c:pt>
                <c:pt idx="8">
                  <c:v>15.2</c:v>
                </c:pt>
              </c:numCache>
            </c:numRef>
          </c:cat>
          <c:val>
            <c:numRef>
              <c:f>Sheet1!$D$37:$L$37</c:f>
              <c:numCache>
                <c:formatCode>0.00</c:formatCode>
                <c:ptCount val="9"/>
                <c:pt idx="0">
                  <c:v>1.5567677982415784</c:v>
                </c:pt>
                <c:pt idx="1">
                  <c:v>2.8226007601469361</c:v>
                </c:pt>
                <c:pt idx="2">
                  <c:v>3.8292566077776824</c:v>
                </c:pt>
                <c:pt idx="3">
                  <c:v>4.6761114344977468</c:v>
                </c:pt>
                <c:pt idx="4">
                  <c:v>5.228408060619528</c:v>
                </c:pt>
                <c:pt idx="5">
                  <c:v>5.5966058113673824</c:v>
                </c:pt>
                <c:pt idx="6">
                  <c:v>5.9279837870404508</c:v>
                </c:pt>
                <c:pt idx="7">
                  <c:v>6.1783582575489921</c:v>
                </c:pt>
                <c:pt idx="8">
                  <c:v>6.2593617627135192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05D9-4443-9110-904D282B32FD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1283939056"/>
        <c:axId val="1283927536"/>
      </c:lineChart>
      <c:catAx>
        <c:axId val="1283939056"/>
        <c:scaling>
          <c:orientation val="minMax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Valve</a:t>
                </a:r>
                <a:r>
                  <a:rPr lang="en-GB" baseline="0"/>
                  <a:t> Lift (mm)</a:t>
                </a:r>
                <a:endParaRPr lang="en-GB"/>
              </a:p>
            </c:rich>
          </c:tx>
          <c:overlay val="0"/>
          <c:spPr>
            <a:noFill/>
            <a:ln>
              <a:noFill/>
            </a:ln>
            <a:effectLst/>
          </c:spPr>
        </c:title>
        <c:numFmt formatCode="0.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283927536"/>
        <c:crosses val="autoZero"/>
        <c:auto val="1"/>
        <c:lblAlgn val="ctr"/>
        <c:lblOffset val="100"/>
        <c:noMultiLvlLbl val="0"/>
      </c:catAx>
      <c:valAx>
        <c:axId val="128392753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Flow per</a:t>
                </a:r>
                <a:r>
                  <a:rPr lang="en-GB" baseline="0"/>
                  <a:t> Unit Area (l/s/cm^2)</a:t>
                </a:r>
                <a:endParaRPr lang="en-GB"/>
              </a:p>
            </c:rich>
          </c:tx>
          <c:overlay val="0"/>
          <c:spPr>
            <a:noFill/>
            <a:ln>
              <a:noFill/>
            </a:ln>
            <a:effectLst/>
          </c:spPr>
        </c:title>
        <c:numFmt formatCode="0.0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283939056"/>
        <c:crosses val="autoZero"/>
        <c:crossBetween val="between"/>
      </c:valAx>
    </c:plotArea>
    <c:plotVisOnly val="1"/>
    <c:dispBlanksAs val="gap"/>
    <c:showDLblsOverMax val="0"/>
    <c:extLst/>
  </c:chart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Exhaust Flow per Unit Area against Valve</a:t>
            </a:r>
            <a:r>
              <a:rPr lang="en-US" baseline="0"/>
              <a:t> Lift</a:t>
            </a:r>
            <a:endParaRPr lang="en-US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tx>
            <c:v>Flow per Unit Area</c:v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cat>
            <c:numRef>
              <c:f>Sheet1!$D$43:$L$43</c:f>
              <c:numCache>
                <c:formatCode>0.00</c:formatCode>
                <c:ptCount val="9"/>
                <c:pt idx="0">
                  <c:v>1.5</c:v>
                </c:pt>
                <c:pt idx="1">
                  <c:v>3</c:v>
                </c:pt>
                <c:pt idx="2">
                  <c:v>4.5</c:v>
                </c:pt>
                <c:pt idx="3">
                  <c:v>6</c:v>
                </c:pt>
                <c:pt idx="4">
                  <c:v>7.5</c:v>
                </c:pt>
                <c:pt idx="5">
                  <c:v>9</c:v>
                </c:pt>
                <c:pt idx="6">
                  <c:v>10.5</c:v>
                </c:pt>
                <c:pt idx="7">
                  <c:v>12</c:v>
                </c:pt>
                <c:pt idx="8">
                  <c:v>13.5</c:v>
                </c:pt>
              </c:numCache>
            </c:numRef>
          </c:cat>
          <c:val>
            <c:numRef>
              <c:f>Sheet1!$D$50:$L$50</c:f>
              <c:numCache>
                <c:formatCode>0.00</c:formatCode>
                <c:ptCount val="9"/>
                <c:pt idx="0">
                  <c:v>1.3131312119890097</c:v>
                </c:pt>
                <c:pt idx="1">
                  <c:v>3.0742202287368121</c:v>
                </c:pt>
                <c:pt idx="2">
                  <c:v>4.0898108400159368</c:v>
                </c:pt>
                <c:pt idx="3">
                  <c:v>4.7282605053768139</c:v>
                </c:pt>
                <c:pt idx="4">
                  <c:v>5.108695258682995</c:v>
                </c:pt>
                <c:pt idx="5">
                  <c:v>5.2717387243856431</c:v>
                </c:pt>
                <c:pt idx="6">
                  <c:v>5.434782190088292</c:v>
                </c:pt>
                <c:pt idx="7">
                  <c:v>5.4891300119891753</c:v>
                </c:pt>
                <c:pt idx="8">
                  <c:v>5.5434778338900577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67BA-421B-B0EC-E02EE7BFFFFA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1283939056"/>
        <c:axId val="1283927536"/>
      </c:lineChart>
      <c:catAx>
        <c:axId val="1283939056"/>
        <c:scaling>
          <c:orientation val="minMax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Valve</a:t>
                </a:r>
                <a:r>
                  <a:rPr lang="en-GB" baseline="0"/>
                  <a:t> Lift (mm)</a:t>
                </a:r>
                <a:endParaRPr lang="en-GB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GB"/>
            </a:p>
          </c:txPr>
        </c:title>
        <c:numFmt formatCode="0.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283927536"/>
        <c:crosses val="autoZero"/>
        <c:auto val="1"/>
        <c:lblAlgn val="ctr"/>
        <c:lblOffset val="100"/>
        <c:noMultiLvlLbl val="0"/>
      </c:catAx>
      <c:valAx>
        <c:axId val="128392753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Flow per</a:t>
                </a:r>
                <a:r>
                  <a:rPr lang="en-GB" baseline="0"/>
                  <a:t> Unit Area (l/s/cm^2)</a:t>
                </a:r>
                <a:endParaRPr lang="en-GB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GB"/>
            </a:p>
          </c:txPr>
        </c:title>
        <c:numFmt formatCode="0.0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283939056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Intake Flow</a:t>
            </a:r>
            <a:r>
              <a:rPr lang="en-US" baseline="0"/>
              <a:t> Coefficient Against Valve Lift</a:t>
            </a:r>
            <a:endParaRPr lang="en-US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tx>
            <c:v>Flow Coefficient</c:v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cat>
            <c:numRef>
              <c:f>Sheet1!$D$65:$D$73</c:f>
              <c:numCache>
                <c:formatCode>0.00</c:formatCode>
                <c:ptCount val="9"/>
                <c:pt idx="0">
                  <c:v>1.75</c:v>
                </c:pt>
                <c:pt idx="1">
                  <c:v>3.5</c:v>
                </c:pt>
                <c:pt idx="2">
                  <c:v>5.25</c:v>
                </c:pt>
                <c:pt idx="3">
                  <c:v>7</c:v>
                </c:pt>
                <c:pt idx="4">
                  <c:v>8.75</c:v>
                </c:pt>
                <c:pt idx="5">
                  <c:v>10.5</c:v>
                </c:pt>
                <c:pt idx="6">
                  <c:v>12.25</c:v>
                </c:pt>
                <c:pt idx="7">
                  <c:v>14</c:v>
                </c:pt>
                <c:pt idx="8">
                  <c:v>15.2</c:v>
                </c:pt>
              </c:numCache>
            </c:numRef>
          </c:cat>
          <c:val>
            <c:numRef>
              <c:f>Sheet1!$L$65:$L$73</c:f>
              <c:numCache>
                <c:formatCode>0.00</c:formatCode>
                <c:ptCount val="9"/>
                <c:pt idx="0">
                  <c:v>0.70992481703068122</c:v>
                </c:pt>
                <c:pt idx="1">
                  <c:v>0.64347565978978749</c:v>
                </c:pt>
                <c:pt idx="2">
                  <c:v>0.58196665927247027</c:v>
                </c:pt>
                <c:pt idx="3">
                  <c:v>0.53305100909148351</c:v>
                </c:pt>
                <c:pt idx="4">
                  <c:v>0.47678181414818921</c:v>
                </c:pt>
                <c:pt idx="5">
                  <c:v>0.42529890219445832</c:v>
                </c:pt>
                <c:pt idx="6">
                  <c:v>0.38613051674324478</c:v>
                </c:pt>
                <c:pt idx="7">
                  <c:v>0.35213801563444341</c:v>
                </c:pt>
                <c:pt idx="8">
                  <c:v>0.32858942020840021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35A9-4CFB-A239-D2A96529AD5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1283856016"/>
        <c:axId val="1283872816"/>
      </c:lineChart>
      <c:catAx>
        <c:axId val="1283856016"/>
        <c:scaling>
          <c:orientation val="minMax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Valve Lift (mm)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0.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283872816"/>
        <c:crosses val="autoZero"/>
        <c:auto val="1"/>
        <c:lblAlgn val="ctr"/>
        <c:lblOffset val="100"/>
        <c:noMultiLvlLbl val="0"/>
      </c:catAx>
      <c:valAx>
        <c:axId val="128387281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Flow Coefficient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0.0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283856016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Exhaust</a:t>
            </a:r>
            <a:r>
              <a:rPr lang="en-US" baseline="0"/>
              <a:t> </a:t>
            </a:r>
            <a:r>
              <a:rPr lang="en-US"/>
              <a:t>Flow Coefficient Against Valve Lift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tx>
            <c:v>Flow Coefficient</c:v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cat>
            <c:numRef>
              <c:f>Sheet1!$D$78:$D$86</c:f>
              <c:numCache>
                <c:formatCode>0.00</c:formatCode>
                <c:ptCount val="9"/>
                <c:pt idx="0">
                  <c:v>1.5</c:v>
                </c:pt>
                <c:pt idx="1">
                  <c:v>3</c:v>
                </c:pt>
                <c:pt idx="2">
                  <c:v>4.5</c:v>
                </c:pt>
                <c:pt idx="3">
                  <c:v>6</c:v>
                </c:pt>
                <c:pt idx="4">
                  <c:v>7.5</c:v>
                </c:pt>
                <c:pt idx="5">
                  <c:v>9</c:v>
                </c:pt>
                <c:pt idx="6">
                  <c:v>10.5</c:v>
                </c:pt>
                <c:pt idx="7">
                  <c:v>12</c:v>
                </c:pt>
                <c:pt idx="8">
                  <c:v>13.5</c:v>
                </c:pt>
              </c:numCache>
            </c:numRef>
          </c:cat>
          <c:val>
            <c:numRef>
              <c:f>Sheet1!$L$78:$L$86</c:f>
              <c:numCache>
                <c:formatCode>0.00</c:formatCode>
                <c:ptCount val="9"/>
                <c:pt idx="0">
                  <c:v>0.59326423079605917</c:v>
                </c:pt>
                <c:pt idx="1">
                  <c:v>0.69445645745358087</c:v>
                </c:pt>
                <c:pt idx="2">
                  <c:v>0.6159718546429539</c:v>
                </c:pt>
                <c:pt idx="3">
                  <c:v>0.53407008513692045</c:v>
                </c:pt>
                <c:pt idx="4">
                  <c:v>0.46164819743104712</c:v>
                </c:pt>
                <c:pt idx="5">
                  <c:v>0.39694249258576897</c:v>
                </c:pt>
                <c:pt idx="6">
                  <c:v>0.35077137391788016</c:v>
                </c:pt>
                <c:pt idx="7">
                  <c:v>0.30998386752645252</c:v>
                </c:pt>
                <c:pt idx="8">
                  <c:v>0.27829699517213874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B602-4B30-A106-D07B8B55A736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1283878096"/>
        <c:axId val="1283879056"/>
      </c:lineChart>
      <c:catAx>
        <c:axId val="1283878096"/>
        <c:scaling>
          <c:orientation val="minMax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Valve Lift (mm)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0.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283879056"/>
        <c:crosses val="autoZero"/>
        <c:auto val="1"/>
        <c:lblAlgn val="ctr"/>
        <c:lblOffset val="100"/>
        <c:noMultiLvlLbl val="0"/>
      </c:catAx>
      <c:valAx>
        <c:axId val="128387905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Flow Coefficient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0.0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283878096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  <c:userShapes r:id="rId3"/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5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4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5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chart" Target="../charts/chart2.xml"/><Relationship Id="rId7" Type="http://schemas.openxmlformats.org/officeDocument/2006/relationships/chart" Target="../charts/chart6.xml"/><Relationship Id="rId2" Type="http://schemas.openxmlformats.org/officeDocument/2006/relationships/chart" Target="../charts/chart1.xml"/><Relationship Id="rId1" Type="http://schemas.openxmlformats.org/officeDocument/2006/relationships/image" Target="../media/image1.jpeg"/><Relationship Id="rId6" Type="http://schemas.openxmlformats.org/officeDocument/2006/relationships/chart" Target="../charts/chart5.xml"/><Relationship Id="rId5" Type="http://schemas.openxmlformats.org/officeDocument/2006/relationships/chart" Target="../charts/chart4.xml"/><Relationship Id="rId4" Type="http://schemas.openxmlformats.org/officeDocument/2006/relationships/chart" Target="../charts/chart3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465992</xdr:colOff>
      <xdr:row>1</xdr:row>
      <xdr:rowOff>56728</xdr:rowOff>
    </xdr:from>
    <xdr:to>
      <xdr:col>8</xdr:col>
      <xdr:colOff>523152</xdr:colOff>
      <xdr:row>2</xdr:row>
      <xdr:rowOff>190499</xdr:rowOff>
    </xdr:to>
    <xdr:pic>
      <xdr:nvPicPr>
        <xdr:cNvPr id="2" name="Picture 1" descr="See the source image">
          <a:extLst>
            <a:ext uri="{FF2B5EF4-FFF2-40B4-BE49-F238E27FC236}">
              <a16:creationId xmlns:a16="http://schemas.microsoft.com/office/drawing/2014/main" id="{7A4D1E9F-EDCB-4B92-9968-A304883F99FE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952" t="8594" r="6952" b="9760"/>
        <a:stretch/>
      </xdr:blipFill>
      <xdr:spPr bwMode="auto">
        <a:xfrm>
          <a:off x="3485417" y="304378"/>
          <a:ext cx="1800235" cy="3814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6</xdr:col>
      <xdr:colOff>323118</xdr:colOff>
      <xdr:row>56</xdr:row>
      <xdr:rowOff>180554</xdr:rowOff>
    </xdr:from>
    <xdr:to>
      <xdr:col>9</xdr:col>
      <xdr:colOff>19429</xdr:colOff>
      <xdr:row>58</xdr:row>
      <xdr:rowOff>103512</xdr:rowOff>
    </xdr:to>
    <xdr:pic>
      <xdr:nvPicPr>
        <xdr:cNvPr id="3" name="Picture 2" descr="See the source image">
          <a:extLst>
            <a:ext uri="{FF2B5EF4-FFF2-40B4-BE49-F238E27FC236}">
              <a16:creationId xmlns:a16="http://schemas.microsoft.com/office/drawing/2014/main" id="{CEE03AD4-21A9-4395-A39B-C233C8319AA5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952" t="8594" r="6952" b="9760"/>
        <a:stretch/>
      </xdr:blipFill>
      <xdr:spPr bwMode="auto">
        <a:xfrm>
          <a:off x="3923568" y="12505904"/>
          <a:ext cx="1434624" cy="30395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16</xdr:col>
      <xdr:colOff>521072</xdr:colOff>
      <xdr:row>16</xdr:row>
      <xdr:rowOff>45943</xdr:rowOff>
    </xdr:from>
    <xdr:to>
      <xdr:col>26</xdr:col>
      <xdr:colOff>156883</xdr:colOff>
      <xdr:row>32</xdr:row>
      <xdr:rowOff>89647</xdr:rowOff>
    </xdr:to>
    <xdr:graphicFrame macro="">
      <xdr:nvGraphicFramePr>
        <xdr:cNvPr id="4" name="Chart 3">
          <a:extLst>
            <a:ext uri="{FF2B5EF4-FFF2-40B4-BE49-F238E27FC236}">
              <a16:creationId xmlns:a16="http://schemas.microsoft.com/office/drawing/2014/main" id="{6F9C669E-CDFC-3FFA-C9E0-5266CD43CFFF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16</xdr:col>
      <xdr:colOff>229719</xdr:colOff>
      <xdr:row>37</xdr:row>
      <xdr:rowOff>214032</xdr:rowOff>
    </xdr:from>
    <xdr:to>
      <xdr:col>26</xdr:col>
      <xdr:colOff>56030</xdr:colOff>
      <xdr:row>51</xdr:row>
      <xdr:rowOff>168088</xdr:rowOff>
    </xdr:to>
    <xdr:graphicFrame macro="">
      <xdr:nvGraphicFramePr>
        <xdr:cNvPr id="5" name="Chart 4">
          <a:extLst>
            <a:ext uri="{FF2B5EF4-FFF2-40B4-BE49-F238E27FC236}">
              <a16:creationId xmlns:a16="http://schemas.microsoft.com/office/drawing/2014/main" id="{0930A0A2-50AC-B874-6FA5-ED767BC9B5B8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26</xdr:col>
      <xdr:colOff>263337</xdr:colOff>
      <xdr:row>16</xdr:row>
      <xdr:rowOff>23532</xdr:rowOff>
    </xdr:from>
    <xdr:to>
      <xdr:col>35</xdr:col>
      <xdr:colOff>560294</xdr:colOff>
      <xdr:row>32</xdr:row>
      <xdr:rowOff>11206</xdr:rowOff>
    </xdr:to>
    <xdr:graphicFrame macro="">
      <xdr:nvGraphicFramePr>
        <xdr:cNvPr id="6" name="Chart 5">
          <a:extLst>
            <a:ext uri="{FF2B5EF4-FFF2-40B4-BE49-F238E27FC236}">
              <a16:creationId xmlns:a16="http://schemas.microsoft.com/office/drawing/2014/main" id="{03C3E27E-3096-3AEB-FB27-AB9A3BEB99EA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26</xdr:col>
      <xdr:colOff>280147</xdr:colOff>
      <xdr:row>36</xdr:row>
      <xdr:rowOff>44823</xdr:rowOff>
    </xdr:from>
    <xdr:to>
      <xdr:col>35</xdr:col>
      <xdr:colOff>577104</xdr:colOff>
      <xdr:row>52</xdr:row>
      <xdr:rowOff>32497</xdr:rowOff>
    </xdr:to>
    <xdr:graphicFrame macro="">
      <xdr:nvGraphicFramePr>
        <xdr:cNvPr id="7" name="Chart 6">
          <a:extLst>
            <a:ext uri="{FF2B5EF4-FFF2-40B4-BE49-F238E27FC236}">
              <a16:creationId xmlns:a16="http://schemas.microsoft.com/office/drawing/2014/main" id="{E84A7B14-F821-457D-94E3-41F636A1E3FC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  <xdr:twoCellAnchor>
    <xdr:from>
      <xdr:col>16</xdr:col>
      <xdr:colOff>218514</xdr:colOff>
      <xdr:row>52</xdr:row>
      <xdr:rowOff>135592</xdr:rowOff>
    </xdr:from>
    <xdr:to>
      <xdr:col>26</xdr:col>
      <xdr:colOff>33618</xdr:colOff>
      <xdr:row>70</xdr:row>
      <xdr:rowOff>67235</xdr:rowOff>
    </xdr:to>
    <xdr:graphicFrame macro="">
      <xdr:nvGraphicFramePr>
        <xdr:cNvPr id="9" name="Chart 8">
          <a:extLst>
            <a:ext uri="{FF2B5EF4-FFF2-40B4-BE49-F238E27FC236}">
              <a16:creationId xmlns:a16="http://schemas.microsoft.com/office/drawing/2014/main" id="{39AA0058-226D-48DB-A1AF-67EE5423E481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"/>
        </a:graphicData>
      </a:graphic>
    </xdr:graphicFrame>
    <xdr:clientData/>
  </xdr:twoCellAnchor>
  <xdr:twoCellAnchor>
    <xdr:from>
      <xdr:col>16</xdr:col>
      <xdr:colOff>207307</xdr:colOff>
      <xdr:row>70</xdr:row>
      <xdr:rowOff>169208</xdr:rowOff>
    </xdr:from>
    <xdr:to>
      <xdr:col>26</xdr:col>
      <xdr:colOff>44824</xdr:colOff>
      <xdr:row>88</xdr:row>
      <xdr:rowOff>100853</xdr:rowOff>
    </xdr:to>
    <xdr:graphicFrame macro="">
      <xdr:nvGraphicFramePr>
        <xdr:cNvPr id="10" name="Chart 9">
          <a:extLst>
            <a:ext uri="{FF2B5EF4-FFF2-40B4-BE49-F238E27FC236}">
              <a16:creationId xmlns:a16="http://schemas.microsoft.com/office/drawing/2014/main" id="{2657C065-B7C4-3A0F-1031-049FD887F098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7"/>
        </a:graphicData>
      </a:graphic>
    </xdr:graphicFrame>
    <xdr:clientData/>
  </xdr:twoCellAnchor>
  <xdr:twoCellAnchor>
    <xdr:from>
      <xdr:col>17</xdr:col>
      <xdr:colOff>224790</xdr:colOff>
      <xdr:row>78</xdr:row>
      <xdr:rowOff>110490</xdr:rowOff>
    </xdr:from>
    <xdr:to>
      <xdr:col>21</xdr:col>
      <xdr:colOff>392430</xdr:colOff>
      <xdr:row>78</xdr:row>
      <xdr:rowOff>114300</xdr:rowOff>
    </xdr:to>
    <xdr:cxnSp macro="">
      <xdr:nvCxnSpPr>
        <xdr:cNvPr id="11" name="Straight Connector 10">
          <a:extLst>
            <a:ext uri="{FF2B5EF4-FFF2-40B4-BE49-F238E27FC236}">
              <a16:creationId xmlns:a16="http://schemas.microsoft.com/office/drawing/2014/main" id="{13B6F82C-3306-3357-771D-7B197F50D697}"/>
            </a:ext>
          </a:extLst>
        </xdr:cNvPr>
        <xdr:cNvCxnSpPr/>
      </xdr:nvCxnSpPr>
      <xdr:spPr>
        <a:xfrm flipV="1">
          <a:off x="10107930" y="18112740"/>
          <a:ext cx="2606040" cy="3810"/>
        </a:xfrm>
        <a:prstGeom prst="line">
          <a:avLst/>
        </a:prstGeom>
        <a:ln w="19050" cap="flat" cmpd="sng" algn="ctr">
          <a:solidFill>
            <a:schemeClr val="dk1"/>
          </a:solidFill>
          <a:prstDash val="dash"/>
          <a:round/>
          <a:headEnd type="none" w="med" len="med"/>
          <a:tailEnd type="none" w="med" len="med"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</xdr:cxnSp>
    <xdr:clientData/>
  </xdr:twoCellAnchor>
  <xdr:twoCellAnchor>
    <xdr:from>
      <xdr:col>21</xdr:col>
      <xdr:colOff>346710</xdr:colOff>
      <xdr:row>59</xdr:row>
      <xdr:rowOff>30480</xdr:rowOff>
    </xdr:from>
    <xdr:to>
      <xdr:col>21</xdr:col>
      <xdr:colOff>472440</xdr:colOff>
      <xdr:row>60</xdr:row>
      <xdr:rowOff>11430</xdr:rowOff>
    </xdr:to>
    <xdr:sp macro="" textlink="">
      <xdr:nvSpPr>
        <xdr:cNvPr id="16" name="Multiplication Sign 15">
          <a:extLst>
            <a:ext uri="{FF2B5EF4-FFF2-40B4-BE49-F238E27FC236}">
              <a16:creationId xmlns:a16="http://schemas.microsoft.com/office/drawing/2014/main" id="{DE0F5D74-5C98-2DC1-58AD-E38B95A457BE}"/>
            </a:ext>
          </a:extLst>
        </xdr:cNvPr>
        <xdr:cNvSpPr/>
      </xdr:nvSpPr>
      <xdr:spPr>
        <a:xfrm>
          <a:off x="12668250" y="14413230"/>
          <a:ext cx="125730" cy="171450"/>
        </a:xfrm>
        <a:prstGeom prst="mathMultiply">
          <a:avLst/>
        </a:prstGeom>
      </xdr:spPr>
      <xdr:style>
        <a:lnRef idx="2">
          <a:schemeClr val="accent2">
            <a:shade val="15000"/>
          </a:schemeClr>
        </a:lnRef>
        <a:fillRef idx="1">
          <a:schemeClr val="accent2"/>
        </a:fillRef>
        <a:effectRef idx="0">
          <a:schemeClr val="accent2"/>
        </a:effectRef>
        <a:fontRef idx="minor">
          <a:schemeClr val="lt1"/>
        </a:fontRef>
      </xdr:style>
      <xdr:txBody>
        <a:bodyPr wrap="square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endParaRPr lang="en-GB" kern="1200"/>
        </a:p>
      </xdr:txBody>
    </xdr:sp>
    <xdr:clientData/>
  </xdr:twoCellAnchor>
  <xdr:twoCellAnchor>
    <xdr:from>
      <xdr:col>17</xdr:col>
      <xdr:colOff>240030</xdr:colOff>
      <xdr:row>59</xdr:row>
      <xdr:rowOff>114300</xdr:rowOff>
    </xdr:from>
    <xdr:to>
      <xdr:col>21</xdr:col>
      <xdr:colOff>407670</xdr:colOff>
      <xdr:row>59</xdr:row>
      <xdr:rowOff>118110</xdr:rowOff>
    </xdr:to>
    <xdr:cxnSp macro="">
      <xdr:nvCxnSpPr>
        <xdr:cNvPr id="17" name="Straight Connector 16">
          <a:extLst>
            <a:ext uri="{FF2B5EF4-FFF2-40B4-BE49-F238E27FC236}">
              <a16:creationId xmlns:a16="http://schemas.microsoft.com/office/drawing/2014/main" id="{CFA6E196-F344-4091-B949-4039E527AF67}"/>
            </a:ext>
          </a:extLst>
        </xdr:cNvPr>
        <xdr:cNvCxnSpPr/>
      </xdr:nvCxnSpPr>
      <xdr:spPr>
        <a:xfrm flipV="1">
          <a:off x="10123170" y="14497050"/>
          <a:ext cx="2606040" cy="3810"/>
        </a:xfrm>
        <a:prstGeom prst="line">
          <a:avLst/>
        </a:prstGeom>
        <a:ln w="19050" cap="flat" cmpd="sng" algn="ctr">
          <a:solidFill>
            <a:schemeClr val="dk1"/>
          </a:solidFill>
          <a:prstDash val="dash"/>
          <a:round/>
          <a:headEnd type="none" w="med" len="med"/>
          <a:tailEnd type="none" w="med" len="med"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</xdr:cxnSp>
    <xdr:clientData/>
  </xdr:twoCellAnchor>
  <xdr:twoCellAnchor>
    <xdr:from>
      <xdr:col>21</xdr:col>
      <xdr:colOff>411763</xdr:colOff>
      <xdr:row>59</xdr:row>
      <xdr:rowOff>114300</xdr:rowOff>
    </xdr:from>
    <xdr:to>
      <xdr:col>21</xdr:col>
      <xdr:colOff>419100</xdr:colOff>
      <xdr:row>67</xdr:row>
      <xdr:rowOff>114300</xdr:rowOff>
    </xdr:to>
    <xdr:cxnSp macro="">
      <xdr:nvCxnSpPr>
        <xdr:cNvPr id="18" name="Straight Connector 17">
          <a:extLst>
            <a:ext uri="{FF2B5EF4-FFF2-40B4-BE49-F238E27FC236}">
              <a16:creationId xmlns:a16="http://schemas.microsoft.com/office/drawing/2014/main" id="{354DD52C-FFAA-5C2D-E2D7-77250E06462B}"/>
            </a:ext>
          </a:extLst>
        </xdr:cNvPr>
        <xdr:cNvCxnSpPr/>
      </xdr:nvCxnSpPr>
      <xdr:spPr>
        <a:xfrm>
          <a:off x="12733303" y="14497050"/>
          <a:ext cx="7337" cy="1524000"/>
        </a:xfrm>
        <a:prstGeom prst="line">
          <a:avLst/>
        </a:prstGeom>
        <a:ln w="19050" cap="flat" cmpd="sng" algn="ctr">
          <a:solidFill>
            <a:schemeClr val="dk1"/>
          </a:solidFill>
          <a:prstDash val="dash"/>
          <a:round/>
          <a:headEnd type="none" w="med" len="med"/>
          <a:tailEnd type="none" w="med" len="med"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</xdr:cxnSp>
    <xdr:clientData/>
  </xdr:twoCellAnchor>
  <xdr:twoCellAnchor>
    <xdr:from>
      <xdr:col>2</xdr:col>
      <xdr:colOff>49696</xdr:colOff>
      <xdr:row>86</xdr:row>
      <xdr:rowOff>49696</xdr:rowOff>
    </xdr:from>
    <xdr:to>
      <xdr:col>13</xdr:col>
      <xdr:colOff>149087</xdr:colOff>
      <xdr:row>100</xdr:row>
      <xdr:rowOff>132522</xdr:rowOff>
    </xdr:to>
    <xdr:sp macro="" textlink="">
      <xdr:nvSpPr>
        <xdr:cNvPr id="8" name="TextBox 7">
          <a:extLst>
            <a:ext uri="{FF2B5EF4-FFF2-40B4-BE49-F238E27FC236}">
              <a16:creationId xmlns:a16="http://schemas.microsoft.com/office/drawing/2014/main" id="{FC75C73E-81FC-81AF-CB87-601C260044D2}"/>
            </a:ext>
          </a:extLst>
        </xdr:cNvPr>
        <xdr:cNvSpPr txBox="1"/>
      </xdr:nvSpPr>
      <xdr:spPr>
        <a:xfrm>
          <a:off x="654326" y="19621500"/>
          <a:ext cx="7371522" cy="2749826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GB" sz="1100"/>
            <a:t>Using AI (https://chatgpt.com/share/69353e07-2b30-8008-8b27-b1aa9c95a3fa) the RPM</a:t>
          </a:r>
          <a:r>
            <a:rPr lang="en-GB" sz="1100" baseline="0"/>
            <a:t> where max power is achieved is 7052.5 RPM with online sources stating a max power of 166 hp @ 6500 RPM.</a:t>
          </a:r>
        </a:p>
        <a:p>
          <a:r>
            <a:rPr lang="en-GB" sz="1100" baseline="0"/>
            <a:t>The calculated value does assume a constant and correct maximum inlet air flow of 117.47 but a real engine never uses max flow for the full intake stroke. This also assumes 100% volumetric efficiency which although that would be ideal is near impossible for the typical unboosted engine which would average somewhere between 75% - 95% volumetric efficiency.</a:t>
          </a:r>
        </a:p>
      </xdr:txBody>
    </xdr:sp>
    <xdr:clientData/>
  </xdr:twoCellAnchor>
</xdr:wsDr>
</file>

<file path=xl/drawings/drawing2.xml><?xml version="1.0" encoding="utf-8"?>
<c:userShapes xmlns:c="http://schemas.openxmlformats.org/drawingml/2006/chart">
  <cdr:relSizeAnchor xmlns:cdr="http://schemas.openxmlformats.org/drawingml/2006/chartDrawing">
    <cdr:from>
      <cdr:x>0.53333</cdr:x>
      <cdr:y>0.40994</cdr:y>
    </cdr:from>
    <cdr:to>
      <cdr:x>0.55452</cdr:x>
      <cdr:y>0.46095</cdr:y>
    </cdr:to>
    <cdr:sp macro="" textlink="">
      <cdr:nvSpPr>
        <cdr:cNvPr id="2" name="Multiplication Sign 1">
          <a:extLst xmlns:a="http://schemas.openxmlformats.org/drawingml/2006/main">
            <a:ext uri="{FF2B5EF4-FFF2-40B4-BE49-F238E27FC236}">
              <a16:creationId xmlns:a16="http://schemas.microsoft.com/office/drawing/2014/main" id="{7899297A-9E28-BD30-D0EA-1202604FDC24}"/>
            </a:ext>
          </a:extLst>
        </cdr:cNvPr>
        <cdr:cNvSpPr/>
      </cdr:nvSpPr>
      <cdr:spPr>
        <a:xfrm xmlns:a="http://schemas.openxmlformats.org/drawingml/2006/main">
          <a:off x="3164543" y="1377652"/>
          <a:ext cx="125730" cy="171450"/>
        </a:xfrm>
        <a:prstGeom xmlns:a="http://schemas.openxmlformats.org/drawingml/2006/main" prst="mathMultiply">
          <a:avLst/>
        </a:prstGeom>
      </cdr:spPr>
      <cdr:style>
        <a:lnRef xmlns:a="http://schemas.openxmlformats.org/drawingml/2006/main" idx="2">
          <a:schemeClr val="accent2">
            <a:shade val="15000"/>
          </a:schemeClr>
        </a:lnRef>
        <a:fillRef xmlns:a="http://schemas.openxmlformats.org/drawingml/2006/main" idx="1">
          <a:schemeClr val="accent2"/>
        </a:fillRef>
        <a:effectRef xmlns:a="http://schemas.openxmlformats.org/drawingml/2006/main" idx="0">
          <a:schemeClr val="accent2"/>
        </a:effectRef>
        <a:fontRef xmlns:a="http://schemas.openxmlformats.org/drawingml/2006/main" idx="minor">
          <a:schemeClr val="lt1"/>
        </a:fontRef>
      </cdr:style>
      <cdr:txBody>
        <a:bodyPr xmlns:a="http://schemas.openxmlformats.org/drawingml/2006/main" vertOverflow="clip"/>
        <a:lstStyle xmlns:a="http://schemas.openxmlformats.org/drawingml/2006/main"/>
        <a:p xmlns:a="http://schemas.openxmlformats.org/drawingml/2006/main">
          <a:endParaRPr lang="en-GB" kern="1200"/>
        </a:p>
      </cdr:txBody>
    </cdr:sp>
  </cdr:relSizeAnchor>
  <cdr:relSizeAnchor xmlns:cdr="http://schemas.openxmlformats.org/drawingml/2006/chartDrawing">
    <cdr:from>
      <cdr:x>0.54232</cdr:x>
      <cdr:y>0.43693</cdr:y>
    </cdr:from>
    <cdr:to>
      <cdr:x>0.54365</cdr:x>
      <cdr:y>0.85095</cdr:y>
    </cdr:to>
    <cdr:cxnSp macro="">
      <cdr:nvCxnSpPr>
        <cdr:cNvPr id="4" name="Straight Connector 3">
          <a:extLst xmlns:a="http://schemas.openxmlformats.org/drawingml/2006/main">
            <a:ext uri="{FF2B5EF4-FFF2-40B4-BE49-F238E27FC236}">
              <a16:creationId xmlns:a16="http://schemas.microsoft.com/office/drawing/2014/main" id="{18CE8BB1-A787-AF5A-4078-57C8B8DE9505}"/>
            </a:ext>
          </a:extLst>
        </cdr:cNvPr>
        <cdr:cNvCxnSpPr/>
      </cdr:nvCxnSpPr>
      <cdr:spPr>
        <a:xfrm xmlns:a="http://schemas.openxmlformats.org/drawingml/2006/main" flipH="1">
          <a:off x="3217883" y="1468360"/>
          <a:ext cx="7903" cy="1391382"/>
        </a:xfrm>
        <a:prstGeom xmlns:a="http://schemas.openxmlformats.org/drawingml/2006/main" prst="line">
          <a:avLst/>
        </a:prstGeom>
        <a:ln xmlns:a="http://schemas.openxmlformats.org/drawingml/2006/main" w="19050" cap="flat" cmpd="sng" algn="ctr">
          <a:solidFill>
            <a:schemeClr val="dk1"/>
          </a:solidFill>
          <a:prstDash val="dash"/>
          <a:round/>
          <a:headEnd type="none" w="med" len="med"/>
          <a:tailEnd type="none" w="med" len="med"/>
        </a:ln>
      </cdr:spPr>
      <cdr:style>
        <a:lnRef xmlns:a="http://schemas.openxmlformats.org/drawingml/2006/main" idx="0">
          <a:scrgbClr r="0" g="0" b="0"/>
        </a:lnRef>
        <a:fillRef xmlns:a="http://schemas.openxmlformats.org/drawingml/2006/main" idx="0">
          <a:scrgbClr r="0" g="0" b="0"/>
        </a:fillRef>
        <a:effectRef xmlns:a="http://schemas.openxmlformats.org/drawingml/2006/main" idx="0">
          <a:scrgbClr r="0" g="0" b="0"/>
        </a:effectRef>
        <a:fontRef xmlns:a="http://schemas.openxmlformats.org/drawingml/2006/main" idx="minor">
          <a:schemeClr val="tx1"/>
        </a:fontRef>
      </cdr:style>
    </cdr:cxnSp>
  </cdr:relSizeAnchor>
</c:userShapes>
</file>

<file path=xl/persons/person.xml><?xml version="1.0" encoding="utf-8"?>
<personList xmlns="http://schemas.microsoft.com/office/spreadsheetml/2018/threadedcomments" xmlns:x="http://schemas.openxmlformats.org/spreadsheetml/2006/main">
  <person displayName="Abigail Summerfield" id="{04C70943-2DBF-4F41-8263-FEC7C4BBE7A1}" userId="S::abi.summerfield@uwtsd.ac.uk::ca5258b9-f1a4-4ad2-af5d-1c126a171107" providerId="AD"/>
</personList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threadedComments/threadedComment1.xml><?xml version="1.0" encoding="utf-8"?>
<ThreadedComments xmlns="http://schemas.microsoft.com/office/spreadsheetml/2018/threadedcomments" xmlns:x="http://schemas.openxmlformats.org/spreadsheetml/2006/main">
  <threadedComment ref="J15" dT="2022-09-07T12:36:03.67" personId="{04C70943-2DBF-4F41-8263-FEC7C4BBE7A1}" id="{DF690008-EC8F-4E83-B7BE-4AF0A897D415}">
    <text>0.785(DH2 –DS2)</text>
  </threadedComment>
</ThreadedComments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microsoft.com/office/2017/10/relationships/threadedComment" Target="../threadedComments/threadedComment1.xml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F37A0F4-DF3A-4417-B791-10B82B62C0EF}">
  <sheetPr>
    <pageSetUpPr fitToPage="1"/>
  </sheetPr>
  <dimension ref="A1:P86"/>
  <sheetViews>
    <sheetView tabSelected="1" zoomScale="55" zoomScaleNormal="55" workbookViewId="0">
      <selection activeCell="L38" sqref="L38"/>
    </sheetView>
  </sheetViews>
  <sheetFormatPr defaultRowHeight="15" x14ac:dyDescent="0.25"/>
  <cols>
    <col min="1" max="1" width="5.28515625" customWidth="1"/>
    <col min="2" max="2" width="3.7109375" customWidth="1"/>
    <col min="3" max="3" width="22.140625" customWidth="1"/>
    <col min="4" max="13" width="8.7109375" style="92" customWidth="1"/>
    <col min="14" max="14" width="8.7109375" customWidth="1"/>
    <col min="15" max="15" width="4.85546875" customWidth="1"/>
    <col min="16" max="16" width="6.85546875" customWidth="1"/>
  </cols>
  <sheetData>
    <row r="1" spans="1:16" ht="19.5" customHeight="1" thickBot="1" x14ac:dyDescent="0.3">
      <c r="A1" s="9"/>
      <c r="B1" s="29"/>
      <c r="C1" s="30"/>
      <c r="D1" s="57"/>
      <c r="E1" s="58"/>
      <c r="F1" s="58"/>
      <c r="G1" s="59"/>
      <c r="H1" s="59" t="s">
        <v>0</v>
      </c>
      <c r="I1" s="58"/>
      <c r="J1" s="58"/>
      <c r="K1" s="58"/>
      <c r="L1" s="58"/>
      <c r="M1" s="58"/>
      <c r="N1" s="31"/>
      <c r="O1" s="32"/>
      <c r="P1" s="9"/>
    </row>
    <row r="2" spans="1:16" ht="19.5" customHeight="1" x14ac:dyDescent="0.25">
      <c r="A2" s="9"/>
      <c r="B2" s="9"/>
      <c r="D2" s="60"/>
      <c r="E2" s="60"/>
      <c r="F2" s="60"/>
      <c r="G2" s="60"/>
      <c r="H2" s="60"/>
      <c r="I2" s="60"/>
      <c r="J2" s="60"/>
      <c r="K2" s="60"/>
      <c r="L2" s="60"/>
      <c r="M2" s="61"/>
      <c r="N2" s="37"/>
      <c r="P2" s="9"/>
    </row>
    <row r="3" spans="1:16" ht="19.5" customHeight="1" thickBot="1" x14ac:dyDescent="0.3">
      <c r="A3" s="9"/>
      <c r="B3" s="9"/>
      <c r="C3" s="9"/>
      <c r="D3" s="60"/>
      <c r="E3" s="60"/>
      <c r="F3" s="60"/>
      <c r="G3" s="60"/>
      <c r="H3" s="60"/>
      <c r="I3" s="60"/>
      <c r="J3" s="60"/>
      <c r="K3" s="60"/>
      <c r="L3" s="60"/>
      <c r="M3" s="60"/>
      <c r="N3" s="9"/>
      <c r="O3" s="9"/>
      <c r="P3" s="9"/>
    </row>
    <row r="4" spans="1:16" ht="19.5" customHeight="1" x14ac:dyDescent="0.25">
      <c r="A4" s="9"/>
      <c r="B4" s="16"/>
      <c r="C4" s="17" t="s">
        <v>1</v>
      </c>
      <c r="D4" s="107" t="s">
        <v>2</v>
      </c>
      <c r="E4" s="108"/>
      <c r="F4" s="108"/>
      <c r="G4" s="108"/>
      <c r="H4" s="108"/>
      <c r="I4" s="108"/>
      <c r="J4" s="109"/>
      <c r="K4" s="99" t="s">
        <v>3</v>
      </c>
      <c r="L4" s="100"/>
      <c r="M4" s="62"/>
      <c r="N4" s="2"/>
      <c r="O4" s="3"/>
      <c r="P4" s="9"/>
    </row>
    <row r="5" spans="1:16" ht="19.5" customHeight="1" x14ac:dyDescent="0.25">
      <c r="A5" s="9"/>
      <c r="B5" s="18"/>
      <c r="C5" s="19" t="s">
        <v>4</v>
      </c>
      <c r="D5" s="101" t="s">
        <v>2</v>
      </c>
      <c r="E5" s="102"/>
      <c r="F5" s="102"/>
      <c r="G5" s="102"/>
      <c r="H5" s="102"/>
      <c r="I5" s="102"/>
      <c r="J5" s="103"/>
      <c r="K5" s="95" t="s">
        <v>5</v>
      </c>
      <c r="L5" s="96"/>
      <c r="M5" s="63"/>
      <c r="N5" s="4"/>
      <c r="O5" s="5"/>
      <c r="P5" s="9"/>
    </row>
    <row r="6" spans="1:16" ht="19.5" customHeight="1" x14ac:dyDescent="0.25">
      <c r="A6" s="9"/>
      <c r="B6" s="18"/>
      <c r="C6" s="19" t="s">
        <v>6</v>
      </c>
      <c r="D6" s="101"/>
      <c r="E6" s="102"/>
      <c r="F6" s="102"/>
      <c r="G6" s="102"/>
      <c r="H6" s="102"/>
      <c r="I6" s="102"/>
      <c r="J6" s="103"/>
      <c r="K6" s="95" t="s">
        <v>7</v>
      </c>
      <c r="L6" s="96"/>
      <c r="M6" s="64"/>
      <c r="N6" s="13" t="s">
        <v>8</v>
      </c>
      <c r="O6" s="11"/>
      <c r="P6" s="9"/>
    </row>
    <row r="7" spans="1:16" ht="19.5" customHeight="1" x14ac:dyDescent="0.25">
      <c r="A7" s="9"/>
      <c r="B7" s="18"/>
      <c r="C7" s="19" t="s">
        <v>9</v>
      </c>
      <c r="D7" s="101"/>
      <c r="E7" s="102"/>
      <c r="F7" s="102"/>
      <c r="G7" s="102"/>
      <c r="H7" s="102"/>
      <c r="I7" s="102"/>
      <c r="J7" s="103"/>
      <c r="K7" s="95" t="s">
        <v>10</v>
      </c>
      <c r="L7" s="96"/>
      <c r="M7" s="63"/>
      <c r="N7" s="14" t="s">
        <v>11</v>
      </c>
      <c r="O7" s="10"/>
      <c r="P7" s="9"/>
    </row>
    <row r="8" spans="1:16" ht="19.5" customHeight="1" x14ac:dyDescent="0.25">
      <c r="A8" s="9"/>
      <c r="B8" s="18"/>
      <c r="C8" s="19" t="s">
        <v>12</v>
      </c>
      <c r="D8" s="101"/>
      <c r="E8" s="102"/>
      <c r="F8" s="102"/>
      <c r="G8" s="102"/>
      <c r="H8" s="102"/>
      <c r="I8" s="102"/>
      <c r="J8" s="103"/>
      <c r="K8" s="95" t="s">
        <v>13</v>
      </c>
      <c r="L8" s="96"/>
      <c r="M8" s="63"/>
      <c r="N8" s="14" t="s">
        <v>14</v>
      </c>
      <c r="O8" s="10"/>
      <c r="P8" s="9"/>
    </row>
    <row r="9" spans="1:16" ht="19.5" customHeight="1" x14ac:dyDescent="0.25">
      <c r="A9" s="9"/>
      <c r="B9" s="18"/>
      <c r="C9" s="19" t="s">
        <v>15</v>
      </c>
      <c r="D9" s="101"/>
      <c r="E9" s="102"/>
      <c r="F9" s="102"/>
      <c r="G9" s="102"/>
      <c r="H9" s="102"/>
      <c r="I9" s="102"/>
      <c r="J9" s="103"/>
      <c r="K9" s="95" t="s">
        <v>16</v>
      </c>
      <c r="L9" s="96"/>
      <c r="M9" s="63"/>
      <c r="N9" s="14" t="s">
        <v>8</v>
      </c>
      <c r="O9" s="10"/>
      <c r="P9" s="9"/>
    </row>
    <row r="10" spans="1:16" ht="19.5" customHeight="1" x14ac:dyDescent="0.25">
      <c r="A10" s="9"/>
      <c r="B10" s="18"/>
      <c r="C10" s="19" t="s">
        <v>17</v>
      </c>
      <c r="D10" s="101"/>
      <c r="E10" s="102"/>
      <c r="F10" s="102"/>
      <c r="G10" s="102"/>
      <c r="H10" s="102"/>
      <c r="I10" s="102"/>
      <c r="J10" s="103"/>
      <c r="K10" s="95" t="s">
        <v>18</v>
      </c>
      <c r="L10" s="96"/>
      <c r="M10" s="63"/>
      <c r="N10" s="14" t="s">
        <v>14</v>
      </c>
      <c r="O10" s="10"/>
      <c r="P10" s="9"/>
    </row>
    <row r="11" spans="1:16" ht="19.5" customHeight="1" x14ac:dyDescent="0.25">
      <c r="A11" s="9"/>
      <c r="B11" s="18"/>
      <c r="C11" s="19" t="s">
        <v>19</v>
      </c>
      <c r="D11" s="101"/>
      <c r="E11" s="102"/>
      <c r="F11" s="102"/>
      <c r="G11" s="102"/>
      <c r="H11" s="102"/>
      <c r="I11" s="102"/>
      <c r="J11" s="103"/>
      <c r="K11" s="95" t="s">
        <v>20</v>
      </c>
      <c r="L11" s="96"/>
      <c r="M11" s="65"/>
      <c r="N11" s="15" t="s">
        <v>21</v>
      </c>
      <c r="O11" s="12"/>
      <c r="P11" s="9"/>
    </row>
    <row r="12" spans="1:16" ht="19.5" customHeight="1" thickBot="1" x14ac:dyDescent="0.3">
      <c r="A12" s="9"/>
      <c r="B12" s="20"/>
      <c r="C12" s="21" t="s">
        <v>22</v>
      </c>
      <c r="D12" s="104"/>
      <c r="E12" s="105"/>
      <c r="F12" s="105"/>
      <c r="G12" s="105"/>
      <c r="H12" s="105"/>
      <c r="I12" s="105"/>
      <c r="J12" s="106"/>
      <c r="K12" s="97" t="s">
        <v>23</v>
      </c>
      <c r="L12" s="98"/>
      <c r="M12" s="66"/>
      <c r="N12" s="6"/>
      <c r="O12" s="7"/>
      <c r="P12" s="9"/>
    </row>
    <row r="13" spans="1:16" ht="19.5" customHeight="1" thickBot="1" x14ac:dyDescent="0.3">
      <c r="A13" s="9"/>
      <c r="B13" s="9"/>
      <c r="C13" s="9"/>
      <c r="D13" s="60"/>
      <c r="E13" s="60"/>
      <c r="F13" s="60"/>
      <c r="G13" s="60"/>
      <c r="H13" s="60"/>
      <c r="I13" s="60"/>
      <c r="J13" s="60"/>
      <c r="K13" s="60"/>
      <c r="L13" s="60"/>
      <c r="M13" s="60"/>
      <c r="N13" s="9"/>
      <c r="O13" s="9"/>
      <c r="P13" s="9"/>
    </row>
    <row r="14" spans="1:16" ht="19.5" customHeight="1" x14ac:dyDescent="0.25">
      <c r="A14" s="9"/>
      <c r="B14" s="23"/>
      <c r="C14" s="24"/>
      <c r="D14" s="67"/>
      <c r="E14" s="68"/>
      <c r="F14" s="68"/>
      <c r="G14" s="68"/>
      <c r="H14" s="69" t="s">
        <v>24</v>
      </c>
      <c r="I14" s="68"/>
      <c r="J14" s="68"/>
      <c r="K14" s="68"/>
      <c r="L14" s="68"/>
      <c r="M14" s="68"/>
      <c r="N14" s="24"/>
      <c r="O14" s="25"/>
      <c r="P14" s="9"/>
    </row>
    <row r="15" spans="1:16" ht="19.5" customHeight="1" x14ac:dyDescent="0.25">
      <c r="A15" s="9"/>
      <c r="B15" s="1"/>
      <c r="C15" s="9"/>
      <c r="D15" s="70" t="s">
        <v>25</v>
      </c>
      <c r="E15" s="60"/>
      <c r="F15" s="70" t="s">
        <v>26</v>
      </c>
      <c r="G15" s="60"/>
      <c r="H15" s="70" t="s">
        <v>27</v>
      </c>
      <c r="I15" s="60"/>
      <c r="J15" s="70" t="s">
        <v>28</v>
      </c>
      <c r="K15" s="60"/>
      <c r="L15" s="70" t="s">
        <v>29</v>
      </c>
      <c r="M15" s="60"/>
      <c r="N15" s="8" t="s">
        <v>30</v>
      </c>
      <c r="O15" s="10"/>
      <c r="P15" s="9"/>
    </row>
    <row r="16" spans="1:16" ht="19.5" customHeight="1" x14ac:dyDescent="0.25">
      <c r="A16" s="9"/>
      <c r="B16" s="18"/>
      <c r="C16" s="19" t="s">
        <v>31</v>
      </c>
      <c r="D16" s="71">
        <v>35</v>
      </c>
      <c r="E16" s="72" t="s">
        <v>21</v>
      </c>
      <c r="F16" s="71">
        <v>5.5</v>
      </c>
      <c r="G16" s="72" t="s">
        <v>21</v>
      </c>
      <c r="H16" s="71">
        <v>1.75</v>
      </c>
      <c r="I16" s="72" t="s">
        <v>21</v>
      </c>
      <c r="J16" s="71">
        <f>((PI()*(($D$16/10)^2))/4 - (PI()*(($F$16/10)^2))/4)*2</f>
        <v>18.767089114382024</v>
      </c>
      <c r="K16" s="72" t="s">
        <v>32</v>
      </c>
      <c r="L16" s="71">
        <v>0</v>
      </c>
      <c r="M16" s="72" t="s">
        <v>33</v>
      </c>
      <c r="N16" s="22"/>
      <c r="O16" s="26" t="s">
        <v>21</v>
      </c>
      <c r="P16" s="9"/>
    </row>
    <row r="17" spans="1:16" ht="19.5" customHeight="1" thickBot="1" x14ac:dyDescent="0.3">
      <c r="A17" s="9"/>
      <c r="B17" s="20"/>
      <c r="C17" s="21" t="s">
        <v>34</v>
      </c>
      <c r="D17" s="73">
        <v>30</v>
      </c>
      <c r="E17" s="74" t="s">
        <v>21</v>
      </c>
      <c r="F17" s="73">
        <v>5.5</v>
      </c>
      <c r="G17" s="74" t="s">
        <v>21</v>
      </c>
      <c r="H17" s="73">
        <v>1.5</v>
      </c>
      <c r="I17" s="74" t="s">
        <v>21</v>
      </c>
      <c r="J17" s="73">
        <f>((PI()*(($D$17/10)^2))/4 - (PI()*(($F$17/10)^2))/4)*2</f>
        <v>13.662001052298614</v>
      </c>
      <c r="K17" s="74" t="s">
        <v>32</v>
      </c>
      <c r="L17" s="73">
        <v>0</v>
      </c>
      <c r="M17" s="74" t="s">
        <v>33</v>
      </c>
      <c r="N17" s="27"/>
      <c r="O17" s="28" t="s">
        <v>21</v>
      </c>
      <c r="P17" s="9"/>
    </row>
    <row r="18" spans="1:16" ht="19.5" customHeight="1" thickBot="1" x14ac:dyDescent="0.3">
      <c r="A18" s="9"/>
      <c r="B18" s="9"/>
      <c r="C18" s="35"/>
      <c r="D18" s="60"/>
      <c r="E18" s="70"/>
      <c r="F18" s="60"/>
      <c r="G18" s="70"/>
      <c r="H18" s="60"/>
      <c r="I18" s="70"/>
      <c r="J18" s="60"/>
      <c r="K18" s="70"/>
      <c r="L18" s="60"/>
      <c r="M18" s="70"/>
      <c r="N18" s="9"/>
      <c r="O18" s="8"/>
      <c r="P18" s="9"/>
    </row>
    <row r="19" spans="1:16" ht="19.5" customHeight="1" x14ac:dyDescent="0.25">
      <c r="A19" s="9"/>
      <c r="B19" s="16"/>
      <c r="C19" s="38" t="s">
        <v>35</v>
      </c>
      <c r="D19" s="54">
        <v>0.05</v>
      </c>
      <c r="E19" s="55">
        <v>0.1</v>
      </c>
      <c r="F19" s="55">
        <v>0.15</v>
      </c>
      <c r="G19" s="55">
        <v>0.2</v>
      </c>
      <c r="H19" s="55">
        <v>0.25</v>
      </c>
      <c r="I19" s="55">
        <v>0.3</v>
      </c>
      <c r="J19" s="55">
        <v>0.35</v>
      </c>
      <c r="K19" s="55">
        <v>0.4</v>
      </c>
      <c r="L19" s="55">
        <v>0.45</v>
      </c>
      <c r="M19" s="55">
        <v>0.5</v>
      </c>
      <c r="N19" s="45"/>
      <c r="O19" s="46"/>
      <c r="P19" s="9"/>
    </row>
    <row r="20" spans="1:16" ht="19.5" customHeight="1" x14ac:dyDescent="0.25">
      <c r="A20" s="9"/>
      <c r="B20" s="18"/>
      <c r="C20" s="19" t="s">
        <v>36</v>
      </c>
      <c r="D20" s="75">
        <f>$D$16*D19</f>
        <v>1.75</v>
      </c>
      <c r="E20" s="75">
        <f t="shared" ref="E20:L20" si="0">$D$16*E19</f>
        <v>3.5</v>
      </c>
      <c r="F20" s="75">
        <f t="shared" si="0"/>
        <v>5.25</v>
      </c>
      <c r="G20" s="75">
        <f t="shared" si="0"/>
        <v>7</v>
      </c>
      <c r="H20" s="75">
        <f t="shared" si="0"/>
        <v>8.75</v>
      </c>
      <c r="I20" s="75">
        <f t="shared" si="0"/>
        <v>10.5</v>
      </c>
      <c r="J20" s="75">
        <f t="shared" si="0"/>
        <v>12.25</v>
      </c>
      <c r="K20" s="75">
        <f t="shared" si="0"/>
        <v>14</v>
      </c>
      <c r="L20" s="75">
        <f t="shared" si="0"/>
        <v>15.75</v>
      </c>
      <c r="M20" s="75">
        <f>$D$16*M19</f>
        <v>17.5</v>
      </c>
      <c r="N20" s="48"/>
      <c r="O20" s="49"/>
      <c r="P20" s="9"/>
    </row>
    <row r="21" spans="1:16" ht="19.5" customHeight="1" thickBot="1" x14ac:dyDescent="0.3">
      <c r="A21" s="9"/>
      <c r="B21" s="20"/>
      <c r="C21" s="21" t="s">
        <v>37</v>
      </c>
      <c r="D21" s="76">
        <f>$D$17*D19</f>
        <v>1.5</v>
      </c>
      <c r="E21" s="76">
        <f t="shared" ref="E21:M21" si="1">$D$17*E19</f>
        <v>3</v>
      </c>
      <c r="F21" s="76">
        <f t="shared" si="1"/>
        <v>4.5</v>
      </c>
      <c r="G21" s="76">
        <f t="shared" si="1"/>
        <v>6</v>
      </c>
      <c r="H21" s="76">
        <f t="shared" si="1"/>
        <v>7.5</v>
      </c>
      <c r="I21" s="76">
        <f t="shared" si="1"/>
        <v>9</v>
      </c>
      <c r="J21" s="76">
        <f t="shared" si="1"/>
        <v>10.5</v>
      </c>
      <c r="K21" s="76">
        <f t="shared" si="1"/>
        <v>12</v>
      </c>
      <c r="L21" s="76">
        <f t="shared" si="1"/>
        <v>13.5</v>
      </c>
      <c r="M21" s="76">
        <f t="shared" si="1"/>
        <v>15</v>
      </c>
      <c r="N21" s="27"/>
      <c r="O21" s="47"/>
      <c r="P21" s="9"/>
    </row>
    <row r="22" spans="1:16" ht="19.5" customHeight="1" thickBot="1" x14ac:dyDescent="0.3">
      <c r="A22" s="9"/>
      <c r="C22" s="9"/>
      <c r="D22" s="60"/>
      <c r="E22" s="60"/>
      <c r="F22" s="60"/>
      <c r="G22" s="60"/>
      <c r="H22" s="60"/>
      <c r="I22" s="60"/>
      <c r="J22" s="60"/>
      <c r="K22" s="60"/>
      <c r="L22" s="60"/>
      <c r="M22" s="60"/>
      <c r="N22" s="9"/>
      <c r="O22" s="9"/>
      <c r="P22" s="9"/>
    </row>
    <row r="23" spans="1:16" ht="19.5" customHeight="1" x14ac:dyDescent="0.25">
      <c r="A23" s="9"/>
      <c r="B23" s="16"/>
      <c r="C23" s="52" t="s">
        <v>38</v>
      </c>
      <c r="D23" s="77">
        <v>1</v>
      </c>
      <c r="E23" s="78">
        <v>2</v>
      </c>
      <c r="F23" s="78">
        <v>3</v>
      </c>
      <c r="G23" s="78">
        <v>4</v>
      </c>
      <c r="H23" s="78">
        <v>5</v>
      </c>
      <c r="I23" s="79">
        <v>6</v>
      </c>
      <c r="J23" s="80"/>
      <c r="K23" s="60"/>
      <c r="L23" s="60"/>
      <c r="M23" s="60"/>
      <c r="N23" s="9"/>
      <c r="O23" s="9"/>
      <c r="P23" s="9"/>
    </row>
    <row r="24" spans="1:16" ht="19.5" customHeight="1" x14ac:dyDescent="0.25">
      <c r="A24" s="9"/>
      <c r="B24" s="18"/>
      <c r="C24" s="50" t="s">
        <v>39</v>
      </c>
      <c r="D24" s="81">
        <v>16.5</v>
      </c>
      <c r="E24" s="82">
        <v>33.200000000000003</v>
      </c>
      <c r="F24" s="82">
        <v>69.7</v>
      </c>
      <c r="G24" s="82">
        <v>138.19999999999999</v>
      </c>
      <c r="H24" s="82">
        <v>207.8</v>
      </c>
      <c r="I24" s="83">
        <v>279.5</v>
      </c>
      <c r="J24" s="80"/>
      <c r="K24" s="60"/>
      <c r="L24" s="60"/>
      <c r="M24" s="60"/>
      <c r="N24" s="9"/>
      <c r="O24" s="9"/>
      <c r="P24" s="9"/>
    </row>
    <row r="25" spans="1:16" ht="19.5" customHeight="1" thickBot="1" x14ac:dyDescent="0.3">
      <c r="A25" s="9"/>
      <c r="B25" s="20"/>
      <c r="C25" s="51" t="s">
        <v>40</v>
      </c>
      <c r="D25" s="84">
        <v>19.5</v>
      </c>
      <c r="E25" s="85">
        <v>37.1</v>
      </c>
      <c r="F25" s="85">
        <v>75</v>
      </c>
      <c r="G25" s="85">
        <v>148.5</v>
      </c>
      <c r="H25" s="85">
        <v>219.6</v>
      </c>
      <c r="I25" s="86">
        <v>284.60000000000002</v>
      </c>
      <c r="J25" s="80"/>
      <c r="K25" s="60"/>
      <c r="L25" s="60"/>
      <c r="M25" s="60"/>
      <c r="N25" s="9"/>
      <c r="O25" s="9"/>
      <c r="P25" s="9"/>
    </row>
    <row r="26" spans="1:16" ht="19.5" customHeight="1" thickBot="1" x14ac:dyDescent="0.3">
      <c r="A26" s="9"/>
      <c r="C26" s="9"/>
      <c r="D26" s="60"/>
      <c r="E26" s="60"/>
      <c r="F26" s="60"/>
      <c r="G26" s="60"/>
      <c r="H26" s="60"/>
      <c r="I26" s="60"/>
      <c r="J26" s="60"/>
      <c r="K26" s="60"/>
      <c r="L26" s="60"/>
      <c r="M26" s="60"/>
      <c r="N26" s="9"/>
      <c r="O26" s="9"/>
      <c r="P26" s="9"/>
    </row>
    <row r="27" spans="1:16" ht="19.5" customHeight="1" x14ac:dyDescent="0.25">
      <c r="A27" s="9"/>
      <c r="B27" s="23"/>
      <c r="C27" s="24"/>
      <c r="D27" s="68"/>
      <c r="E27" s="68"/>
      <c r="F27" s="68"/>
      <c r="G27" s="68"/>
      <c r="H27" s="69" t="s">
        <v>41</v>
      </c>
      <c r="I27" s="68"/>
      <c r="J27" s="68"/>
      <c r="K27" s="68"/>
      <c r="L27" s="68"/>
      <c r="M27" s="68"/>
      <c r="N27" s="24"/>
      <c r="O27" s="25"/>
      <c r="P27" s="9"/>
    </row>
    <row r="28" spans="1:16" ht="19.5" customHeight="1" x14ac:dyDescent="0.25">
      <c r="A28" s="9"/>
      <c r="B28" s="39">
        <v>1</v>
      </c>
      <c r="C28" s="40" t="s">
        <v>3</v>
      </c>
      <c r="D28" s="87">
        <v>1</v>
      </c>
      <c r="E28" s="87">
        <v>2</v>
      </c>
      <c r="F28" s="87">
        <v>3</v>
      </c>
      <c r="G28" s="87">
        <v>4</v>
      </c>
      <c r="H28" s="87">
        <v>5</v>
      </c>
      <c r="I28" s="87">
        <v>6</v>
      </c>
      <c r="J28" s="87">
        <v>7</v>
      </c>
      <c r="K28" s="87">
        <v>8</v>
      </c>
      <c r="L28" s="87">
        <v>9</v>
      </c>
      <c r="M28" s="87">
        <v>10</v>
      </c>
      <c r="N28" s="40">
        <v>11</v>
      </c>
      <c r="O28" s="44"/>
      <c r="P28" s="9"/>
    </row>
    <row r="29" spans="1:16" ht="19.5" customHeight="1" x14ac:dyDescent="0.25">
      <c r="A29" s="9"/>
      <c r="B29" s="41">
        <v>2</v>
      </c>
      <c r="C29" s="42" t="s">
        <v>42</v>
      </c>
      <c r="D29" s="71">
        <v>25</v>
      </c>
      <c r="E29" s="71">
        <v>25</v>
      </c>
      <c r="F29" s="71">
        <v>25</v>
      </c>
      <c r="G29" s="71">
        <v>25</v>
      </c>
      <c r="H29" s="71">
        <v>25</v>
      </c>
      <c r="I29" s="71">
        <v>25</v>
      </c>
      <c r="J29" s="71">
        <v>25</v>
      </c>
      <c r="K29" s="71">
        <v>25</v>
      </c>
      <c r="L29" s="71">
        <v>25</v>
      </c>
      <c r="M29" s="71" t="s">
        <v>64</v>
      </c>
      <c r="N29" s="71" t="s">
        <v>64</v>
      </c>
      <c r="O29" s="33"/>
      <c r="P29" s="9"/>
    </row>
    <row r="30" spans="1:16" ht="19.5" customHeight="1" x14ac:dyDescent="0.25">
      <c r="A30" s="9"/>
      <c r="B30" s="41">
        <v>3</v>
      </c>
      <c r="C30" s="42" t="s">
        <v>43</v>
      </c>
      <c r="D30" s="71">
        <f>D20</f>
        <v>1.75</v>
      </c>
      <c r="E30" s="71">
        <f t="shared" ref="E30:K30" si="2">E20</f>
        <v>3.5</v>
      </c>
      <c r="F30" s="71">
        <f t="shared" si="2"/>
        <v>5.25</v>
      </c>
      <c r="G30" s="71">
        <f t="shared" si="2"/>
        <v>7</v>
      </c>
      <c r="H30" s="71">
        <f t="shared" si="2"/>
        <v>8.75</v>
      </c>
      <c r="I30" s="71">
        <f t="shared" si="2"/>
        <v>10.5</v>
      </c>
      <c r="J30" s="71">
        <f t="shared" si="2"/>
        <v>12.25</v>
      </c>
      <c r="K30" s="71">
        <f t="shared" si="2"/>
        <v>14</v>
      </c>
      <c r="L30" s="71">
        <v>15.2</v>
      </c>
      <c r="M30" s="71" t="s">
        <v>64</v>
      </c>
      <c r="N30" s="71" t="s">
        <v>64</v>
      </c>
      <c r="O30" s="33"/>
      <c r="P30" s="9"/>
    </row>
    <row r="31" spans="1:16" ht="19.5" customHeight="1" x14ac:dyDescent="0.25">
      <c r="A31" s="9"/>
      <c r="B31" s="41">
        <v>4</v>
      </c>
      <c r="C31" s="42" t="s">
        <v>44</v>
      </c>
      <c r="D31" s="71">
        <v>2</v>
      </c>
      <c r="E31" s="71">
        <v>3</v>
      </c>
      <c r="F31" s="71">
        <v>4</v>
      </c>
      <c r="G31" s="71">
        <v>4</v>
      </c>
      <c r="H31" s="71">
        <v>4</v>
      </c>
      <c r="I31" s="71">
        <v>4</v>
      </c>
      <c r="J31" s="71">
        <v>4</v>
      </c>
      <c r="K31" s="71">
        <v>4</v>
      </c>
      <c r="L31" s="71">
        <v>4</v>
      </c>
      <c r="M31" s="71" t="s">
        <v>64</v>
      </c>
      <c r="N31" s="71" t="s">
        <v>64</v>
      </c>
      <c r="O31" s="33"/>
      <c r="P31" s="9"/>
    </row>
    <row r="32" spans="1:16" ht="19.5" customHeight="1" x14ac:dyDescent="0.25">
      <c r="A32" s="9"/>
      <c r="B32" s="41">
        <v>5</v>
      </c>
      <c r="C32" s="42" t="s">
        <v>45</v>
      </c>
      <c r="D32" s="71">
        <v>88</v>
      </c>
      <c r="E32" s="71">
        <v>76</v>
      </c>
      <c r="F32" s="71">
        <v>52</v>
      </c>
      <c r="G32" s="71">
        <v>63.5</v>
      </c>
      <c r="H32" s="71">
        <v>71</v>
      </c>
      <c r="I32" s="71">
        <v>76</v>
      </c>
      <c r="J32" s="71">
        <v>80.5</v>
      </c>
      <c r="K32" s="71">
        <v>83.9</v>
      </c>
      <c r="L32" s="71">
        <v>85</v>
      </c>
      <c r="M32" s="71" t="s">
        <v>64</v>
      </c>
      <c r="N32" s="71" t="s">
        <v>64</v>
      </c>
      <c r="O32" s="33"/>
      <c r="P32" s="9"/>
    </row>
    <row r="33" spans="1:16" ht="19.5" customHeight="1" x14ac:dyDescent="0.25">
      <c r="A33" s="9"/>
      <c r="B33" s="41">
        <v>6</v>
      </c>
      <c r="C33" s="42" t="s">
        <v>46</v>
      </c>
      <c r="D33" s="71">
        <f>D32/100</f>
        <v>0.88</v>
      </c>
      <c r="E33" s="71">
        <f t="shared" ref="E33:L33" si="3">E32/100</f>
        <v>0.76</v>
      </c>
      <c r="F33" s="71">
        <f t="shared" si="3"/>
        <v>0.52</v>
      </c>
      <c r="G33" s="71">
        <f t="shared" si="3"/>
        <v>0.63500000000000001</v>
      </c>
      <c r="H33" s="71">
        <f t="shared" si="3"/>
        <v>0.71</v>
      </c>
      <c r="I33" s="71">
        <f t="shared" si="3"/>
        <v>0.76</v>
      </c>
      <c r="J33" s="71">
        <f t="shared" si="3"/>
        <v>0.80500000000000005</v>
      </c>
      <c r="K33" s="71">
        <f t="shared" si="3"/>
        <v>0.83900000000000008</v>
      </c>
      <c r="L33" s="71">
        <f t="shared" si="3"/>
        <v>0.85</v>
      </c>
      <c r="M33" s="71" t="s">
        <v>64</v>
      </c>
      <c r="N33" s="71" t="s">
        <v>64</v>
      </c>
      <c r="O33" s="33"/>
      <c r="P33" s="9"/>
    </row>
    <row r="34" spans="1:16" ht="19.5" customHeight="1" x14ac:dyDescent="0.25">
      <c r="A34" s="9"/>
      <c r="B34" s="41">
        <v>7</v>
      </c>
      <c r="C34" s="53" t="s">
        <v>47</v>
      </c>
      <c r="D34" s="71">
        <f>D33*33.2</f>
        <v>29.216000000000001</v>
      </c>
      <c r="E34" s="71">
        <f>E33*69.7</f>
        <v>52.972000000000001</v>
      </c>
      <c r="F34" s="71">
        <f>F33*138.2</f>
        <v>71.86399999999999</v>
      </c>
      <c r="G34" s="71">
        <f t="shared" ref="G34:L34" si="4">G33*138.2</f>
        <v>87.756999999999991</v>
      </c>
      <c r="H34" s="71">
        <f t="shared" si="4"/>
        <v>98.121999999999986</v>
      </c>
      <c r="I34" s="71">
        <f t="shared" si="4"/>
        <v>105.032</v>
      </c>
      <c r="J34" s="71">
        <f t="shared" si="4"/>
        <v>111.25099999999999</v>
      </c>
      <c r="K34" s="71">
        <f t="shared" si="4"/>
        <v>115.9498</v>
      </c>
      <c r="L34" s="71">
        <f t="shared" si="4"/>
        <v>117.46999999999998</v>
      </c>
      <c r="M34" s="71" t="s">
        <v>64</v>
      </c>
      <c r="N34" s="71" t="s">
        <v>64</v>
      </c>
      <c r="O34" s="33"/>
      <c r="P34" s="9"/>
    </row>
    <row r="35" spans="1:16" ht="19.5" customHeight="1" x14ac:dyDescent="0.25">
      <c r="A35" s="9"/>
      <c r="B35" s="41">
        <v>8</v>
      </c>
      <c r="C35" s="42" t="s">
        <v>48</v>
      </c>
      <c r="D35" s="71">
        <v>0</v>
      </c>
      <c r="E35" s="71">
        <v>0</v>
      </c>
      <c r="F35" s="71">
        <v>0</v>
      </c>
      <c r="G35" s="71">
        <v>0</v>
      </c>
      <c r="H35" s="71">
        <v>0</v>
      </c>
      <c r="I35" s="71">
        <v>0</v>
      </c>
      <c r="J35" s="71">
        <v>0</v>
      </c>
      <c r="K35" s="71">
        <v>0</v>
      </c>
      <c r="L35" s="71">
        <v>0</v>
      </c>
      <c r="M35" s="71" t="s">
        <v>64</v>
      </c>
      <c r="N35" s="71" t="s">
        <v>64</v>
      </c>
      <c r="O35" s="33"/>
      <c r="P35" s="9"/>
    </row>
    <row r="36" spans="1:16" ht="19.5" customHeight="1" x14ac:dyDescent="0.25">
      <c r="A36" s="9"/>
      <c r="B36" s="41">
        <v>9</v>
      </c>
      <c r="C36" s="42" t="s">
        <v>49</v>
      </c>
      <c r="D36" s="71">
        <f>D34-D35</f>
        <v>29.216000000000001</v>
      </c>
      <c r="E36" s="71">
        <f t="shared" ref="E36:L36" si="5">E34-E35</f>
        <v>52.972000000000001</v>
      </c>
      <c r="F36" s="71">
        <f t="shared" si="5"/>
        <v>71.86399999999999</v>
      </c>
      <c r="G36" s="71">
        <f t="shared" si="5"/>
        <v>87.756999999999991</v>
      </c>
      <c r="H36" s="71">
        <f t="shared" si="5"/>
        <v>98.121999999999986</v>
      </c>
      <c r="I36" s="71">
        <f t="shared" si="5"/>
        <v>105.032</v>
      </c>
      <c r="J36" s="71">
        <f t="shared" si="5"/>
        <v>111.25099999999999</v>
      </c>
      <c r="K36" s="71">
        <f t="shared" si="5"/>
        <v>115.9498</v>
      </c>
      <c r="L36" s="71">
        <f t="shared" si="5"/>
        <v>117.46999999999998</v>
      </c>
      <c r="M36" s="71" t="s">
        <v>64</v>
      </c>
      <c r="N36" s="71" t="s">
        <v>64</v>
      </c>
      <c r="O36" s="33"/>
      <c r="P36" s="9"/>
    </row>
    <row r="37" spans="1:16" ht="19.5" customHeight="1" thickBot="1" x14ac:dyDescent="0.3">
      <c r="A37" s="9"/>
      <c r="B37" s="56">
        <v>10</v>
      </c>
      <c r="C37" s="43" t="s">
        <v>50</v>
      </c>
      <c r="D37" s="73">
        <f>D36/(PI()/4*(($D$16/10)^2 - ($F$16/10)^2)*2)</f>
        <v>1.5567677982415784</v>
      </c>
      <c r="E37" s="73">
        <f t="shared" ref="E37:L37" si="6">E36/(PI()/4*(($D$16/10)^2 - ($F$16/10)^2)*2)</f>
        <v>2.8226007601469361</v>
      </c>
      <c r="F37" s="73">
        <f t="shared" si="6"/>
        <v>3.8292566077776824</v>
      </c>
      <c r="G37" s="73">
        <f t="shared" si="6"/>
        <v>4.6761114344977468</v>
      </c>
      <c r="H37" s="73">
        <f t="shared" si="6"/>
        <v>5.228408060619528</v>
      </c>
      <c r="I37" s="73">
        <f t="shared" si="6"/>
        <v>5.5966058113673824</v>
      </c>
      <c r="J37" s="73">
        <f t="shared" si="6"/>
        <v>5.9279837870404508</v>
      </c>
      <c r="K37" s="73">
        <f t="shared" si="6"/>
        <v>6.1783582575489921</v>
      </c>
      <c r="L37" s="73">
        <f t="shared" si="6"/>
        <v>6.2593617627135192</v>
      </c>
      <c r="M37" s="71" t="s">
        <v>64</v>
      </c>
      <c r="N37" s="71" t="s">
        <v>64</v>
      </c>
      <c r="O37" s="34"/>
      <c r="P37" s="9"/>
    </row>
    <row r="38" spans="1:16" ht="19.5" customHeight="1" x14ac:dyDescent="0.25">
      <c r="A38" s="9"/>
      <c r="B38" s="9"/>
      <c r="C38" s="9"/>
      <c r="D38" s="60"/>
      <c r="E38" s="88" t="s">
        <v>51</v>
      </c>
      <c r="F38" s="89">
        <f>AVERAGE(D36:L36)</f>
        <v>87.737088888888877</v>
      </c>
      <c r="G38" s="70" t="s">
        <v>52</v>
      </c>
      <c r="H38" s="60"/>
      <c r="I38" s="60"/>
      <c r="J38" s="60"/>
      <c r="K38" s="88" t="s">
        <v>53</v>
      </c>
      <c r="L38" s="89">
        <v>117.47</v>
      </c>
      <c r="M38" s="70" t="s">
        <v>52</v>
      </c>
      <c r="N38" s="9"/>
      <c r="O38" s="9"/>
      <c r="P38" s="9"/>
    </row>
    <row r="39" spans="1:16" ht="19.5" customHeight="1" thickBot="1" x14ac:dyDescent="0.3">
      <c r="A39" s="9"/>
      <c r="B39" s="9"/>
      <c r="C39" s="9"/>
      <c r="D39" s="60"/>
      <c r="E39" s="60"/>
      <c r="F39" s="60"/>
      <c r="G39" s="60"/>
      <c r="H39" s="60"/>
      <c r="I39" s="60"/>
      <c r="J39" s="60"/>
      <c r="K39" s="60"/>
      <c r="L39" s="60"/>
      <c r="M39" s="60"/>
      <c r="N39" s="9"/>
      <c r="O39" s="9"/>
      <c r="P39" s="9"/>
    </row>
    <row r="40" spans="1:16" ht="19.5" customHeight="1" x14ac:dyDescent="0.25">
      <c r="A40" s="9"/>
      <c r="B40" s="23"/>
      <c r="C40" s="24"/>
      <c r="D40" s="68"/>
      <c r="E40" s="68"/>
      <c r="F40" s="68"/>
      <c r="G40" s="68"/>
      <c r="H40" s="69" t="s">
        <v>54</v>
      </c>
      <c r="I40" s="68"/>
      <c r="J40" s="68"/>
      <c r="K40" s="68"/>
      <c r="L40" s="68"/>
      <c r="M40" s="68"/>
      <c r="N40" s="24"/>
      <c r="O40" s="25"/>
      <c r="P40" s="9"/>
    </row>
    <row r="41" spans="1:16" ht="19.5" customHeight="1" x14ac:dyDescent="0.25">
      <c r="A41" s="9"/>
      <c r="B41" s="39">
        <v>1</v>
      </c>
      <c r="C41" s="40" t="s">
        <v>3</v>
      </c>
      <c r="D41" s="87">
        <v>1</v>
      </c>
      <c r="E41" s="87">
        <v>2</v>
      </c>
      <c r="F41" s="87">
        <v>3</v>
      </c>
      <c r="G41" s="87">
        <v>4</v>
      </c>
      <c r="H41" s="87">
        <v>5</v>
      </c>
      <c r="I41" s="87">
        <v>6</v>
      </c>
      <c r="J41" s="87">
        <v>7</v>
      </c>
      <c r="K41" s="87">
        <v>8</v>
      </c>
      <c r="L41" s="87">
        <v>9</v>
      </c>
      <c r="M41" s="87">
        <v>10</v>
      </c>
      <c r="N41" s="40">
        <v>11</v>
      </c>
      <c r="O41" s="44"/>
      <c r="P41" s="9"/>
    </row>
    <row r="42" spans="1:16" ht="19.5" customHeight="1" x14ac:dyDescent="0.25">
      <c r="A42" s="9"/>
      <c r="B42" s="41">
        <v>2</v>
      </c>
      <c r="C42" s="42" t="s">
        <v>42</v>
      </c>
      <c r="D42" s="71">
        <v>25</v>
      </c>
      <c r="E42" s="71">
        <v>25</v>
      </c>
      <c r="F42" s="71">
        <v>25</v>
      </c>
      <c r="G42" s="71">
        <v>25</v>
      </c>
      <c r="H42" s="71">
        <v>25</v>
      </c>
      <c r="I42" s="71">
        <v>25</v>
      </c>
      <c r="J42" s="71">
        <v>25</v>
      </c>
      <c r="K42" s="71">
        <v>25</v>
      </c>
      <c r="L42" s="71">
        <v>25</v>
      </c>
      <c r="M42" s="71" t="s">
        <v>64</v>
      </c>
      <c r="N42" s="71" t="s">
        <v>64</v>
      </c>
      <c r="O42" s="33"/>
      <c r="P42" s="9"/>
    </row>
    <row r="43" spans="1:16" ht="19.5" customHeight="1" x14ac:dyDescent="0.25">
      <c r="A43" s="9"/>
      <c r="B43" s="41">
        <v>3</v>
      </c>
      <c r="C43" s="42" t="s">
        <v>43</v>
      </c>
      <c r="D43" s="71">
        <f>D21</f>
        <v>1.5</v>
      </c>
      <c r="E43" s="71">
        <f t="shared" ref="E43:L43" si="7">E21</f>
        <v>3</v>
      </c>
      <c r="F43" s="71">
        <f t="shared" si="7"/>
        <v>4.5</v>
      </c>
      <c r="G43" s="71">
        <f t="shared" si="7"/>
        <v>6</v>
      </c>
      <c r="H43" s="71">
        <f t="shared" si="7"/>
        <v>7.5</v>
      </c>
      <c r="I43" s="71">
        <f t="shared" si="7"/>
        <v>9</v>
      </c>
      <c r="J43" s="71">
        <f t="shared" si="7"/>
        <v>10.5</v>
      </c>
      <c r="K43" s="71">
        <f t="shared" si="7"/>
        <v>12</v>
      </c>
      <c r="L43" s="71">
        <f t="shared" si="7"/>
        <v>13.5</v>
      </c>
      <c r="M43" s="71" t="s">
        <v>64</v>
      </c>
      <c r="N43" s="71" t="s">
        <v>64</v>
      </c>
      <c r="O43" s="33"/>
      <c r="P43" s="9"/>
    </row>
    <row r="44" spans="1:16" ht="19.5" customHeight="1" x14ac:dyDescent="0.25">
      <c r="A44" s="9"/>
      <c r="B44" s="41">
        <v>4</v>
      </c>
      <c r="C44" s="42" t="s">
        <v>44</v>
      </c>
      <c r="D44" s="71">
        <v>1</v>
      </c>
      <c r="E44" s="71">
        <v>3</v>
      </c>
      <c r="F44" s="71">
        <v>3</v>
      </c>
      <c r="G44" s="71">
        <v>4</v>
      </c>
      <c r="H44" s="71">
        <v>4</v>
      </c>
      <c r="I44" s="71">
        <v>4</v>
      </c>
      <c r="J44" s="71">
        <v>4</v>
      </c>
      <c r="K44" s="71">
        <v>4</v>
      </c>
      <c r="L44" s="71">
        <v>4</v>
      </c>
      <c r="M44" s="71" t="s">
        <v>64</v>
      </c>
      <c r="N44" s="71" t="s">
        <v>64</v>
      </c>
      <c r="O44" s="33"/>
      <c r="P44" s="9"/>
    </row>
    <row r="45" spans="1:16" ht="19.5" customHeight="1" x14ac:dyDescent="0.25">
      <c r="A45" s="9"/>
      <c r="B45" s="41">
        <v>5</v>
      </c>
      <c r="C45" s="42" t="s">
        <v>45</v>
      </c>
      <c r="D45" s="71">
        <v>92</v>
      </c>
      <c r="E45" s="71">
        <v>56</v>
      </c>
      <c r="F45" s="71">
        <v>74.5</v>
      </c>
      <c r="G45" s="71">
        <v>43.5</v>
      </c>
      <c r="H45" s="71">
        <v>47</v>
      </c>
      <c r="I45" s="71">
        <v>48.5</v>
      </c>
      <c r="J45" s="71">
        <v>50</v>
      </c>
      <c r="K45" s="71">
        <v>50.5</v>
      </c>
      <c r="L45" s="71">
        <v>51</v>
      </c>
      <c r="M45" s="71" t="s">
        <v>64</v>
      </c>
      <c r="N45" s="71" t="s">
        <v>64</v>
      </c>
      <c r="O45" s="33"/>
      <c r="P45" s="9"/>
    </row>
    <row r="46" spans="1:16" ht="19.5" customHeight="1" x14ac:dyDescent="0.25">
      <c r="A46" s="9"/>
      <c r="B46" s="41">
        <v>6</v>
      </c>
      <c r="C46" s="42" t="s">
        <v>46</v>
      </c>
      <c r="D46" s="71">
        <f>D45/100</f>
        <v>0.92</v>
      </c>
      <c r="E46" s="71">
        <f t="shared" ref="E46:L46" si="8">E45/100</f>
        <v>0.56000000000000005</v>
      </c>
      <c r="F46" s="71">
        <f t="shared" si="8"/>
        <v>0.745</v>
      </c>
      <c r="G46" s="71">
        <f t="shared" si="8"/>
        <v>0.435</v>
      </c>
      <c r="H46" s="71">
        <f t="shared" si="8"/>
        <v>0.47</v>
      </c>
      <c r="I46" s="71">
        <f t="shared" si="8"/>
        <v>0.48499999999999999</v>
      </c>
      <c r="J46" s="71">
        <f t="shared" si="8"/>
        <v>0.5</v>
      </c>
      <c r="K46" s="71">
        <f t="shared" si="8"/>
        <v>0.505</v>
      </c>
      <c r="L46" s="71">
        <f t="shared" si="8"/>
        <v>0.51</v>
      </c>
      <c r="M46" s="71" t="s">
        <v>64</v>
      </c>
      <c r="N46" s="71" t="s">
        <v>64</v>
      </c>
      <c r="O46" s="33"/>
      <c r="P46" s="9"/>
    </row>
    <row r="47" spans="1:16" ht="19.5" customHeight="1" x14ac:dyDescent="0.25">
      <c r="A47" s="9"/>
      <c r="B47" s="41">
        <v>7</v>
      </c>
      <c r="C47" s="53" t="s">
        <v>55</v>
      </c>
      <c r="D47" s="71">
        <f>D46*19.5</f>
        <v>17.940000000000001</v>
      </c>
      <c r="E47" s="71">
        <f>E46*75</f>
        <v>42.000000000000007</v>
      </c>
      <c r="F47" s="71">
        <f>F46*75</f>
        <v>55.875</v>
      </c>
      <c r="G47" s="71">
        <f>G46*148.5</f>
        <v>64.597499999999997</v>
      </c>
      <c r="H47" s="71">
        <f t="shared" ref="H47:L47" si="9">H46*148.5</f>
        <v>69.795000000000002</v>
      </c>
      <c r="I47" s="71">
        <f t="shared" si="9"/>
        <v>72.022499999999994</v>
      </c>
      <c r="J47" s="71">
        <f t="shared" si="9"/>
        <v>74.25</v>
      </c>
      <c r="K47" s="71">
        <f t="shared" si="9"/>
        <v>74.992500000000007</v>
      </c>
      <c r="L47" s="71">
        <f t="shared" si="9"/>
        <v>75.734999999999999</v>
      </c>
      <c r="M47" s="71" t="s">
        <v>64</v>
      </c>
      <c r="N47" s="71" t="s">
        <v>64</v>
      </c>
      <c r="O47" s="33"/>
      <c r="P47" s="9"/>
    </row>
    <row r="48" spans="1:16" ht="19.5" customHeight="1" x14ac:dyDescent="0.25">
      <c r="A48" s="9"/>
      <c r="B48" s="41">
        <v>8</v>
      </c>
      <c r="C48" s="42" t="s">
        <v>48</v>
      </c>
      <c r="D48" s="71">
        <v>0</v>
      </c>
      <c r="E48" s="71">
        <v>0</v>
      </c>
      <c r="F48" s="71">
        <v>0</v>
      </c>
      <c r="G48" s="71">
        <v>0</v>
      </c>
      <c r="H48" s="71">
        <v>0</v>
      </c>
      <c r="I48" s="71">
        <v>0</v>
      </c>
      <c r="J48" s="71">
        <v>0</v>
      </c>
      <c r="K48" s="71">
        <v>0</v>
      </c>
      <c r="L48" s="71">
        <v>0</v>
      </c>
      <c r="M48" s="71" t="s">
        <v>64</v>
      </c>
      <c r="N48" s="71" t="s">
        <v>64</v>
      </c>
      <c r="O48" s="33"/>
      <c r="P48" s="9"/>
    </row>
    <row r="49" spans="1:16" ht="19.5" customHeight="1" x14ac:dyDescent="0.25">
      <c r="A49" s="9"/>
      <c r="B49" s="41">
        <v>9</v>
      </c>
      <c r="C49" s="42" t="s">
        <v>49</v>
      </c>
      <c r="D49" s="71">
        <f>D47-D48</f>
        <v>17.940000000000001</v>
      </c>
      <c r="E49" s="71">
        <f t="shared" ref="E49:L49" si="10">E47-E48</f>
        <v>42.000000000000007</v>
      </c>
      <c r="F49" s="71">
        <f t="shared" si="10"/>
        <v>55.875</v>
      </c>
      <c r="G49" s="71">
        <f t="shared" si="10"/>
        <v>64.597499999999997</v>
      </c>
      <c r="H49" s="71">
        <f t="shared" si="10"/>
        <v>69.795000000000002</v>
      </c>
      <c r="I49" s="71">
        <f t="shared" si="10"/>
        <v>72.022499999999994</v>
      </c>
      <c r="J49" s="71">
        <f t="shared" si="10"/>
        <v>74.25</v>
      </c>
      <c r="K49" s="71">
        <f t="shared" si="10"/>
        <v>74.992500000000007</v>
      </c>
      <c r="L49" s="71">
        <f t="shared" si="10"/>
        <v>75.734999999999999</v>
      </c>
      <c r="M49" s="71" t="s">
        <v>64</v>
      </c>
      <c r="N49" s="71" t="s">
        <v>64</v>
      </c>
      <c r="O49" s="33"/>
      <c r="P49" s="9"/>
    </row>
    <row r="50" spans="1:16" ht="19.5" customHeight="1" thickBot="1" x14ac:dyDescent="0.3">
      <c r="A50" s="9"/>
      <c r="B50" s="56">
        <v>10</v>
      </c>
      <c r="C50" s="43" t="s">
        <v>50</v>
      </c>
      <c r="D50" s="73">
        <f>D49/(PI()/4*(($D$17/10)^2 - ($F$17/10)^2)*2)</f>
        <v>1.3131312119890097</v>
      </c>
      <c r="E50" s="73">
        <f t="shared" ref="E50:L50" si="11">E49/(PI()/4*(($D$17/10)^2 - ($F$17/10)^2)*2)</f>
        <v>3.0742202287368121</v>
      </c>
      <c r="F50" s="73">
        <f t="shared" si="11"/>
        <v>4.0898108400159368</v>
      </c>
      <c r="G50" s="73">
        <f t="shared" si="11"/>
        <v>4.7282605053768139</v>
      </c>
      <c r="H50" s="73">
        <f t="shared" si="11"/>
        <v>5.108695258682995</v>
      </c>
      <c r="I50" s="73">
        <f t="shared" si="11"/>
        <v>5.2717387243856431</v>
      </c>
      <c r="J50" s="73">
        <f t="shared" si="11"/>
        <v>5.434782190088292</v>
      </c>
      <c r="K50" s="73">
        <f t="shared" si="11"/>
        <v>5.4891300119891753</v>
      </c>
      <c r="L50" s="73">
        <f t="shared" si="11"/>
        <v>5.5434778338900577</v>
      </c>
      <c r="M50" s="71" t="s">
        <v>64</v>
      </c>
      <c r="N50" s="71" t="s">
        <v>64</v>
      </c>
      <c r="O50" s="34"/>
      <c r="P50" s="9"/>
    </row>
    <row r="51" spans="1:16" ht="19.5" customHeight="1" x14ac:dyDescent="0.25">
      <c r="A51" s="9"/>
      <c r="B51" s="9"/>
      <c r="C51" s="9"/>
      <c r="D51" s="60"/>
      <c r="E51" s="88" t="s">
        <v>51</v>
      </c>
      <c r="F51" s="89">
        <f>AVERAGE(D49:L49)</f>
        <v>60.80083333333333</v>
      </c>
      <c r="G51" s="70" t="s">
        <v>52</v>
      </c>
      <c r="H51" s="60"/>
      <c r="I51" s="60"/>
      <c r="J51" s="60"/>
      <c r="K51" s="88" t="s">
        <v>53</v>
      </c>
      <c r="L51" s="89">
        <v>75.734999999999999</v>
      </c>
      <c r="M51" s="70" t="s">
        <v>52</v>
      </c>
      <c r="N51" s="9"/>
      <c r="O51" s="9"/>
      <c r="P51" s="9"/>
    </row>
    <row r="52" spans="1:16" ht="19.5" customHeight="1" x14ac:dyDescent="0.25">
      <c r="A52" s="9"/>
      <c r="B52" s="9"/>
      <c r="C52" s="9"/>
      <c r="D52" s="60"/>
      <c r="E52" s="60"/>
      <c r="F52" s="60"/>
      <c r="G52" s="60"/>
      <c r="H52" s="60"/>
      <c r="I52" s="60"/>
      <c r="J52" s="60"/>
      <c r="K52" s="60"/>
      <c r="L52" s="60"/>
      <c r="M52" s="60"/>
      <c r="N52" s="9"/>
      <c r="O52" s="9"/>
      <c r="P52" s="9"/>
    </row>
    <row r="53" spans="1:16" ht="19.5" customHeight="1" x14ac:dyDescent="0.25">
      <c r="A53" s="9"/>
      <c r="B53" s="9"/>
      <c r="C53" s="9"/>
      <c r="D53" s="70"/>
      <c r="E53" s="90" t="s">
        <v>56</v>
      </c>
      <c r="F53" s="89"/>
      <c r="G53" s="70"/>
      <c r="H53" s="70"/>
      <c r="I53" s="70"/>
      <c r="J53" s="90" t="s">
        <v>57</v>
      </c>
      <c r="K53" s="89"/>
      <c r="L53" s="70"/>
      <c r="M53" s="70"/>
      <c r="N53" s="8"/>
      <c r="O53" s="8"/>
      <c r="P53" s="9"/>
    </row>
    <row r="54" spans="1:16" ht="19.5" customHeight="1" x14ac:dyDescent="0.25">
      <c r="A54" s="9"/>
      <c r="B54" s="9"/>
      <c r="C54" s="9"/>
      <c r="D54" s="70"/>
      <c r="E54" s="90" t="s">
        <v>58</v>
      </c>
      <c r="F54" s="89"/>
      <c r="G54" s="70"/>
      <c r="H54" s="70"/>
      <c r="I54" s="70"/>
      <c r="J54" s="90" t="s">
        <v>59</v>
      </c>
      <c r="K54" s="91"/>
      <c r="L54" s="70" t="s">
        <v>60</v>
      </c>
      <c r="M54" s="70"/>
      <c r="N54" s="8"/>
      <c r="O54" s="8"/>
      <c r="P54" s="9"/>
    </row>
    <row r="55" spans="1:16" ht="19.5" customHeight="1" x14ac:dyDescent="0.25">
      <c r="A55" s="9"/>
      <c r="B55" s="9"/>
      <c r="C55" s="9"/>
      <c r="D55" s="70"/>
      <c r="E55" s="90" t="s">
        <v>61</v>
      </c>
      <c r="F55" s="89"/>
      <c r="G55" s="70"/>
      <c r="H55" s="70"/>
      <c r="I55" s="70"/>
      <c r="J55" s="90" t="s">
        <v>62</v>
      </c>
      <c r="K55" s="89"/>
      <c r="L55" s="89"/>
      <c r="M55" s="89"/>
      <c r="N55" s="36"/>
      <c r="O55" s="8" t="s">
        <v>63</v>
      </c>
      <c r="P55" s="9"/>
    </row>
    <row r="56" spans="1:16" x14ac:dyDescent="0.25">
      <c r="A56" s="9"/>
      <c r="B56" s="9"/>
      <c r="C56" s="9"/>
      <c r="D56" s="60"/>
      <c r="E56" s="60"/>
      <c r="F56" s="60"/>
      <c r="G56" s="60"/>
      <c r="H56" s="60"/>
      <c r="I56" s="60"/>
      <c r="J56" s="60"/>
      <c r="K56" s="60"/>
      <c r="L56" s="60"/>
      <c r="M56" s="60"/>
      <c r="N56" s="9"/>
      <c r="O56" s="9"/>
      <c r="P56" s="9"/>
    </row>
    <row r="57" spans="1:16" x14ac:dyDescent="0.25">
      <c r="A57" s="9"/>
      <c r="B57" s="9"/>
      <c r="C57" s="9"/>
      <c r="D57" s="60"/>
      <c r="E57" s="60"/>
      <c r="F57" s="60"/>
      <c r="G57" s="60"/>
      <c r="H57" s="60"/>
      <c r="I57" s="60"/>
      <c r="J57" s="60"/>
      <c r="K57" s="60"/>
      <c r="L57" s="60"/>
      <c r="M57" s="60"/>
      <c r="N57" s="9"/>
      <c r="O57" s="9"/>
      <c r="P57" s="9"/>
    </row>
    <row r="58" spans="1:16" x14ac:dyDescent="0.25">
      <c r="A58" s="9"/>
      <c r="B58" s="9"/>
      <c r="C58" s="9"/>
      <c r="D58" s="60"/>
      <c r="E58" s="60"/>
      <c r="F58" s="60"/>
      <c r="G58" s="60"/>
      <c r="H58" s="60"/>
      <c r="I58" s="60"/>
      <c r="J58" s="60"/>
      <c r="K58" s="60"/>
      <c r="L58" s="60"/>
      <c r="M58" s="60"/>
      <c r="N58" s="9"/>
      <c r="O58" s="9"/>
      <c r="P58" s="9"/>
    </row>
    <row r="59" spans="1:16" x14ac:dyDescent="0.25">
      <c r="A59" s="9"/>
      <c r="B59" s="9"/>
      <c r="C59" s="9"/>
      <c r="D59" s="60"/>
      <c r="E59" s="60"/>
      <c r="F59" s="60"/>
      <c r="G59" s="60"/>
      <c r="H59" s="60"/>
      <c r="I59" s="60"/>
      <c r="J59" s="60"/>
      <c r="K59" s="60"/>
      <c r="L59" s="60"/>
      <c r="M59" s="60"/>
      <c r="N59" s="9"/>
      <c r="O59" s="9"/>
      <c r="P59" s="9"/>
    </row>
    <row r="60" spans="1:16" x14ac:dyDescent="0.25">
      <c r="A60" s="9"/>
      <c r="B60" s="9"/>
      <c r="C60" s="9"/>
      <c r="D60" s="60"/>
      <c r="E60" s="60"/>
      <c r="F60" s="60"/>
      <c r="G60" s="60"/>
      <c r="H60" s="60"/>
      <c r="I60" s="60"/>
      <c r="J60" s="60"/>
      <c r="K60" s="60"/>
      <c r="L60" s="60"/>
      <c r="M60" s="60"/>
      <c r="N60" s="9"/>
      <c r="O60" s="9"/>
      <c r="P60" s="9"/>
    </row>
    <row r="62" spans="1:16" x14ac:dyDescent="0.25">
      <c r="D62" s="94" t="s">
        <v>75</v>
      </c>
      <c r="E62" s="94"/>
      <c r="F62" s="94"/>
      <c r="G62" s="94"/>
      <c r="H62" s="94"/>
      <c r="I62" s="94"/>
      <c r="J62" s="94"/>
      <c r="K62" s="94"/>
      <c r="L62" s="94"/>
      <c r="M62" s="94"/>
    </row>
    <row r="63" spans="1:16" x14ac:dyDescent="0.25">
      <c r="C63" t="s">
        <v>74</v>
      </c>
      <c r="D63" s="93" t="s">
        <v>65</v>
      </c>
      <c r="E63" s="93"/>
      <c r="F63" s="93" t="s">
        <v>67</v>
      </c>
      <c r="G63" s="93"/>
      <c r="H63" s="93" t="s">
        <v>69</v>
      </c>
      <c r="I63" s="93"/>
      <c r="J63" s="93" t="s">
        <v>70</v>
      </c>
      <c r="K63" s="93"/>
      <c r="L63" s="93" t="s">
        <v>73</v>
      </c>
      <c r="M63" s="93"/>
      <c r="N63" s="110" t="s">
        <v>77</v>
      </c>
      <c r="O63" s="110"/>
    </row>
    <row r="64" spans="1:16" x14ac:dyDescent="0.25">
      <c r="D64" s="92" t="s">
        <v>21</v>
      </c>
      <c r="E64" s="92" t="s">
        <v>66</v>
      </c>
      <c r="F64" s="92" t="s">
        <v>52</v>
      </c>
      <c r="G64" s="92" t="s">
        <v>68</v>
      </c>
      <c r="H64" s="92" t="s">
        <v>21</v>
      </c>
      <c r="I64" s="92" t="s">
        <v>72</v>
      </c>
      <c r="J64" s="94" t="s">
        <v>71</v>
      </c>
      <c r="K64" s="94"/>
    </row>
    <row r="65" spans="3:14" x14ac:dyDescent="0.25">
      <c r="C65">
        <v>138</v>
      </c>
      <c r="D65" s="92">
        <v>1.75</v>
      </c>
      <c r="E65" s="92">
        <f>D65/25.4</f>
        <v>6.8897637795275593E-2</v>
      </c>
      <c r="F65" s="92">
        <v>29.22</v>
      </c>
      <c r="G65" s="92">
        <f>F65*2.11888</f>
        <v>61.913673599999996</v>
      </c>
      <c r="H65" s="92">
        <v>35</v>
      </c>
      <c r="I65" s="92">
        <f>H65*0.0393701</f>
        <v>1.3779534999999998</v>
      </c>
      <c r="J65" s="94">
        <f>PI()*I65*E65</f>
        <v>0.2982557101192756</v>
      </c>
      <c r="K65" s="94"/>
      <c r="L65" s="92">
        <f>F65/(138*J65)</f>
        <v>0.70992481703068122</v>
      </c>
      <c r="N65" s="92">
        <f>AVERAGE(L65:L74)</f>
        <v>0.49303964601257316</v>
      </c>
    </row>
    <row r="66" spans="3:14" x14ac:dyDescent="0.25">
      <c r="C66">
        <v>138</v>
      </c>
      <c r="D66" s="92">
        <v>3.5</v>
      </c>
      <c r="E66" s="92">
        <f t="shared" ref="E66:E73" si="12">D66/25.4</f>
        <v>0.13779527559055119</v>
      </c>
      <c r="F66" s="92">
        <v>52.97</v>
      </c>
      <c r="G66" s="92">
        <f t="shared" ref="G66:G73" si="13">F66*2.11888</f>
        <v>112.23707359999999</v>
      </c>
      <c r="H66" s="92">
        <v>35</v>
      </c>
      <c r="I66" s="92">
        <f t="shared" ref="I66:I73" si="14">H66*0.0393701</f>
        <v>1.3779534999999998</v>
      </c>
      <c r="J66" s="94">
        <f t="shared" ref="J66:J73" si="15">PI()*I66*E66</f>
        <v>0.59651142023855119</v>
      </c>
      <c r="K66" s="94"/>
      <c r="L66" s="92">
        <f t="shared" ref="L66:L73" si="16">F66/(138*J66)</f>
        <v>0.64347565978978749</v>
      </c>
    </row>
    <row r="67" spans="3:14" x14ac:dyDescent="0.25">
      <c r="C67">
        <v>138</v>
      </c>
      <c r="D67" s="92">
        <v>5.25</v>
      </c>
      <c r="E67" s="92">
        <f t="shared" si="12"/>
        <v>0.20669291338582679</v>
      </c>
      <c r="F67" s="92">
        <v>71.86</v>
      </c>
      <c r="G67" s="92">
        <f t="shared" si="13"/>
        <v>152.26271679999999</v>
      </c>
      <c r="H67" s="92">
        <v>35</v>
      </c>
      <c r="I67" s="92">
        <f t="shared" si="14"/>
        <v>1.3779534999999998</v>
      </c>
      <c r="J67" s="94">
        <f t="shared" si="15"/>
        <v>0.89476713035782685</v>
      </c>
      <c r="K67" s="94"/>
      <c r="L67" s="92">
        <f t="shared" si="16"/>
        <v>0.58196665927247027</v>
      </c>
    </row>
    <row r="68" spans="3:14" x14ac:dyDescent="0.25">
      <c r="C68">
        <v>138</v>
      </c>
      <c r="D68" s="92">
        <v>7</v>
      </c>
      <c r="E68" s="92">
        <f t="shared" si="12"/>
        <v>0.27559055118110237</v>
      </c>
      <c r="F68" s="92">
        <v>87.76</v>
      </c>
      <c r="G68" s="92">
        <f t="shared" si="13"/>
        <v>185.95290879999999</v>
      </c>
      <c r="H68" s="92">
        <v>35</v>
      </c>
      <c r="I68" s="92">
        <f t="shared" si="14"/>
        <v>1.3779534999999998</v>
      </c>
      <c r="J68" s="94">
        <f t="shared" si="15"/>
        <v>1.1930228404771024</v>
      </c>
      <c r="K68" s="94"/>
      <c r="L68" s="92">
        <f t="shared" si="16"/>
        <v>0.53305100909148351</v>
      </c>
    </row>
    <row r="69" spans="3:14" x14ac:dyDescent="0.25">
      <c r="C69">
        <v>138</v>
      </c>
      <c r="D69" s="92">
        <v>8.75</v>
      </c>
      <c r="E69" s="92">
        <f t="shared" si="12"/>
        <v>0.34448818897637795</v>
      </c>
      <c r="F69" s="92">
        <v>98.12</v>
      </c>
      <c r="G69" s="92">
        <f t="shared" si="13"/>
        <v>207.90450559999999</v>
      </c>
      <c r="H69" s="92">
        <v>35</v>
      </c>
      <c r="I69" s="92">
        <f t="shared" si="14"/>
        <v>1.3779534999999998</v>
      </c>
      <c r="J69" s="94">
        <f t="shared" si="15"/>
        <v>1.4912785505963779</v>
      </c>
      <c r="K69" s="94"/>
      <c r="L69" s="92">
        <f t="shared" si="16"/>
        <v>0.47678181414818921</v>
      </c>
    </row>
    <row r="70" spans="3:14" x14ac:dyDescent="0.25">
      <c r="C70">
        <v>138</v>
      </c>
      <c r="D70" s="92">
        <v>10.5</v>
      </c>
      <c r="E70" s="92">
        <f t="shared" si="12"/>
        <v>0.41338582677165359</v>
      </c>
      <c r="F70" s="92">
        <v>105.03</v>
      </c>
      <c r="G70" s="92">
        <f t="shared" si="13"/>
        <v>222.5459664</v>
      </c>
      <c r="H70" s="92">
        <v>35</v>
      </c>
      <c r="I70" s="92">
        <f t="shared" si="14"/>
        <v>1.3779534999999998</v>
      </c>
      <c r="J70" s="94">
        <f t="shared" si="15"/>
        <v>1.7895342607156537</v>
      </c>
      <c r="K70" s="94"/>
      <c r="L70" s="92">
        <f t="shared" si="16"/>
        <v>0.42529890219445832</v>
      </c>
    </row>
    <row r="71" spans="3:14" x14ac:dyDescent="0.25">
      <c r="C71">
        <v>138</v>
      </c>
      <c r="D71" s="92">
        <v>12.25</v>
      </c>
      <c r="E71" s="92">
        <f t="shared" si="12"/>
        <v>0.48228346456692917</v>
      </c>
      <c r="F71" s="92">
        <v>111.25</v>
      </c>
      <c r="G71" s="92">
        <f t="shared" si="13"/>
        <v>235.72539999999998</v>
      </c>
      <c r="H71" s="92">
        <v>35</v>
      </c>
      <c r="I71" s="92">
        <f t="shared" si="14"/>
        <v>1.3779534999999998</v>
      </c>
      <c r="J71" s="94">
        <f t="shared" si="15"/>
        <v>2.0877899708349292</v>
      </c>
      <c r="K71" s="94"/>
      <c r="L71" s="92">
        <f t="shared" si="16"/>
        <v>0.38613051674324478</v>
      </c>
    </row>
    <row r="72" spans="3:14" x14ac:dyDescent="0.25">
      <c r="C72">
        <v>138</v>
      </c>
      <c r="D72" s="92">
        <v>14</v>
      </c>
      <c r="E72" s="92">
        <f t="shared" si="12"/>
        <v>0.55118110236220474</v>
      </c>
      <c r="F72" s="92">
        <v>115.95</v>
      </c>
      <c r="G72" s="92">
        <f t="shared" si="13"/>
        <v>245.684136</v>
      </c>
      <c r="H72" s="92">
        <v>35</v>
      </c>
      <c r="I72" s="92">
        <f t="shared" si="14"/>
        <v>1.3779534999999998</v>
      </c>
      <c r="J72" s="94">
        <f t="shared" si="15"/>
        <v>2.3860456809542048</v>
      </c>
      <c r="K72" s="94"/>
      <c r="L72" s="92">
        <f t="shared" si="16"/>
        <v>0.35213801563444341</v>
      </c>
    </row>
    <row r="73" spans="3:14" x14ac:dyDescent="0.25">
      <c r="C73">
        <v>138</v>
      </c>
      <c r="D73" s="92">
        <v>15.2</v>
      </c>
      <c r="E73" s="92">
        <f t="shared" si="12"/>
        <v>0.59842519685039375</v>
      </c>
      <c r="F73" s="92">
        <v>117.47</v>
      </c>
      <c r="G73" s="92">
        <f t="shared" si="13"/>
        <v>248.90483359999999</v>
      </c>
      <c r="H73" s="92">
        <v>35</v>
      </c>
      <c r="I73" s="92">
        <f t="shared" si="14"/>
        <v>1.3779534999999998</v>
      </c>
      <c r="J73" s="94">
        <f t="shared" si="15"/>
        <v>2.5905638821788508</v>
      </c>
      <c r="K73" s="94"/>
      <c r="L73" s="92">
        <f t="shared" si="16"/>
        <v>0.32858942020840021</v>
      </c>
    </row>
    <row r="75" spans="3:14" x14ac:dyDescent="0.25">
      <c r="D75" s="94" t="s">
        <v>76</v>
      </c>
      <c r="E75" s="94"/>
      <c r="F75" s="94"/>
      <c r="G75" s="94"/>
      <c r="H75" s="94"/>
      <c r="I75" s="94"/>
      <c r="J75" s="94"/>
      <c r="K75" s="94"/>
      <c r="L75" s="94"/>
      <c r="M75" s="94"/>
    </row>
    <row r="76" spans="3:14" x14ac:dyDescent="0.25">
      <c r="C76" t="s">
        <v>74</v>
      </c>
      <c r="D76" s="93" t="s">
        <v>65</v>
      </c>
      <c r="E76" s="93"/>
      <c r="F76" s="93" t="s">
        <v>67</v>
      </c>
      <c r="G76" s="93"/>
      <c r="H76" s="93" t="s">
        <v>69</v>
      </c>
      <c r="I76" s="93"/>
      <c r="J76" s="93" t="s">
        <v>70</v>
      </c>
      <c r="K76" s="93"/>
      <c r="L76" s="93" t="s">
        <v>73</v>
      </c>
      <c r="M76" s="93"/>
    </row>
    <row r="77" spans="3:14" x14ac:dyDescent="0.25">
      <c r="D77" s="92" t="s">
        <v>21</v>
      </c>
      <c r="E77" s="92" t="s">
        <v>66</v>
      </c>
      <c r="F77" s="92" t="s">
        <v>52</v>
      </c>
      <c r="G77" s="92" t="s">
        <v>68</v>
      </c>
      <c r="H77" s="92" t="s">
        <v>21</v>
      </c>
      <c r="I77" s="92" t="s">
        <v>72</v>
      </c>
      <c r="J77" s="94" t="s">
        <v>71</v>
      </c>
      <c r="K77" s="94"/>
    </row>
    <row r="78" spans="3:14" x14ac:dyDescent="0.25">
      <c r="C78">
        <v>138</v>
      </c>
      <c r="D78" s="92">
        <v>1.5</v>
      </c>
      <c r="E78" s="92">
        <f>D78/25.4</f>
        <v>5.9055118110236227E-2</v>
      </c>
      <c r="F78" s="92">
        <v>17.940000000000001</v>
      </c>
      <c r="G78" s="92">
        <f>F78*2.11888</f>
        <v>38.012707200000001</v>
      </c>
      <c r="H78" s="92">
        <v>30</v>
      </c>
      <c r="I78" s="92">
        <f>H78*0.0393701</f>
        <v>1.181103</v>
      </c>
      <c r="J78" s="94">
        <f>PI()*I78*E78</f>
        <v>0.21912664416926375</v>
      </c>
      <c r="K78" s="94"/>
      <c r="L78" s="92">
        <f>F78/(138*J78)</f>
        <v>0.59326423079605917</v>
      </c>
    </row>
    <row r="79" spans="3:14" x14ac:dyDescent="0.25">
      <c r="C79">
        <v>138</v>
      </c>
      <c r="D79" s="92">
        <v>3</v>
      </c>
      <c r="E79" s="92">
        <f t="shared" ref="E79:E86" si="17">D79/25.4</f>
        <v>0.11811023622047245</v>
      </c>
      <c r="F79" s="92">
        <v>42</v>
      </c>
      <c r="G79" s="92">
        <f t="shared" ref="G79:G86" si="18">F79*2.11888</f>
        <v>88.992959999999997</v>
      </c>
      <c r="H79" s="92">
        <v>30</v>
      </c>
      <c r="I79" s="92">
        <f t="shared" ref="I79:I86" si="19">H79*0.0393701</f>
        <v>1.181103</v>
      </c>
      <c r="J79" s="94">
        <f t="shared" ref="J79:J86" si="20">PI()*I79*E79</f>
        <v>0.4382532883385275</v>
      </c>
      <c r="K79" s="94"/>
      <c r="L79" s="92">
        <f>F79/(138*J79)</f>
        <v>0.69445645745358087</v>
      </c>
    </row>
    <row r="80" spans="3:14" x14ac:dyDescent="0.25">
      <c r="C80">
        <v>138</v>
      </c>
      <c r="D80" s="92">
        <v>4.5</v>
      </c>
      <c r="E80" s="92">
        <f t="shared" si="17"/>
        <v>0.17716535433070868</v>
      </c>
      <c r="F80" s="92">
        <v>55.88</v>
      </c>
      <c r="G80" s="92">
        <f t="shared" si="18"/>
        <v>118.4030144</v>
      </c>
      <c r="H80" s="92">
        <v>30</v>
      </c>
      <c r="I80" s="92">
        <f t="shared" si="19"/>
        <v>1.181103</v>
      </c>
      <c r="J80" s="94">
        <f t="shared" si="20"/>
        <v>0.65737993250779125</v>
      </c>
      <c r="K80" s="94"/>
      <c r="L80" s="92">
        <f t="shared" ref="L80:L86" si="21">F80/(138*J80)</f>
        <v>0.6159718546429539</v>
      </c>
    </row>
    <row r="81" spans="3:12" x14ac:dyDescent="0.25">
      <c r="C81">
        <v>138</v>
      </c>
      <c r="D81" s="92">
        <v>6</v>
      </c>
      <c r="E81" s="92">
        <f t="shared" si="17"/>
        <v>0.23622047244094491</v>
      </c>
      <c r="F81" s="92">
        <v>64.599999999999994</v>
      </c>
      <c r="G81" s="92">
        <f t="shared" si="18"/>
        <v>136.87964799999997</v>
      </c>
      <c r="H81" s="92">
        <v>30</v>
      </c>
      <c r="I81" s="92">
        <f t="shared" si="19"/>
        <v>1.181103</v>
      </c>
      <c r="J81" s="94">
        <f t="shared" si="20"/>
        <v>0.876506576677055</v>
      </c>
      <c r="K81" s="94"/>
      <c r="L81" s="92">
        <f t="shared" si="21"/>
        <v>0.53407008513692045</v>
      </c>
    </row>
    <row r="82" spans="3:12" x14ac:dyDescent="0.25">
      <c r="C82">
        <v>138</v>
      </c>
      <c r="D82" s="92">
        <v>7.5</v>
      </c>
      <c r="E82" s="92">
        <f t="shared" si="17"/>
        <v>0.29527559055118113</v>
      </c>
      <c r="F82" s="92">
        <v>69.8</v>
      </c>
      <c r="G82" s="92">
        <f t="shared" si="18"/>
        <v>147.89782399999999</v>
      </c>
      <c r="H82" s="92">
        <v>30</v>
      </c>
      <c r="I82" s="92">
        <f t="shared" si="19"/>
        <v>1.181103</v>
      </c>
      <c r="J82" s="94">
        <f t="shared" si="20"/>
        <v>1.0956332208463186</v>
      </c>
      <c r="K82" s="94"/>
      <c r="L82" s="92">
        <f t="shared" si="21"/>
        <v>0.46164819743104712</v>
      </c>
    </row>
    <row r="83" spans="3:12" x14ac:dyDescent="0.25">
      <c r="C83">
        <v>138</v>
      </c>
      <c r="D83" s="92">
        <v>9</v>
      </c>
      <c r="E83" s="92">
        <f t="shared" si="17"/>
        <v>0.35433070866141736</v>
      </c>
      <c r="F83" s="92">
        <v>72.02</v>
      </c>
      <c r="G83" s="92">
        <f t="shared" si="18"/>
        <v>152.60173759999998</v>
      </c>
      <c r="H83" s="92">
        <v>30</v>
      </c>
      <c r="I83" s="92">
        <f t="shared" si="19"/>
        <v>1.181103</v>
      </c>
      <c r="J83" s="94">
        <f t="shared" si="20"/>
        <v>1.3147598650155825</v>
      </c>
      <c r="K83" s="94"/>
      <c r="L83" s="92">
        <f t="shared" si="21"/>
        <v>0.39694249258576897</v>
      </c>
    </row>
    <row r="84" spans="3:12" x14ac:dyDescent="0.25">
      <c r="C84">
        <v>138</v>
      </c>
      <c r="D84" s="92">
        <v>10.5</v>
      </c>
      <c r="E84" s="92">
        <f t="shared" si="17"/>
        <v>0.41338582677165359</v>
      </c>
      <c r="F84" s="92">
        <v>74.25</v>
      </c>
      <c r="G84" s="92">
        <f t="shared" si="18"/>
        <v>157.32684</v>
      </c>
      <c r="H84" s="92">
        <v>30</v>
      </c>
      <c r="I84" s="92">
        <f t="shared" si="19"/>
        <v>1.181103</v>
      </c>
      <c r="J84" s="94">
        <f t="shared" si="20"/>
        <v>1.5338865091848461</v>
      </c>
      <c r="K84" s="94"/>
      <c r="L84" s="92">
        <f t="shared" si="21"/>
        <v>0.35077137391788016</v>
      </c>
    </row>
    <row r="85" spans="3:12" x14ac:dyDescent="0.25">
      <c r="C85">
        <v>138</v>
      </c>
      <c r="D85" s="92">
        <v>12</v>
      </c>
      <c r="E85" s="92">
        <f t="shared" si="17"/>
        <v>0.47244094488188981</v>
      </c>
      <c r="F85" s="92">
        <v>74.989999999999995</v>
      </c>
      <c r="G85" s="92">
        <f t="shared" si="18"/>
        <v>158.89481119999999</v>
      </c>
      <c r="H85" s="92">
        <v>30</v>
      </c>
      <c r="I85" s="92">
        <f t="shared" si="19"/>
        <v>1.181103</v>
      </c>
      <c r="J85" s="94">
        <f t="shared" si="20"/>
        <v>1.75301315335411</v>
      </c>
      <c r="K85" s="94"/>
      <c r="L85" s="92">
        <f t="shared" si="21"/>
        <v>0.30998386752645252</v>
      </c>
    </row>
    <row r="86" spans="3:12" x14ac:dyDescent="0.25">
      <c r="C86">
        <v>138</v>
      </c>
      <c r="D86" s="92">
        <v>13.5</v>
      </c>
      <c r="E86" s="92">
        <f t="shared" si="17"/>
        <v>0.53149606299212604</v>
      </c>
      <c r="F86" s="92">
        <v>75.739999999999995</v>
      </c>
      <c r="G86" s="92">
        <f t="shared" si="18"/>
        <v>160.48397119999998</v>
      </c>
      <c r="H86" s="92">
        <v>30</v>
      </c>
      <c r="I86" s="92">
        <f t="shared" si="19"/>
        <v>1.181103</v>
      </c>
      <c r="J86" s="94">
        <f t="shared" si="20"/>
        <v>1.9721397975233736</v>
      </c>
      <c r="K86" s="94"/>
      <c r="L86" s="92">
        <f t="shared" si="21"/>
        <v>0.27829699517213874</v>
      </c>
    </row>
  </sheetData>
  <mergeCells count="51">
    <mergeCell ref="N63:O63"/>
    <mergeCell ref="D4:J4"/>
    <mergeCell ref="D5:J5"/>
    <mergeCell ref="D6:J6"/>
    <mergeCell ref="D7:J7"/>
    <mergeCell ref="D8:J8"/>
    <mergeCell ref="K9:L9"/>
    <mergeCell ref="D9:J9"/>
    <mergeCell ref="D10:J10"/>
    <mergeCell ref="D11:J11"/>
    <mergeCell ref="D12:J12"/>
    <mergeCell ref="K4:L4"/>
    <mergeCell ref="K5:L5"/>
    <mergeCell ref="K6:L6"/>
    <mergeCell ref="K7:L7"/>
    <mergeCell ref="K8:L8"/>
    <mergeCell ref="J72:K72"/>
    <mergeCell ref="J73:K73"/>
    <mergeCell ref="J76:K76"/>
    <mergeCell ref="J77:K77"/>
    <mergeCell ref="K10:L10"/>
    <mergeCell ref="K11:L11"/>
    <mergeCell ref="K12:L12"/>
    <mergeCell ref="J68:K68"/>
    <mergeCell ref="J69:K69"/>
    <mergeCell ref="J70:K70"/>
    <mergeCell ref="J71:K71"/>
    <mergeCell ref="D63:E63"/>
    <mergeCell ref="F63:G63"/>
    <mergeCell ref="H63:I63"/>
    <mergeCell ref="J63:K63"/>
    <mergeCell ref="J64:K64"/>
    <mergeCell ref="J65:K65"/>
    <mergeCell ref="J66:K66"/>
    <mergeCell ref="J67:K67"/>
    <mergeCell ref="L76:M76"/>
    <mergeCell ref="J86:K86"/>
    <mergeCell ref="D75:M75"/>
    <mergeCell ref="D62:M62"/>
    <mergeCell ref="J83:K83"/>
    <mergeCell ref="J84:K84"/>
    <mergeCell ref="J85:K85"/>
    <mergeCell ref="D76:E76"/>
    <mergeCell ref="F76:G76"/>
    <mergeCell ref="H76:I76"/>
    <mergeCell ref="J78:K78"/>
    <mergeCell ref="J79:K79"/>
    <mergeCell ref="J80:K80"/>
    <mergeCell ref="J81:K81"/>
    <mergeCell ref="J82:K82"/>
    <mergeCell ref="L63:M63"/>
  </mergeCells>
  <pageMargins left="0.7" right="0.7" top="0.75" bottom="0.75" header="0.3" footer="0.3"/>
  <pageSetup scale="54" orientation="portrait" r:id="rId1"/>
  <drawing r:id="rId2"/>
  <legacyDrawing r:id="rId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DB4B7B2B4CAE1D41BC2CF22D4C73D631" ma:contentTypeVersion="3" ma:contentTypeDescription="Create a new document." ma:contentTypeScope="" ma:versionID="84b8012e55542263f2bc9a7ef4e0db27">
  <xsd:schema xmlns:xsd="http://www.w3.org/2001/XMLSchema" xmlns:xs="http://www.w3.org/2001/XMLSchema" xmlns:p="http://schemas.microsoft.com/office/2006/metadata/properties" xmlns:ns2="f936473c-5bb0-490c-ae98-8a7223c19ae8" targetNamespace="http://schemas.microsoft.com/office/2006/metadata/properties" ma:root="true" ma:fieldsID="afaec1793bc0b251068506963548ae10" ns2:_="">
    <xsd:import namespace="f936473c-5bb0-490c-ae98-8a7223c19ae8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936473c-5bb0-490c-ae98-8a7223c19ae8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5542B5D3-EBF2-436F-AA45-CA5D0001A594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f936473c-5bb0-490c-ae98-8a7223c19ae8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839ECEB5-DF0D-43DD-B02E-A420F63E8DB5}">
  <ds:schemaRefs>
    <ds:schemaRef ds:uri="http://schemas.microsoft.com/office/2006/metadata/properties"/>
    <ds:schemaRef ds:uri="http://schemas.microsoft.com/office/infopath/2007/PartnerControls"/>
  </ds:schemaRefs>
</ds:datastoreItem>
</file>

<file path=customXml/itemProps3.xml><?xml version="1.0" encoding="utf-8"?>
<ds:datastoreItem xmlns:ds="http://schemas.openxmlformats.org/officeDocument/2006/customXml" ds:itemID="{DCE3A586-C6AF-4661-B24A-C54F17E7594C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Owen</dc:creator>
  <cp:keywords/>
  <dc:description/>
  <cp:lastModifiedBy>Thomas Holland</cp:lastModifiedBy>
  <cp:revision/>
  <dcterms:created xsi:type="dcterms:W3CDTF">2022-03-10T10:37:56Z</dcterms:created>
  <dcterms:modified xsi:type="dcterms:W3CDTF">2025-12-07T09:07:02Z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0x010100DB4B7B2B4CAE1D41BC2CF22D4C73D631</vt:lpwstr>
  </property>
  <property fmtid="{D5CDD505-2E9C-101B-9397-08002B2CF9AE}" pid="3" name="MediaServiceImageTags">
    <vt:lpwstr/>
  </property>
</Properties>
</file>