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0783_student_uwtsd_ac_uk/Documents/"/>
    </mc:Choice>
  </mc:AlternateContent>
  <xr:revisionPtr revIDLastSave="9" documentId="13_ncr:1_{146A58FB-08B9-4513-8F69-A043847C8266}" xr6:coauthVersionLast="47" xr6:coauthVersionMax="47" xr10:uidLastSave="{9B70EEAC-2371-5B4E-8B28-89E33BFB561F}"/>
  <bookViews>
    <workbookView xWindow="0" yWindow="500" windowWidth="28800" windowHeight="16280" xr2:uid="{00000000-000D-0000-FFFF-FFFF00000000}"/>
  </bookViews>
  <sheets>
    <sheet name="Dyno 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K7" i="1"/>
  <c r="N8" i="1"/>
  <c r="M7" i="1"/>
  <c r="L7" i="1"/>
  <c r="J7" i="1"/>
  <c r="I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C3" i="1"/>
  <c r="H7" i="1"/>
  <c r="E8" i="1"/>
  <c r="E7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F7" i="1"/>
  <c r="G7" i="1"/>
  <c r="J3" i="1"/>
  <c r="H3" i="1"/>
  <c r="I3" i="1" s="1"/>
  <c r="E3" i="1"/>
  <c r="D3" i="1"/>
  <c r="G14" i="1" s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F97" i="1" l="1"/>
  <c r="G12" i="1"/>
  <c r="G44" i="1"/>
  <c r="G36" i="1"/>
  <c r="G28" i="1"/>
  <c r="G20" i="1"/>
  <c r="G76" i="1"/>
  <c r="G68" i="1"/>
  <c r="G60" i="1"/>
  <c r="G52" i="1"/>
  <c r="G92" i="1"/>
  <c r="G84" i="1"/>
  <c r="G59" i="1"/>
  <c r="G27" i="1"/>
  <c r="G82" i="1"/>
  <c r="G58" i="1"/>
  <c r="G34" i="1"/>
  <c r="G10" i="1"/>
  <c r="G89" i="1"/>
  <c r="G65" i="1"/>
  <c r="G41" i="1"/>
  <c r="G17" i="1"/>
  <c r="G88" i="1"/>
  <c r="G64" i="1"/>
  <c r="G48" i="1"/>
  <c r="G40" i="1"/>
  <c r="G32" i="1"/>
  <c r="G8" i="1"/>
  <c r="F16" i="1"/>
  <c r="K16" i="1" s="1"/>
  <c r="G93" i="1"/>
  <c r="G85" i="1"/>
  <c r="G77" i="1"/>
  <c r="G69" i="1"/>
  <c r="G61" i="1"/>
  <c r="G53" i="1"/>
  <c r="G45" i="1"/>
  <c r="G37" i="1"/>
  <c r="G29" i="1"/>
  <c r="G21" i="1"/>
  <c r="G13" i="1"/>
  <c r="G75" i="1"/>
  <c r="G35" i="1"/>
  <c r="G90" i="1"/>
  <c r="G66" i="1"/>
  <c r="G42" i="1"/>
  <c r="G18" i="1"/>
  <c r="G81" i="1"/>
  <c r="G57" i="1"/>
  <c r="G33" i="1"/>
  <c r="G9" i="1"/>
  <c r="G96" i="1"/>
  <c r="G80" i="1"/>
  <c r="G56" i="1"/>
  <c r="G24" i="1"/>
  <c r="G91" i="1"/>
  <c r="G51" i="1"/>
  <c r="G19" i="1"/>
  <c r="G74" i="1"/>
  <c r="G50" i="1"/>
  <c r="G26" i="1"/>
  <c r="G97" i="1"/>
  <c r="G73" i="1"/>
  <c r="G49" i="1"/>
  <c r="G25" i="1"/>
  <c r="G72" i="1"/>
  <c r="G16" i="1"/>
  <c r="G83" i="1"/>
  <c r="G67" i="1"/>
  <c r="G43" i="1"/>
  <c r="G11" i="1"/>
  <c r="G95" i="1"/>
  <c r="G87" i="1"/>
  <c r="G79" i="1"/>
  <c r="G71" i="1"/>
  <c r="G63" i="1"/>
  <c r="G55" i="1"/>
  <c r="G47" i="1"/>
  <c r="G39" i="1"/>
  <c r="G31" i="1"/>
  <c r="G23" i="1"/>
  <c r="G15" i="1"/>
  <c r="G94" i="1"/>
  <c r="G86" i="1"/>
  <c r="G78" i="1"/>
  <c r="G70" i="1"/>
  <c r="G62" i="1"/>
  <c r="G54" i="1"/>
  <c r="G46" i="1"/>
  <c r="G38" i="1"/>
  <c r="G30" i="1"/>
  <c r="G22" i="1"/>
  <c r="F24" i="1"/>
  <c r="K24" i="1" s="1"/>
  <c r="F32" i="1"/>
  <c r="K32" i="1" s="1"/>
  <c r="F8" i="1"/>
  <c r="K8" i="1" s="1"/>
  <c r="F60" i="1"/>
  <c r="K60" i="1" s="1"/>
  <c r="F52" i="1"/>
  <c r="K52" i="1" s="1"/>
  <c r="F44" i="1"/>
  <c r="K44" i="1" s="1"/>
  <c r="F36" i="1"/>
  <c r="K36" i="1" s="1"/>
  <c r="F28" i="1"/>
  <c r="K28" i="1" s="1"/>
  <c r="F20" i="1"/>
  <c r="K20" i="1" s="1"/>
  <c r="F12" i="1"/>
  <c r="K12" i="1" s="1"/>
  <c r="F91" i="1"/>
  <c r="K91" i="1" s="1"/>
  <c r="F83" i="1"/>
  <c r="K83" i="1" s="1"/>
  <c r="F75" i="1"/>
  <c r="K75" i="1" s="1"/>
  <c r="F67" i="1"/>
  <c r="K67" i="1" s="1"/>
  <c r="F59" i="1"/>
  <c r="K59" i="1" s="1"/>
  <c r="F51" i="1"/>
  <c r="K51" i="1" s="1"/>
  <c r="F43" i="1"/>
  <c r="K43" i="1" s="1"/>
  <c r="F35" i="1"/>
  <c r="K35" i="1" s="1"/>
  <c r="F27" i="1"/>
  <c r="K27" i="1" s="1"/>
  <c r="F19" i="1"/>
  <c r="K19" i="1" s="1"/>
  <c r="F11" i="1"/>
  <c r="K11" i="1" s="1"/>
  <c r="F96" i="1"/>
  <c r="K96" i="1" s="1"/>
  <c r="F80" i="1"/>
  <c r="K80" i="1" s="1"/>
  <c r="F64" i="1"/>
  <c r="K64" i="1" s="1"/>
  <c r="F40" i="1"/>
  <c r="K40" i="1" s="1"/>
  <c r="F92" i="1"/>
  <c r="K92" i="1" s="1"/>
  <c r="F84" i="1"/>
  <c r="K84" i="1" s="1"/>
  <c r="F76" i="1"/>
  <c r="K76" i="1" s="1"/>
  <c r="F68" i="1"/>
  <c r="K68" i="1" s="1"/>
  <c r="F90" i="1"/>
  <c r="K90" i="1" s="1"/>
  <c r="F82" i="1"/>
  <c r="K82" i="1" s="1"/>
  <c r="F74" i="1"/>
  <c r="K74" i="1" s="1"/>
  <c r="F66" i="1"/>
  <c r="K66" i="1" s="1"/>
  <c r="F58" i="1"/>
  <c r="K58" i="1" s="1"/>
  <c r="F50" i="1"/>
  <c r="K50" i="1" s="1"/>
  <c r="F42" i="1"/>
  <c r="K42" i="1" s="1"/>
  <c r="F34" i="1"/>
  <c r="K34" i="1" s="1"/>
  <c r="F26" i="1"/>
  <c r="K26" i="1" s="1"/>
  <c r="F18" i="1"/>
  <c r="K18" i="1" s="1"/>
  <c r="F10" i="1"/>
  <c r="K10" i="1" s="1"/>
  <c r="F89" i="1"/>
  <c r="K89" i="1" s="1"/>
  <c r="F81" i="1"/>
  <c r="K81" i="1" s="1"/>
  <c r="F73" i="1"/>
  <c r="K73" i="1" s="1"/>
  <c r="F65" i="1"/>
  <c r="K65" i="1" s="1"/>
  <c r="F57" i="1"/>
  <c r="K57" i="1" s="1"/>
  <c r="F49" i="1"/>
  <c r="K49" i="1" s="1"/>
  <c r="F41" i="1"/>
  <c r="K41" i="1" s="1"/>
  <c r="F33" i="1"/>
  <c r="K33" i="1" s="1"/>
  <c r="F25" i="1"/>
  <c r="K25" i="1" s="1"/>
  <c r="F17" i="1"/>
  <c r="K17" i="1" s="1"/>
  <c r="F9" i="1"/>
  <c r="K9" i="1" s="1"/>
  <c r="F88" i="1"/>
  <c r="K88" i="1" s="1"/>
  <c r="F56" i="1"/>
  <c r="K56" i="1" s="1"/>
  <c r="F95" i="1"/>
  <c r="K95" i="1" s="1"/>
  <c r="F79" i="1"/>
  <c r="K79" i="1" s="1"/>
  <c r="F63" i="1"/>
  <c r="K63" i="1" s="1"/>
  <c r="F47" i="1"/>
  <c r="K47" i="1" s="1"/>
  <c r="F31" i="1"/>
  <c r="K31" i="1" s="1"/>
  <c r="F15" i="1"/>
  <c r="K15" i="1" s="1"/>
  <c r="F86" i="1"/>
  <c r="K86" i="1" s="1"/>
  <c r="F70" i="1"/>
  <c r="K70" i="1" s="1"/>
  <c r="F54" i="1"/>
  <c r="K54" i="1" s="1"/>
  <c r="F38" i="1"/>
  <c r="K38" i="1" s="1"/>
  <c r="F22" i="1"/>
  <c r="K22" i="1" s="1"/>
  <c r="F72" i="1"/>
  <c r="K72" i="1" s="1"/>
  <c r="F48" i="1"/>
  <c r="K48" i="1" s="1"/>
  <c r="F87" i="1"/>
  <c r="K87" i="1" s="1"/>
  <c r="F71" i="1"/>
  <c r="K71" i="1" s="1"/>
  <c r="F55" i="1"/>
  <c r="K55" i="1" s="1"/>
  <c r="F39" i="1"/>
  <c r="K39" i="1" s="1"/>
  <c r="F23" i="1"/>
  <c r="K23" i="1" s="1"/>
  <c r="F94" i="1"/>
  <c r="K94" i="1" s="1"/>
  <c r="F78" i="1"/>
  <c r="K78" i="1" s="1"/>
  <c r="F62" i="1"/>
  <c r="K62" i="1" s="1"/>
  <c r="F46" i="1"/>
  <c r="K46" i="1" s="1"/>
  <c r="F30" i="1"/>
  <c r="K30" i="1" s="1"/>
  <c r="F14" i="1"/>
  <c r="K14" i="1" s="1"/>
  <c r="F93" i="1"/>
  <c r="K93" i="1" s="1"/>
  <c r="F85" i="1"/>
  <c r="K85" i="1" s="1"/>
  <c r="F77" i="1"/>
  <c r="K77" i="1" s="1"/>
  <c r="F69" i="1"/>
  <c r="K69" i="1" s="1"/>
  <c r="F61" i="1"/>
  <c r="K61" i="1" s="1"/>
  <c r="F53" i="1"/>
  <c r="K53" i="1" s="1"/>
  <c r="F45" i="1"/>
  <c r="K45" i="1" s="1"/>
  <c r="F37" i="1"/>
  <c r="K37" i="1" s="1"/>
  <c r="F29" i="1"/>
  <c r="K29" i="1" s="1"/>
  <c r="F21" i="1"/>
  <c r="K21" i="1" s="1"/>
  <c r="F13" i="1"/>
  <c r="K13" i="1" s="1"/>
  <c r="H97" i="1" l="1"/>
  <c r="K97" i="1"/>
  <c r="H44" i="1"/>
  <c r="H37" i="1"/>
  <c r="I37" i="1" s="1"/>
  <c r="H64" i="1"/>
  <c r="I64" i="1" s="1"/>
  <c r="H53" i="1"/>
  <c r="I53" i="1" s="1"/>
  <c r="H8" i="1"/>
  <c r="I8" i="1" s="1"/>
  <c r="H54" i="1"/>
  <c r="I54" i="1" s="1"/>
  <c r="H69" i="1"/>
  <c r="H24" i="1"/>
  <c r="I24" i="1" s="1"/>
  <c r="H15" i="1"/>
  <c r="I15" i="1" s="1"/>
  <c r="H43" i="1"/>
  <c r="H92" i="1"/>
  <c r="H40" i="1"/>
  <c r="I40" i="1" s="1"/>
  <c r="H22" i="1"/>
  <c r="I22" i="1" s="1"/>
  <c r="H80" i="1"/>
  <c r="I80" i="1" s="1"/>
  <c r="H96" i="1"/>
  <c r="H11" i="1"/>
  <c r="I11" i="1" s="1"/>
  <c r="H10" i="1"/>
  <c r="I10" i="1" s="1"/>
  <c r="H26" i="1"/>
  <c r="H59" i="1"/>
  <c r="H58" i="1"/>
  <c r="I58" i="1" s="1"/>
  <c r="H78" i="1"/>
  <c r="H75" i="1"/>
  <c r="H94" i="1"/>
  <c r="I94" i="1" s="1"/>
  <c r="H88" i="1"/>
  <c r="I88" i="1" s="1"/>
  <c r="H74" i="1"/>
  <c r="I74" i="1" s="1"/>
  <c r="H83" i="1"/>
  <c r="I83" i="1" s="1"/>
  <c r="H49" i="1"/>
  <c r="I49" i="1" s="1"/>
  <c r="H45" i="1"/>
  <c r="I45" i="1" s="1"/>
  <c r="H61" i="1"/>
  <c r="H19" i="1"/>
  <c r="I19" i="1" s="1"/>
  <c r="H27" i="1"/>
  <c r="I27" i="1" s="1"/>
  <c r="H31" i="1"/>
  <c r="H14" i="1"/>
  <c r="I14" i="1" s="1"/>
  <c r="H30" i="1"/>
  <c r="I30" i="1" s="1"/>
  <c r="H67" i="1"/>
  <c r="H23" i="1"/>
  <c r="I23" i="1" s="1"/>
  <c r="H91" i="1"/>
  <c r="I91" i="1" s="1"/>
  <c r="H29" i="1"/>
  <c r="I29" i="1" s="1"/>
  <c r="H52" i="1"/>
  <c r="H60" i="1"/>
  <c r="H70" i="1"/>
  <c r="H85" i="1"/>
  <c r="I85" i="1" s="1"/>
  <c r="H47" i="1"/>
  <c r="I47" i="1" s="1"/>
  <c r="H51" i="1"/>
  <c r="I51" i="1" s="1"/>
  <c r="H50" i="1"/>
  <c r="I50" i="1" s="1"/>
  <c r="H62" i="1"/>
  <c r="H39" i="1"/>
  <c r="H90" i="1"/>
  <c r="I90" i="1" s="1"/>
  <c r="H12" i="1"/>
  <c r="I12" i="1" s="1"/>
  <c r="H81" i="1"/>
  <c r="I81" i="1" s="1"/>
  <c r="H86" i="1"/>
  <c r="I86" i="1" s="1"/>
  <c r="H42" i="1"/>
  <c r="I42" i="1" s="1"/>
  <c r="H79" i="1"/>
  <c r="I79" i="1" s="1"/>
  <c r="H95" i="1"/>
  <c r="I95" i="1" s="1"/>
  <c r="H66" i="1"/>
  <c r="I66" i="1" s="1"/>
  <c r="H25" i="1"/>
  <c r="H68" i="1"/>
  <c r="I68" i="1" s="1"/>
  <c r="H20" i="1"/>
  <c r="H72" i="1"/>
  <c r="H38" i="1"/>
  <c r="I38" i="1" s="1"/>
  <c r="H89" i="1"/>
  <c r="H18" i="1"/>
  <c r="H35" i="1"/>
  <c r="I35" i="1" s="1"/>
  <c r="H16" i="1"/>
  <c r="H56" i="1"/>
  <c r="I56" i="1" s="1"/>
  <c r="H71" i="1"/>
  <c r="I71" i="1" s="1"/>
  <c r="H76" i="1"/>
  <c r="H28" i="1"/>
  <c r="I28" i="1" s="1"/>
  <c r="H48" i="1"/>
  <c r="I48" i="1" s="1"/>
  <c r="H57" i="1"/>
  <c r="H65" i="1"/>
  <c r="H73" i="1"/>
  <c r="I73" i="1" s="1"/>
  <c r="H32" i="1"/>
  <c r="I32" i="1" s="1"/>
  <c r="H77" i="1"/>
  <c r="I77" i="1" s="1"/>
  <c r="H93" i="1"/>
  <c r="I93" i="1" s="1"/>
  <c r="H34" i="1"/>
  <c r="I34" i="1" s="1"/>
  <c r="H63" i="1"/>
  <c r="H46" i="1"/>
  <c r="I46" i="1" s="1"/>
  <c r="H9" i="1"/>
  <c r="H82" i="1"/>
  <c r="I82" i="1" s="1"/>
  <c r="H17" i="1"/>
  <c r="I17" i="1" s="1"/>
  <c r="H55" i="1"/>
  <c r="H13" i="1"/>
  <c r="I13" i="1" s="1"/>
  <c r="H33" i="1"/>
  <c r="I33" i="1" s="1"/>
  <c r="H21" i="1"/>
  <c r="I21" i="1" s="1"/>
  <c r="H87" i="1"/>
  <c r="H41" i="1"/>
  <c r="H84" i="1"/>
  <c r="I84" i="1" s="1"/>
  <c r="H36" i="1"/>
  <c r="I36" i="1" s="1"/>
  <c r="I70" i="1"/>
  <c r="I44" i="1"/>
  <c r="I78" i="1"/>
  <c r="I97" i="1" l="1"/>
  <c r="I75" i="1"/>
  <c r="I55" i="1"/>
  <c r="I96" i="1"/>
  <c r="I92" i="1"/>
  <c r="I65" i="1"/>
  <c r="I31" i="1"/>
  <c r="I89" i="1"/>
  <c r="I18" i="1"/>
  <c r="I59" i="1"/>
  <c r="I25" i="1"/>
  <c r="I61" i="1"/>
  <c r="I16" i="1"/>
  <c r="I67" i="1"/>
  <c r="I52" i="1"/>
  <c r="I60" i="1"/>
  <c r="I57" i="1"/>
  <c r="I39" i="1"/>
  <c r="I76" i="1"/>
  <c r="I9" i="1"/>
  <c r="I26" i="1"/>
  <c r="I41" i="1"/>
  <c r="I69" i="1"/>
  <c r="I72" i="1"/>
  <c r="I20" i="1"/>
  <c r="I63" i="1"/>
  <c r="I87" i="1"/>
  <c r="I62" i="1"/>
  <c r="I43" i="1"/>
</calcChain>
</file>

<file path=xl/sharedStrings.xml><?xml version="1.0" encoding="utf-8"?>
<sst xmlns="http://schemas.openxmlformats.org/spreadsheetml/2006/main" count="45" uniqueCount="37">
  <si>
    <t>Baro</t>
  </si>
  <si>
    <t>Humidity</t>
  </si>
  <si>
    <t>Ambient temp</t>
  </si>
  <si>
    <t>mBar</t>
  </si>
  <si>
    <t>%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</si>
  <si>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</si>
  <si>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</si>
  <si>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</si>
  <si>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</si>
  <si>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</si>
  <si>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</si>
  <si>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</si>
  <si>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</si>
  <si>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Watts</t>
  </si>
  <si>
    <t>kW</t>
  </si>
  <si>
    <t>Torque</t>
  </si>
  <si>
    <t>Nm</t>
  </si>
  <si>
    <t>Corrected Power</t>
  </si>
  <si>
    <t>R</t>
  </si>
  <si>
    <t>m</t>
  </si>
  <si>
    <t>HP</t>
  </si>
  <si>
    <t>SFC</t>
  </si>
  <si>
    <t>BMEP</t>
  </si>
  <si>
    <t>Fuel Calorific Value</t>
  </si>
  <si>
    <t>kJ/kg</t>
  </si>
  <si>
    <t>No of Cylinders</t>
  </si>
  <si>
    <t>Stroke</t>
  </si>
  <si>
    <t>Bore Area</t>
  </si>
  <si>
    <t>m^2</t>
  </si>
  <si>
    <t>Bore</t>
  </si>
  <si>
    <t>Kelvin</t>
  </si>
  <si>
    <t>Brake Thermal Efficiency</t>
  </si>
  <si>
    <t>Pa</t>
  </si>
  <si>
    <t>kG/kWh</t>
  </si>
  <si>
    <t>Watt</t>
  </si>
  <si>
    <t>Fuel Energy per Second</t>
  </si>
  <si>
    <t>Overall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</si>
</sst>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99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10" fontId="0" fillId="6" borderId="0" xfId="0" applyNumberFormat="1" applyFill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" fontId="0" fillId="7" borderId="0" xfId="0" applyNumberFormat="1" applyFill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2" fontId="0" fillId="7" borderId="6" xfId="0" applyNumberFormat="1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9966FF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Over the RPM Range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0354920100925147"/>
          <c:y val="0.12245993366584804"/>
          <c:w val="0.87101766190075691"/>
          <c:h val="0.73800617768438104"/>
        </c:manualLayout>
      </c:layout>
      <c:scatterChart>
        <c:scatterStyle val="lineMarker"/>
        <c:varyColors val="0"/>
        <c:ser>
          <c:idx val="1"/>
          <c:order val="0"/>
          <c:tx>
            <c:v>SFC </c:v>
          </c:tx>
          <c:marker>
            <c:symbol val="none"/>
          </c:marker>
          <c:xVal>
            <c:numRef>
              <c:f>'Dyno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Data'!$K$7:$K$97</c:f>
              <c:numCache>
                <c:formatCode>0.000</c:formatCode>
                <c:ptCount val="91"/>
                <c:pt idx="0">
                  <c:v>0.36259026726403704</c:v>
                </c:pt>
                <c:pt idx="1">
                  <c:v>0.35347202552110368</c:v>
                </c:pt>
                <c:pt idx="2">
                  <c:v>0.34037298876228222</c:v>
                </c:pt>
                <c:pt idx="3">
                  <c:v>0.31999359243958114</c:v>
                </c:pt>
                <c:pt idx="4">
                  <c:v>0.30865537349541744</c:v>
                </c:pt>
                <c:pt idx="5">
                  <c:v>0.30946121832120266</c:v>
                </c:pt>
                <c:pt idx="6">
                  <c:v>0.29236823626761432</c:v>
                </c:pt>
                <c:pt idx="7">
                  <c:v>0.27781911341973303</c:v>
                </c:pt>
                <c:pt idx="8">
                  <c:v>0.27494560709643079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0.26742521778731948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0.27427107660453859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0.29380496594028316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0.31126248152078745</c:v>
                </c:pt>
                <c:pt idx="60">
                  <c:v>0.31225963507624394</c:v>
                </c:pt>
                <c:pt idx="61">
                  <c:v>0.31449666316106345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0.32599921081791522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0.33155571168345804</c:v>
                </c:pt>
                <c:pt idx="76">
                  <c:v>0.33262984127618805</c:v>
                </c:pt>
                <c:pt idx="77">
                  <c:v>0.33613067842990768</c:v>
                </c:pt>
                <c:pt idx="78">
                  <c:v>0.33993779508429822</c:v>
                </c:pt>
                <c:pt idx="79">
                  <c:v>0.34154886374644899</c:v>
                </c:pt>
                <c:pt idx="80">
                  <c:v>0.34250407446488257</c:v>
                </c:pt>
                <c:pt idx="81">
                  <c:v>0.34643652379044326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0.35952261474745667</c:v>
                </c:pt>
                <c:pt idx="88">
                  <c:v>0.36870019078525007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1BA-1144-80F8-CC7868EAE563}"/>
            </c:ext>
          </c:extLst>
        </c:ser>
        <c:ser>
          <c:idx val="0"/>
          <c:order val="1"/>
          <c:tx>
            <c:v>SFC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'Dyno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Data'!$K$7:$K$97</c:f>
              <c:numCache>
                <c:formatCode>0.000</c:formatCode>
                <c:ptCount val="91"/>
                <c:pt idx="0">
                  <c:v>0.36259026726403704</c:v>
                </c:pt>
                <c:pt idx="1">
                  <c:v>0.35347202552110368</c:v>
                </c:pt>
                <c:pt idx="2">
                  <c:v>0.34037298876228222</c:v>
                </c:pt>
                <c:pt idx="3">
                  <c:v>0.31999359243958114</c:v>
                </c:pt>
                <c:pt idx="4">
                  <c:v>0.30865537349541744</c:v>
                </c:pt>
                <c:pt idx="5">
                  <c:v>0.30946121832120266</c:v>
                </c:pt>
                <c:pt idx="6">
                  <c:v>0.29236823626761432</c:v>
                </c:pt>
                <c:pt idx="7">
                  <c:v>0.27781911341973303</c:v>
                </c:pt>
                <c:pt idx="8">
                  <c:v>0.27494560709643079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0.26742521778731948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0.27427107660453859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0.29380496594028316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0.31126248152078745</c:v>
                </c:pt>
                <c:pt idx="60">
                  <c:v>0.31225963507624394</c:v>
                </c:pt>
                <c:pt idx="61">
                  <c:v>0.31449666316106345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0.32599921081791522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0.33155571168345804</c:v>
                </c:pt>
                <c:pt idx="76">
                  <c:v>0.33262984127618805</c:v>
                </c:pt>
                <c:pt idx="77">
                  <c:v>0.33613067842990768</c:v>
                </c:pt>
                <c:pt idx="78">
                  <c:v>0.33993779508429822</c:v>
                </c:pt>
                <c:pt idx="79">
                  <c:v>0.34154886374644899</c:v>
                </c:pt>
                <c:pt idx="80">
                  <c:v>0.34250407446488257</c:v>
                </c:pt>
                <c:pt idx="81">
                  <c:v>0.34643652379044326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0.35952261474745667</c:v>
                </c:pt>
                <c:pt idx="88">
                  <c:v>0.36870019078525007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1BA-1144-80F8-CC7868EAE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0304512"/>
        <c:axId val="242342319"/>
      </c:scatterChart>
      <c:valAx>
        <c:axId val="1700304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342319"/>
        <c:crosses val="autoZero"/>
        <c:crossBetween val="midCat"/>
      </c:valAx>
      <c:valAx>
        <c:axId val="242342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 Fuel Capacity</a:t>
                </a:r>
              </a:p>
            </c:rich>
          </c:tx>
          <c:layout>
            <c:manualLayout>
              <c:xMode val="edge"/>
              <c:yMode val="edge"/>
              <c:x val="1.5138772077375946E-2"/>
              <c:y val="0.3417363344051446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0304512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(Nm) Over the RPM Range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0354920100925147"/>
          <c:y val="0.12245993366584804"/>
          <c:w val="0.87101766190075691"/>
          <c:h val="0.73800617768438104"/>
        </c:manualLayout>
      </c:layout>
      <c:scatterChart>
        <c:scatterStyle val="lineMarker"/>
        <c:varyColors val="0"/>
        <c:ser>
          <c:idx val="0"/>
          <c:order val="0"/>
          <c:tx>
            <c:v>Torque</c:v>
          </c:tx>
          <c:marker>
            <c:symbol val="none"/>
          </c:marker>
          <c:xVal>
            <c:numRef>
              <c:f>'Dyno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Data'!$G$7:$G$97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B55-E044-BB3F-9778A18AB1C2}"/>
            </c:ext>
          </c:extLst>
        </c:ser>
        <c:ser>
          <c:idx val="1"/>
          <c:order val="1"/>
          <c:tx>
            <c:v>Torque</c:v>
          </c:tx>
          <c:marker>
            <c:symbol val="none"/>
          </c:marker>
          <c:xVal>
            <c:numRef>
              <c:f>'Dyno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Data'!$G$7:$G$97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B55-E044-BB3F-9778A18AB1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0304512"/>
        <c:axId val="242342319"/>
      </c:scatterChart>
      <c:valAx>
        <c:axId val="1700304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342319"/>
        <c:crosses val="autoZero"/>
        <c:crossBetween val="midCat"/>
      </c:valAx>
      <c:valAx>
        <c:axId val="242342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layout>
            <c:manualLayout>
              <c:xMode val="edge"/>
              <c:yMode val="edge"/>
              <c:x val="1.5138772077375946E-2"/>
              <c:y val="0.3417363344051446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0304512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(kW) Over the RPM Range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0354920100925147"/>
          <c:y val="0.12245993366584804"/>
          <c:w val="0.87101766190075691"/>
          <c:h val="0.73800617768438104"/>
        </c:manualLayout>
      </c:layout>
      <c:scatterChart>
        <c:scatterStyle val="lineMarker"/>
        <c:varyColors val="0"/>
        <c:ser>
          <c:idx val="1"/>
          <c:order val="0"/>
          <c:tx>
            <c:v>Brake Power</c:v>
          </c:tx>
          <c:marker>
            <c:symbol val="none"/>
          </c:marker>
          <c:xVal>
            <c:numRef>
              <c:f>'Dyno Data'!$B$7:$B$97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'Dyno Data'!$F$7:$F$97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11.4804369325285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20.871222909376002</c:v>
                </c:pt>
                <c:pt idx="21">
                  <c:v>21.513490940018603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30.70440988870245</c:v>
                </c:pt>
                <c:pt idx="40">
                  <c:v>31.192019316255852</c:v>
                </c:pt>
                <c:pt idx="41">
                  <c:v>31.559201085405121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43.331852565948928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43.274188758455992</c:v>
                </c:pt>
                <c:pt idx="80">
                  <c:v>43.186347558375083</c:v>
                </c:pt>
                <c:pt idx="81">
                  <c:v>42.845511315021056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41.350670222137346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9E-614A-B723-C01C5FF93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0304512"/>
        <c:axId val="242342319"/>
      </c:scatterChart>
      <c:valAx>
        <c:axId val="1700304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342319"/>
        <c:crosses val="autoZero"/>
        <c:crossBetween val="midCat"/>
      </c:valAx>
      <c:valAx>
        <c:axId val="242342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layout>
            <c:manualLayout>
              <c:xMode val="edge"/>
              <c:yMode val="edge"/>
              <c:x val="1.5138772077375946E-2"/>
              <c:y val="0.3417363344051446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0304512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171449</xdr:colOff>
      <xdr:row>0</xdr:row>
      <xdr:rowOff>95250</xdr:rowOff>
    </xdr:from>
    <xdr:to>
      <xdr:col>25</xdr:col>
      <xdr:colOff>301624</xdr:colOff>
      <xdr:row>21</xdr:row>
      <xdr:rowOff>50800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57C1417-7AF1-FB33-83B8-416D8789C2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180975</xdr:colOff>
      <xdr:row>22</xdr:row>
      <xdr:rowOff>15875</xdr:rowOff>
    </xdr:from>
    <xdr:to>
      <xdr:col>25</xdr:col>
      <xdr:colOff>307975</xdr:colOff>
      <xdr:row>42</xdr:row>
      <xdr:rowOff>155575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7BCB0D5-EBFD-9248-A456-FCE9EA648E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209550</xdr:colOff>
      <xdr:row>44</xdr:row>
      <xdr:rowOff>22225</xdr:rowOff>
    </xdr:from>
    <xdr:to>
      <xdr:col>25</xdr:col>
      <xdr:colOff>336550</xdr:colOff>
      <xdr:row>64</xdr:row>
      <xdr:rowOff>161925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73389FF-DFA6-E64B-86DF-78177960FF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"/>
  <sheetViews>
    <sheetView tabSelected="1" workbookViewId="0">
      <selection activeCell="N8" sqref="N8"/>
    </sheetView>
  </sheetViews>
  <sheetFormatPr baseColWidth="10" defaultColWidth="8.83203125" defaultRowHeight="15" x14ac:dyDescent="0.2"/>
  <cols>
    <col min="1" max="1" width="9.1640625" style="1"/>
    <col min="2" max="2" width="13.5" style="1" customWidth="1"/>
    <col min="3" max="3" width="14.5" customWidth="1"/>
    <col min="4" max="4" width="10.5" style="1" customWidth="1"/>
    <col min="6" max="6" width="9.6640625" bestFit="1" customWidth="1"/>
    <col min="7" max="7" width="9.1640625" style="1"/>
    <col min="8" max="8" width="16.5" style="1" customWidth="1"/>
    <col min="9" max="9" width="17" style="1" customWidth="1"/>
    <col min="10" max="10" width="15.5" style="1" customWidth="1"/>
    <col min="11" max="11" width="11.5" style="1" customWidth="1"/>
    <col min="12" max="12" width="27.33203125" customWidth="1"/>
    <col min="13" max="13" width="25.5" customWidth="1"/>
    <col min="14" max="14" width="17.83203125" customWidth="1"/>
  </cols>
  <sheetData>
    <row r="1" spans="1:14" x14ac:dyDescent="0.2">
      <c r="A1" s="5" t="s">
        <v>0</v>
      </c>
      <c r="B1" s="6" t="s">
        <v>1</v>
      </c>
      <c r="C1" s="6" t="s">
        <v>2</v>
      </c>
      <c r="D1" s="6" t="s">
        <v>18</v>
      </c>
      <c r="E1" s="46" t="s">
        <v>23</v>
      </c>
      <c r="F1" s="46"/>
      <c r="G1" s="46"/>
      <c r="H1" s="2" t="s">
        <v>29</v>
      </c>
      <c r="I1" s="2" t="s">
        <v>27</v>
      </c>
      <c r="J1" s="2" t="s">
        <v>26</v>
      </c>
      <c r="K1" s="46" t="s">
        <v>25</v>
      </c>
      <c r="L1" s="49"/>
    </row>
    <row r="2" spans="1:14" x14ac:dyDescent="0.2">
      <c r="A2" s="7" t="s">
        <v>3</v>
      </c>
      <c r="B2" s="2" t="s">
        <v>4</v>
      </c>
      <c r="C2" s="2" t="s">
        <v>30</v>
      </c>
      <c r="D2" s="2" t="s">
        <v>19</v>
      </c>
      <c r="E2" s="47" t="s">
        <v>24</v>
      </c>
      <c r="F2" s="47"/>
      <c r="G2" s="47"/>
      <c r="H2" s="2" t="s">
        <v>19</v>
      </c>
      <c r="I2" s="2" t="s">
        <v>28</v>
      </c>
      <c r="J2" s="2" t="s">
        <v>19</v>
      </c>
      <c r="K2" s="46"/>
      <c r="L2" s="49"/>
    </row>
    <row r="3" spans="1:14" x14ac:dyDescent="0.2">
      <c r="A3" s="8">
        <v>1018.9</v>
      </c>
      <c r="B3" s="9">
        <v>46</v>
      </c>
      <c r="C3" s="9">
        <f>293+27</f>
        <v>320</v>
      </c>
      <c r="D3" s="9">
        <f>815.776*10^-3</f>
        <v>0.81577599999999995</v>
      </c>
      <c r="E3" s="48">
        <f>44*10^6</f>
        <v>44000000</v>
      </c>
      <c r="F3" s="48"/>
      <c r="G3" s="48"/>
      <c r="H3" s="9">
        <f>75*10^-3</f>
        <v>7.4999999999999997E-2</v>
      </c>
      <c r="I3" s="9">
        <f>(PI()*(H3^2))/4</f>
        <v>4.4178646691106467E-3</v>
      </c>
      <c r="J3" s="9">
        <f>90*10^-3</f>
        <v>0.09</v>
      </c>
      <c r="K3" s="48">
        <v>4</v>
      </c>
      <c r="L3" s="50"/>
    </row>
    <row r="4" spans="1:14" x14ac:dyDescent="0.2">
      <c r="C4" s="1"/>
    </row>
    <row r="5" spans="1:14" x14ac:dyDescent="0.2">
      <c r="A5" s="12" t="s">
        <v>5</v>
      </c>
      <c r="B5" s="13" t="s">
        <v>6</v>
      </c>
      <c r="C5" s="13" t="s">
        <v>7</v>
      </c>
      <c r="D5" s="13" t="s">
        <v>8</v>
      </c>
      <c r="E5" s="14" t="s">
        <v>12</v>
      </c>
      <c r="F5" s="15" t="s">
        <v>12</v>
      </c>
      <c r="G5" s="15" t="s">
        <v>15</v>
      </c>
      <c r="H5" s="16" t="s">
        <v>17</v>
      </c>
      <c r="I5" s="16" t="s">
        <v>17</v>
      </c>
      <c r="J5" s="18" t="s">
        <v>22</v>
      </c>
      <c r="K5" s="18" t="s">
        <v>21</v>
      </c>
      <c r="L5" s="18" t="s">
        <v>31</v>
      </c>
      <c r="M5" s="38" t="s">
        <v>35</v>
      </c>
      <c r="N5" s="42" t="s">
        <v>36</v>
      </c>
    </row>
    <row r="6" spans="1:14" x14ac:dyDescent="0.2">
      <c r="A6" s="17" t="s">
        <v>9</v>
      </c>
      <c r="B6" s="11" t="s">
        <v>10</v>
      </c>
      <c r="C6" s="11" t="s">
        <v>11</v>
      </c>
      <c r="D6" s="11" t="s">
        <v>8</v>
      </c>
      <c r="E6" s="10" t="s">
        <v>13</v>
      </c>
      <c r="F6" s="3" t="s">
        <v>14</v>
      </c>
      <c r="G6" s="3" t="s">
        <v>16</v>
      </c>
      <c r="H6" s="4" t="s">
        <v>14</v>
      </c>
      <c r="I6" s="4" t="s">
        <v>20</v>
      </c>
      <c r="J6" s="33" t="s">
        <v>32</v>
      </c>
      <c r="K6" s="33" t="s">
        <v>33</v>
      </c>
      <c r="L6" s="33" t="s">
        <v>4</v>
      </c>
      <c r="M6" s="39" t="s">
        <v>34</v>
      </c>
      <c r="N6" s="43" t="s">
        <v>4</v>
      </c>
    </row>
    <row r="7" spans="1:14" x14ac:dyDescent="0.2">
      <c r="A7" s="19">
        <v>102.27500000000001</v>
      </c>
      <c r="B7" s="20">
        <v>1000</v>
      </c>
      <c r="C7" s="20">
        <v>7.0400000000000004E-2</v>
      </c>
      <c r="D7" s="20">
        <v>1.2658</v>
      </c>
      <c r="E7" s="21">
        <f>(2*PI()*B7*G7)/60</f>
        <v>8737.1346834664837</v>
      </c>
      <c r="F7" s="22">
        <f>E7*10^-3</f>
        <v>8.7371346834664845</v>
      </c>
      <c r="G7" s="22">
        <f t="shared" ref="G7:G38" si="0">A7*$D$3</f>
        <v>83.433490399999997</v>
      </c>
      <c r="H7" s="23">
        <f t="shared" ref="H7:H38" si="1">F7*((1.01325/($A$3*10^-3))*(SQRT($C$3/293)))</f>
        <v>9.0801967639102017</v>
      </c>
      <c r="I7" s="23">
        <f>H7*1.341022</f>
        <v>12.176743624732387</v>
      </c>
      <c r="J7" s="24">
        <f>(F7*60*2)/($I$3*$J$3*B7*$K$3)</f>
        <v>659.22757846913578</v>
      </c>
      <c r="K7" s="25">
        <f>((C7*0.75)*(60/F7))</f>
        <v>0.36259026726403704</v>
      </c>
      <c r="L7" s="34">
        <f>E7/(((C7/60)*0.75)*$E$3)</f>
        <v>0.22564913955233687</v>
      </c>
      <c r="M7" s="40">
        <f>$E$3*(K7/3600)</f>
        <v>4431.6588221160082</v>
      </c>
      <c r="N7" s="44">
        <f>(F7*3600)/M7</f>
        <v>7.0974969245175297</v>
      </c>
    </row>
    <row r="8" spans="1:14" x14ac:dyDescent="0.2">
      <c r="A8" s="19">
        <v>102.756</v>
      </c>
      <c r="B8" s="20">
        <f t="shared" ref="B8:B39" si="2">B7+50</f>
        <v>1050</v>
      </c>
      <c r="C8" s="20">
        <v>7.2400000000000006E-2</v>
      </c>
      <c r="D8" s="20">
        <v>1.26783</v>
      </c>
      <c r="E8" s="21">
        <f>(2*PI()*B8*G8)/60</f>
        <v>9217.1367598239667</v>
      </c>
      <c r="F8" s="22">
        <f t="shared" ref="F8:F71" si="3">E8*10^-3</f>
        <v>9.2171367598239673</v>
      </c>
      <c r="G8" s="22">
        <f t="shared" si="0"/>
        <v>83.825878656</v>
      </c>
      <c r="H8" s="23">
        <f t="shared" si="1"/>
        <v>9.5790460386797793</v>
      </c>
      <c r="I8" s="23">
        <f t="shared" ref="I8:I71" si="4">H8*1.341022</f>
        <v>12.845711476882434</v>
      </c>
      <c r="J8" s="24">
        <f t="shared" ref="J8:J71" si="5">(F8*60*2)/($I$3*$J$3*B8*$K$3)</f>
        <v>662.32793012148147</v>
      </c>
      <c r="K8" s="25">
        <f t="shared" ref="K8:K71" si="6">(C8*(0.75*60))/F8</f>
        <v>0.35347202552110368</v>
      </c>
      <c r="L8" s="34">
        <f t="shared" ref="L8:L71" si="7">E8/(((C8/60)*0.75)*$E$3)</f>
        <v>0.23147003414927084</v>
      </c>
      <c r="M8" s="40">
        <f t="shared" ref="M8:M71" si="8">$E$3*(K8/3600)</f>
        <v>4320.2136452579343</v>
      </c>
      <c r="N8" s="44">
        <f>(F8*3600)/M8</f>
        <v>7.6805674579978316</v>
      </c>
    </row>
    <row r="9" spans="1:14" x14ac:dyDescent="0.2">
      <c r="A9" s="19">
        <v>103.68899999999999</v>
      </c>
      <c r="B9" s="20">
        <f t="shared" si="2"/>
        <v>1100</v>
      </c>
      <c r="C9" s="20">
        <v>7.3700000000000002E-2</v>
      </c>
      <c r="D9" s="20">
        <v>1.2734399999999999</v>
      </c>
      <c r="E9" s="21">
        <f t="shared" ref="E9:E71" si="9">(2*PI()*B9*G9)/60</f>
        <v>9743.7226498494456</v>
      </c>
      <c r="F9" s="22">
        <f t="shared" si="3"/>
        <v>9.7437226498494454</v>
      </c>
      <c r="G9" s="22">
        <f t="shared" si="0"/>
        <v>84.586997663999995</v>
      </c>
      <c r="H9" s="23">
        <f t="shared" si="1"/>
        <v>10.126308232494679</v>
      </c>
      <c r="I9" s="23">
        <f t="shared" si="4"/>
        <v>13.57960211855648</v>
      </c>
      <c r="J9" s="24">
        <f t="shared" si="5"/>
        <v>668.34170993777786</v>
      </c>
      <c r="K9" s="25">
        <f t="shared" si="6"/>
        <v>0.34037298876228222</v>
      </c>
      <c r="L9" s="34">
        <f t="shared" si="7"/>
        <v>0.24037801035770184</v>
      </c>
      <c r="M9" s="40">
        <f t="shared" si="8"/>
        <v>4160.1143070945609</v>
      </c>
      <c r="N9" s="44">
        <f t="shared" ref="N8:N71" si="10">(F9*3600)/M9</f>
        <v>8.431835990573104</v>
      </c>
    </row>
    <row r="10" spans="1:14" x14ac:dyDescent="0.2">
      <c r="A10" s="19">
        <v>104.209</v>
      </c>
      <c r="B10" s="20">
        <f t="shared" si="2"/>
        <v>1150</v>
      </c>
      <c r="C10" s="20">
        <v>7.2800000000000004E-2</v>
      </c>
      <c r="D10" s="20">
        <v>1.2847599999999999</v>
      </c>
      <c r="E10" s="21">
        <f t="shared" si="9"/>
        <v>10237.7049959791</v>
      </c>
      <c r="F10" s="22">
        <f t="shared" si="3"/>
        <v>10.237704995979101</v>
      </c>
      <c r="G10" s="22">
        <f t="shared" si="0"/>
        <v>85.011201184000001</v>
      </c>
      <c r="H10" s="23">
        <f t="shared" si="1"/>
        <v>10.639686709908244</v>
      </c>
      <c r="I10" s="23">
        <f t="shared" si="4"/>
        <v>14.268053951094572</v>
      </c>
      <c r="J10" s="24">
        <f t="shared" si="5"/>
        <v>671.69344145382706</v>
      </c>
      <c r="K10" s="25">
        <f t="shared" si="6"/>
        <v>0.31999359243958114</v>
      </c>
      <c r="L10" s="34">
        <f t="shared" si="7"/>
        <v>0.25568693796151598</v>
      </c>
      <c r="M10" s="40">
        <f t="shared" si="8"/>
        <v>3911.0327964837693</v>
      </c>
      <c r="N10" s="44">
        <f t="shared" si="10"/>
        <v>9.4235307918307587</v>
      </c>
    </row>
    <row r="11" spans="1:14" x14ac:dyDescent="0.2">
      <c r="A11" s="19">
        <v>105.81100000000001</v>
      </c>
      <c r="B11" s="20">
        <f t="shared" si="2"/>
        <v>1200</v>
      </c>
      <c r="C11" s="20">
        <v>7.4399999999999994E-2</v>
      </c>
      <c r="D11" s="20">
        <v>1.2918099999999999</v>
      </c>
      <c r="E11" s="21">
        <f t="shared" si="9"/>
        <v>10847.049128239809</v>
      </c>
      <c r="F11" s="22">
        <f t="shared" si="3"/>
        <v>10.847049128239808</v>
      </c>
      <c r="G11" s="22">
        <f t="shared" si="0"/>
        <v>86.318074335999995</v>
      </c>
      <c r="H11" s="23">
        <f t="shared" si="1"/>
        <v>11.272956634009509</v>
      </c>
      <c r="I11" s="23">
        <f t="shared" si="4"/>
        <v>15.117282851252698</v>
      </c>
      <c r="J11" s="24">
        <f t="shared" si="5"/>
        <v>682.01935277827147</v>
      </c>
      <c r="K11" s="25">
        <f t="shared" si="6"/>
        <v>0.30865537349541744</v>
      </c>
      <c r="L11" s="34">
        <f t="shared" si="7"/>
        <v>0.26507940196089463</v>
      </c>
      <c r="M11" s="40">
        <f t="shared" si="8"/>
        <v>3772.4545649439906</v>
      </c>
      <c r="N11" s="44">
        <f t="shared" si="10"/>
        <v>10.351185465435307</v>
      </c>
    </row>
    <row r="12" spans="1:14" x14ac:dyDescent="0.2">
      <c r="A12" s="19">
        <v>107.51</v>
      </c>
      <c r="B12" s="20">
        <f t="shared" si="2"/>
        <v>1250</v>
      </c>
      <c r="C12" s="20">
        <v>7.8950000000000006E-2</v>
      </c>
      <c r="D12" s="20">
        <v>1.2972900000000001</v>
      </c>
      <c r="E12" s="21">
        <f t="shared" si="9"/>
        <v>11480.436932528499</v>
      </c>
      <c r="F12" s="22">
        <f t="shared" si="3"/>
        <v>11.4804369325285</v>
      </c>
      <c r="G12" s="22">
        <f t="shared" si="0"/>
        <v>87.704077760000004</v>
      </c>
      <c r="H12" s="23">
        <f t="shared" si="1"/>
        <v>11.931214300757587</v>
      </c>
      <c r="I12" s="23">
        <f t="shared" si="4"/>
        <v>16.000020864030539</v>
      </c>
      <c r="J12" s="24">
        <f t="shared" si="5"/>
        <v>692.97049094320994</v>
      </c>
      <c r="K12" s="25">
        <f t="shared" si="6"/>
        <v>0.30946121832120266</v>
      </c>
      <c r="L12" s="34">
        <f t="shared" si="7"/>
        <v>0.26438912850546376</v>
      </c>
      <c r="M12" s="40">
        <f t="shared" si="8"/>
        <v>3782.3037794813658</v>
      </c>
      <c r="N12" s="44">
        <f t="shared" si="10"/>
        <v>10.927089775631339</v>
      </c>
    </row>
    <row r="13" spans="1:14" x14ac:dyDescent="0.2">
      <c r="A13" s="19">
        <v>109.488</v>
      </c>
      <c r="B13" s="20">
        <f t="shared" si="2"/>
        <v>1300</v>
      </c>
      <c r="C13" s="20">
        <v>7.9000000000000001E-2</v>
      </c>
      <c r="D13" s="20">
        <v>1.29895</v>
      </c>
      <c r="E13" s="21">
        <f t="shared" si="9"/>
        <v>12159.323616625683</v>
      </c>
      <c r="F13" s="22">
        <f t="shared" si="3"/>
        <v>12.159323616625683</v>
      </c>
      <c r="G13" s="22">
        <f t="shared" si="0"/>
        <v>89.317682687999991</v>
      </c>
      <c r="H13" s="23">
        <f t="shared" si="1"/>
        <v>12.636757352951355</v>
      </c>
      <c r="I13" s="23">
        <f t="shared" si="4"/>
        <v>16.946169618969531</v>
      </c>
      <c r="J13" s="24">
        <f t="shared" si="5"/>
        <v>705.71996197925921</v>
      </c>
      <c r="K13" s="25">
        <f t="shared" si="6"/>
        <v>0.29236823626761432</v>
      </c>
      <c r="L13" s="34">
        <f t="shared" si="7"/>
        <v>0.27984634330553926</v>
      </c>
      <c r="M13" s="40">
        <f t="shared" si="8"/>
        <v>3573.3895543819526</v>
      </c>
      <c r="N13" s="44">
        <f t="shared" si="10"/>
        <v>12.249872104252978</v>
      </c>
    </row>
    <row r="14" spans="1:14" x14ac:dyDescent="0.2">
      <c r="A14" s="19">
        <v>111.797</v>
      </c>
      <c r="B14" s="20">
        <f t="shared" si="2"/>
        <v>1350</v>
      </c>
      <c r="C14" s="20">
        <v>7.9600000000000004E-2</v>
      </c>
      <c r="D14" s="20">
        <v>1.2946899999999999</v>
      </c>
      <c r="E14" s="21">
        <f t="shared" si="9"/>
        <v>12893.281372575198</v>
      </c>
      <c r="F14" s="22">
        <f t="shared" si="3"/>
        <v>12.893281372575199</v>
      </c>
      <c r="G14" s="22">
        <f t="shared" si="0"/>
        <v>91.201309471999991</v>
      </c>
      <c r="H14" s="23">
        <f t="shared" si="1"/>
        <v>13.399533833097754</v>
      </c>
      <c r="I14" s="23">
        <f t="shared" si="4"/>
        <v>17.969069659928415</v>
      </c>
      <c r="J14" s="24">
        <f t="shared" si="5"/>
        <v>720.60293903802472</v>
      </c>
      <c r="K14" s="25">
        <f t="shared" si="6"/>
        <v>0.27781911341973303</v>
      </c>
      <c r="L14" s="34">
        <f t="shared" si="7"/>
        <v>0.29450163025525805</v>
      </c>
      <c r="M14" s="40">
        <f t="shared" si="8"/>
        <v>3395.566941796737</v>
      </c>
      <c r="N14" s="44">
        <f t="shared" si="10"/>
        <v>13.669532580827331</v>
      </c>
    </row>
    <row r="15" spans="1:14" x14ac:dyDescent="0.2">
      <c r="A15" s="19">
        <v>114.268</v>
      </c>
      <c r="B15" s="20">
        <f t="shared" si="2"/>
        <v>1400</v>
      </c>
      <c r="C15" s="20">
        <v>8.3500000000000005E-2</v>
      </c>
      <c r="D15" s="20">
        <v>1.2855000000000001</v>
      </c>
      <c r="E15" s="21">
        <f t="shared" si="9"/>
        <v>13666.339461398067</v>
      </c>
      <c r="F15" s="22">
        <f t="shared" si="3"/>
        <v>13.666339461398067</v>
      </c>
      <c r="G15" s="22">
        <f t="shared" si="0"/>
        <v>93.217091967999991</v>
      </c>
      <c r="H15" s="23">
        <f t="shared" si="1"/>
        <v>14.202945913917251</v>
      </c>
      <c r="I15" s="23">
        <f t="shared" si="4"/>
        <v>19.046462935373139</v>
      </c>
      <c r="J15" s="24">
        <f t="shared" si="5"/>
        <v>736.53010937678994</v>
      </c>
      <c r="K15" s="25">
        <f t="shared" si="6"/>
        <v>0.27494560709643079</v>
      </c>
      <c r="L15" s="34">
        <f t="shared" si="7"/>
        <v>0.29757952011754091</v>
      </c>
      <c r="M15" s="40">
        <f t="shared" si="8"/>
        <v>3360.446308956376</v>
      </c>
      <c r="N15" s="44">
        <f t="shared" si="10"/>
        <v>14.640561859270496</v>
      </c>
    </row>
    <row r="16" spans="1:14" x14ac:dyDescent="0.2">
      <c r="A16" s="19">
        <v>115.783</v>
      </c>
      <c r="B16" s="20">
        <f t="shared" si="2"/>
        <v>1450</v>
      </c>
      <c r="C16" s="20">
        <v>8.4699999999999998E-2</v>
      </c>
      <c r="D16" s="20">
        <v>1.2781800000000001</v>
      </c>
      <c r="E16" s="21">
        <f t="shared" si="9"/>
        <v>14342.08667153175</v>
      </c>
      <c r="F16" s="22">
        <f t="shared" si="3"/>
        <v>14.342086671531749</v>
      </c>
      <c r="G16" s="22">
        <f t="shared" si="0"/>
        <v>94.452992607999988</v>
      </c>
      <c r="H16" s="23">
        <f t="shared" si="1"/>
        <v>14.905226221245966</v>
      </c>
      <c r="I16" s="23">
        <f t="shared" si="4"/>
        <v>19.988236277667706</v>
      </c>
      <c r="J16" s="24">
        <f t="shared" si="5"/>
        <v>746.29525023604924</v>
      </c>
      <c r="K16" s="25">
        <f t="shared" si="6"/>
        <v>0.26575630780182197</v>
      </c>
      <c r="L16" s="34">
        <f t="shared" si="7"/>
        <v>0.30786919977528715</v>
      </c>
      <c r="M16" s="40">
        <f t="shared" si="8"/>
        <v>3248.1326509111573</v>
      </c>
      <c r="N16" s="44">
        <f t="shared" si="10"/>
        <v>15.895752288020246</v>
      </c>
    </row>
    <row r="17" spans="1:14" x14ac:dyDescent="0.2">
      <c r="A17" s="19">
        <v>116.985</v>
      </c>
      <c r="B17" s="20">
        <f t="shared" si="2"/>
        <v>1500</v>
      </c>
      <c r="C17" s="20">
        <v>8.8650000000000007E-2</v>
      </c>
      <c r="D17" s="20">
        <v>1.2795000000000001</v>
      </c>
      <c r="E17" s="21">
        <f t="shared" si="9"/>
        <v>14990.667821246541</v>
      </c>
      <c r="F17" s="22">
        <f t="shared" si="3"/>
        <v>14.990667821246541</v>
      </c>
      <c r="G17" s="22">
        <f t="shared" si="0"/>
        <v>95.43355536</v>
      </c>
      <c r="H17" s="23">
        <f t="shared" si="1"/>
        <v>15.579273797497455</v>
      </c>
      <c r="I17" s="23">
        <f t="shared" si="4"/>
        <v>20.892148906467632</v>
      </c>
      <c r="J17" s="24">
        <f t="shared" si="5"/>
        <v>754.04290654814804</v>
      </c>
      <c r="K17" s="25">
        <f t="shared" si="6"/>
        <v>0.26611556253324253</v>
      </c>
      <c r="L17" s="34">
        <f t="shared" si="7"/>
        <v>0.30745357783410837</v>
      </c>
      <c r="M17" s="40">
        <f t="shared" si="8"/>
        <v>3252.5235420729641</v>
      </c>
      <c r="N17" s="44">
        <f t="shared" si="10"/>
        <v>16.592164040753595</v>
      </c>
    </row>
    <row r="18" spans="1:14" x14ac:dyDescent="0.2">
      <c r="A18" s="19">
        <v>117.788</v>
      </c>
      <c r="B18" s="20">
        <f t="shared" si="2"/>
        <v>1550</v>
      </c>
      <c r="C18" s="20">
        <v>9.3200000000000005E-2</v>
      </c>
      <c r="D18" s="20">
        <v>1.27766</v>
      </c>
      <c r="E18" s="21">
        <f t="shared" si="9"/>
        <v>15596.68453824525</v>
      </c>
      <c r="F18" s="22">
        <f t="shared" si="3"/>
        <v>15.596684538245251</v>
      </c>
      <c r="G18" s="22">
        <f t="shared" si="0"/>
        <v>96.088623487999996</v>
      </c>
      <c r="H18" s="23">
        <f t="shared" si="1"/>
        <v>16.209085655952627</v>
      </c>
      <c r="I18" s="23">
        <f t="shared" si="4"/>
        <v>21.736740464516902</v>
      </c>
      <c r="J18" s="24">
        <f t="shared" si="5"/>
        <v>759.2187534854321</v>
      </c>
      <c r="K18" s="25">
        <f t="shared" si="6"/>
        <v>0.26890330375764965</v>
      </c>
      <c r="L18" s="34">
        <f t="shared" si="7"/>
        <v>0.30426618295445279</v>
      </c>
      <c r="M18" s="40">
        <f t="shared" si="8"/>
        <v>3286.595934815718</v>
      </c>
      <c r="N18" s="44">
        <f t="shared" si="10"/>
        <v>17.083957216307812</v>
      </c>
    </row>
    <row r="19" spans="1:14" x14ac:dyDescent="0.2">
      <c r="A19" s="19">
        <v>118.471</v>
      </c>
      <c r="B19" s="20">
        <f t="shared" si="2"/>
        <v>1600</v>
      </c>
      <c r="C19" s="20">
        <v>9.5899999999999999E-2</v>
      </c>
      <c r="D19" s="20">
        <v>1.2823500000000001</v>
      </c>
      <c r="E19" s="21">
        <f t="shared" si="9"/>
        <v>16193.158962952166</v>
      </c>
      <c r="F19" s="22">
        <f t="shared" si="3"/>
        <v>16.193158962952165</v>
      </c>
      <c r="G19" s="22">
        <f t="shared" si="0"/>
        <v>96.645798495999998</v>
      </c>
      <c r="H19" s="23">
        <f t="shared" si="1"/>
        <v>16.828980545661487</v>
      </c>
      <c r="I19" s="23">
        <f t="shared" si="4"/>
        <v>22.568033149304057</v>
      </c>
      <c r="J19" s="24">
        <f t="shared" si="5"/>
        <v>763.62112391901223</v>
      </c>
      <c r="K19" s="25">
        <f t="shared" si="6"/>
        <v>0.26650142877453997</v>
      </c>
      <c r="L19" s="34">
        <f t="shared" si="7"/>
        <v>0.30700841715711757</v>
      </c>
      <c r="M19" s="40">
        <f t="shared" si="8"/>
        <v>3257.2396850221553</v>
      </c>
      <c r="N19" s="44">
        <f t="shared" si="10"/>
        <v>17.897169967162327</v>
      </c>
    </row>
    <row r="20" spans="1:14" x14ac:dyDescent="0.2">
      <c r="A20" s="19">
        <v>118.77200000000001</v>
      </c>
      <c r="B20" s="20">
        <f t="shared" si="2"/>
        <v>1650</v>
      </c>
      <c r="C20" s="20">
        <v>9.8750000000000004E-2</v>
      </c>
      <c r="D20" s="20">
        <v>1.2902800000000001</v>
      </c>
      <c r="E20" s="21">
        <f t="shared" si="9"/>
        <v>16741.622928679779</v>
      </c>
      <c r="F20" s="22">
        <f t="shared" si="3"/>
        <v>16.741622928679778</v>
      </c>
      <c r="G20" s="22">
        <f t="shared" si="0"/>
        <v>96.891347072000002</v>
      </c>
      <c r="H20" s="23">
        <f t="shared" si="1"/>
        <v>17.398979854032611</v>
      </c>
      <c r="I20" s="23">
        <f t="shared" si="4"/>
        <v>23.332414761814519</v>
      </c>
      <c r="J20" s="24">
        <f t="shared" si="5"/>
        <v>765.56126081580248</v>
      </c>
      <c r="K20" s="25">
        <f t="shared" si="6"/>
        <v>0.26543125591411398</v>
      </c>
      <c r="L20" s="34">
        <f t="shared" si="7"/>
        <v>0.30824622193196372</v>
      </c>
      <c r="M20" s="40">
        <f t="shared" si="8"/>
        <v>3244.1597945058379</v>
      </c>
      <c r="N20" s="44">
        <f t="shared" si="10"/>
        <v>18.577951260390279</v>
      </c>
    </row>
    <row r="21" spans="1:14" x14ac:dyDescent="0.2">
      <c r="A21" s="19">
        <v>118.65600000000001</v>
      </c>
      <c r="B21" s="20">
        <f t="shared" si="2"/>
        <v>1700</v>
      </c>
      <c r="C21" s="20">
        <v>0.10005</v>
      </c>
      <c r="D21" s="20">
        <v>1.29942</v>
      </c>
      <c r="E21" s="21">
        <f t="shared" si="9"/>
        <v>17232.098461035232</v>
      </c>
      <c r="F21" s="22">
        <f t="shared" si="3"/>
        <v>17.232098461035232</v>
      </c>
      <c r="G21" s="22">
        <f t="shared" si="0"/>
        <v>96.796717055999991</v>
      </c>
      <c r="H21" s="23">
        <f t="shared" si="1"/>
        <v>17.908713823236358</v>
      </c>
      <c r="I21" s="23">
        <f t="shared" si="4"/>
        <v>24.015979228664065</v>
      </c>
      <c r="J21" s="24">
        <f t="shared" si="5"/>
        <v>764.81356686222205</v>
      </c>
      <c r="K21" s="25">
        <f t="shared" si="6"/>
        <v>0.26127113944830166</v>
      </c>
      <c r="L21" s="34">
        <f t="shared" si="7"/>
        <v>0.31315430395775262</v>
      </c>
      <c r="M21" s="40">
        <f t="shared" si="8"/>
        <v>3193.3139265903533</v>
      </c>
      <c r="N21" s="44">
        <f t="shared" si="10"/>
        <v>19.426700877469013</v>
      </c>
    </row>
    <row r="22" spans="1:14" x14ac:dyDescent="0.2">
      <c r="A22" s="19">
        <v>118.861</v>
      </c>
      <c r="B22" s="20">
        <f t="shared" si="2"/>
        <v>1750</v>
      </c>
      <c r="C22" s="20">
        <v>0.10305</v>
      </c>
      <c r="D22" s="20">
        <v>1.31053</v>
      </c>
      <c r="E22" s="21">
        <f t="shared" si="9"/>
        <v>17769.572132194007</v>
      </c>
      <c r="F22" s="22">
        <f t="shared" si="3"/>
        <v>17.769572132194007</v>
      </c>
      <c r="G22" s="22">
        <f t="shared" si="0"/>
        <v>96.963951135999991</v>
      </c>
      <c r="H22" s="23">
        <f t="shared" si="1"/>
        <v>18.467291305025451</v>
      </c>
      <c r="I22" s="23">
        <f t="shared" si="4"/>
        <v>24.765043920447841</v>
      </c>
      <c r="J22" s="24">
        <f t="shared" si="5"/>
        <v>766.13492255604933</v>
      </c>
      <c r="K22" s="25">
        <f t="shared" si="6"/>
        <v>0.26096576583284559</v>
      </c>
      <c r="L22" s="34">
        <f t="shared" si="7"/>
        <v>0.31352074689592885</v>
      </c>
      <c r="M22" s="40">
        <f t="shared" si="8"/>
        <v>3189.5815824014462</v>
      </c>
      <c r="N22" s="44">
        <f t="shared" si="10"/>
        <v>20.056066296863573</v>
      </c>
    </row>
    <row r="23" spans="1:14" x14ac:dyDescent="0.2">
      <c r="A23" s="19">
        <v>119.584</v>
      </c>
      <c r="B23" s="20">
        <f t="shared" si="2"/>
        <v>1800</v>
      </c>
      <c r="C23" s="20">
        <v>0.10929999999999999</v>
      </c>
      <c r="D23" s="20">
        <v>1.3149</v>
      </c>
      <c r="E23" s="21">
        <f t="shared" si="9"/>
        <v>18388.45001396021</v>
      </c>
      <c r="F23" s="22">
        <f t="shared" si="3"/>
        <v>18.38845001396021</v>
      </c>
      <c r="G23" s="22">
        <f t="shared" si="0"/>
        <v>97.553757183999991</v>
      </c>
      <c r="H23" s="23">
        <f t="shared" si="1"/>
        <v>19.110469319655703</v>
      </c>
      <c r="I23" s="23">
        <f t="shared" si="4"/>
        <v>25.62755978798333</v>
      </c>
      <c r="J23" s="24">
        <f t="shared" si="5"/>
        <v>770.79511849086396</v>
      </c>
      <c r="K23" s="25">
        <f t="shared" si="6"/>
        <v>0.26747768279903716</v>
      </c>
      <c r="L23" s="34">
        <f t="shared" si="7"/>
        <v>0.30588788179256776</v>
      </c>
      <c r="M23" s="40">
        <f t="shared" si="8"/>
        <v>3269.1716786548986</v>
      </c>
      <c r="N23" s="44">
        <f t="shared" si="10"/>
        <v>20.249294487187687</v>
      </c>
    </row>
    <row r="24" spans="1:14" x14ac:dyDescent="0.2">
      <c r="A24" s="19">
        <v>119.934</v>
      </c>
      <c r="B24" s="20">
        <f t="shared" si="2"/>
        <v>1850</v>
      </c>
      <c r="C24" s="20">
        <v>0.11415</v>
      </c>
      <c r="D24" s="20">
        <v>1.3184899999999999</v>
      </c>
      <c r="E24" s="21">
        <f t="shared" si="9"/>
        <v>18954.554833387512</v>
      </c>
      <c r="F24" s="22">
        <f t="shared" si="3"/>
        <v>18.954554833387512</v>
      </c>
      <c r="G24" s="22">
        <f t="shared" si="0"/>
        <v>97.839278783999987</v>
      </c>
      <c r="H24" s="23">
        <f t="shared" si="1"/>
        <v>19.698802146792378</v>
      </c>
      <c r="I24" s="23">
        <f t="shared" si="4"/>
        <v>26.416527052495805</v>
      </c>
      <c r="J24" s="24">
        <f t="shared" si="5"/>
        <v>773.05109162666645</v>
      </c>
      <c r="K24" s="25">
        <f t="shared" si="6"/>
        <v>0.27100346302788758</v>
      </c>
      <c r="L24" s="34">
        <f t="shared" si="7"/>
        <v>0.30190825203500193</v>
      </c>
      <c r="M24" s="40">
        <f t="shared" si="8"/>
        <v>3312.264548118626</v>
      </c>
      <c r="N24" s="44">
        <f t="shared" si="10"/>
        <v>20.601131464258636</v>
      </c>
    </row>
    <row r="25" spans="1:14" x14ac:dyDescent="0.2">
      <c r="A25" s="19">
        <v>120.176</v>
      </c>
      <c r="B25" s="20">
        <f t="shared" si="2"/>
        <v>1900</v>
      </c>
      <c r="C25" s="20">
        <v>0.11745</v>
      </c>
      <c r="D25" s="20">
        <v>1.3189200000000001</v>
      </c>
      <c r="E25" s="21">
        <f t="shared" si="9"/>
        <v>19506.119830540305</v>
      </c>
      <c r="F25" s="22">
        <f t="shared" si="3"/>
        <v>19.506119830540307</v>
      </c>
      <c r="G25" s="22">
        <f t="shared" si="0"/>
        <v>98.036696575999997</v>
      </c>
      <c r="H25" s="23">
        <f t="shared" si="1"/>
        <v>20.272024248050624</v>
      </c>
      <c r="I25" s="23">
        <f t="shared" si="4"/>
        <v>27.185230501169343</v>
      </c>
      <c r="J25" s="24">
        <f t="shared" si="5"/>
        <v>774.61093590913595</v>
      </c>
      <c r="K25" s="25">
        <f t="shared" si="6"/>
        <v>0.27095342620242691</v>
      </c>
      <c r="L25" s="34">
        <f t="shared" si="7"/>
        <v>0.30196400527172579</v>
      </c>
      <c r="M25" s="40">
        <f t="shared" si="8"/>
        <v>3311.6529869185511</v>
      </c>
      <c r="N25" s="44">
        <f t="shared" si="10"/>
        <v>21.204525856824681</v>
      </c>
    </row>
    <row r="26" spans="1:14" x14ac:dyDescent="0.2">
      <c r="A26" s="19">
        <v>120.94799999999999</v>
      </c>
      <c r="B26" s="20">
        <f t="shared" si="2"/>
        <v>1950</v>
      </c>
      <c r="C26" s="20">
        <v>0.12055</v>
      </c>
      <c r="D26" s="20">
        <v>1.31484</v>
      </c>
      <c r="E26" s="21">
        <f t="shared" si="9"/>
        <v>20148.041878337946</v>
      </c>
      <c r="F26" s="22">
        <f t="shared" si="3"/>
        <v>20.148041878337946</v>
      </c>
      <c r="G26" s="22">
        <f t="shared" si="0"/>
        <v>98.666475647999988</v>
      </c>
      <c r="H26" s="23">
        <f t="shared" si="1"/>
        <v>20.939151253901258</v>
      </c>
      <c r="I26" s="23">
        <f t="shared" si="4"/>
        <v>28.079862492809173</v>
      </c>
      <c r="J26" s="24">
        <f t="shared" si="5"/>
        <v>779.58696808296293</v>
      </c>
      <c r="K26" s="25">
        <f t="shared" si="6"/>
        <v>0.26924452672655946</v>
      </c>
      <c r="L26" s="34">
        <f t="shared" si="7"/>
        <v>0.30388057582048855</v>
      </c>
      <c r="M26" s="40">
        <f t="shared" si="8"/>
        <v>3290.7664377690603</v>
      </c>
      <c r="N26" s="44">
        <f t="shared" si="10"/>
        <v>22.041354843520747</v>
      </c>
    </row>
    <row r="27" spans="1:14" x14ac:dyDescent="0.2">
      <c r="A27" s="19">
        <v>122.157</v>
      </c>
      <c r="B27" s="20">
        <f t="shared" si="2"/>
        <v>2000</v>
      </c>
      <c r="C27" s="20">
        <v>0.12554999999999999</v>
      </c>
      <c r="D27" s="20">
        <v>1.31653</v>
      </c>
      <c r="E27" s="21">
        <f t="shared" si="9"/>
        <v>20871.222909376</v>
      </c>
      <c r="F27" s="22">
        <f t="shared" si="3"/>
        <v>20.871222909376002</v>
      </c>
      <c r="G27" s="22">
        <f t="shared" si="0"/>
        <v>99.652748831999986</v>
      </c>
      <c r="H27" s="23">
        <f t="shared" si="1"/>
        <v>21.690727862898623</v>
      </c>
      <c r="I27" s="23">
        <f t="shared" si="4"/>
        <v>29.087743260160035</v>
      </c>
      <c r="J27" s="24">
        <f t="shared" si="5"/>
        <v>787.37974385777773</v>
      </c>
      <c r="K27" s="25">
        <f t="shared" si="6"/>
        <v>0.2706956858508735</v>
      </c>
      <c r="L27" s="34">
        <f t="shared" si="7"/>
        <v>0.3022515174595562</v>
      </c>
      <c r="M27" s="40">
        <f t="shared" si="8"/>
        <v>3308.5028270662315</v>
      </c>
      <c r="N27" s="44">
        <f t="shared" si="10"/>
        <v>22.710091664143977</v>
      </c>
    </row>
    <row r="28" spans="1:14" x14ac:dyDescent="0.2">
      <c r="A28" s="19">
        <v>122.845</v>
      </c>
      <c r="B28" s="20">
        <f t="shared" si="2"/>
        <v>2050</v>
      </c>
      <c r="C28" s="20">
        <v>0.12784999999999999</v>
      </c>
      <c r="D28" s="20">
        <v>1.32098</v>
      </c>
      <c r="E28" s="21">
        <f t="shared" si="9"/>
        <v>21513.490940018601</v>
      </c>
      <c r="F28" s="22">
        <f t="shared" si="3"/>
        <v>21.513490940018603</v>
      </c>
      <c r="G28" s="22">
        <f t="shared" si="0"/>
        <v>100.21400272</v>
      </c>
      <c r="H28" s="23">
        <f t="shared" si="1"/>
        <v>22.358214436550718</v>
      </c>
      <c r="I28" s="23">
        <f t="shared" si="4"/>
        <v>29.982857440132115</v>
      </c>
      <c r="J28" s="24">
        <f t="shared" si="5"/>
        <v>791.81434247901234</v>
      </c>
      <c r="K28" s="25">
        <f t="shared" si="6"/>
        <v>0.26742521778731948</v>
      </c>
      <c r="L28" s="34">
        <f t="shared" si="7"/>
        <v>0.30594789263012201</v>
      </c>
      <c r="M28" s="40">
        <f t="shared" si="8"/>
        <v>3268.5304396227934</v>
      </c>
      <c r="N28" s="44">
        <f t="shared" si="10"/>
        <v>23.695225978377291</v>
      </c>
    </row>
    <row r="29" spans="1:14" x14ac:dyDescent="0.2">
      <c r="A29" s="19">
        <v>123.79600000000001</v>
      </c>
      <c r="B29" s="20">
        <f t="shared" si="2"/>
        <v>2100</v>
      </c>
      <c r="C29" s="20">
        <v>0.13089999999999999</v>
      </c>
      <c r="D29" s="20">
        <v>1.32287</v>
      </c>
      <c r="E29" s="21">
        <f t="shared" si="9"/>
        <v>22208.818216340998</v>
      </c>
      <c r="F29" s="22">
        <f t="shared" si="3"/>
        <v>22.208818216340998</v>
      </c>
      <c r="G29" s="22">
        <f t="shared" si="0"/>
        <v>100.989805696</v>
      </c>
      <c r="H29" s="23">
        <f t="shared" si="1"/>
        <v>23.080843617976605</v>
      </c>
      <c r="I29" s="23">
        <f t="shared" si="4"/>
        <v>30.951919070266221</v>
      </c>
      <c r="J29" s="24">
        <f t="shared" si="5"/>
        <v>797.94414377086412</v>
      </c>
      <c r="K29" s="25">
        <f t="shared" si="6"/>
        <v>0.26523248299929064</v>
      </c>
      <c r="L29" s="34">
        <f t="shared" si="7"/>
        <v>0.30847723059019383</v>
      </c>
      <c r="M29" s="40">
        <f t="shared" si="8"/>
        <v>3241.730347769108</v>
      </c>
      <c r="N29" s="44">
        <f t="shared" si="10"/>
        <v>24.663293057008499</v>
      </c>
    </row>
    <row r="30" spans="1:14" x14ac:dyDescent="0.2">
      <c r="A30" s="19">
        <v>124.794</v>
      </c>
      <c r="B30" s="20">
        <f t="shared" si="2"/>
        <v>2150</v>
      </c>
      <c r="C30" s="20">
        <v>0.13435</v>
      </c>
      <c r="D30" s="20">
        <v>1.3216399999999999</v>
      </c>
      <c r="E30" s="21">
        <f t="shared" si="9"/>
        <v>22920.902167981523</v>
      </c>
      <c r="F30" s="22">
        <f t="shared" si="3"/>
        <v>22.920902167981524</v>
      </c>
      <c r="G30" s="22">
        <f t="shared" si="0"/>
        <v>101.80395014399998</v>
      </c>
      <c r="H30" s="23">
        <f t="shared" si="1"/>
        <v>23.82088742267544</v>
      </c>
      <c r="I30" s="23">
        <f t="shared" si="4"/>
        <v>31.944334093331062</v>
      </c>
      <c r="J30" s="24">
        <f t="shared" si="5"/>
        <v>804.37689002666662</v>
      </c>
      <c r="K30" s="25">
        <f t="shared" si="6"/>
        <v>0.26376579576546422</v>
      </c>
      <c r="L30" s="34">
        <f t="shared" si="7"/>
        <v>0.31019253872830832</v>
      </c>
      <c r="M30" s="40">
        <f t="shared" si="8"/>
        <v>3223.8041704667853</v>
      </c>
      <c r="N30" s="44">
        <f t="shared" si="10"/>
        <v>25.595614200345747</v>
      </c>
    </row>
    <row r="31" spans="1:14" x14ac:dyDescent="0.2">
      <c r="A31" s="19">
        <v>125.137</v>
      </c>
      <c r="B31" s="20">
        <f t="shared" si="2"/>
        <v>2200</v>
      </c>
      <c r="C31" s="20">
        <v>0.13769999999999999</v>
      </c>
      <c r="D31" s="20">
        <v>1.3165199999999999</v>
      </c>
      <c r="E31" s="21">
        <f t="shared" si="9"/>
        <v>23518.410269830161</v>
      </c>
      <c r="F31" s="22">
        <f t="shared" si="3"/>
        <v>23.518410269830163</v>
      </c>
      <c r="G31" s="22">
        <f t="shared" si="0"/>
        <v>102.08376131199999</v>
      </c>
      <c r="H31" s="23">
        <f t="shared" si="1"/>
        <v>24.441856576680006</v>
      </c>
      <c r="I31" s="23">
        <f t="shared" si="4"/>
        <v>32.777067390172576</v>
      </c>
      <c r="J31" s="24">
        <f t="shared" si="5"/>
        <v>806.5877436997531</v>
      </c>
      <c r="K31" s="25">
        <f t="shared" si="6"/>
        <v>0.26347444104030199</v>
      </c>
      <c r="L31" s="34">
        <f t="shared" si="7"/>
        <v>0.31053555515719505</v>
      </c>
      <c r="M31" s="40">
        <f t="shared" si="8"/>
        <v>3220.2431682703577</v>
      </c>
      <c r="N31" s="44">
        <f t="shared" si="10"/>
        <v>26.291889322402991</v>
      </c>
    </row>
    <row r="32" spans="1:14" x14ac:dyDescent="0.2">
      <c r="A32" s="19">
        <v>126.02800000000001</v>
      </c>
      <c r="B32" s="20">
        <f t="shared" si="2"/>
        <v>2250</v>
      </c>
      <c r="C32" s="20">
        <v>0.14105000000000001</v>
      </c>
      <c r="D32" s="20">
        <v>1.3046500000000001</v>
      </c>
      <c r="E32" s="21">
        <f t="shared" si="9"/>
        <v>24224.181102398499</v>
      </c>
      <c r="F32" s="22">
        <f t="shared" si="3"/>
        <v>24.2241811023985</v>
      </c>
      <c r="G32" s="22">
        <f t="shared" si="0"/>
        <v>102.810617728</v>
      </c>
      <c r="H32" s="23">
        <f t="shared" si="1"/>
        <v>25.175339378779448</v>
      </c>
      <c r="I32" s="23">
        <f t="shared" si="4"/>
        <v>33.760683964409573</v>
      </c>
      <c r="J32" s="24">
        <f t="shared" si="5"/>
        <v>812.33080673975303</v>
      </c>
      <c r="K32" s="25">
        <f t="shared" si="6"/>
        <v>0.26202124122047382</v>
      </c>
      <c r="L32" s="34">
        <f t="shared" si="7"/>
        <v>0.31225782091970605</v>
      </c>
      <c r="M32" s="40">
        <f t="shared" si="8"/>
        <v>3202.4818371391243</v>
      </c>
      <c r="N32" s="44">
        <f t="shared" si="10"/>
        <v>27.231084016557404</v>
      </c>
    </row>
    <row r="33" spans="1:14" x14ac:dyDescent="0.2">
      <c r="A33" s="19">
        <v>126.66</v>
      </c>
      <c r="B33" s="20">
        <f t="shared" si="2"/>
        <v>2300</v>
      </c>
      <c r="C33" s="20">
        <v>0.14495</v>
      </c>
      <c r="D33" s="20">
        <v>1.2964599999999999</v>
      </c>
      <c r="E33" s="21">
        <f t="shared" si="9"/>
        <v>24886.674179595098</v>
      </c>
      <c r="F33" s="22">
        <f t="shared" si="3"/>
        <v>24.886674179595097</v>
      </c>
      <c r="G33" s="22">
        <f t="shared" si="0"/>
        <v>103.32618815999999</v>
      </c>
      <c r="H33" s="23">
        <f t="shared" si="1"/>
        <v>25.863845131936358</v>
      </c>
      <c r="I33" s="23">
        <f t="shared" si="4"/>
        <v>34.683985326519554</v>
      </c>
      <c r="J33" s="24">
        <f t="shared" si="5"/>
        <v>816.40444965925894</v>
      </c>
      <c r="K33" s="25">
        <f t="shared" si="6"/>
        <v>0.26209809928512207</v>
      </c>
      <c r="L33" s="34">
        <f t="shared" si="7"/>
        <v>0.31216625393828717</v>
      </c>
      <c r="M33" s="40">
        <f t="shared" si="8"/>
        <v>3203.4212134848253</v>
      </c>
      <c r="N33" s="44">
        <f t="shared" si="10"/>
        <v>27.967607465856833</v>
      </c>
    </row>
    <row r="34" spans="1:14" x14ac:dyDescent="0.2">
      <c r="A34" s="19">
        <v>126.822</v>
      </c>
      <c r="B34" s="20">
        <f t="shared" si="2"/>
        <v>2350</v>
      </c>
      <c r="C34" s="20">
        <v>0.14985000000000001</v>
      </c>
      <c r="D34" s="20">
        <v>1.2822899999999999</v>
      </c>
      <c r="E34" s="21">
        <f t="shared" si="9"/>
        <v>25460.211223099272</v>
      </c>
      <c r="F34" s="22">
        <f t="shared" si="3"/>
        <v>25.460211223099272</v>
      </c>
      <c r="G34" s="26">
        <f t="shared" si="0"/>
        <v>103.458343872</v>
      </c>
      <c r="H34" s="23">
        <f t="shared" si="1"/>
        <v>26.459902008141341</v>
      </c>
      <c r="I34" s="23">
        <f t="shared" si="4"/>
        <v>35.483310710761714</v>
      </c>
      <c r="J34" s="24">
        <f t="shared" si="5"/>
        <v>817.44864293925912</v>
      </c>
      <c r="K34" s="25">
        <f t="shared" si="6"/>
        <v>0.26485444055868851</v>
      </c>
      <c r="L34" s="34">
        <f t="shared" si="7"/>
        <v>0.30891753842447622</v>
      </c>
      <c r="M34" s="40">
        <f t="shared" si="8"/>
        <v>3237.109829050637</v>
      </c>
      <c r="N34" s="44">
        <f t="shared" si="10"/>
        <v>28.314380803705383</v>
      </c>
    </row>
    <row r="35" spans="1:14" x14ac:dyDescent="0.2">
      <c r="A35" s="19">
        <v>126.69</v>
      </c>
      <c r="B35" s="20">
        <f t="shared" si="2"/>
        <v>2400</v>
      </c>
      <c r="C35" s="20">
        <v>0.1537</v>
      </c>
      <c r="D35" s="20">
        <v>1.2730399999999999</v>
      </c>
      <c r="E35" s="21">
        <f t="shared" si="9"/>
        <v>25974.854297883991</v>
      </c>
      <c r="F35" s="22">
        <f t="shared" si="3"/>
        <v>25.97485429788399</v>
      </c>
      <c r="G35" s="22">
        <f t="shared" si="0"/>
        <v>103.35066144</v>
      </c>
      <c r="H35" s="23">
        <f t="shared" si="1"/>
        <v>26.994752454143043</v>
      </c>
      <c r="I35" s="23">
        <f t="shared" si="4"/>
        <v>36.200556925559809</v>
      </c>
      <c r="J35" s="24">
        <f t="shared" si="5"/>
        <v>816.59781878518504</v>
      </c>
      <c r="K35" s="25">
        <f t="shared" si="6"/>
        <v>0.26627675830941788</v>
      </c>
      <c r="L35" s="34">
        <f t="shared" si="7"/>
        <v>0.30726745487530605</v>
      </c>
      <c r="M35" s="40">
        <f t="shared" si="8"/>
        <v>3254.4937126706632</v>
      </c>
      <c r="N35" s="44">
        <f t="shared" si="10"/>
        <v>28.732418535123777</v>
      </c>
    </row>
    <row r="36" spans="1:14" x14ac:dyDescent="0.2">
      <c r="A36" s="19">
        <v>126.55200000000001</v>
      </c>
      <c r="B36" s="20">
        <f t="shared" si="2"/>
        <v>2450</v>
      </c>
      <c r="C36" s="20">
        <v>0.15565000000000001</v>
      </c>
      <c r="D36" s="20">
        <v>1.2698400000000001</v>
      </c>
      <c r="E36" s="21">
        <f t="shared" si="9"/>
        <v>26487.113935292338</v>
      </c>
      <c r="F36" s="22">
        <f t="shared" si="3"/>
        <v>26.487113935292339</v>
      </c>
      <c r="G36" s="22">
        <f t="shared" si="0"/>
        <v>103.238084352</v>
      </c>
      <c r="H36" s="23">
        <f t="shared" si="1"/>
        <v>27.527125877512503</v>
      </c>
      <c r="I36" s="23">
        <f t="shared" si="4"/>
        <v>36.914481398513573</v>
      </c>
      <c r="J36" s="24">
        <f t="shared" si="5"/>
        <v>815.70832080592595</v>
      </c>
      <c r="K36" s="25">
        <f t="shared" si="6"/>
        <v>0.26443990904827491</v>
      </c>
      <c r="L36" s="34">
        <f t="shared" si="7"/>
        <v>0.30940179231133175</v>
      </c>
      <c r="M36" s="40">
        <f t="shared" si="8"/>
        <v>3232.043332812249</v>
      </c>
      <c r="N36" s="44">
        <f t="shared" si="10"/>
        <v>29.502577889042048</v>
      </c>
    </row>
    <row r="37" spans="1:14" x14ac:dyDescent="0.2">
      <c r="A37" s="19">
        <v>126.438</v>
      </c>
      <c r="B37" s="20">
        <f t="shared" si="2"/>
        <v>2500</v>
      </c>
      <c r="C37" s="20">
        <v>0.15959999999999999</v>
      </c>
      <c r="D37" s="20">
        <v>1.2744599999999999</v>
      </c>
      <c r="E37" s="21">
        <f t="shared" si="9"/>
        <v>27003.320339969086</v>
      </c>
      <c r="F37" s="22">
        <f t="shared" si="3"/>
        <v>27.003320339969086</v>
      </c>
      <c r="G37" s="22">
        <f t="shared" si="0"/>
        <v>103.145085888</v>
      </c>
      <c r="H37" s="23">
        <f t="shared" si="1"/>
        <v>28.063601037283743</v>
      </c>
      <c r="I37" s="23">
        <f t="shared" si="4"/>
        <v>37.633906390220318</v>
      </c>
      <c r="J37" s="24">
        <f t="shared" si="5"/>
        <v>814.97351812740726</v>
      </c>
      <c r="K37" s="25">
        <f t="shared" si="6"/>
        <v>0.26596729252474666</v>
      </c>
      <c r="L37" s="34">
        <f t="shared" si="7"/>
        <v>0.3076249753926758</v>
      </c>
      <c r="M37" s="40">
        <f t="shared" si="8"/>
        <v>3250.7113530802367</v>
      </c>
      <c r="N37" s="44">
        <f t="shared" si="10"/>
        <v>29.904824718372723</v>
      </c>
    </row>
    <row r="38" spans="1:14" x14ac:dyDescent="0.2">
      <c r="A38" s="19">
        <v>126.239</v>
      </c>
      <c r="B38" s="20">
        <f t="shared" si="2"/>
        <v>2550</v>
      </c>
      <c r="C38" s="20">
        <v>0.16259999999999999</v>
      </c>
      <c r="D38" s="20">
        <v>1.2787599999999999</v>
      </c>
      <c r="E38" s="21">
        <f t="shared" si="9"/>
        <v>27500.036377713226</v>
      </c>
      <c r="F38" s="22">
        <f t="shared" si="3"/>
        <v>27.500036377713226</v>
      </c>
      <c r="G38" s="22">
        <f t="shared" si="0"/>
        <v>102.982746464</v>
      </c>
      <c r="H38" s="23">
        <f t="shared" si="1"/>
        <v>28.579820544239674</v>
      </c>
      <c r="I38" s="23">
        <f t="shared" si="4"/>
        <v>38.326168105877372</v>
      </c>
      <c r="J38" s="24">
        <f t="shared" si="5"/>
        <v>813.69083625876544</v>
      </c>
      <c r="K38" s="25">
        <f t="shared" si="6"/>
        <v>0.26607237530528849</v>
      </c>
      <c r="L38" s="34">
        <f t="shared" si="7"/>
        <v>0.30750348180379328</v>
      </c>
      <c r="M38" s="40">
        <f t="shared" si="8"/>
        <v>3251.9956981757482</v>
      </c>
      <c r="N38" s="44">
        <f t="shared" si="10"/>
        <v>30.442884969160048</v>
      </c>
    </row>
    <row r="39" spans="1:14" x14ac:dyDescent="0.2">
      <c r="A39" s="19">
        <v>126.161</v>
      </c>
      <c r="B39" s="20">
        <f t="shared" si="2"/>
        <v>2600</v>
      </c>
      <c r="C39" s="20">
        <v>0.16805</v>
      </c>
      <c r="D39" s="20">
        <v>1.27634</v>
      </c>
      <c r="E39" s="21">
        <f t="shared" si="9"/>
        <v>28021.928006669459</v>
      </c>
      <c r="F39" s="22">
        <f t="shared" si="3"/>
        <v>28.021928006669459</v>
      </c>
      <c r="G39" s="22">
        <f t="shared" ref="G39:G70" si="11">A39*$D$3</f>
        <v>102.919115936</v>
      </c>
      <c r="H39" s="23">
        <f t="shared" ref="H39:H70" si="12">F39*((1.01325/($A$3*10^-3))*(SQRT($C$3/293)))</f>
        <v>29.122204157637292</v>
      </c>
      <c r="I39" s="23">
        <f t="shared" si="4"/>
        <v>39.053516463883071</v>
      </c>
      <c r="J39" s="24">
        <f t="shared" si="5"/>
        <v>813.18807653135798</v>
      </c>
      <c r="K39" s="25">
        <f t="shared" si="6"/>
        <v>0.26986901109017625</v>
      </c>
      <c r="L39" s="34">
        <f t="shared" si="7"/>
        <v>0.30317738775439623</v>
      </c>
      <c r="M39" s="40">
        <f t="shared" si="8"/>
        <v>3298.3990244354877</v>
      </c>
      <c r="N39" s="44">
        <f t="shared" si="10"/>
        <v>30.584213758453682</v>
      </c>
    </row>
    <row r="40" spans="1:14" x14ac:dyDescent="0.2">
      <c r="A40" s="19">
        <v>125.84699999999999</v>
      </c>
      <c r="B40" s="20">
        <f t="shared" ref="B40:B71" si="13">B39+50</f>
        <v>2650</v>
      </c>
      <c r="C40" s="20">
        <v>0.17144999999999999</v>
      </c>
      <c r="D40" s="20">
        <v>1.28027</v>
      </c>
      <c r="E40" s="21">
        <f t="shared" si="9"/>
        <v>28489.726712804179</v>
      </c>
      <c r="F40" s="22">
        <f t="shared" si="3"/>
        <v>28.489726712804178</v>
      </c>
      <c r="G40" s="22">
        <f t="shared" si="11"/>
        <v>102.66296227199999</v>
      </c>
      <c r="H40" s="23">
        <f t="shared" si="12"/>
        <v>29.608370898965418</v>
      </c>
      <c r="I40" s="23">
        <f t="shared" si="4"/>
        <v>39.705476759672401</v>
      </c>
      <c r="J40" s="24">
        <f t="shared" si="5"/>
        <v>811.1641463466666</v>
      </c>
      <c r="K40" s="25">
        <f t="shared" si="6"/>
        <v>0.27080814350291832</v>
      </c>
      <c r="L40" s="34">
        <f t="shared" si="7"/>
        <v>0.30212600241580295</v>
      </c>
      <c r="M40" s="40">
        <f t="shared" si="8"/>
        <v>3309.8773094801127</v>
      </c>
      <c r="N40" s="44">
        <f t="shared" si="10"/>
        <v>30.98695406996967</v>
      </c>
    </row>
    <row r="41" spans="1:14" x14ac:dyDescent="0.2">
      <c r="A41" s="19">
        <v>124.911</v>
      </c>
      <c r="B41" s="20">
        <f t="shared" si="13"/>
        <v>2700</v>
      </c>
      <c r="C41" s="20">
        <v>0.17465</v>
      </c>
      <c r="D41" s="20">
        <v>1.2837099999999999</v>
      </c>
      <c r="E41" s="21">
        <f t="shared" si="9"/>
        <v>28811.375430999771</v>
      </c>
      <c r="F41" s="22">
        <f t="shared" si="3"/>
        <v>28.811375430999771</v>
      </c>
      <c r="G41" s="22">
        <f t="shared" si="11"/>
        <v>101.89939593599999</v>
      </c>
      <c r="H41" s="23">
        <f t="shared" si="12"/>
        <v>29.942649098384994</v>
      </c>
      <c r="I41" s="23">
        <f t="shared" si="4"/>
        <v>40.153751179214439</v>
      </c>
      <c r="J41" s="24">
        <f t="shared" si="5"/>
        <v>805.13102961777781</v>
      </c>
      <c r="K41" s="25">
        <f t="shared" si="6"/>
        <v>0.27278288115130367</v>
      </c>
      <c r="L41" s="34">
        <f t="shared" si="7"/>
        <v>0.29993884320328729</v>
      </c>
      <c r="M41" s="40">
        <f t="shared" si="8"/>
        <v>3334.0129918492671</v>
      </c>
      <c r="N41" s="44">
        <f t="shared" si="10"/>
        <v>31.109942224330862</v>
      </c>
    </row>
    <row r="42" spans="1:14" x14ac:dyDescent="0.2">
      <c r="A42" s="19">
        <v>123.92700000000001</v>
      </c>
      <c r="B42" s="20">
        <f t="shared" si="13"/>
        <v>2750</v>
      </c>
      <c r="C42" s="20">
        <v>0.1784</v>
      </c>
      <c r="D42" s="20">
        <v>1.2811999999999999</v>
      </c>
      <c r="E42" s="21">
        <f t="shared" si="9"/>
        <v>29113.751623313274</v>
      </c>
      <c r="F42" s="22">
        <f t="shared" si="3"/>
        <v>29.113751623313274</v>
      </c>
      <c r="G42" s="22">
        <f t="shared" si="11"/>
        <v>101.096672352</v>
      </c>
      <c r="H42" s="23">
        <f t="shared" si="12"/>
        <v>30.256898039530903</v>
      </c>
      <c r="I42" s="23">
        <f t="shared" si="4"/>
        <v>40.575165922767809</v>
      </c>
      <c r="J42" s="24">
        <f t="shared" si="5"/>
        <v>798.78852228740743</v>
      </c>
      <c r="K42" s="25">
        <f t="shared" si="6"/>
        <v>0.27574598093264829</v>
      </c>
      <c r="L42" s="34">
        <f t="shared" si="7"/>
        <v>0.29671577276104028</v>
      </c>
      <c r="M42" s="40">
        <f t="shared" si="8"/>
        <v>3370.2286558434794</v>
      </c>
      <c r="N42" s="44">
        <f t="shared" si="10"/>
        <v>31.098633519183796</v>
      </c>
    </row>
    <row r="43" spans="1:14" x14ac:dyDescent="0.2">
      <c r="A43" s="19">
        <v>123.68899999999999</v>
      </c>
      <c r="B43" s="20">
        <f t="shared" si="13"/>
        <v>2800</v>
      </c>
      <c r="C43" s="20">
        <v>0.18004999999999999</v>
      </c>
      <c r="D43" s="20">
        <v>1.2744800000000001</v>
      </c>
      <c r="E43" s="21">
        <f t="shared" si="9"/>
        <v>29586.163434047423</v>
      </c>
      <c r="F43" s="22">
        <f t="shared" si="3"/>
        <v>29.586163434047425</v>
      </c>
      <c r="G43" s="22">
        <f t="shared" si="11"/>
        <v>100.90251766399999</v>
      </c>
      <c r="H43" s="23">
        <f t="shared" si="12"/>
        <v>30.747859018211766</v>
      </c>
      <c r="I43" s="23">
        <f t="shared" si="4"/>
        <v>41.233555396320376</v>
      </c>
      <c r="J43" s="24">
        <f t="shared" si="5"/>
        <v>797.25446055506166</v>
      </c>
      <c r="K43" s="25">
        <f t="shared" si="6"/>
        <v>0.27385267502024346</v>
      </c>
      <c r="L43" s="34">
        <f t="shared" si="7"/>
        <v>0.2987671448238865</v>
      </c>
      <c r="M43" s="40">
        <f t="shared" si="8"/>
        <v>3347.0882502474196</v>
      </c>
      <c r="N43" s="44">
        <f t="shared" si="10"/>
        <v>31.821744871739607</v>
      </c>
    </row>
    <row r="44" spans="1:14" x14ac:dyDescent="0.2">
      <c r="A44" s="19">
        <v>123.389</v>
      </c>
      <c r="B44" s="20">
        <f t="shared" si="13"/>
        <v>2850</v>
      </c>
      <c r="C44" s="20">
        <v>0.18310000000000001</v>
      </c>
      <c r="D44" s="20">
        <v>1.2603599999999999</v>
      </c>
      <c r="E44" s="21">
        <f t="shared" si="9"/>
        <v>30041.446958259603</v>
      </c>
      <c r="F44" s="22">
        <f t="shared" si="3"/>
        <v>30.041446958259602</v>
      </c>
      <c r="G44" s="22">
        <f t="shared" si="11"/>
        <v>100.65778486399999</v>
      </c>
      <c r="H44" s="23">
        <f t="shared" si="12"/>
        <v>31.221019171166262</v>
      </c>
      <c r="I44" s="23">
        <f t="shared" si="4"/>
        <v>41.868073570955723</v>
      </c>
      <c r="J44" s="24">
        <f t="shared" si="5"/>
        <v>795.32076929580239</v>
      </c>
      <c r="K44" s="25">
        <f t="shared" si="6"/>
        <v>0.27427107660453859</v>
      </c>
      <c r="L44" s="34">
        <f t="shared" si="7"/>
        <v>0.2983113743931245</v>
      </c>
      <c r="M44" s="40">
        <f t="shared" si="8"/>
        <v>3352.2020473888051</v>
      </c>
      <c r="N44" s="44">
        <f t="shared" si="10"/>
        <v>32.262139191155647</v>
      </c>
    </row>
    <row r="45" spans="1:14" x14ac:dyDescent="0.2">
      <c r="A45" s="19">
        <v>122.51900000000001</v>
      </c>
      <c r="B45" s="20">
        <f t="shared" si="13"/>
        <v>2900</v>
      </c>
      <c r="C45" s="20">
        <v>0.18790000000000001</v>
      </c>
      <c r="D45" s="20">
        <v>1.2531000000000001</v>
      </c>
      <c r="E45" s="21">
        <f t="shared" si="9"/>
        <v>30352.95538912273</v>
      </c>
      <c r="F45" s="22">
        <f t="shared" si="3"/>
        <v>30.35295538912273</v>
      </c>
      <c r="G45" s="22">
        <f t="shared" si="11"/>
        <v>99.948059743999991</v>
      </c>
      <c r="H45" s="23">
        <f t="shared" si="12"/>
        <v>31.544758926627132</v>
      </c>
      <c r="I45" s="23">
        <f t="shared" si="4"/>
        <v>42.302215705303368</v>
      </c>
      <c r="J45" s="24">
        <f t="shared" si="5"/>
        <v>789.71306464395047</v>
      </c>
      <c r="K45" s="25">
        <f t="shared" si="6"/>
        <v>0.27857254397804404</v>
      </c>
      <c r="L45" s="34">
        <f t="shared" si="7"/>
        <v>0.29370511770402757</v>
      </c>
      <c r="M45" s="40">
        <f t="shared" si="8"/>
        <v>3404.7755375094275</v>
      </c>
      <c r="N45" s="44">
        <f t="shared" si="10"/>
        <v>32.093346006818599</v>
      </c>
    </row>
    <row r="46" spans="1:14" x14ac:dyDescent="0.2">
      <c r="A46" s="19">
        <v>121.837</v>
      </c>
      <c r="B46" s="20">
        <f t="shared" si="13"/>
        <v>2950</v>
      </c>
      <c r="C46" s="20">
        <v>0.19255</v>
      </c>
      <c r="D46" s="20">
        <v>1.23943</v>
      </c>
      <c r="E46" s="21">
        <f t="shared" si="9"/>
        <v>30704.409888702448</v>
      </c>
      <c r="F46" s="22">
        <f t="shared" si="3"/>
        <v>30.70440988870245</v>
      </c>
      <c r="G46" s="22">
        <f t="shared" si="11"/>
        <v>99.391700512</v>
      </c>
      <c r="H46" s="23">
        <f t="shared" si="12"/>
        <v>31.91001322627578</v>
      </c>
      <c r="I46" s="23">
        <f t="shared" si="4"/>
        <v>42.792029756726798</v>
      </c>
      <c r="J46" s="24">
        <f t="shared" si="5"/>
        <v>785.31713984790122</v>
      </c>
      <c r="K46" s="25">
        <f t="shared" si="6"/>
        <v>0.28219887734068311</v>
      </c>
      <c r="L46" s="34">
        <f t="shared" si="7"/>
        <v>0.28993092598099618</v>
      </c>
      <c r="M46" s="40">
        <f t="shared" si="8"/>
        <v>3449.0973897194599</v>
      </c>
      <c r="N46" s="44">
        <f t="shared" si="10"/>
        <v>32.04776876663361</v>
      </c>
    </row>
    <row r="47" spans="1:14" x14ac:dyDescent="0.2">
      <c r="A47" s="19">
        <v>121.709</v>
      </c>
      <c r="B47" s="20">
        <f t="shared" si="13"/>
        <v>3000</v>
      </c>
      <c r="C47" s="20">
        <v>0.19900000000000001</v>
      </c>
      <c r="D47" s="20">
        <v>1.2273499999999999</v>
      </c>
      <c r="E47" s="21">
        <f t="shared" si="9"/>
        <v>31192.01931625585</v>
      </c>
      <c r="F47" s="22">
        <f t="shared" si="3"/>
        <v>31.192019316255852</v>
      </c>
      <c r="G47" s="22">
        <f t="shared" si="11"/>
        <v>99.287281183999994</v>
      </c>
      <c r="H47" s="23">
        <f t="shared" si="12"/>
        <v>32.416768553568716</v>
      </c>
      <c r="I47" s="23">
        <f t="shared" si="4"/>
        <v>43.471599799243826</v>
      </c>
      <c r="J47" s="24">
        <f t="shared" si="5"/>
        <v>784.49209824395064</v>
      </c>
      <c r="K47" s="25">
        <f t="shared" si="6"/>
        <v>0.28709266653130933</v>
      </c>
      <c r="L47" s="34">
        <f t="shared" si="7"/>
        <v>0.28498875574468568</v>
      </c>
      <c r="M47" s="40">
        <f t="shared" si="8"/>
        <v>3508.9103687160032</v>
      </c>
      <c r="N47" s="44">
        <f t="shared" si="10"/>
        <v>32.001749186774241</v>
      </c>
    </row>
    <row r="48" spans="1:14" x14ac:dyDescent="0.2">
      <c r="A48" s="19">
        <v>121.123</v>
      </c>
      <c r="B48" s="20">
        <f t="shared" si="13"/>
        <v>3050</v>
      </c>
      <c r="C48" s="20">
        <v>0.20605000000000001</v>
      </c>
      <c r="D48" s="20">
        <v>1.2193000000000001</v>
      </c>
      <c r="E48" s="21">
        <f t="shared" si="9"/>
        <v>31559.201085405119</v>
      </c>
      <c r="F48" s="22">
        <f t="shared" si="3"/>
        <v>31.559201085405121</v>
      </c>
      <c r="G48" s="22">
        <f t="shared" si="11"/>
        <v>98.809236447999993</v>
      </c>
      <c r="H48" s="23">
        <f t="shared" si="12"/>
        <v>32.798367651303259</v>
      </c>
      <c r="I48" s="23">
        <f t="shared" si="4"/>
        <v>43.983332584486</v>
      </c>
      <c r="J48" s="24">
        <f t="shared" si="5"/>
        <v>780.71495465086423</v>
      </c>
      <c r="K48" s="25">
        <f t="shared" si="6"/>
        <v>0.29380496594028316</v>
      </c>
      <c r="L48" s="34">
        <f t="shared" si="7"/>
        <v>0.27847787240877203</v>
      </c>
      <c r="M48" s="40">
        <f t="shared" si="8"/>
        <v>3590.9495837145723</v>
      </c>
      <c r="N48" s="44">
        <f t="shared" si="10"/>
        <v>31.638741023463226</v>
      </c>
    </row>
    <row r="49" spans="1:14" x14ac:dyDescent="0.2">
      <c r="A49" s="19">
        <v>121.124</v>
      </c>
      <c r="B49" s="20">
        <f t="shared" si="13"/>
        <v>3100</v>
      </c>
      <c r="C49" s="20">
        <v>0.21004999999999999</v>
      </c>
      <c r="D49" s="20">
        <v>1.20692</v>
      </c>
      <c r="E49" s="21">
        <f t="shared" si="9"/>
        <v>32076.829864000025</v>
      </c>
      <c r="F49" s="22">
        <f t="shared" si="3"/>
        <v>32.076829864000025</v>
      </c>
      <c r="G49" s="22">
        <f t="shared" si="11"/>
        <v>98.810052223999989</v>
      </c>
      <c r="H49" s="23">
        <f t="shared" si="12"/>
        <v>33.336321034258255</v>
      </c>
      <c r="I49" s="23">
        <f t="shared" si="4"/>
        <v>44.70473990600307</v>
      </c>
      <c r="J49" s="24">
        <f t="shared" si="5"/>
        <v>780.72140028839488</v>
      </c>
      <c r="K49" s="25">
        <f t="shared" si="6"/>
        <v>0.29467531673409858</v>
      </c>
      <c r="L49" s="34">
        <f t="shared" si="7"/>
        <v>0.27765536226439613</v>
      </c>
      <c r="M49" s="40">
        <f t="shared" si="8"/>
        <v>3601.5872045278716</v>
      </c>
      <c r="N49" s="44">
        <f t="shared" si="10"/>
        <v>32.062693738256378</v>
      </c>
    </row>
    <row r="50" spans="1:14" x14ac:dyDescent="0.2">
      <c r="A50" s="19">
        <v>120.851</v>
      </c>
      <c r="B50" s="20">
        <f t="shared" si="13"/>
        <v>3150</v>
      </c>
      <c r="C50" s="20">
        <v>0.21604999999999999</v>
      </c>
      <c r="D50" s="20">
        <v>1.1927399999999999</v>
      </c>
      <c r="E50" s="21">
        <f t="shared" si="9"/>
        <v>32520.73439686693</v>
      </c>
      <c r="F50" s="22">
        <f t="shared" si="3"/>
        <v>32.520734396866928</v>
      </c>
      <c r="G50" s="22">
        <f t="shared" si="11"/>
        <v>98.587345375999988</v>
      </c>
      <c r="H50" s="23">
        <f t="shared" si="12"/>
        <v>33.797655401742666</v>
      </c>
      <c r="I50" s="23">
        <f t="shared" si="4"/>
        <v>45.323399442155754</v>
      </c>
      <c r="J50" s="24">
        <f t="shared" si="5"/>
        <v>778.96174124246897</v>
      </c>
      <c r="K50" s="25">
        <f t="shared" si="6"/>
        <v>0.29895542583246976</v>
      </c>
      <c r="L50" s="34">
        <f t="shared" si="7"/>
        <v>0.27368020363019446</v>
      </c>
      <c r="M50" s="40">
        <f t="shared" si="8"/>
        <v>3653.8996490635195</v>
      </c>
      <c r="N50" s="44">
        <f t="shared" si="10"/>
        <v>32.041012362976836</v>
      </c>
    </row>
    <row r="51" spans="1:14" x14ac:dyDescent="0.2">
      <c r="A51" s="19">
        <v>120.596</v>
      </c>
      <c r="B51" s="20">
        <f t="shared" si="13"/>
        <v>3200</v>
      </c>
      <c r="C51" s="20">
        <v>0.21795</v>
      </c>
      <c r="D51" s="20">
        <v>1.1848099999999999</v>
      </c>
      <c r="E51" s="21">
        <f t="shared" si="9"/>
        <v>32967.227393981295</v>
      </c>
      <c r="F51" s="22">
        <f t="shared" si="3"/>
        <v>32.967227393981297</v>
      </c>
      <c r="G51" s="22">
        <f t="shared" si="11"/>
        <v>98.379322496</v>
      </c>
      <c r="H51" s="23">
        <f t="shared" si="12"/>
        <v>34.26167986907501</v>
      </c>
      <c r="I51" s="23">
        <f t="shared" si="4"/>
        <v>45.945666461386708</v>
      </c>
      <c r="J51" s="24">
        <f t="shared" si="5"/>
        <v>777.31810367209857</v>
      </c>
      <c r="K51" s="25">
        <f t="shared" si="6"/>
        <v>0.29749999545884059</v>
      </c>
      <c r="L51" s="34">
        <f t="shared" si="7"/>
        <v>0.27501910274651231</v>
      </c>
      <c r="M51" s="40">
        <f t="shared" si="8"/>
        <v>3636.1110556080521</v>
      </c>
      <c r="N51" s="44">
        <f t="shared" si="10"/>
        <v>32.63982227255871</v>
      </c>
    </row>
    <row r="52" spans="1:14" x14ac:dyDescent="0.2">
      <c r="A52" s="19">
        <v>120.84</v>
      </c>
      <c r="B52" s="20">
        <f t="shared" si="13"/>
        <v>3250</v>
      </c>
      <c r="C52" s="20">
        <v>0.22305</v>
      </c>
      <c r="D52" s="20">
        <v>1.17378</v>
      </c>
      <c r="E52" s="21">
        <f t="shared" si="9"/>
        <v>33550.084617333589</v>
      </c>
      <c r="F52" s="22">
        <f t="shared" si="3"/>
        <v>33.550084617333589</v>
      </c>
      <c r="G52" s="22">
        <f t="shared" si="11"/>
        <v>98.578371840000003</v>
      </c>
      <c r="H52" s="23">
        <f t="shared" si="12"/>
        <v>34.867422880375983</v>
      </c>
      <c r="I52" s="23">
        <f t="shared" si="4"/>
        <v>46.757981165887557</v>
      </c>
      <c r="J52" s="24">
        <f t="shared" si="5"/>
        <v>778.89083922962959</v>
      </c>
      <c r="K52" s="25">
        <f t="shared" si="6"/>
        <v>0.29917212175418101</v>
      </c>
      <c r="L52" s="34">
        <f t="shared" si="7"/>
        <v>0.27348197197802038</v>
      </c>
      <c r="M52" s="40">
        <f t="shared" si="8"/>
        <v>3656.5481547733229</v>
      </c>
      <c r="N52" s="44">
        <f t="shared" si="10"/>
        <v>33.031235884240211</v>
      </c>
    </row>
    <row r="53" spans="1:14" x14ac:dyDescent="0.2">
      <c r="A53" s="19">
        <v>121.633</v>
      </c>
      <c r="B53" s="20">
        <f t="shared" si="13"/>
        <v>3300</v>
      </c>
      <c r="C53" s="20">
        <v>0.22550000000000001</v>
      </c>
      <c r="D53" s="20">
        <v>1.1611800000000001</v>
      </c>
      <c r="E53" s="21">
        <f t="shared" si="9"/>
        <v>34289.795939852949</v>
      </c>
      <c r="F53" s="22">
        <f t="shared" si="3"/>
        <v>34.289795939852951</v>
      </c>
      <c r="G53" s="22">
        <f t="shared" si="11"/>
        <v>99.225282207999996</v>
      </c>
      <c r="H53" s="23">
        <f t="shared" si="12"/>
        <v>35.636178839887314</v>
      </c>
      <c r="I53" s="23">
        <f t="shared" si="4"/>
        <v>47.788899820223364</v>
      </c>
      <c r="J53" s="24">
        <f t="shared" si="5"/>
        <v>784.0022297916048</v>
      </c>
      <c r="K53" s="25">
        <f t="shared" si="6"/>
        <v>0.29593351963364056</v>
      </c>
      <c r="L53" s="34">
        <f t="shared" si="7"/>
        <v>0.27647487151665351</v>
      </c>
      <c r="M53" s="40">
        <f t="shared" si="8"/>
        <v>3616.9652399667179</v>
      </c>
      <c r="N53" s="44">
        <f t="shared" si="10"/>
        <v>34.128960936491197</v>
      </c>
    </row>
    <row r="54" spans="1:14" x14ac:dyDescent="0.2">
      <c r="A54" s="19">
        <v>122.181</v>
      </c>
      <c r="B54" s="20">
        <f t="shared" si="13"/>
        <v>3350</v>
      </c>
      <c r="C54" s="20">
        <v>0.22850000000000001</v>
      </c>
      <c r="D54" s="20">
        <v>1.1510400000000001</v>
      </c>
      <c r="E54" s="21">
        <f t="shared" si="9"/>
        <v>34966.166773386183</v>
      </c>
      <c r="F54" s="22">
        <f t="shared" si="3"/>
        <v>34.966166773386185</v>
      </c>
      <c r="G54" s="22">
        <f t="shared" si="11"/>
        <v>99.672327455999991</v>
      </c>
      <c r="H54" s="23">
        <f t="shared" si="12"/>
        <v>36.339107257080379</v>
      </c>
      <c r="I54" s="23">
        <f t="shared" si="4"/>
        <v>48.731542292104443</v>
      </c>
      <c r="J54" s="24">
        <f t="shared" si="5"/>
        <v>787.53443915851847</v>
      </c>
      <c r="K54" s="25">
        <f t="shared" si="6"/>
        <v>0.29406998103739312</v>
      </c>
      <c r="L54" s="34">
        <f t="shared" si="7"/>
        <v>0.27822690887914209</v>
      </c>
      <c r="M54" s="40">
        <f t="shared" si="8"/>
        <v>3594.1886571236937</v>
      </c>
      <c r="N54" s="44">
        <f t="shared" si="10"/>
        <v>35.022702588162495</v>
      </c>
    </row>
    <row r="55" spans="1:14" x14ac:dyDescent="0.2">
      <c r="A55" s="19">
        <v>122.93300000000001</v>
      </c>
      <c r="B55" s="20">
        <f t="shared" si="13"/>
        <v>3400</v>
      </c>
      <c r="C55" s="20">
        <v>0.23419999999999999</v>
      </c>
      <c r="D55" s="20">
        <v>1.14117</v>
      </c>
      <c r="E55" s="21">
        <f t="shared" si="9"/>
        <v>35706.471819553066</v>
      </c>
      <c r="F55" s="22">
        <f t="shared" si="3"/>
        <v>35.706471819553066</v>
      </c>
      <c r="G55" s="22">
        <f t="shared" si="11"/>
        <v>100.285791008</v>
      </c>
      <c r="H55" s="23">
        <f t="shared" si="12"/>
        <v>37.10848025269545</v>
      </c>
      <c r="I55" s="23">
        <f t="shared" si="4"/>
        <v>49.763288405430153</v>
      </c>
      <c r="J55" s="24">
        <f t="shared" si="5"/>
        <v>792.38155858172831</v>
      </c>
      <c r="K55" s="25">
        <f t="shared" si="6"/>
        <v>0.29515657702783121</v>
      </c>
      <c r="L55" s="34">
        <f t="shared" si="7"/>
        <v>0.27720263814574231</v>
      </c>
      <c r="M55" s="40">
        <f t="shared" si="8"/>
        <v>3607.4692747846034</v>
      </c>
      <c r="N55" s="44">
        <f t="shared" si="10"/>
        <v>35.632541474124174</v>
      </c>
    </row>
    <row r="56" spans="1:14" x14ac:dyDescent="0.2">
      <c r="A56" s="19">
        <v>123.47499999999999</v>
      </c>
      <c r="B56" s="20">
        <f t="shared" si="13"/>
        <v>3450</v>
      </c>
      <c r="C56" s="20">
        <v>0.23605000000000001</v>
      </c>
      <c r="D56" s="20">
        <v>1.12669</v>
      </c>
      <c r="E56" s="21">
        <f t="shared" si="9"/>
        <v>36391.308554304895</v>
      </c>
      <c r="F56" s="22">
        <f t="shared" si="3"/>
        <v>36.391308554304892</v>
      </c>
      <c r="G56" s="22">
        <f t="shared" si="11"/>
        <v>100.72794159999999</v>
      </c>
      <c r="H56" s="23">
        <f t="shared" si="12"/>
        <v>37.820206983252518</v>
      </c>
      <c r="I56" s="23">
        <f t="shared" si="4"/>
        <v>50.717729609095258</v>
      </c>
      <c r="J56" s="24">
        <f t="shared" si="5"/>
        <v>795.87509412345662</v>
      </c>
      <c r="K56" s="25">
        <f t="shared" si="6"/>
        <v>0.29188975120663657</v>
      </c>
      <c r="L56" s="34">
        <f t="shared" si="7"/>
        <v>0.28030508601263132</v>
      </c>
      <c r="M56" s="40">
        <f t="shared" si="8"/>
        <v>3567.5414036366687</v>
      </c>
      <c r="N56" s="44">
        <f t="shared" si="10"/>
        <v>36.722407947935899</v>
      </c>
    </row>
    <row r="57" spans="1:14" x14ac:dyDescent="0.2">
      <c r="A57" s="19">
        <v>123.428</v>
      </c>
      <c r="B57" s="20">
        <f t="shared" si="13"/>
        <v>3500</v>
      </c>
      <c r="C57" s="20">
        <v>0.24195</v>
      </c>
      <c r="D57" s="20">
        <v>1.11975</v>
      </c>
      <c r="E57" s="21">
        <f t="shared" si="9"/>
        <v>36904.665939752173</v>
      </c>
      <c r="F57" s="22">
        <f t="shared" si="3"/>
        <v>36.904665939752171</v>
      </c>
      <c r="G57" s="22">
        <f t="shared" si="11"/>
        <v>100.689600128</v>
      </c>
      <c r="H57" s="23">
        <f t="shared" si="12"/>
        <v>38.353721257547569</v>
      </c>
      <c r="I57" s="23">
        <f t="shared" si="4"/>
        <v>51.433183988238952</v>
      </c>
      <c r="J57" s="24">
        <f t="shared" si="5"/>
        <v>795.57214915950601</v>
      </c>
      <c r="K57" s="25">
        <f t="shared" si="6"/>
        <v>0.29502367038830635</v>
      </c>
      <c r="L57" s="34">
        <f t="shared" si="7"/>
        <v>0.27732751650229892</v>
      </c>
      <c r="M57" s="40">
        <f t="shared" si="8"/>
        <v>3605.8448603015217</v>
      </c>
      <c r="N57" s="44">
        <f t="shared" si="10"/>
        <v>36.844845668706419</v>
      </c>
    </row>
    <row r="58" spans="1:14" x14ac:dyDescent="0.2">
      <c r="A58" s="19">
        <v>124.205</v>
      </c>
      <c r="B58" s="20">
        <f t="shared" si="13"/>
        <v>3550</v>
      </c>
      <c r="C58" s="20">
        <v>0.24545</v>
      </c>
      <c r="D58" s="20">
        <v>1.10622</v>
      </c>
      <c r="E58" s="21">
        <f t="shared" si="9"/>
        <v>37667.515398952222</v>
      </c>
      <c r="F58" s="22">
        <f t="shared" si="3"/>
        <v>37.667515398952226</v>
      </c>
      <c r="G58" s="22">
        <f t="shared" si="11"/>
        <v>101.32345807999999</v>
      </c>
      <c r="H58" s="23">
        <f t="shared" si="12"/>
        <v>39.146523868669817</v>
      </c>
      <c r="I58" s="23">
        <f t="shared" si="4"/>
        <v>52.496349731411335</v>
      </c>
      <c r="J58" s="24">
        <f t="shared" si="5"/>
        <v>800.58040952098759</v>
      </c>
      <c r="K58" s="25">
        <f t="shared" si="6"/>
        <v>0.29323011839286961</v>
      </c>
      <c r="L58" s="34">
        <f t="shared" si="7"/>
        <v>0.27902379969223301</v>
      </c>
      <c r="M58" s="40">
        <f t="shared" si="8"/>
        <v>3583.9236692461841</v>
      </c>
      <c r="N58" s="44">
        <f t="shared" si="10"/>
        <v>37.836479777692858</v>
      </c>
    </row>
    <row r="59" spans="1:14" x14ac:dyDescent="0.2">
      <c r="A59" s="19">
        <v>124.066</v>
      </c>
      <c r="B59" s="20">
        <f t="shared" si="13"/>
        <v>3600</v>
      </c>
      <c r="C59" s="20">
        <v>0.25505</v>
      </c>
      <c r="D59" s="20">
        <v>1.09697</v>
      </c>
      <c r="E59" s="21">
        <f t="shared" si="9"/>
        <v>38155.295682231532</v>
      </c>
      <c r="F59" s="22">
        <f t="shared" si="3"/>
        <v>38.155295682231532</v>
      </c>
      <c r="G59" s="22">
        <f t="shared" si="11"/>
        <v>101.21006521599999</v>
      </c>
      <c r="H59" s="23">
        <f t="shared" si="12"/>
        <v>39.653456760309147</v>
      </c>
      <c r="I59" s="23">
        <f t="shared" si="4"/>
        <v>53.176157891623291</v>
      </c>
      <c r="J59" s="24">
        <f t="shared" si="5"/>
        <v>799.6844659041974</v>
      </c>
      <c r="K59" s="25">
        <f t="shared" si="6"/>
        <v>0.30080359213006491</v>
      </c>
      <c r="L59" s="34">
        <f t="shared" si="7"/>
        <v>0.27199868604894961</v>
      </c>
      <c r="M59" s="40">
        <f t="shared" si="8"/>
        <v>3676.4883482563487</v>
      </c>
      <c r="N59" s="44">
        <f t="shared" si="10"/>
        <v>37.361485048954101</v>
      </c>
    </row>
    <row r="60" spans="1:14" x14ac:dyDescent="0.2">
      <c r="A60" s="19">
        <v>123.967</v>
      </c>
      <c r="B60" s="20">
        <f t="shared" si="13"/>
        <v>3650</v>
      </c>
      <c r="C60" s="20">
        <v>0.25755</v>
      </c>
      <c r="D60" s="20">
        <v>1.0940099999999999</v>
      </c>
      <c r="E60" s="21">
        <f t="shared" si="9"/>
        <v>38654.36098620687</v>
      </c>
      <c r="F60" s="22">
        <f t="shared" si="3"/>
        <v>38.654360986206868</v>
      </c>
      <c r="G60" s="22">
        <f t="shared" si="11"/>
        <v>101.129303392</v>
      </c>
      <c r="H60" s="23">
        <f t="shared" si="12"/>
        <v>40.172117777028049</v>
      </c>
      <c r="I60" s="23">
        <f t="shared" si="4"/>
        <v>53.871693725585708</v>
      </c>
      <c r="J60" s="24">
        <f t="shared" si="5"/>
        <v>799.04634778864204</v>
      </c>
      <c r="K60" s="25">
        <f t="shared" si="6"/>
        <v>0.29983033490414185</v>
      </c>
      <c r="L60" s="34">
        <f t="shared" si="7"/>
        <v>0.27288160100391357</v>
      </c>
      <c r="M60" s="40">
        <f t="shared" si="8"/>
        <v>3664.5929821617337</v>
      </c>
      <c r="N60" s="44">
        <f t="shared" si="10"/>
        <v>37.973030082117646</v>
      </c>
    </row>
    <row r="61" spans="1:14" x14ac:dyDescent="0.2">
      <c r="A61" s="19">
        <v>123.815</v>
      </c>
      <c r="B61" s="20">
        <f t="shared" si="13"/>
        <v>3700</v>
      </c>
      <c r="C61" s="20">
        <v>0.26445000000000002</v>
      </c>
      <c r="D61" s="20">
        <v>1.09659</v>
      </c>
      <c r="E61" s="21">
        <f t="shared" si="9"/>
        <v>39135.828150413974</v>
      </c>
      <c r="F61" s="22">
        <f t="shared" si="3"/>
        <v>39.135828150413978</v>
      </c>
      <c r="G61" s="22">
        <f t="shared" si="11"/>
        <v>101.00530543999999</v>
      </c>
      <c r="H61" s="23">
        <f t="shared" si="12"/>
        <v>40.672489666067982</v>
      </c>
      <c r="I61" s="23">
        <f t="shared" si="4"/>
        <v>54.542703436969816</v>
      </c>
      <c r="J61" s="24">
        <f t="shared" si="5"/>
        <v>798.06661088395049</v>
      </c>
      <c r="K61" s="25">
        <f t="shared" si="6"/>
        <v>0.30407558910629878</v>
      </c>
      <c r="L61" s="34">
        <f t="shared" si="7"/>
        <v>0.26907185170191289</v>
      </c>
      <c r="M61" s="40">
        <f t="shared" si="8"/>
        <v>3716.4794224103184</v>
      </c>
      <c r="N61" s="44">
        <f t="shared" si="10"/>
        <v>37.90925909395105</v>
      </c>
    </row>
    <row r="62" spans="1:14" x14ac:dyDescent="0.2">
      <c r="A62" s="19">
        <v>123.767</v>
      </c>
      <c r="B62" s="20">
        <f t="shared" si="13"/>
        <v>3750</v>
      </c>
      <c r="C62" s="20">
        <v>0.2651</v>
      </c>
      <c r="D62" s="20">
        <v>1.0980799999999999</v>
      </c>
      <c r="E62" s="21">
        <f t="shared" si="9"/>
        <v>39649.313677655693</v>
      </c>
      <c r="F62" s="22">
        <f t="shared" si="3"/>
        <v>39.649313677655691</v>
      </c>
      <c r="G62" s="22">
        <f t="shared" si="11"/>
        <v>100.96614819199999</v>
      </c>
      <c r="H62" s="23">
        <f t="shared" si="12"/>
        <v>41.206137113622844</v>
      </c>
      <c r="I62" s="23">
        <f t="shared" si="4"/>
        <v>55.258336404384728</v>
      </c>
      <c r="J62" s="24">
        <f t="shared" si="5"/>
        <v>797.75722028246901</v>
      </c>
      <c r="K62" s="25">
        <f t="shared" si="6"/>
        <v>0.30087532149952073</v>
      </c>
      <c r="L62" s="34">
        <f t="shared" si="7"/>
        <v>0.27193384093587802</v>
      </c>
      <c r="M62" s="40">
        <f t="shared" si="8"/>
        <v>3677.3650405496978</v>
      </c>
      <c r="N62" s="44">
        <f t="shared" si="10"/>
        <v>38.815164571810868</v>
      </c>
    </row>
    <row r="63" spans="1:14" x14ac:dyDescent="0.2">
      <c r="A63" s="19">
        <v>123.509</v>
      </c>
      <c r="B63" s="20">
        <f t="shared" si="13"/>
        <v>3800</v>
      </c>
      <c r="C63" s="20">
        <v>0.26929999999999998</v>
      </c>
      <c r="D63" s="20">
        <v>1.09907</v>
      </c>
      <c r="E63" s="21">
        <f t="shared" si="9"/>
        <v>40094.217716519139</v>
      </c>
      <c r="F63" s="22">
        <f t="shared" si="3"/>
        <v>40.09421771651914</v>
      </c>
      <c r="G63" s="22">
        <f t="shared" si="11"/>
        <v>100.75567798399999</v>
      </c>
      <c r="H63" s="23">
        <f t="shared" si="12"/>
        <v>41.668510232533684</v>
      </c>
      <c r="I63" s="23">
        <f t="shared" si="4"/>
        <v>55.878388929052782</v>
      </c>
      <c r="J63" s="24">
        <f t="shared" si="5"/>
        <v>796.0942457995061</v>
      </c>
      <c r="K63" s="25">
        <f t="shared" si="6"/>
        <v>0.30225056604626255</v>
      </c>
      <c r="L63" s="34">
        <f t="shared" si="7"/>
        <v>0.2706965379368676</v>
      </c>
      <c r="M63" s="40">
        <f t="shared" si="8"/>
        <v>3694.1735850098758</v>
      </c>
      <c r="N63" s="44">
        <f t="shared" si="10"/>
        <v>39.072117337735506</v>
      </c>
    </row>
    <row r="64" spans="1:14" x14ac:dyDescent="0.2">
      <c r="A64" s="19">
        <v>122.672</v>
      </c>
      <c r="B64" s="20">
        <f t="shared" si="13"/>
        <v>3850</v>
      </c>
      <c r="C64" s="20">
        <v>0.27374999999999999</v>
      </c>
      <c r="D64" s="20">
        <v>1.1053299999999999</v>
      </c>
      <c r="E64" s="21">
        <f t="shared" si="9"/>
        <v>40346.486195817866</v>
      </c>
      <c r="F64" s="22">
        <f t="shared" si="3"/>
        <v>40.346486195817867</v>
      </c>
      <c r="G64" s="22">
        <f t="shared" si="11"/>
        <v>100.072873472</v>
      </c>
      <c r="H64" s="23">
        <f t="shared" si="12"/>
        <v>41.930683989989831</v>
      </c>
      <c r="I64" s="23">
        <f t="shared" si="4"/>
        <v>56.229969705624143</v>
      </c>
      <c r="J64" s="24">
        <f t="shared" si="5"/>
        <v>790.69924718617278</v>
      </c>
      <c r="K64" s="25">
        <f t="shared" si="6"/>
        <v>0.30532398633705321</v>
      </c>
      <c r="L64" s="34">
        <f t="shared" si="7"/>
        <v>0.26797168083565215</v>
      </c>
      <c r="M64" s="40">
        <f t="shared" si="8"/>
        <v>3731.7376107862056</v>
      </c>
      <c r="N64" s="44">
        <f t="shared" si="10"/>
        <v>38.922176598140695</v>
      </c>
    </row>
    <row r="65" spans="1:14" x14ac:dyDescent="0.2">
      <c r="A65" s="19">
        <v>122.157</v>
      </c>
      <c r="B65" s="20">
        <f t="shared" si="13"/>
        <v>3900</v>
      </c>
      <c r="C65" s="20">
        <v>0.27589999999999998</v>
      </c>
      <c r="D65" s="20">
        <v>1.11704</v>
      </c>
      <c r="E65" s="21">
        <f t="shared" si="9"/>
        <v>40698.884673283203</v>
      </c>
      <c r="F65" s="22">
        <f t="shared" si="3"/>
        <v>40.698884673283203</v>
      </c>
      <c r="G65" s="22">
        <f t="shared" si="11"/>
        <v>99.652748831999986</v>
      </c>
      <c r="H65" s="23">
        <f t="shared" si="12"/>
        <v>42.296919332652315</v>
      </c>
      <c r="I65" s="23">
        <f t="shared" si="4"/>
        <v>56.72109935731207</v>
      </c>
      <c r="J65" s="24">
        <f t="shared" si="5"/>
        <v>787.37974385777773</v>
      </c>
      <c r="K65" s="25">
        <f t="shared" si="6"/>
        <v>0.30505749972431456</v>
      </c>
      <c r="L65" s="34">
        <f t="shared" si="7"/>
        <v>0.26820577068953316</v>
      </c>
      <c r="M65" s="40">
        <f t="shared" si="8"/>
        <v>3728.4805521860671</v>
      </c>
      <c r="N65" s="44">
        <f t="shared" si="10"/>
        <v>39.296432628008453</v>
      </c>
    </row>
    <row r="66" spans="1:14" x14ac:dyDescent="0.2">
      <c r="A66" s="19">
        <v>121.184</v>
      </c>
      <c r="B66" s="20">
        <f t="shared" si="13"/>
        <v>3950</v>
      </c>
      <c r="C66" s="20">
        <v>0.28284999999999999</v>
      </c>
      <c r="D66" s="20">
        <v>1.12259</v>
      </c>
      <c r="E66" s="21">
        <f t="shared" si="9"/>
        <v>40892.336068939134</v>
      </c>
      <c r="F66" s="22">
        <f t="shared" si="3"/>
        <v>40.892336068939137</v>
      </c>
      <c r="G66" s="22">
        <f t="shared" si="11"/>
        <v>98.858998783999994</v>
      </c>
      <c r="H66" s="23">
        <f t="shared" si="12"/>
        <v>42.49796656386107</v>
      </c>
      <c r="I66" s="23">
        <f t="shared" si="4"/>
        <v>56.9907081174021</v>
      </c>
      <c r="J66" s="24">
        <f t="shared" si="5"/>
        <v>781.10813854024696</v>
      </c>
      <c r="K66" s="25">
        <f t="shared" si="6"/>
        <v>0.31126248152078745</v>
      </c>
      <c r="L66" s="34">
        <f t="shared" si="7"/>
        <v>0.26285911947507762</v>
      </c>
      <c r="M66" s="40">
        <f t="shared" si="8"/>
        <v>3804.3192185874022</v>
      </c>
      <c r="N66" s="44">
        <f t="shared" si="10"/>
        <v>38.696124428497079</v>
      </c>
    </row>
    <row r="67" spans="1:14" x14ac:dyDescent="0.2">
      <c r="A67" s="19">
        <v>120.004</v>
      </c>
      <c r="B67" s="20">
        <f t="shared" si="13"/>
        <v>4000</v>
      </c>
      <c r="C67" s="20">
        <v>0.28455000000000003</v>
      </c>
      <c r="D67" s="20">
        <v>1.1246100000000001</v>
      </c>
      <c r="E67" s="21">
        <f t="shared" si="9"/>
        <v>41006.741063005102</v>
      </c>
      <c r="F67" s="22">
        <f t="shared" si="3"/>
        <v>41.006741063005101</v>
      </c>
      <c r="G67" s="22">
        <f t="shared" si="11"/>
        <v>97.896383103999995</v>
      </c>
      <c r="H67" s="23">
        <f t="shared" si="12"/>
        <v>42.61686365020892</v>
      </c>
      <c r="I67" s="23">
        <f t="shared" si="4"/>
        <v>57.150151725930463</v>
      </c>
      <c r="J67" s="24">
        <f t="shared" si="5"/>
        <v>773.50228625382692</v>
      </c>
      <c r="K67" s="25">
        <f t="shared" si="6"/>
        <v>0.31225963507624394</v>
      </c>
      <c r="L67" s="34">
        <f t="shared" si="7"/>
        <v>0.26201971893742976</v>
      </c>
      <c r="M67" s="40">
        <f t="shared" si="8"/>
        <v>3816.5066509318699</v>
      </c>
      <c r="N67" s="44">
        <f t="shared" si="10"/>
        <v>38.680469164326809</v>
      </c>
    </row>
    <row r="68" spans="1:14" x14ac:dyDescent="0.2">
      <c r="A68" s="19">
        <v>118.73399999999999</v>
      </c>
      <c r="B68" s="20">
        <f t="shared" si="13"/>
        <v>4050</v>
      </c>
      <c r="C68" s="20">
        <v>0.28710000000000002</v>
      </c>
      <c r="D68" s="20">
        <v>1.1222000000000001</v>
      </c>
      <c r="E68" s="21">
        <f t="shared" si="9"/>
        <v>41079.927113196507</v>
      </c>
      <c r="F68" s="22">
        <f t="shared" si="3"/>
        <v>41.079927113196511</v>
      </c>
      <c r="G68" s="22">
        <f t="shared" si="11"/>
        <v>96.860347583999996</v>
      </c>
      <c r="H68" s="23">
        <f t="shared" si="12"/>
        <v>42.692923337988368</v>
      </c>
      <c r="I68" s="23">
        <f t="shared" si="4"/>
        <v>57.252149440555833</v>
      </c>
      <c r="J68" s="24">
        <f t="shared" si="5"/>
        <v>765.31632658962951</v>
      </c>
      <c r="K68" s="25">
        <f t="shared" si="6"/>
        <v>0.31449666316106345</v>
      </c>
      <c r="L68" s="34">
        <f t="shared" si="7"/>
        <v>0.26015596157940857</v>
      </c>
      <c r="M68" s="40">
        <f t="shared" si="8"/>
        <v>3843.8481053018863</v>
      </c>
      <c r="N68" s="44">
        <f t="shared" si="10"/>
        <v>38.473876583084362</v>
      </c>
    </row>
    <row r="69" spans="1:14" x14ac:dyDescent="0.2">
      <c r="A69" s="19">
        <v>117.44199999999999</v>
      </c>
      <c r="B69" s="20">
        <f t="shared" si="13"/>
        <v>4100</v>
      </c>
      <c r="C69" s="20">
        <v>0.28894999999999998</v>
      </c>
      <c r="D69" s="20">
        <v>1.1239399999999999</v>
      </c>
      <c r="E69" s="21">
        <f t="shared" si="9"/>
        <v>41134.558231554627</v>
      </c>
      <c r="F69" s="22">
        <f t="shared" si="3"/>
        <v>41.134558231554628</v>
      </c>
      <c r="G69" s="22">
        <f t="shared" si="11"/>
        <v>95.806364991999985</v>
      </c>
      <c r="H69" s="23">
        <f t="shared" si="12"/>
        <v>42.749699537749017</v>
      </c>
      <c r="I69" s="23">
        <f t="shared" si="4"/>
        <v>57.328287573511261</v>
      </c>
      <c r="J69" s="24">
        <f t="shared" si="5"/>
        <v>756.98856289975288</v>
      </c>
      <c r="K69" s="25">
        <f t="shared" si="6"/>
        <v>0.31610282348979968</v>
      </c>
      <c r="L69" s="34">
        <f t="shared" si="7"/>
        <v>0.2588340746688142</v>
      </c>
      <c r="M69" s="40">
        <f t="shared" si="8"/>
        <v>3863.4789537642182</v>
      </c>
      <c r="N69" s="44">
        <f t="shared" si="10"/>
        <v>38.329291140389635</v>
      </c>
    </row>
    <row r="70" spans="1:14" x14ac:dyDescent="0.2">
      <c r="A70" s="19">
        <v>116.5</v>
      </c>
      <c r="B70" s="20">
        <f t="shared" si="13"/>
        <v>4150</v>
      </c>
      <c r="C70" s="20">
        <v>0.29304999999999998</v>
      </c>
      <c r="D70" s="20">
        <v>1.12233</v>
      </c>
      <c r="E70" s="21">
        <f t="shared" si="9"/>
        <v>41302.236040957789</v>
      </c>
      <c r="F70" s="22">
        <f t="shared" si="3"/>
        <v>41.302236040957787</v>
      </c>
      <c r="G70" s="22">
        <f t="shared" si="11"/>
        <v>95.037903999999997</v>
      </c>
      <c r="H70" s="23">
        <f t="shared" si="12"/>
        <v>42.923961187303675</v>
      </c>
      <c r="I70" s="23">
        <f t="shared" si="4"/>
        <v>57.561976279320348</v>
      </c>
      <c r="J70" s="24">
        <f t="shared" si="5"/>
        <v>750.91677234567874</v>
      </c>
      <c r="K70" s="25">
        <f t="shared" si="6"/>
        <v>0.3192865874603672</v>
      </c>
      <c r="L70" s="34">
        <f t="shared" si="7"/>
        <v>0.2562531125061363</v>
      </c>
      <c r="M70" s="40">
        <f t="shared" si="8"/>
        <v>3902.3916245155988</v>
      </c>
      <c r="N70" s="44">
        <f t="shared" si="10"/>
        <v>38.101775540250806</v>
      </c>
    </row>
    <row r="71" spans="1:14" x14ac:dyDescent="0.2">
      <c r="A71" s="19">
        <v>115.931</v>
      </c>
      <c r="B71" s="20">
        <f t="shared" si="13"/>
        <v>4200</v>
      </c>
      <c r="C71" s="20">
        <v>0.2949</v>
      </c>
      <c r="D71" s="20">
        <v>1.1217900000000001</v>
      </c>
      <c r="E71" s="21">
        <f t="shared" si="9"/>
        <v>41595.697835772196</v>
      </c>
      <c r="F71" s="22">
        <f t="shared" si="3"/>
        <v>41.595697835772199</v>
      </c>
      <c r="G71" s="22">
        <f t="shared" ref="G71:G97" si="14">A71*$D$3</f>
        <v>94.573727455999986</v>
      </c>
      <c r="H71" s="23">
        <f t="shared" ref="H71:H97" si="15">F71*((1.01325/($A$3*10^-3))*(SQRT($C$3/293)))</f>
        <v>43.228945708676292</v>
      </c>
      <c r="I71" s="23">
        <f t="shared" si="4"/>
        <v>57.970967232140495</v>
      </c>
      <c r="J71" s="24">
        <f t="shared" si="5"/>
        <v>747.24920459061707</v>
      </c>
      <c r="K71" s="25">
        <f t="shared" si="6"/>
        <v>0.31903539766046196</v>
      </c>
      <c r="L71" s="34">
        <f t="shared" si="7"/>
        <v>0.25645487120917537</v>
      </c>
      <c r="M71" s="40">
        <f t="shared" si="8"/>
        <v>3899.3215269612019</v>
      </c>
      <c r="N71" s="44">
        <f t="shared" si="10"/>
        <v>38.402709592783438</v>
      </c>
    </row>
    <row r="72" spans="1:14" x14ac:dyDescent="0.2">
      <c r="A72" s="19">
        <v>115.03400000000001</v>
      </c>
      <c r="B72" s="20">
        <f t="shared" ref="B72:B97" si="16">B71+50</f>
        <v>4250</v>
      </c>
      <c r="C72" s="20">
        <v>0.29715000000000003</v>
      </c>
      <c r="D72" s="20">
        <v>1.12456</v>
      </c>
      <c r="E72" s="21">
        <f t="shared" ref="E72:E97" si="17">(2*PI()*B72*G72)/60</f>
        <v>41765.212344228843</v>
      </c>
      <c r="F72" s="22">
        <f t="shared" ref="F72:F97" si="18">E72*10^-3</f>
        <v>41.765212344228843</v>
      </c>
      <c r="G72" s="22">
        <f t="shared" si="14"/>
        <v>93.841976383999992</v>
      </c>
      <c r="H72" s="23">
        <f t="shared" si="15"/>
        <v>43.405116174954735</v>
      </c>
      <c r="I72" s="23">
        <f t="shared" ref="I72:I97" si="19">H72*1.341022</f>
        <v>58.207215703170142</v>
      </c>
      <c r="J72" s="24">
        <f t="shared" ref="J72:J97" si="20">(F72*60*2)/($I$3*$J$3*B72*$K$3)</f>
        <v>741.4674677254319</v>
      </c>
      <c r="K72" s="25">
        <f t="shared" ref="K72:K97" si="21">(C72*(0.75*60))/F72</f>
        <v>0.32016477947699751</v>
      </c>
      <c r="L72" s="34">
        <f t="shared" ref="L72:L97" si="22">E72/(((C72/60)*0.75)*$E$3)</f>
        <v>0.25555022620487872</v>
      </c>
      <c r="M72" s="40">
        <f t="shared" ref="M72:M97" si="23">$E$3*(K72/3600)</f>
        <v>3913.1250824966364</v>
      </c>
      <c r="N72" s="44">
        <f t="shared" ref="N72:N97" si="24">(F72*3600)/M72</f>
        <v>38.423194063424901</v>
      </c>
    </row>
    <row r="73" spans="1:14" x14ac:dyDescent="0.2">
      <c r="A73" s="19">
        <v>114.39100000000001</v>
      </c>
      <c r="B73" s="20">
        <f t="shared" si="16"/>
        <v>4300</v>
      </c>
      <c r="C73" s="20">
        <v>0.30220000000000002</v>
      </c>
      <c r="D73" s="20">
        <v>1.1227799999999999</v>
      </c>
      <c r="E73" s="21">
        <f t="shared" si="17"/>
        <v>42020.368285295357</v>
      </c>
      <c r="F73" s="22">
        <f t="shared" si="18"/>
        <v>42.020368285295355</v>
      </c>
      <c r="G73" s="22">
        <f t="shared" si="14"/>
        <v>93.317432416000003</v>
      </c>
      <c r="H73" s="23">
        <f t="shared" si="15"/>
        <v>43.670290769864991</v>
      </c>
      <c r="I73" s="23">
        <f t="shared" si="19"/>
        <v>58.562820668785889</v>
      </c>
      <c r="J73" s="24">
        <f t="shared" si="20"/>
        <v>737.32292279308626</v>
      </c>
      <c r="K73" s="25">
        <f t="shared" si="21"/>
        <v>0.32362876754601999</v>
      </c>
      <c r="L73" s="34">
        <f t="shared" si="22"/>
        <v>0.25281492259969529</v>
      </c>
      <c r="M73" s="40">
        <f t="shared" si="23"/>
        <v>3955.4627144513556</v>
      </c>
      <c r="N73" s="44">
        <f t="shared" si="24"/>
        <v>38.244154160367479</v>
      </c>
    </row>
    <row r="74" spans="1:14" x14ac:dyDescent="0.2">
      <c r="A74" s="19">
        <v>114.01600000000001</v>
      </c>
      <c r="B74" s="20">
        <f t="shared" si="16"/>
        <v>4350</v>
      </c>
      <c r="C74" s="20">
        <v>0.30604999999999999</v>
      </c>
      <c r="D74" s="20">
        <v>1.1194299999999999</v>
      </c>
      <c r="E74" s="21">
        <f t="shared" si="17"/>
        <v>42369.623017404039</v>
      </c>
      <c r="F74" s="22">
        <f t="shared" si="18"/>
        <v>42.369623017404038</v>
      </c>
      <c r="G74" s="22">
        <f t="shared" si="14"/>
        <v>93.011516415999992</v>
      </c>
      <c r="H74" s="23">
        <f t="shared" si="15"/>
        <v>44.033258928553757</v>
      </c>
      <c r="I74" s="23">
        <f t="shared" si="19"/>
        <v>59.049568954887015</v>
      </c>
      <c r="J74" s="24">
        <f t="shared" si="20"/>
        <v>734.90580871901216</v>
      </c>
      <c r="K74" s="25">
        <f t="shared" si="21"/>
        <v>0.3250500953086794</v>
      </c>
      <c r="L74" s="34">
        <f t="shared" si="22"/>
        <v>0.25170945340128048</v>
      </c>
      <c r="M74" s="40">
        <f t="shared" si="23"/>
        <v>3972.8344982171925</v>
      </c>
      <c r="N74" s="44">
        <f t="shared" si="24"/>
        <v>38.393404741904696</v>
      </c>
    </row>
    <row r="75" spans="1:14" x14ac:dyDescent="0.2">
      <c r="A75" s="19">
        <v>113.871</v>
      </c>
      <c r="B75" s="20">
        <f t="shared" si="16"/>
        <v>4400</v>
      </c>
      <c r="C75" s="20">
        <v>0.30919999999999997</v>
      </c>
      <c r="D75" s="20">
        <v>1.1198600000000001</v>
      </c>
      <c r="E75" s="21">
        <f t="shared" si="17"/>
        <v>42802.127201959942</v>
      </c>
      <c r="F75" s="22">
        <f t="shared" si="18"/>
        <v>42.802127201959941</v>
      </c>
      <c r="G75" s="22">
        <f t="shared" si="14"/>
        <v>92.893228895999997</v>
      </c>
      <c r="H75" s="23">
        <f t="shared" si="15"/>
        <v>44.4827453150248</v>
      </c>
      <c r="I75" s="23">
        <f t="shared" si="19"/>
        <v>59.652340087845182</v>
      </c>
      <c r="J75" s="24">
        <f t="shared" si="20"/>
        <v>733.97119127703706</v>
      </c>
      <c r="K75" s="25">
        <f t="shared" si="21"/>
        <v>0.3250773012833546</v>
      </c>
      <c r="L75" s="34">
        <f t="shared" si="22"/>
        <v>0.25168838763942109</v>
      </c>
      <c r="M75" s="40">
        <f t="shared" si="23"/>
        <v>3973.1670156854448</v>
      </c>
      <c r="N75" s="44">
        <f t="shared" si="24"/>
        <v>38.782074178795327</v>
      </c>
    </row>
    <row r="76" spans="1:14" x14ac:dyDescent="0.2">
      <c r="A76" s="19">
        <v>113.985</v>
      </c>
      <c r="B76" s="20">
        <f t="shared" si="16"/>
        <v>4450</v>
      </c>
      <c r="C76" s="20">
        <v>0.30990000000000001</v>
      </c>
      <c r="D76" s="20">
        <v>1.11873</v>
      </c>
      <c r="E76" s="21">
        <f t="shared" si="17"/>
        <v>43331.852565948924</v>
      </c>
      <c r="F76" s="22">
        <f t="shared" si="18"/>
        <v>43.331852565948928</v>
      </c>
      <c r="G76" s="22">
        <f t="shared" si="14"/>
        <v>92.986227359999987</v>
      </c>
      <c r="H76" s="23">
        <f t="shared" si="15"/>
        <v>45.033270253704757</v>
      </c>
      <c r="I76" s="23">
        <f t="shared" si="19"/>
        <v>60.390606142163655</v>
      </c>
      <c r="J76" s="24">
        <f t="shared" si="20"/>
        <v>734.70599395555564</v>
      </c>
      <c r="K76" s="25">
        <f t="shared" si="21"/>
        <v>0.32183022820858265</v>
      </c>
      <c r="L76" s="34">
        <f t="shared" si="22"/>
        <v>0.25422777180878825</v>
      </c>
      <c r="M76" s="40">
        <f t="shared" si="23"/>
        <v>3933.4805669937878</v>
      </c>
      <c r="N76" s="44">
        <f t="shared" si="24"/>
        <v>39.658177174277242</v>
      </c>
    </row>
    <row r="77" spans="1:14" x14ac:dyDescent="0.2">
      <c r="A77" s="19">
        <v>113.306</v>
      </c>
      <c r="B77" s="20">
        <f t="shared" si="16"/>
        <v>4500</v>
      </c>
      <c r="C77" s="20">
        <v>0.31445000000000001</v>
      </c>
      <c r="D77" s="20">
        <v>1.1156299999999999</v>
      </c>
      <c r="E77" s="21">
        <f t="shared" si="17"/>
        <v>43557.702478629581</v>
      </c>
      <c r="F77" s="22">
        <f t="shared" si="18"/>
        <v>43.557702478629579</v>
      </c>
      <c r="G77" s="22">
        <f t="shared" si="14"/>
        <v>92.432315455999998</v>
      </c>
      <c r="H77" s="23">
        <f t="shared" si="15"/>
        <v>45.267988124099155</v>
      </c>
      <c r="I77" s="23">
        <f t="shared" si="19"/>
        <v>60.705367970155692</v>
      </c>
      <c r="J77" s="24">
        <f t="shared" si="20"/>
        <v>730.32940607209866</v>
      </c>
      <c r="K77" s="25">
        <f t="shared" si="21"/>
        <v>0.32486217579869925</v>
      </c>
      <c r="L77" s="34">
        <f t="shared" si="22"/>
        <v>0.2518550570469627</v>
      </c>
      <c r="M77" s="40">
        <f t="shared" si="23"/>
        <v>3970.5377042063242</v>
      </c>
      <c r="N77" s="44">
        <f t="shared" si="24"/>
        <v>39.492819513323568</v>
      </c>
    </row>
    <row r="78" spans="1:14" x14ac:dyDescent="0.2">
      <c r="A78" s="19">
        <v>113.074</v>
      </c>
      <c r="B78" s="20">
        <f t="shared" si="16"/>
        <v>4550</v>
      </c>
      <c r="C78" s="20">
        <v>0.31709999999999999</v>
      </c>
      <c r="D78" s="20">
        <v>1.1095299999999999</v>
      </c>
      <c r="E78" s="21">
        <f t="shared" si="17"/>
        <v>43951.4992984817</v>
      </c>
      <c r="F78" s="22">
        <f t="shared" si="18"/>
        <v>43.9514992984817</v>
      </c>
      <c r="G78" s="22">
        <f t="shared" si="14"/>
        <v>92.243055423999991</v>
      </c>
      <c r="H78" s="23">
        <f t="shared" si="15"/>
        <v>45.677247307893794</v>
      </c>
      <c r="I78" s="23">
        <f t="shared" si="19"/>
        <v>61.254193539326344</v>
      </c>
      <c r="J78" s="24">
        <f t="shared" si="20"/>
        <v>728.83401816493813</v>
      </c>
      <c r="K78" s="25">
        <f t="shared" si="21"/>
        <v>0.3246646923940758</v>
      </c>
      <c r="L78" s="34">
        <f t="shared" si="22"/>
        <v>0.25200825262166626</v>
      </c>
      <c r="M78" s="40">
        <f t="shared" si="23"/>
        <v>3968.1240181498151</v>
      </c>
      <c r="N78" s="44">
        <f t="shared" si="24"/>
        <v>39.874105937925947</v>
      </c>
    </row>
    <row r="79" spans="1:14" x14ac:dyDescent="0.2">
      <c r="A79" s="19">
        <v>112.19499999999999</v>
      </c>
      <c r="B79" s="20">
        <f t="shared" si="16"/>
        <v>4600</v>
      </c>
      <c r="C79" s="20">
        <v>0.31940000000000002</v>
      </c>
      <c r="D79" s="20">
        <v>1.1056900000000001</v>
      </c>
      <c r="E79" s="21">
        <f t="shared" si="17"/>
        <v>44089.063786194092</v>
      </c>
      <c r="F79" s="22">
        <f t="shared" si="18"/>
        <v>44.089063786194096</v>
      </c>
      <c r="G79" s="22">
        <f t="shared" si="14"/>
        <v>91.525988319999982</v>
      </c>
      <c r="H79" s="23">
        <f t="shared" si="15"/>
        <v>45.820213241395862</v>
      </c>
      <c r="I79" s="23">
        <f t="shared" si="19"/>
        <v>61.44591400140316</v>
      </c>
      <c r="J79" s="24">
        <f t="shared" si="20"/>
        <v>723.16830277530846</v>
      </c>
      <c r="K79" s="25">
        <f t="shared" si="21"/>
        <v>0.32599921081791522</v>
      </c>
      <c r="L79" s="34">
        <f t="shared" si="22"/>
        <v>0.25097662541238736</v>
      </c>
      <c r="M79" s="40">
        <f t="shared" si="23"/>
        <v>3984.4347988856307</v>
      </c>
      <c r="N79" s="44">
        <f t="shared" si="24"/>
        <v>39.83516800794176</v>
      </c>
    </row>
    <row r="80" spans="1:14" x14ac:dyDescent="0.2">
      <c r="A80" s="19">
        <v>111.06100000000001</v>
      </c>
      <c r="B80" s="20">
        <f t="shared" si="16"/>
        <v>4650</v>
      </c>
      <c r="C80" s="20">
        <v>0.32055</v>
      </c>
      <c r="D80" s="20">
        <v>1.09782</v>
      </c>
      <c r="E80" s="21">
        <f t="shared" si="17"/>
        <v>44117.82307625706</v>
      </c>
      <c r="F80" s="22">
        <f t="shared" si="18"/>
        <v>44.117823076257061</v>
      </c>
      <c r="G80" s="22">
        <f t="shared" si="14"/>
        <v>90.600898336</v>
      </c>
      <c r="H80" s="23">
        <f t="shared" si="15"/>
        <v>45.850101760003255</v>
      </c>
      <c r="I80" s="23">
        <f t="shared" si="19"/>
        <v>61.485995162403086</v>
      </c>
      <c r="J80" s="24">
        <f t="shared" si="20"/>
        <v>715.85894981530851</v>
      </c>
      <c r="K80" s="25">
        <f t="shared" si="21"/>
        <v>0.32695969551958659</v>
      </c>
      <c r="L80" s="34">
        <f t="shared" si="22"/>
        <v>0.25023935041339207</v>
      </c>
      <c r="M80" s="40">
        <f t="shared" si="23"/>
        <v>3996.1740563505032</v>
      </c>
      <c r="N80" s="44">
        <f t="shared" si="24"/>
        <v>39.744055397719897</v>
      </c>
    </row>
    <row r="81" spans="1:14" x14ac:dyDescent="0.2">
      <c r="A81" s="19">
        <v>109.973</v>
      </c>
      <c r="B81" s="20">
        <f t="shared" si="16"/>
        <v>4700</v>
      </c>
      <c r="C81" s="20">
        <v>0.32069999999999999</v>
      </c>
      <c r="D81" s="20">
        <v>1.09558</v>
      </c>
      <c r="E81" s="21">
        <f t="shared" si="17"/>
        <v>44155.364350631527</v>
      </c>
      <c r="F81" s="26">
        <f t="shared" si="18"/>
        <v>44.15536435063153</v>
      </c>
      <c r="G81" s="22">
        <f t="shared" si="14"/>
        <v>89.713334047999993</v>
      </c>
      <c r="H81" s="27">
        <f t="shared" si="15"/>
        <v>45.889117086015474</v>
      </c>
      <c r="I81" s="27">
        <f t="shared" si="19"/>
        <v>61.538315572922642</v>
      </c>
      <c r="J81" s="24">
        <f t="shared" si="20"/>
        <v>708.84609618172829</v>
      </c>
      <c r="K81" s="25">
        <f t="shared" si="21"/>
        <v>0.32683458085412886</v>
      </c>
      <c r="L81" s="34">
        <f t="shared" si="22"/>
        <v>0.25033514386501987</v>
      </c>
      <c r="M81" s="40">
        <f t="shared" si="23"/>
        <v>3994.6448771060195</v>
      </c>
      <c r="N81" s="44">
        <f t="shared" si="24"/>
        <v>39.793102153659767</v>
      </c>
    </row>
    <row r="82" spans="1:14" x14ac:dyDescent="0.2">
      <c r="A82" s="19">
        <v>108.654</v>
      </c>
      <c r="B82" s="20">
        <f t="shared" si="16"/>
        <v>4750</v>
      </c>
      <c r="C82" s="20">
        <v>0.32485000000000003</v>
      </c>
      <c r="D82" s="20">
        <v>1.0882700000000001</v>
      </c>
      <c r="E82" s="21">
        <f t="shared" si="17"/>
        <v>44089.875350892151</v>
      </c>
      <c r="F82" s="22">
        <f t="shared" si="18"/>
        <v>44.08987535089215</v>
      </c>
      <c r="G82" s="22">
        <f t="shared" si="14"/>
        <v>88.637325503999989</v>
      </c>
      <c r="H82" s="23">
        <f t="shared" si="15"/>
        <v>45.821056672041259</v>
      </c>
      <c r="I82" s="23">
        <f t="shared" si="19"/>
        <v>61.447045060454109</v>
      </c>
      <c r="J82" s="24">
        <f t="shared" si="20"/>
        <v>700.3443002785184</v>
      </c>
      <c r="K82" s="25">
        <f t="shared" si="21"/>
        <v>0.33155571168345804</v>
      </c>
      <c r="L82" s="34">
        <f t="shared" si="22"/>
        <v>0.24677053941479088</v>
      </c>
      <c r="M82" s="40">
        <f t="shared" si="23"/>
        <v>4052.347587242265</v>
      </c>
      <c r="N82" s="44">
        <f t="shared" si="24"/>
        <v>39.168296363053969</v>
      </c>
    </row>
    <row r="83" spans="1:14" x14ac:dyDescent="0.2">
      <c r="A83" s="19">
        <v>107.07599999999999</v>
      </c>
      <c r="B83" s="20">
        <f t="shared" si="16"/>
        <v>4800</v>
      </c>
      <c r="C83" s="20">
        <v>0.32455000000000001</v>
      </c>
      <c r="D83" s="20">
        <v>1.08396</v>
      </c>
      <c r="E83" s="21">
        <f t="shared" si="17"/>
        <v>43906.914496806785</v>
      </c>
      <c r="F83" s="22">
        <f t="shared" si="18"/>
        <v>43.906914496806785</v>
      </c>
      <c r="G83" s="22">
        <f t="shared" si="14"/>
        <v>87.350030975999985</v>
      </c>
      <c r="H83" s="23">
        <f t="shared" si="15"/>
        <v>45.630911891701317</v>
      </c>
      <c r="I83" s="23">
        <f t="shared" si="19"/>
        <v>61.19205672683308</v>
      </c>
      <c r="J83" s="24">
        <f t="shared" si="20"/>
        <v>690.17308425481463</v>
      </c>
      <c r="K83" s="25">
        <f t="shared" si="21"/>
        <v>0.33262984127618805</v>
      </c>
      <c r="L83" s="34">
        <f t="shared" si="22"/>
        <v>0.24597366701758674</v>
      </c>
      <c r="M83" s="40">
        <f t="shared" si="23"/>
        <v>4065.4758378200763</v>
      </c>
      <c r="N83" s="44">
        <f t="shared" si="24"/>
        <v>38.879801158345941</v>
      </c>
    </row>
    <row r="84" spans="1:14" x14ac:dyDescent="0.2">
      <c r="A84" s="19">
        <v>105.24</v>
      </c>
      <c r="B84" s="20">
        <f t="shared" si="16"/>
        <v>4850</v>
      </c>
      <c r="C84" s="20">
        <v>0.32569999999999999</v>
      </c>
      <c r="D84" s="20">
        <v>1.0822099999999999</v>
      </c>
      <c r="E84" s="21">
        <f t="shared" si="17"/>
        <v>43603.577241035069</v>
      </c>
      <c r="F84" s="22">
        <f t="shared" si="18"/>
        <v>43.603577241035069</v>
      </c>
      <c r="G84" s="22">
        <f t="shared" si="14"/>
        <v>85.852266239999992</v>
      </c>
      <c r="H84" s="23">
        <f t="shared" si="15"/>
        <v>45.315664151106922</v>
      </c>
      <c r="I84" s="23">
        <f t="shared" si="19"/>
        <v>60.769302571245703</v>
      </c>
      <c r="J84" s="24">
        <f t="shared" si="20"/>
        <v>678.33889374814805</v>
      </c>
      <c r="K84" s="25">
        <f t="shared" si="21"/>
        <v>0.33613067842990768</v>
      </c>
      <c r="L84" s="34">
        <f t="shared" si="22"/>
        <v>0.24341182483063095</v>
      </c>
      <c r="M84" s="40">
        <f t="shared" si="23"/>
        <v>4108.2638474766491</v>
      </c>
      <c r="N84" s="44">
        <f t="shared" si="24"/>
        <v>38.209054699381369</v>
      </c>
    </row>
    <row r="85" spans="1:14" x14ac:dyDescent="0.2">
      <c r="A85" s="19">
        <v>103.63200000000001</v>
      </c>
      <c r="B85" s="20">
        <f t="shared" si="16"/>
        <v>4900</v>
      </c>
      <c r="C85" s="20">
        <v>0.32769999999999999</v>
      </c>
      <c r="D85" s="20">
        <v>1.0846</v>
      </c>
      <c r="E85" s="21">
        <f t="shared" si="17"/>
        <v>43379.995438115795</v>
      </c>
      <c r="F85" s="22">
        <f t="shared" si="18"/>
        <v>43.379995438115799</v>
      </c>
      <c r="G85" s="22">
        <f t="shared" si="14"/>
        <v>84.540498431999993</v>
      </c>
      <c r="H85" s="23">
        <f t="shared" si="15"/>
        <v>45.083303447410948</v>
      </c>
      <c r="I85" s="23">
        <f t="shared" si="19"/>
        <v>60.457701755653922</v>
      </c>
      <c r="J85" s="24">
        <f t="shared" si="20"/>
        <v>667.97430859851841</v>
      </c>
      <c r="K85" s="25">
        <f t="shared" si="21"/>
        <v>0.33993779508429822</v>
      </c>
      <c r="L85" s="34">
        <f t="shared" si="22"/>
        <v>0.24068574604330897</v>
      </c>
      <c r="M85" s="40">
        <f t="shared" si="23"/>
        <v>4154.7952732525337</v>
      </c>
      <c r="N85" s="44">
        <f t="shared" si="24"/>
        <v>37.587407635361679</v>
      </c>
    </row>
    <row r="86" spans="1:14" x14ac:dyDescent="0.2">
      <c r="A86" s="19">
        <v>102.33499999999999</v>
      </c>
      <c r="B86" s="20">
        <f t="shared" si="16"/>
        <v>4950</v>
      </c>
      <c r="C86" s="20">
        <v>0.32845000000000002</v>
      </c>
      <c r="D86" s="20">
        <v>1.08823</v>
      </c>
      <c r="E86" s="21">
        <f t="shared" si="17"/>
        <v>43274.188758455988</v>
      </c>
      <c r="F86" s="22">
        <f t="shared" si="18"/>
        <v>43.274188758455992</v>
      </c>
      <c r="G86" s="22">
        <f t="shared" si="14"/>
        <v>83.482436959999987</v>
      </c>
      <c r="H86" s="23">
        <f t="shared" si="15"/>
        <v>44.97334228679555</v>
      </c>
      <c r="I86" s="23">
        <f t="shared" si="19"/>
        <v>60.310241420123141</v>
      </c>
      <c r="J86" s="24">
        <f t="shared" si="20"/>
        <v>659.61431672098763</v>
      </c>
      <c r="K86" s="25">
        <f t="shared" si="21"/>
        <v>0.34154886374644899</v>
      </c>
      <c r="L86" s="34">
        <f t="shared" si="22"/>
        <v>0.23955044359017416</v>
      </c>
      <c r="M86" s="40">
        <f t="shared" si="23"/>
        <v>4174.4861124565987</v>
      </c>
      <c r="N86" s="44">
        <f t="shared" si="24"/>
        <v>37.318864007135026</v>
      </c>
    </row>
    <row r="87" spans="1:14" x14ac:dyDescent="0.2">
      <c r="A87" s="19">
        <v>101.10599999999999</v>
      </c>
      <c r="B87" s="20">
        <f t="shared" si="16"/>
        <v>5000</v>
      </c>
      <c r="C87" s="20">
        <v>0.32869999999999999</v>
      </c>
      <c r="D87" s="20">
        <v>1.08687</v>
      </c>
      <c r="E87" s="21">
        <f t="shared" si="17"/>
        <v>43186.347558375084</v>
      </c>
      <c r="F87" s="22">
        <f t="shared" si="18"/>
        <v>43.186347558375083</v>
      </c>
      <c r="G87" s="22">
        <f t="shared" si="14"/>
        <v>82.479848255999997</v>
      </c>
      <c r="H87" s="23">
        <f t="shared" si="15"/>
        <v>44.882052017203847</v>
      </c>
      <c r="I87" s="23">
        <f t="shared" si="19"/>
        <v>60.187819160214737</v>
      </c>
      <c r="J87" s="24">
        <f t="shared" si="20"/>
        <v>651.69262819555547</v>
      </c>
      <c r="K87" s="25">
        <f t="shared" si="21"/>
        <v>0.34250407446488257</v>
      </c>
      <c r="L87" s="34">
        <f t="shared" si="22"/>
        <v>0.23888236058508777</v>
      </c>
      <c r="M87" s="40">
        <f t="shared" si="23"/>
        <v>4186.1609101263421</v>
      </c>
      <c r="N87" s="44">
        <f t="shared" si="24"/>
        <v>37.139243939253646</v>
      </c>
    </row>
    <row r="88" spans="1:14" x14ac:dyDescent="0.2">
      <c r="A88" s="19">
        <v>99.314899999999994</v>
      </c>
      <c r="B88" s="20">
        <f t="shared" si="16"/>
        <v>5050</v>
      </c>
      <c r="C88" s="20">
        <v>0.32984999999999998</v>
      </c>
      <c r="D88" s="20">
        <v>1.0891</v>
      </c>
      <c r="E88" s="21">
        <f t="shared" si="17"/>
        <v>42845.511315021053</v>
      </c>
      <c r="F88" s="22">
        <f t="shared" si="18"/>
        <v>42.845511315021056</v>
      </c>
      <c r="G88" s="22">
        <f t="shared" si="14"/>
        <v>81.018711862399996</v>
      </c>
      <c r="H88" s="23">
        <f t="shared" si="15"/>
        <v>44.52783289777296</v>
      </c>
      <c r="I88" s="23">
        <f t="shared" si="19"/>
        <v>59.712803528237288</v>
      </c>
      <c r="J88" s="24">
        <f t="shared" si="20"/>
        <v>640.14784681402477</v>
      </c>
      <c r="K88" s="25">
        <f t="shared" si="21"/>
        <v>0.34643652379044326</v>
      </c>
      <c r="L88" s="34">
        <f t="shared" si="22"/>
        <v>0.23617077357488145</v>
      </c>
      <c r="M88" s="40">
        <f t="shared" si="23"/>
        <v>4234.2241796609733</v>
      </c>
      <c r="N88" s="44">
        <f t="shared" si="24"/>
        <v>36.427887185327499</v>
      </c>
    </row>
    <row r="89" spans="1:14" x14ac:dyDescent="0.2">
      <c r="A89" s="19">
        <v>97.581500000000005</v>
      </c>
      <c r="B89" s="20">
        <f t="shared" si="16"/>
        <v>5100</v>
      </c>
      <c r="C89" s="20">
        <v>0.32969999999999999</v>
      </c>
      <c r="D89" s="20">
        <v>1.09185</v>
      </c>
      <c r="E89" s="21">
        <f t="shared" si="17"/>
        <v>42514.512944364622</v>
      </c>
      <c r="F89" s="22">
        <f t="shared" si="18"/>
        <v>42.514512944364625</v>
      </c>
      <c r="G89" s="22">
        <f t="shared" si="14"/>
        <v>79.604645743999995</v>
      </c>
      <c r="H89" s="23">
        <f t="shared" si="15"/>
        <v>44.183837933407638</v>
      </c>
      <c r="I89" s="23">
        <f t="shared" si="19"/>
        <v>59.251498713134175</v>
      </c>
      <c r="J89" s="24">
        <f t="shared" si="20"/>
        <v>628.97497871802477</v>
      </c>
      <c r="K89" s="25">
        <f t="shared" si="21"/>
        <v>0.34897494931708029</v>
      </c>
      <c r="L89" s="34">
        <f t="shared" si="22"/>
        <v>0.23445287972186629</v>
      </c>
      <c r="M89" s="40">
        <f t="shared" si="23"/>
        <v>4265.2493805420927</v>
      </c>
      <c r="N89" s="44">
        <f t="shared" si="24"/>
        <v>35.883539963203852</v>
      </c>
    </row>
    <row r="90" spans="1:14" x14ac:dyDescent="0.2">
      <c r="A90" s="19">
        <v>95.848600000000005</v>
      </c>
      <c r="B90" s="20">
        <f t="shared" si="16"/>
        <v>5150</v>
      </c>
      <c r="C90" s="20">
        <v>0.33095000000000002</v>
      </c>
      <c r="D90" s="20">
        <v>1.0940700000000001</v>
      </c>
      <c r="E90" s="21">
        <f t="shared" si="17"/>
        <v>42168.926484691117</v>
      </c>
      <c r="F90" s="22">
        <f t="shared" si="18"/>
        <v>42.16892648469112</v>
      </c>
      <c r="G90" s="22">
        <f t="shared" si="14"/>
        <v>78.190987513599993</v>
      </c>
      <c r="H90" s="23">
        <f t="shared" si="15"/>
        <v>43.824682081236027</v>
      </c>
      <c r="I90" s="23">
        <f t="shared" si="19"/>
        <v>58.769862813943298</v>
      </c>
      <c r="J90" s="24">
        <f t="shared" si="20"/>
        <v>617.80533344079015</v>
      </c>
      <c r="K90" s="25">
        <f t="shared" si="21"/>
        <v>0.35316881982771414</v>
      </c>
      <c r="L90" s="34">
        <f t="shared" si="22"/>
        <v>0.23166875789911201</v>
      </c>
      <c r="M90" s="40">
        <f t="shared" si="23"/>
        <v>4316.5077978942845</v>
      </c>
      <c r="N90" s="44">
        <f t="shared" si="24"/>
        <v>35.169202154330492</v>
      </c>
    </row>
    <row r="91" spans="1:14" x14ac:dyDescent="0.2">
      <c r="A91" s="19">
        <v>94.803299999999993</v>
      </c>
      <c r="B91" s="20">
        <f t="shared" si="16"/>
        <v>5200</v>
      </c>
      <c r="C91" s="20">
        <v>0.33379999999999999</v>
      </c>
      <c r="D91" s="20">
        <v>1.0934600000000001</v>
      </c>
      <c r="E91" s="21">
        <f t="shared" si="17"/>
        <v>42113.985263190472</v>
      </c>
      <c r="F91" s="22">
        <f t="shared" si="18"/>
        <v>42.113985263190472</v>
      </c>
      <c r="G91" s="22">
        <f t="shared" si="14"/>
        <v>77.338256860799987</v>
      </c>
      <c r="H91" s="23">
        <f t="shared" si="15"/>
        <v>43.767583602186654</v>
      </c>
      <c r="I91" s="23">
        <f t="shared" si="19"/>
        <v>58.693292497371552</v>
      </c>
      <c r="J91" s="24">
        <f t="shared" si="20"/>
        <v>611.06770852977763</v>
      </c>
      <c r="K91" s="25">
        <f t="shared" si="21"/>
        <v>0.35667486480148036</v>
      </c>
      <c r="L91" s="34">
        <f t="shared" si="22"/>
        <v>0.2293914987918213</v>
      </c>
      <c r="M91" s="40">
        <f t="shared" si="23"/>
        <v>4359.3594586847594</v>
      </c>
      <c r="N91" s="44">
        <f t="shared" si="24"/>
        <v>34.77812471863178</v>
      </c>
    </row>
    <row r="92" spans="1:14" x14ac:dyDescent="0.2">
      <c r="A92" s="19">
        <v>93.0976</v>
      </c>
      <c r="B92" s="20">
        <f t="shared" si="16"/>
        <v>5250</v>
      </c>
      <c r="C92" s="20">
        <v>0.33129999999999998</v>
      </c>
      <c r="D92" s="20">
        <v>1.0880399999999999</v>
      </c>
      <c r="E92" s="21">
        <f t="shared" si="17"/>
        <v>41753.927323532807</v>
      </c>
      <c r="F92" s="22">
        <f t="shared" si="18"/>
        <v>41.753927323532807</v>
      </c>
      <c r="G92" s="22">
        <f t="shared" si="14"/>
        <v>75.94678773759999</v>
      </c>
      <c r="H92" s="23">
        <f t="shared" si="15"/>
        <v>43.393388049875156</v>
      </c>
      <c r="I92" s="23">
        <f t="shared" si="19"/>
        <v>58.191488029419681</v>
      </c>
      <c r="J92" s="24">
        <f t="shared" si="20"/>
        <v>600.07338459338257</v>
      </c>
      <c r="K92" s="25">
        <f t="shared" si="21"/>
        <v>0.35705623292584182</v>
      </c>
      <c r="L92" s="34">
        <f t="shared" si="22"/>
        <v>0.22914648806921942</v>
      </c>
      <c r="M92" s="40">
        <f t="shared" si="23"/>
        <v>4364.020624649178</v>
      </c>
      <c r="N92" s="44">
        <f t="shared" si="24"/>
        <v>34.443956913425858</v>
      </c>
    </row>
    <row r="93" spans="1:14" x14ac:dyDescent="0.2">
      <c r="A93" s="19">
        <v>91.788600000000002</v>
      </c>
      <c r="B93" s="20">
        <f t="shared" si="16"/>
        <v>5300</v>
      </c>
      <c r="C93" s="20">
        <v>0.33239999999999997</v>
      </c>
      <c r="D93" s="20">
        <v>1.0833900000000001</v>
      </c>
      <c r="E93" s="21">
        <f t="shared" si="17"/>
        <v>41558.910889427614</v>
      </c>
      <c r="F93" s="22">
        <f t="shared" si="18"/>
        <v>41.558910889427615</v>
      </c>
      <c r="G93" s="22">
        <f t="shared" si="14"/>
        <v>74.878936953600004</v>
      </c>
      <c r="H93" s="23">
        <f t="shared" si="15"/>
        <v>43.190714329253431</v>
      </c>
      <c r="I93" s="23">
        <f t="shared" si="19"/>
        <v>57.919698111244095</v>
      </c>
      <c r="J93" s="24">
        <f t="shared" si="20"/>
        <v>591.63604506548165</v>
      </c>
      <c r="K93" s="25">
        <f t="shared" si="21"/>
        <v>0.35992281029205797</v>
      </c>
      <c r="L93" s="34">
        <f t="shared" si="22"/>
        <v>0.2273214685998666</v>
      </c>
      <c r="M93" s="40">
        <f t="shared" si="23"/>
        <v>4399.0565702362637</v>
      </c>
      <c r="N93" s="44">
        <f t="shared" si="24"/>
        <v>34.01003756446444</v>
      </c>
    </row>
    <row r="94" spans="1:14" x14ac:dyDescent="0.2">
      <c r="A94" s="19">
        <v>90.593800000000002</v>
      </c>
      <c r="B94" s="20">
        <f t="shared" si="16"/>
        <v>5350</v>
      </c>
      <c r="C94" s="20">
        <v>0.33079999999999998</v>
      </c>
      <c r="D94" s="20">
        <v>1.0800700000000001</v>
      </c>
      <c r="E94" s="21">
        <f t="shared" si="17"/>
        <v>41404.905809489988</v>
      </c>
      <c r="F94" s="22">
        <f t="shared" si="18"/>
        <v>41.404905809489989</v>
      </c>
      <c r="G94" s="22">
        <f t="shared" si="14"/>
        <v>73.904247788799992</v>
      </c>
      <c r="H94" s="23">
        <f t="shared" si="15"/>
        <v>43.030662266519229</v>
      </c>
      <c r="I94" s="23">
        <f t="shared" si="19"/>
        <v>57.705064773972147</v>
      </c>
      <c r="J94" s="24">
        <f t="shared" si="20"/>
        <v>583.93479734360494</v>
      </c>
      <c r="K94" s="25">
        <f t="shared" si="21"/>
        <v>0.35952261474745667</v>
      </c>
      <c r="L94" s="34">
        <f t="shared" si="22"/>
        <v>0.22757450703248316</v>
      </c>
      <c r="M94" s="40">
        <f t="shared" si="23"/>
        <v>4394.1652913578037</v>
      </c>
      <c r="N94" s="44">
        <f t="shared" si="24"/>
        <v>33.921723701955898</v>
      </c>
    </row>
    <row r="95" spans="1:14" x14ac:dyDescent="0.2">
      <c r="A95" s="19">
        <v>89.6374</v>
      </c>
      <c r="B95" s="20">
        <f t="shared" si="16"/>
        <v>5400</v>
      </c>
      <c r="C95" s="20">
        <v>0.33879999999999999</v>
      </c>
      <c r="D95" s="20">
        <v>1.0789500000000001</v>
      </c>
      <c r="E95" s="21">
        <f t="shared" si="17"/>
        <v>41350.670222137342</v>
      </c>
      <c r="F95" s="22">
        <f t="shared" si="18"/>
        <v>41.350670222137346</v>
      </c>
      <c r="G95" s="22">
        <f t="shared" si="14"/>
        <v>73.124039622399991</v>
      </c>
      <c r="H95" s="23">
        <f t="shared" si="15"/>
        <v>42.974297128220499</v>
      </c>
      <c r="I95" s="23">
        <f t="shared" si="19"/>
        <v>57.629477883480504</v>
      </c>
      <c r="J95" s="24">
        <f t="shared" si="20"/>
        <v>577.77018960908651</v>
      </c>
      <c r="K95" s="25">
        <f t="shared" si="21"/>
        <v>0.36870019078525007</v>
      </c>
      <c r="L95" s="34">
        <f t="shared" si="22"/>
        <v>0.22190978975065659</v>
      </c>
      <c r="M95" s="40">
        <f t="shared" si="23"/>
        <v>4506.3356651530567</v>
      </c>
      <c r="N95" s="44">
        <f t="shared" si="24"/>
        <v>33.034026726155645</v>
      </c>
    </row>
    <row r="96" spans="1:14" x14ac:dyDescent="0.2">
      <c r="A96" s="19">
        <v>88.925600000000003</v>
      </c>
      <c r="B96" s="20">
        <f t="shared" si="16"/>
        <v>5450</v>
      </c>
      <c r="C96" s="20">
        <v>0.34379999999999999</v>
      </c>
      <c r="D96" s="20">
        <v>1.0792299999999999</v>
      </c>
      <c r="E96" s="21">
        <f t="shared" si="17"/>
        <v>41402.145635238005</v>
      </c>
      <c r="F96" s="22">
        <f t="shared" si="18"/>
        <v>41.402145635238007</v>
      </c>
      <c r="G96" s="22">
        <f t="shared" si="14"/>
        <v>72.543370265600004</v>
      </c>
      <c r="H96" s="23">
        <f t="shared" si="15"/>
        <v>43.02779371450319</v>
      </c>
      <c r="I96" s="23">
        <f t="shared" si="19"/>
        <v>57.701217982610494</v>
      </c>
      <c r="J96" s="24">
        <f t="shared" si="20"/>
        <v>573.18218481461747</v>
      </c>
      <c r="K96" s="25">
        <f t="shared" si="21"/>
        <v>0.37367628567617983</v>
      </c>
      <c r="L96" s="34">
        <f t="shared" si="22"/>
        <v>0.21895470746860227</v>
      </c>
      <c r="M96" s="40">
        <f t="shared" si="23"/>
        <v>4567.1546027088643</v>
      </c>
      <c r="N96" s="44">
        <f t="shared" si="24"/>
        <v>32.634700870089631</v>
      </c>
    </row>
    <row r="97" spans="1:14" x14ac:dyDescent="0.2">
      <c r="A97" s="28">
        <v>88.647400000000005</v>
      </c>
      <c r="B97" s="29">
        <f t="shared" si="16"/>
        <v>5500</v>
      </c>
      <c r="C97" s="29">
        <v>0.3488</v>
      </c>
      <c r="D97" s="29">
        <v>1.0836600000000001</v>
      </c>
      <c r="E97" s="30">
        <f t="shared" si="17"/>
        <v>41651.268660622794</v>
      </c>
      <c r="F97" s="31">
        <f t="shared" si="18"/>
        <v>41.651268660622797</v>
      </c>
      <c r="G97" s="31">
        <f t="shared" si="14"/>
        <v>72.316421382399994</v>
      </c>
      <c r="H97" s="32">
        <f t="shared" si="15"/>
        <v>43.286698512342127</v>
      </c>
      <c r="I97" s="32">
        <f t="shared" si="19"/>
        <v>58.048415012418062</v>
      </c>
      <c r="J97" s="35">
        <f t="shared" si="20"/>
        <v>571.38900845353078</v>
      </c>
      <c r="K97" s="36">
        <f t="shared" si="21"/>
        <v>0.3768432632362777</v>
      </c>
      <c r="L97" s="37">
        <f t="shared" si="22"/>
        <v>0.2171146197905692</v>
      </c>
      <c r="M97" s="41">
        <f t="shared" si="23"/>
        <v>4605.8621062211723</v>
      </c>
      <c r="N97" s="45">
        <f t="shared" si="24"/>
        <v>32.555157692565487</v>
      </c>
    </row>
  </sheetData>
  <mergeCells count="6">
    <mergeCell ref="E1:G1"/>
    <mergeCell ref="E2:G2"/>
    <mergeCell ref="E3:G3"/>
    <mergeCell ref="K1:L1"/>
    <mergeCell ref="K2:L2"/>
    <mergeCell ref="K3:L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B6BB72-F88F-4998-A848-1BA1FEE0DB62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68201c9b-a986-4f63-aff5-d2cad17c790a"/>
    <ds:schemaRef ds:uri="2163c9c1-7118-40fd-b07b-82039bbfed7d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Dyno Data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Brody Crockford (2300783)</cp:lastModifiedBy>
  <cp:revision/>
  <dcterms:created xsi:type="dcterms:W3CDTF">2019-10-18T15:00:30Z</dcterms:created>
  <dcterms:modified xsi:type="dcterms:W3CDTF">2024-03-16T21:50:16Z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