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3.xml" ContentType="application/vnd.openxmlformats-officedocument.drawing+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1613_student_uwtsd_ac_uk/Documents/introduction to vehicle engineering/"/>
    </mc:Choice>
  </mc:AlternateContent>
  <xr:revisionPtr revIDLastSave="685" documentId="8_{1C6FDC45-DB24-4A1B-A468-7AB2D388B340}" xr6:coauthVersionLast="47" xr6:coauthVersionMax="47" xr10:uidLastSave="{6F418A45-A0D7-44B2-88D2-045941D957A5}"/>
  <bookViews>
    <workbookView xWindow="-120" yWindow="-120" windowWidth="29040" windowHeight="15840" activeTab="2" xr2:uid="{A6935BD3-09BD-4DFA-98A0-73AEC26381C1}"/>
  </bookViews>
  <sheets>
    <sheet name="Moments" sheetId="2" r:id="rId1"/>
    <sheet name="Friction" sheetId="3" r:id="rId2"/>
    <sheet name="Gears" sheetId="4" r:id="rId3"/>
    <sheet name="Rotational Friction" sheetId="5" r:id="rId4"/>
    <sheet name="Simple Harmonic Motion"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8" i="4" l="1"/>
  <c r="Z8" i="4"/>
  <c r="AG15" i="4"/>
  <c r="AG16" i="4"/>
  <c r="AG14" i="4"/>
  <c r="AF15" i="4"/>
  <c r="AF16" i="4"/>
  <c r="AF17" i="4"/>
  <c r="AG17" i="4" s="1"/>
  <c r="AF18" i="4"/>
  <c r="AG18" i="4" s="1"/>
  <c r="AF19" i="4"/>
  <c r="AG19" i="4" s="1"/>
  <c r="AF20" i="4"/>
  <c r="AG20" i="4" s="1"/>
  <c r="AF14" i="4"/>
  <c r="Z15" i="4"/>
  <c r="AA15" i="4" s="1"/>
  <c r="Z16" i="4"/>
  <c r="AA16" i="4" s="1"/>
  <c r="Z17" i="4"/>
  <c r="AA17" i="4" s="1"/>
  <c r="Z18" i="4"/>
  <c r="AA18" i="4" s="1"/>
  <c r="Z19" i="4"/>
  <c r="AA19" i="4" s="1"/>
  <c r="Z20" i="4"/>
  <c r="AA20" i="4" s="1"/>
  <c r="Z14" i="4"/>
  <c r="AA14" i="4" s="1"/>
  <c r="S21" i="4"/>
  <c r="T21" i="4" s="1"/>
  <c r="S22" i="4"/>
  <c r="T22" i="4" s="1"/>
  <c r="S23" i="4"/>
  <c r="T23" i="4" s="1"/>
  <c r="S24" i="4"/>
  <c r="T24" i="4" s="1"/>
  <c r="S25" i="4"/>
  <c r="T25" i="4" s="1"/>
  <c r="S26" i="4"/>
  <c r="T26" i="4" s="1"/>
  <c r="S27" i="4"/>
  <c r="T27" i="4" s="1"/>
  <c r="S20" i="4"/>
  <c r="T20" i="4" s="1"/>
  <c r="N17" i="4"/>
  <c r="M17" i="4"/>
  <c r="M18" i="4"/>
  <c r="N18" i="4" s="1"/>
  <c r="M19" i="4"/>
  <c r="N19" i="4" s="1"/>
  <c r="M20" i="4"/>
  <c r="N20" i="4" s="1"/>
  <c r="M21" i="4"/>
  <c r="N21" i="4" s="1"/>
  <c r="M22" i="4"/>
  <c r="N22" i="4" s="1"/>
  <c r="M23" i="4"/>
  <c r="N23" i="4" s="1"/>
  <c r="M16" i="4"/>
  <c r="N16" i="4" s="1"/>
  <c r="I18" i="4"/>
  <c r="I19" i="4"/>
  <c r="I20" i="4"/>
  <c r="I21" i="4"/>
  <c r="I22" i="4"/>
  <c r="I23" i="4"/>
  <c r="I16" i="4"/>
  <c r="H17" i="4"/>
  <c r="I17" i="4" s="1"/>
  <c r="H18" i="4"/>
  <c r="H19" i="4"/>
  <c r="H20" i="4"/>
  <c r="H21" i="4"/>
  <c r="H22" i="4"/>
  <c r="H23" i="4"/>
  <c r="H16" i="4"/>
  <c r="C23" i="4"/>
  <c r="D23" i="4" s="1"/>
  <c r="C17" i="4"/>
  <c r="D17" i="4" s="1"/>
  <c r="C18" i="4"/>
  <c r="D18" i="4" s="1"/>
  <c r="C19" i="4"/>
  <c r="D19" i="4" s="1"/>
  <c r="C20" i="4"/>
  <c r="D20" i="4" s="1"/>
  <c r="C21" i="4"/>
  <c r="D21" i="4" s="1"/>
  <c r="C22" i="4"/>
  <c r="D22" i="4" s="1"/>
  <c r="C16" i="4"/>
  <c r="D16" i="4" s="1"/>
  <c r="I8" i="5"/>
  <c r="I9" i="5"/>
  <c r="I10" i="5"/>
  <c r="I11" i="5"/>
  <c r="I12" i="5"/>
  <c r="I13" i="5"/>
  <c r="I14" i="5"/>
  <c r="I15" i="5"/>
  <c r="I16" i="5"/>
  <c r="I7" i="5"/>
  <c r="AH9" i="5"/>
  <c r="AH10" i="5"/>
  <c r="AH11" i="5"/>
  <c r="AH12" i="5"/>
  <c r="AH13" i="5"/>
  <c r="AH14" i="5"/>
  <c r="AH15" i="5"/>
  <c r="AH16" i="5"/>
  <c r="AH17" i="5"/>
  <c r="AH8" i="5"/>
  <c r="AC9" i="5"/>
  <c r="AC10" i="5"/>
  <c r="AC11" i="5"/>
  <c r="AC12" i="5"/>
  <c r="AC13" i="5"/>
  <c r="AC14" i="5"/>
  <c r="AC15" i="5"/>
  <c r="AC16" i="5"/>
  <c r="AC17" i="5"/>
  <c r="AC8" i="5"/>
  <c r="X9" i="5"/>
  <c r="X10" i="5"/>
  <c r="X11" i="5"/>
  <c r="X12" i="5"/>
  <c r="X13" i="5"/>
  <c r="X14" i="5"/>
  <c r="X15" i="5"/>
  <c r="X16" i="5"/>
  <c r="X17" i="5"/>
  <c r="X8" i="5"/>
  <c r="S9" i="5"/>
  <c r="S10" i="5"/>
  <c r="S11" i="5"/>
  <c r="S12" i="5"/>
  <c r="S13" i="5"/>
  <c r="S14" i="5"/>
  <c r="S15" i="5"/>
  <c r="S16" i="5"/>
  <c r="S17" i="5"/>
  <c r="S8" i="5"/>
  <c r="N8" i="5"/>
  <c r="N9" i="5"/>
  <c r="N10" i="5"/>
  <c r="N11" i="5"/>
  <c r="N12" i="5"/>
  <c r="N13" i="5"/>
  <c r="N14" i="5"/>
  <c r="N15" i="5"/>
  <c r="N16" i="5"/>
  <c r="N7" i="5"/>
  <c r="D7" i="5"/>
  <c r="D8" i="5"/>
  <c r="D9" i="5"/>
  <c r="D10" i="5"/>
  <c r="D11" i="5"/>
  <c r="D12" i="5"/>
  <c r="D13" i="5"/>
  <c r="D14" i="5"/>
  <c r="D15" i="5"/>
  <c r="D16" i="5"/>
  <c r="AG9" i="5"/>
  <c r="AG10" i="5"/>
  <c r="AG11" i="5"/>
  <c r="AG12" i="5"/>
  <c r="AG13" i="5"/>
  <c r="AG14" i="5"/>
  <c r="AG15" i="5"/>
  <c r="AG16" i="5"/>
  <c r="AG17" i="5"/>
  <c r="AG8" i="5"/>
  <c r="O6" i="6"/>
  <c r="O7" i="6"/>
  <c r="O8" i="6"/>
  <c r="O9" i="6"/>
  <c r="O10" i="6"/>
  <c r="O11" i="6"/>
  <c r="O5" i="6"/>
  <c r="G5" i="6"/>
  <c r="G6" i="6"/>
  <c r="G7" i="6"/>
  <c r="G8" i="6"/>
  <c r="G9" i="6"/>
  <c r="G10" i="6"/>
  <c r="G11" i="6"/>
  <c r="F6" i="6"/>
  <c r="F7" i="6"/>
  <c r="F8" i="6"/>
  <c r="F9" i="6"/>
  <c r="F10" i="6"/>
  <c r="F11" i="6"/>
  <c r="F5" i="6"/>
  <c r="N5" i="6"/>
  <c r="N6" i="6"/>
  <c r="N7" i="6"/>
  <c r="N8" i="6"/>
  <c r="N9" i="6"/>
  <c r="N10" i="6"/>
  <c r="N11" i="6"/>
  <c r="K6" i="6"/>
  <c r="K7" i="6"/>
  <c r="K8" i="6"/>
  <c r="K9" i="6"/>
  <c r="K10" i="6"/>
  <c r="K11" i="6"/>
  <c r="K5" i="6"/>
  <c r="C6" i="6"/>
  <c r="C7" i="6"/>
  <c r="C8" i="6"/>
  <c r="C9" i="6"/>
  <c r="C10" i="6"/>
  <c r="C11" i="6"/>
  <c r="C5" i="6"/>
  <c r="M6" i="6"/>
  <c r="M7" i="6"/>
  <c r="M8" i="6"/>
  <c r="M9" i="6"/>
  <c r="M10" i="6"/>
  <c r="M11" i="6"/>
  <c r="M5" i="6"/>
  <c r="E6" i="6"/>
  <c r="E7" i="6"/>
  <c r="E8" i="6"/>
  <c r="E9" i="6"/>
  <c r="E10" i="6"/>
  <c r="E11" i="6"/>
  <c r="E5" i="6"/>
  <c r="AB9" i="5"/>
  <c r="AB10" i="5"/>
  <c r="AB11" i="5"/>
  <c r="AB12" i="5"/>
  <c r="AB13" i="5"/>
  <c r="AB14" i="5"/>
  <c r="AB15" i="5"/>
  <c r="AB16" i="5"/>
  <c r="AB17" i="5"/>
  <c r="AB8" i="5"/>
  <c r="W9" i="5"/>
  <c r="W10" i="5"/>
  <c r="W11" i="5"/>
  <c r="W12" i="5"/>
  <c r="W13" i="5"/>
  <c r="W14" i="5"/>
  <c r="W15" i="5"/>
  <c r="W16" i="5"/>
  <c r="W17" i="5"/>
  <c r="W8" i="5"/>
  <c r="R9" i="5"/>
  <c r="R10" i="5"/>
  <c r="R11" i="5"/>
  <c r="R12" i="5"/>
  <c r="R13" i="5"/>
  <c r="R14" i="5"/>
  <c r="R15" i="5"/>
  <c r="R16" i="5"/>
  <c r="R17" i="5"/>
  <c r="R8" i="5"/>
  <c r="M8" i="5"/>
  <c r="M9" i="5"/>
  <c r="M10" i="5"/>
  <c r="M11" i="5"/>
  <c r="M12" i="5"/>
  <c r="M13" i="5"/>
  <c r="M14" i="5"/>
  <c r="M15" i="5"/>
  <c r="M16" i="5"/>
  <c r="M7" i="5"/>
</calcChain>
</file>

<file path=xl/sharedStrings.xml><?xml version="1.0" encoding="utf-8"?>
<sst xmlns="http://schemas.openxmlformats.org/spreadsheetml/2006/main" count="507" uniqueCount="215">
  <si>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</si>
  <si>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</si>
  <si>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</si>
  <si>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</si>
  <si>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</si>
  <si>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</si>
  <si>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</si>
  <si>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</si>
  <si>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</si>
  <si>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</si>
  <si>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</si>
  <si>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</si>
  <si>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</si>
  <si>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</si>
  <si>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</si>
  <si>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</si>
  <si>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</si>
  <si>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</si>
  <si>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</si>
  <si>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</si>
  <si>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</si>
  <si>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</si>
  <si>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</si>
  <si>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</si>
  <si>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</si>
  <si>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</si>
  <si>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</si>
  <si>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</si>
  <si>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</si>
  <si>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</si>
  <si>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</si>
  <si>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</si>
  <si>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</si>
  <si>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</si>
  <si>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</si>
  <si>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</si>
  <si>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</si>
  <si>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</si>
  <si>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</si>
  <si>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</si>
  <si>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</si>
  <si>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</si>
  <si>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</si>
  <si>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</si>
  <si>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</si>
  <si>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</si>
  <si>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</si>
  <si>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</si>
  <si>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</si>
  <si>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</si>
  <si>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</si>
  <si>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</si>
  <si>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</si>
  <si>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</si>
  <si>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</si>
  <si>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</si>
  <si>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</si>
  <si>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</si>
  <si>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</si>
  <si>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</si>
  <si>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</si>
  <si>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</si>
  <si>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</si>
  <si>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</si>
  <si>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</si>
  <si>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</si>
  <si>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</si>
  <si>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</si>
  <si>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</si>
  <si>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</si>
  <si>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</si>
  <si>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</si>
  <si>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</si>
  <si>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</si>
  <si>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</si>
  <si>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</si>
  <si>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</si>
  <si>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</si>
  <si>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</si>
  <si>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</si>
  <si>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</si>
  <si>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</si>
  <si>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</si>
  <si>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</si>
  <si>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</si>
  <si>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</si>
  <si>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</si>
  <si>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</si>
  <si>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</si>
  <si>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</si>
  <si>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</si>
  <si>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</si>
  <si>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</si>
  <si>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</si>
  <si>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</si>
  <si>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</si>
  <si>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</si>
  <si>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</si>
  <si>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</si>
  <si>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</si>
  <si>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</si>
  <si>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</si>
  <si>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</si>
  <si>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</si>
  <si>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</si>
  <si>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</si>
  <si>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</si>
  <si>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</si>
  <si>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</si>
  <si>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</si>
  <si>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</si>
  <si>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</si>
  <si>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</si>
  <si>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</si>
  <si>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</si>
  <si>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</si>
  <si>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</si>
  <si>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</si>
  <si>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</si>
  <si>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</si>
  <si>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</si>
  <si>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</si>
  <si>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</si>
  <si>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</si>
  <si>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</si>
  <si>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</si>
  <si>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</si>
  <si>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</si>
  <si>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</si>
  <si>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</si>
  <si>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</si>
  <si>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</si>
  <si>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</si>
  <si>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</si>
  <si>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</si>
  <si>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</si>
  <si>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</si>
  <si>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</si>
  <si>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</si>
  <si>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</si>
  <si>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</si>
  <si>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</si>
  <si>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</si>
  <si>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</si>
  <si>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</si>
  <si>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</si>
  <si>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</si>
  <si>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</si>
  <si>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</si>
  <si>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</si>
  <si>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</si>
  <si>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</si>
  <si>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</si>
  <si>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</si>
  <si>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</si>
  <si>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</si>
  <si>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</si>
  <si>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</si>
  <si>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</si>
  <si>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</si>
  <si>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</si>
  <si>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</si>
  <si>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</si>
  <si>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</si>
  <si>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</si>
  <si>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</si>
  <si>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</si>
  <si>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</si>
  <si>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</si>
  <si>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</si>
  <si>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Gears: Small: Compound</t>
  </si>
  <si>
    <t>Velocity Ratio: 2.143</t>
  </si>
  <si>
    <t>Graph of Load v effort</t>
  </si>
  <si>
    <t>Graph of Efficiency v Load</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</si>
  <si>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</si>
  <si>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</si>
  <si>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</si>
  <si>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</si>
  <si>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</si>
  <si>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</si>
  <si>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</si>
  <si>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</si>
  <si>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</si>
  <si>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</si>
  <si>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</si>
  <si>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</si>
  <si>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</si>
  <si>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</si>
  <si>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</si>
  <si>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</si>
  <si>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</si>
  <si>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</si>
  <si>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</si>
  <si>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</si>
  <si>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</si>
  <si>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</si>
  <si>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</si>
  <si>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</si>
  <si>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</si>
  <si>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</si>
  <si>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</si>
  <si>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</si>
  <si>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</si>
  <si>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</si>
  <si>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</si>
  <si>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</si>
  <si>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</si>
  <si>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the heavier the weight, generally thre more efficient it is</t>
  </si>
  <si>
    <t>Tufnol as it has the highest average efficiency throughout the weight range</t>
  </si>
  <si>
    <t>I may have an error in my calculations as my Tufnol bearinng ended up having the best results.</t>
  </si>
  <si>
    <t>60mm</t>
  </si>
  <si>
    <t>anticlockwise</t>
  </si>
  <si>
    <t>clockwise</t>
  </si>
  <si>
    <t>Predicted Overall Velocity Ratio = BxD/AxC=0.238</t>
  </si>
  <si>
    <t>Overall Actual Velocity atio = 0.714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</si>
</sst>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62">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2" borderId="1" xfId="0" applyFill="1" applyBorder="1" applyAlignment="1">
      <alignment horizontal="center"/>
    </xf>
    <xf numFmtId="0" fontId="0" fillId="3" borderId="1" xfId="0" applyFill="1" applyBorder="1" applyAlignment="1">
      <alignment horizontal="center"/>
    </xf>
    <xf numFmtId="2" fontId="0" fillId="0" borderId="76" xfId="0" applyNumberFormat="1" applyBorder="1" applyAlignment="1" applyProtection="1">
      <alignment horizontal="center"/>
      <protection locked="0"/>
    </xf>
    <xf numFmtId="2" fontId="0" fillId="0" borderId="6" xfId="0" applyNumberFormat="1" applyBorder="1" applyAlignment="1" applyProtection="1">
      <alignment horizontal="center"/>
      <protection locked="0"/>
    </xf>
    <xf numFmtId="0" fontId="0" fillId="3" borderId="1" xfId="0" applyFill="1" applyBorder="1"/>
    <xf numFmtId="0" fontId="4" fillId="3" borderId="1" xfId="0" applyFont="1" applyFill="1" applyBorder="1" applyAlignment="1">
      <alignment horizontal="center" vertical="top"/>
    </xf>
    <xf numFmtId="0" fontId="4" fillId="2" borderId="1" xfId="0" applyFont="1" applyFill="1" applyBorder="1" applyAlignment="1">
      <alignment horizontal="center" vertical="top"/>
    </xf>
    <xf numFmtId="0" fontId="0" fillId="3" borderId="44" xfId="0" applyFill="1" applyBorder="1"/>
    <xf numFmtId="2" fontId="0" fillId="0" borderId="44" xfId="0" applyNumberFormat="1" applyBorder="1"/>
    <xf numFmtId="2" fontId="0" fillId="0" borderId="0" xfId="0" applyNumberFormat="1"/>
    <xf numFmtId="2" fontId="0" fillId="2" borderId="44" xfId="0" applyNumberFormat="1" applyFill="1" applyBorder="1"/>
    <xf numFmtId="2" fontId="0" fillId="0" borderId="45" xfId="0" applyNumberFormat="1" applyBorder="1"/>
    <xf numFmtId="2" fontId="0" fillId="2" borderId="45" xfId="0" applyNumberFormat="1" applyFill="1" applyBorder="1"/>
    <xf numFmtId="2" fontId="0" fillId="0" borderId="46" xfId="0" applyNumberFormat="1" applyBorder="1"/>
    <xf numFmtId="2" fontId="0" fillId="2" borderId="46" xfId="0" applyNumberFormat="1" applyFill="1" applyBorder="1"/>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10" fontId="0" fillId="0" borderId="77" xfId="0" applyNumberFormat="1" applyBorder="1" applyAlignment="1" applyProtection="1">
      <alignment horizontal="center"/>
      <protection locked="0"/>
    </xf>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20" fontId="0" fillId="0" borderId="10" xfId="0" applyNumberForma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Gears!$A$25</c:f>
              <c:strCache>
                <c:ptCount val="1"/>
                <c:pt idx="0">
                  <c:v>Graph of Load v effort</c:v>
                </c:pt>
              </c:strCache>
            </c:strRef>
          </c:tx>
          <c:spPr>
            <a:ln w="19050" cap="rnd">
              <a:solidFill>
                <a:schemeClr val="accent1"/>
              </a:solidFill>
              <a:round/>
            </a:ln>
            <a:effectLst/>
          </c:spPr>
          <c:marker>
            <c:symbol val="none"/>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57</c:v>
                </c:pt>
                <c:pt idx="1">
                  <c:v>165</c:v>
                </c:pt>
                <c:pt idx="2">
                  <c:v>190</c:v>
                </c:pt>
                <c:pt idx="3">
                  <c:v>229</c:v>
                </c:pt>
                <c:pt idx="4">
                  <c:v>252</c:v>
                </c:pt>
                <c:pt idx="5">
                  <c:v>314</c:v>
                </c:pt>
                <c:pt idx="6">
                  <c:v>388</c:v>
                </c:pt>
                <c:pt idx="7">
                  <c:v>431</c:v>
                </c:pt>
              </c:numCache>
            </c:numRef>
          </c:yVal>
          <c:smooth val="0"/>
          <c:extLst>
            <c:ext xmlns:c16="http://schemas.microsoft.com/office/drawing/2014/chart" uri="{C3380CC4-5D6E-409C-BE32-E72D297353CC}">
              <c16:uniqueId val="{00000000-C426-4508-B907-54D7B82DA613}"/>
            </c:ext>
          </c:extLst>
        </c:ser>
        <c:dLbls>
          <c:showLegendKey val="0"/>
          <c:showVal val="0"/>
          <c:showCatName val="0"/>
          <c:showSerName val="0"/>
          <c:showPercent val="0"/>
          <c:showBubbleSize val="0"/>
        </c:dLbls>
        <c:axId val="962121808"/>
        <c:axId val="962117008"/>
      </c:scatterChart>
      <c:valAx>
        <c:axId val="9621218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17008"/>
        <c:crosses val="autoZero"/>
        <c:crossBetween val="midCat"/>
      </c:valAx>
      <c:valAx>
        <c:axId val="9621170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218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Gears!$A$26</c:f>
              <c:strCache>
                <c:ptCount val="1"/>
                <c:pt idx="0">
                  <c:v>Graph of Efficiency v Load</c:v>
                </c:pt>
              </c:strCache>
            </c:strRef>
          </c:tx>
          <c:spPr>
            <a:ln w="19050" cap="rnd">
              <a:solidFill>
                <a:schemeClr val="accent1"/>
              </a:solidFill>
              <a:round/>
            </a:ln>
            <a:effectLst/>
          </c:spPr>
          <c:marker>
            <c:symbol val="none"/>
          </c:marker>
          <c:xVal>
            <c:numRef>
              <c:f>Gears!$D$16:$D$23</c:f>
              <c:numCache>
                <c:formatCode>0.00%</c:formatCode>
                <c:ptCount val="8"/>
                <c:pt idx="0">
                  <c:v>0.8771929824561403</c:v>
                </c:pt>
                <c:pt idx="1">
                  <c:v>0.60606060606060608</c:v>
                </c:pt>
                <c:pt idx="2">
                  <c:v>0.78947368421052633</c:v>
                </c:pt>
                <c:pt idx="3">
                  <c:v>0.8733624454148472</c:v>
                </c:pt>
                <c:pt idx="4">
                  <c:v>0.99206349206349209</c:v>
                </c:pt>
                <c:pt idx="5">
                  <c:v>0.95541401273885351</c:v>
                </c:pt>
                <c:pt idx="6">
                  <c:v>0.90206185567010311</c:v>
                </c:pt>
                <c:pt idx="7">
                  <c:v>0.92807424593967514</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B1D0-42DB-976E-EB0A5340DCEA}"/>
            </c:ext>
          </c:extLst>
        </c:ser>
        <c:dLbls>
          <c:showLegendKey val="0"/>
          <c:showVal val="0"/>
          <c:showCatName val="0"/>
          <c:showSerName val="0"/>
          <c:showPercent val="0"/>
          <c:showBubbleSize val="0"/>
        </c:dLbls>
        <c:axId val="962128048"/>
        <c:axId val="962115088"/>
      </c:scatterChart>
      <c:valAx>
        <c:axId val="9621280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15088"/>
        <c:crosses val="autoZero"/>
        <c:crossBetween val="midCat"/>
      </c:valAx>
      <c:valAx>
        <c:axId val="9621150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21280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Gears!$F$25</c:f>
              <c:strCache>
                <c:ptCount val="1"/>
                <c:pt idx="0">
                  <c:v>Graph of Load v effort</c:v>
                </c:pt>
              </c:strCache>
            </c:strRef>
          </c:tx>
          <c:spPr>
            <a:ln w="19050" cap="rnd">
              <a:solidFill>
                <a:schemeClr val="accent1"/>
              </a:solidFill>
              <a:round/>
            </a:ln>
            <a:effectLst/>
          </c:spPr>
          <c:marker>
            <c:symbol val="none"/>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20</c:v>
                </c:pt>
                <c:pt idx="2">
                  <c:v>30</c:v>
                </c:pt>
                <c:pt idx="3">
                  <c:v>40</c:v>
                </c:pt>
                <c:pt idx="4">
                  <c:v>50</c:v>
                </c:pt>
                <c:pt idx="5">
                  <c:v>60</c:v>
                </c:pt>
                <c:pt idx="6">
                  <c:v>70</c:v>
                </c:pt>
                <c:pt idx="7">
                  <c:v>80</c:v>
                </c:pt>
              </c:numCache>
            </c:numRef>
          </c:yVal>
          <c:smooth val="0"/>
          <c:extLst>
            <c:ext xmlns:c16="http://schemas.microsoft.com/office/drawing/2014/chart" uri="{C3380CC4-5D6E-409C-BE32-E72D297353CC}">
              <c16:uniqueId val="{00000000-42C3-47F1-B5A5-4116CF6FB070}"/>
            </c:ext>
          </c:extLst>
        </c:ser>
        <c:dLbls>
          <c:showLegendKey val="0"/>
          <c:showVal val="0"/>
          <c:showCatName val="0"/>
          <c:showSerName val="0"/>
          <c:showPercent val="0"/>
          <c:showBubbleSize val="0"/>
        </c:dLbls>
        <c:axId val="1015665632"/>
        <c:axId val="1015665152"/>
      </c:scatterChart>
      <c:valAx>
        <c:axId val="10156656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665152"/>
        <c:crosses val="autoZero"/>
        <c:crossBetween val="midCat"/>
      </c:valAx>
      <c:valAx>
        <c:axId val="1015665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66563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Gears!$F$26</c:f>
              <c:strCache>
                <c:ptCount val="1"/>
                <c:pt idx="0">
                  <c:v>Graph of Efficiency v Load</c:v>
                </c:pt>
              </c:strCache>
            </c:strRef>
          </c:tx>
          <c:spPr>
            <a:ln w="19050" cap="rnd">
              <a:solidFill>
                <a:schemeClr val="accent1"/>
              </a:solidFill>
              <a:round/>
            </a:ln>
            <a:effectLst/>
          </c:spPr>
          <c:marker>
            <c:symbol val="none"/>
          </c:marker>
          <c:xVal>
            <c:numRef>
              <c:f>Gears!$I$16:$I$23</c:f>
              <c:numCache>
                <c:formatCode>0.00%</c:formatCode>
                <c:ptCount val="8"/>
                <c:pt idx="0">
                  <c:v>5</c:v>
                </c:pt>
                <c:pt idx="1">
                  <c:v>5</c:v>
                </c:pt>
                <c:pt idx="2">
                  <c:v>5</c:v>
                </c:pt>
                <c:pt idx="3">
                  <c:v>5</c:v>
                </c:pt>
                <c:pt idx="4">
                  <c:v>5</c:v>
                </c:pt>
                <c:pt idx="5">
                  <c:v>5</c:v>
                </c:pt>
                <c:pt idx="6">
                  <c:v>5</c:v>
                </c:pt>
                <c:pt idx="7">
                  <c:v>5</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9038-4B8B-BBBB-C6BC30DB6C0D}"/>
            </c:ext>
          </c:extLst>
        </c:ser>
        <c:dLbls>
          <c:showLegendKey val="0"/>
          <c:showVal val="0"/>
          <c:showCatName val="0"/>
          <c:showSerName val="0"/>
          <c:showPercent val="0"/>
          <c:showBubbleSize val="0"/>
        </c:dLbls>
        <c:axId val="1016007328"/>
        <c:axId val="1016006368"/>
      </c:scatterChart>
      <c:valAx>
        <c:axId val="10160073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6368"/>
        <c:crosses val="autoZero"/>
        <c:crossBetween val="midCat"/>
      </c:valAx>
      <c:valAx>
        <c:axId val="1016006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732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Gears!$K$25</c:f>
              <c:strCache>
                <c:ptCount val="1"/>
                <c:pt idx="0">
                  <c:v>Graph of Load v effort</c:v>
                </c:pt>
              </c:strCache>
            </c:strRef>
          </c:tx>
          <c:spPr>
            <a:ln w="19050" cap="rnd">
              <a:solidFill>
                <a:schemeClr val="accent1"/>
              </a:solidFill>
              <a:round/>
            </a:ln>
            <a:effectLst/>
          </c:spPr>
          <c:marker>
            <c:symbol val="none"/>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48</c:v>
                </c:pt>
                <c:pt idx="1">
                  <c:v>54</c:v>
                </c:pt>
                <c:pt idx="2">
                  <c:v>66</c:v>
                </c:pt>
                <c:pt idx="3">
                  <c:v>103</c:v>
                </c:pt>
                <c:pt idx="4">
                  <c:v>158</c:v>
                </c:pt>
                <c:pt idx="5">
                  <c:v>200</c:v>
                </c:pt>
                <c:pt idx="6">
                  <c:v>232</c:v>
                </c:pt>
                <c:pt idx="7">
                  <c:v>269</c:v>
                </c:pt>
              </c:numCache>
            </c:numRef>
          </c:yVal>
          <c:smooth val="0"/>
          <c:extLst>
            <c:ext xmlns:c16="http://schemas.microsoft.com/office/drawing/2014/chart" uri="{C3380CC4-5D6E-409C-BE32-E72D297353CC}">
              <c16:uniqueId val="{00000000-E17B-43A5-945E-5A7556C3F9C9}"/>
            </c:ext>
          </c:extLst>
        </c:ser>
        <c:dLbls>
          <c:showLegendKey val="0"/>
          <c:showVal val="0"/>
          <c:showCatName val="0"/>
          <c:showSerName val="0"/>
          <c:showPercent val="0"/>
          <c:showBubbleSize val="0"/>
        </c:dLbls>
        <c:axId val="821139360"/>
        <c:axId val="821139840"/>
      </c:scatterChart>
      <c:valAx>
        <c:axId val="8211393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139840"/>
        <c:crosses val="autoZero"/>
        <c:crossBetween val="midCat"/>
      </c:valAx>
      <c:valAx>
        <c:axId val="821139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1393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Gears!$K$26</c:f>
              <c:strCache>
                <c:ptCount val="1"/>
                <c:pt idx="0">
                  <c:v>Graph of Efficiency v Load</c:v>
                </c:pt>
              </c:strCache>
            </c:strRef>
          </c:tx>
          <c:spPr>
            <a:ln w="19050" cap="rnd">
              <a:solidFill>
                <a:schemeClr val="accent1"/>
              </a:solidFill>
              <a:round/>
            </a:ln>
            <a:effectLst/>
          </c:spPr>
          <c:marker>
            <c:symbol val="none"/>
          </c:marker>
          <c:xVal>
            <c:numRef>
              <c:f>Gears!$N$16:$N$23</c:f>
              <c:numCache>
                <c:formatCode>0.00%</c:formatCode>
                <c:ptCount val="8"/>
                <c:pt idx="0">
                  <c:v>1.0416666666666667</c:v>
                </c:pt>
                <c:pt idx="1">
                  <c:v>1.8518518518518519</c:v>
                </c:pt>
                <c:pt idx="2">
                  <c:v>2.2727272727272729</c:v>
                </c:pt>
                <c:pt idx="3">
                  <c:v>1.941747572815534</c:v>
                </c:pt>
                <c:pt idx="4">
                  <c:v>1.5822784810126582</c:v>
                </c:pt>
                <c:pt idx="5">
                  <c:v>1.5</c:v>
                </c:pt>
                <c:pt idx="6">
                  <c:v>1.5086206896551724</c:v>
                </c:pt>
                <c:pt idx="7">
                  <c:v>1.486988847583643</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DBA9-4F88-801A-FC4B2995E4E2}"/>
            </c:ext>
          </c:extLst>
        </c:ser>
        <c:dLbls>
          <c:showLegendKey val="0"/>
          <c:showVal val="0"/>
          <c:showCatName val="0"/>
          <c:showSerName val="0"/>
          <c:showPercent val="0"/>
          <c:showBubbleSize val="0"/>
        </c:dLbls>
        <c:axId val="1080695280"/>
        <c:axId val="1080693840"/>
      </c:scatterChart>
      <c:valAx>
        <c:axId val="108069528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693840"/>
        <c:crosses val="autoZero"/>
        <c:crossBetween val="midCat"/>
      </c:valAx>
      <c:valAx>
        <c:axId val="108069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06952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Gears!$Q$29</c:f>
              <c:strCache>
                <c:ptCount val="1"/>
                <c:pt idx="0">
                  <c:v>Graph of Load v effort</c:v>
                </c:pt>
              </c:strCache>
            </c:strRef>
          </c:tx>
          <c:spPr>
            <a:ln w="19050" cap="rnd">
              <a:solidFill>
                <a:schemeClr val="accent1"/>
              </a:solidFill>
              <a:round/>
            </a:ln>
            <a:effectLst/>
          </c:spPr>
          <c:marker>
            <c:symbol val="none"/>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40</c:v>
                </c:pt>
                <c:pt idx="1">
                  <c:v>67</c:v>
                </c:pt>
                <c:pt idx="2">
                  <c:v>95</c:v>
                </c:pt>
                <c:pt idx="3">
                  <c:v>146</c:v>
                </c:pt>
                <c:pt idx="4">
                  <c:v>171</c:v>
                </c:pt>
                <c:pt idx="5">
                  <c:v>183</c:v>
                </c:pt>
                <c:pt idx="6">
                  <c:v>199</c:v>
                </c:pt>
                <c:pt idx="7">
                  <c:v>216</c:v>
                </c:pt>
              </c:numCache>
            </c:numRef>
          </c:yVal>
          <c:smooth val="0"/>
          <c:extLst>
            <c:ext xmlns:c16="http://schemas.microsoft.com/office/drawing/2014/chart" uri="{C3380CC4-5D6E-409C-BE32-E72D297353CC}">
              <c16:uniqueId val="{00000000-9F94-4F62-80CA-6E24A265777C}"/>
            </c:ext>
          </c:extLst>
        </c:ser>
        <c:dLbls>
          <c:showLegendKey val="0"/>
          <c:showVal val="0"/>
          <c:showCatName val="0"/>
          <c:showSerName val="0"/>
          <c:showPercent val="0"/>
          <c:showBubbleSize val="0"/>
        </c:dLbls>
        <c:axId val="1099809568"/>
        <c:axId val="1099835008"/>
      </c:scatterChart>
      <c:valAx>
        <c:axId val="10998095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35008"/>
        <c:crosses val="autoZero"/>
        <c:crossBetween val="midCat"/>
      </c:valAx>
      <c:valAx>
        <c:axId val="10998350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095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Gears!$Q$30</c:f>
              <c:strCache>
                <c:ptCount val="1"/>
                <c:pt idx="0">
                  <c:v>Graph of Efficiency v Load</c:v>
                </c:pt>
              </c:strCache>
            </c:strRef>
          </c:tx>
          <c:spPr>
            <a:ln w="19050" cap="rnd">
              <a:solidFill>
                <a:schemeClr val="accent1"/>
              </a:solidFill>
              <a:round/>
            </a:ln>
            <a:effectLst/>
          </c:spPr>
          <c:marker>
            <c:symbol val="none"/>
          </c:marker>
          <c:xVal>
            <c:numRef>
              <c:f>Gears!$T$20:$T$27</c:f>
              <c:numCache>
                <c:formatCode>0.00%</c:formatCode>
                <c:ptCount val="8"/>
                <c:pt idx="0">
                  <c:v>0.58329444703686428</c:v>
                </c:pt>
                <c:pt idx="1">
                  <c:v>0.6964709815365544</c:v>
                </c:pt>
                <c:pt idx="2">
                  <c:v>0.7367929857307759</c:v>
                </c:pt>
                <c:pt idx="3">
                  <c:v>0.63922679127327586</c:v>
                </c:pt>
                <c:pt idx="4">
                  <c:v>0.68221572752849624</c:v>
                </c:pt>
                <c:pt idx="5">
                  <c:v>0.76497632398277282</c:v>
                </c:pt>
                <c:pt idx="6">
                  <c:v>0.82071580487598994</c:v>
                </c:pt>
                <c:pt idx="7">
                  <c:v>0.8641399215360952</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6F80-4C7C-A69A-2515CF40A392}"/>
            </c:ext>
          </c:extLst>
        </c:ser>
        <c:dLbls>
          <c:showLegendKey val="0"/>
          <c:showVal val="0"/>
          <c:showCatName val="0"/>
          <c:showSerName val="0"/>
          <c:showPercent val="0"/>
          <c:showBubbleSize val="0"/>
        </c:dLbls>
        <c:axId val="1099821568"/>
        <c:axId val="1099812928"/>
      </c:scatterChart>
      <c:valAx>
        <c:axId val="109982156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12928"/>
        <c:crosses val="autoZero"/>
        <c:crossBetween val="midCat"/>
      </c:valAx>
      <c:valAx>
        <c:axId val="10998129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82156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Gears!$X$22</c:f>
              <c:strCache>
                <c:ptCount val="1"/>
                <c:pt idx="0">
                  <c:v>Graph of Load v effort</c:v>
                </c:pt>
              </c:strCache>
            </c:strRef>
          </c:tx>
          <c:spPr>
            <a:ln w="19050" cap="rnd">
              <a:solidFill>
                <a:schemeClr val="accent2"/>
              </a:solidFill>
              <a:round/>
            </a:ln>
            <a:effectLst/>
          </c:spPr>
          <c:marker>
            <c:symbol val="none"/>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35</c:v>
                </c:pt>
                <c:pt idx="1">
                  <c:v>48</c:v>
                </c:pt>
                <c:pt idx="2">
                  <c:v>64</c:v>
                </c:pt>
                <c:pt idx="3">
                  <c:v>81</c:v>
                </c:pt>
                <c:pt idx="4">
                  <c:v>113</c:v>
                </c:pt>
                <c:pt idx="5">
                  <c:v>123</c:v>
                </c:pt>
                <c:pt idx="6">
                  <c:v>146</c:v>
                </c:pt>
              </c:numCache>
            </c:numRef>
          </c:yVal>
          <c:smooth val="0"/>
          <c:extLst>
            <c:ext xmlns:c16="http://schemas.microsoft.com/office/drawing/2014/chart" uri="{C3380CC4-5D6E-409C-BE32-E72D297353CC}">
              <c16:uniqueId val="{00000001-417B-4B1D-99B4-205A5DDD9A44}"/>
            </c:ext>
          </c:extLst>
        </c:ser>
        <c:dLbls>
          <c:showLegendKey val="0"/>
          <c:showVal val="0"/>
          <c:showCatName val="0"/>
          <c:showSerName val="0"/>
          <c:showPercent val="0"/>
          <c:showBubbleSize val="0"/>
        </c:dLbls>
        <c:axId val="1016003488"/>
        <c:axId val="1016003968"/>
      </c:scatterChart>
      <c:valAx>
        <c:axId val="10160034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3968"/>
        <c:crosses val="autoZero"/>
        <c:crossBetween val="midCat"/>
      </c:valAx>
      <c:valAx>
        <c:axId val="1016003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0034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2105668318675911"/>
          <c:y val="3.547671014503549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Gears!$X$23</c:f>
              <c:strCache>
                <c:ptCount val="1"/>
                <c:pt idx="0">
                  <c:v>Graph of Efficiency v Load</c:v>
                </c:pt>
              </c:strCache>
            </c:strRef>
          </c:tx>
          <c:spPr>
            <a:ln w="19050" cap="rnd">
              <a:solidFill>
                <a:schemeClr val="accent1"/>
              </a:solidFill>
              <a:round/>
            </a:ln>
            <a:effectLst/>
          </c:spPr>
          <c:marker>
            <c:symbol val="none"/>
          </c:marker>
          <c:xVal>
            <c:numRef>
              <c:f>Gears!$AA$14:$AA$20</c:f>
              <c:numCache>
                <c:formatCode>0.00%</c:formatCode>
                <c:ptCount val="7"/>
                <c:pt idx="0">
                  <c:v>17.142857142857142</c:v>
                </c:pt>
                <c:pt idx="1">
                  <c:v>16.666666666666668</c:v>
                </c:pt>
                <c:pt idx="2">
                  <c:v>15.625</c:v>
                </c:pt>
                <c:pt idx="3">
                  <c:v>14.814814814814815</c:v>
                </c:pt>
                <c:pt idx="4">
                  <c:v>12.389380530973451</c:v>
                </c:pt>
                <c:pt idx="5">
                  <c:v>13.008130081300813</c:v>
                </c:pt>
                <c:pt idx="6">
                  <c:v>12.328767123287671</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BA51-4C27-BBFD-123E01468997}"/>
            </c:ext>
          </c:extLst>
        </c:ser>
        <c:dLbls>
          <c:showLegendKey val="0"/>
          <c:showVal val="0"/>
          <c:showCatName val="0"/>
          <c:showSerName val="0"/>
          <c:showPercent val="0"/>
          <c:showBubbleSize val="0"/>
        </c:dLbls>
        <c:axId val="1141212976"/>
        <c:axId val="1141210576"/>
      </c:scatterChart>
      <c:valAx>
        <c:axId val="11412129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1210576"/>
        <c:crosses val="autoZero"/>
        <c:crossBetween val="midCat"/>
      </c:valAx>
      <c:valAx>
        <c:axId val="1141210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121297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Gears!$AD$22</c:f>
              <c:strCache>
                <c:ptCount val="1"/>
                <c:pt idx="0">
                  <c:v>Graph of Load v effort</c:v>
                </c:pt>
              </c:strCache>
            </c:strRef>
          </c:tx>
          <c:spPr>
            <a:ln w="19050" cap="rnd">
              <a:solidFill>
                <a:schemeClr val="accent1"/>
              </a:solidFill>
              <a:round/>
            </a:ln>
            <a:effectLst/>
          </c:spPr>
          <c:marker>
            <c:symbol val="none"/>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Gears!$AG$14:$AG$20</c:f>
              <c:numCache>
                <c:formatCode>0.00%</c:formatCode>
                <c:ptCount val="7"/>
                <c:pt idx="0">
                  <c:v>200</c:v>
                </c:pt>
                <c:pt idx="1">
                  <c:v>158.73015873015873</c:v>
                </c:pt>
                <c:pt idx="2">
                  <c:v>148.14814814814815</c:v>
                </c:pt>
                <c:pt idx="3">
                  <c:v>157.30337078651684</c:v>
                </c:pt>
                <c:pt idx="4">
                  <c:v>156.8627450980392</c:v>
                </c:pt>
                <c:pt idx="5">
                  <c:v>166.66666666666666</c:v>
                </c:pt>
                <c:pt idx="6">
                  <c:v>175.43859649122808</c:v>
                </c:pt>
              </c:numCache>
            </c:numRef>
          </c:yVal>
          <c:smooth val="0"/>
          <c:extLst>
            <c:ext xmlns:c16="http://schemas.microsoft.com/office/drawing/2014/chart" uri="{C3380CC4-5D6E-409C-BE32-E72D297353CC}">
              <c16:uniqueId val="{00000000-42C1-4E9F-B8A0-BB28C8BB12EA}"/>
            </c:ext>
          </c:extLst>
        </c:ser>
        <c:dLbls>
          <c:showLegendKey val="0"/>
          <c:showVal val="0"/>
          <c:showCatName val="0"/>
          <c:showSerName val="0"/>
          <c:showPercent val="0"/>
          <c:showBubbleSize val="0"/>
        </c:dLbls>
        <c:axId val="1106536464"/>
        <c:axId val="1106544624"/>
      </c:scatterChart>
      <c:valAx>
        <c:axId val="11065364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4624"/>
        <c:crosses val="autoZero"/>
        <c:crossBetween val="midCat"/>
      </c:valAx>
      <c:valAx>
        <c:axId val="11065446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364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Gears!$AD$23</c:f>
              <c:strCache>
                <c:ptCount val="1"/>
                <c:pt idx="0">
                  <c:v>Graph of Efficiency v Load</c:v>
                </c:pt>
              </c:strCache>
            </c:strRef>
          </c:tx>
          <c:spPr>
            <a:ln w="19050" cap="rnd">
              <a:solidFill>
                <a:schemeClr val="accent1"/>
              </a:solidFill>
              <a:round/>
            </a:ln>
            <a:effectLst/>
          </c:spPr>
          <c:marker>
            <c:symbol val="none"/>
          </c:marker>
          <c:xVal>
            <c:numRef>
              <c:f>Gears!$AG$14:$AG$20</c:f>
              <c:numCache>
                <c:formatCode>0.00%</c:formatCode>
                <c:ptCount val="7"/>
                <c:pt idx="0">
                  <c:v>200</c:v>
                </c:pt>
                <c:pt idx="1">
                  <c:v>158.73015873015873</c:v>
                </c:pt>
                <c:pt idx="2">
                  <c:v>148.14814814814815</c:v>
                </c:pt>
                <c:pt idx="3">
                  <c:v>157.30337078651684</c:v>
                </c:pt>
                <c:pt idx="4">
                  <c:v>156.8627450980392</c:v>
                </c:pt>
                <c:pt idx="5">
                  <c:v>166.66666666666666</c:v>
                </c:pt>
                <c:pt idx="6">
                  <c:v>175.43859649122808</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3B0A-4E0C-9C19-0223225EFE6A}"/>
            </c:ext>
          </c:extLst>
        </c:ser>
        <c:dLbls>
          <c:showLegendKey val="0"/>
          <c:showVal val="0"/>
          <c:showCatName val="0"/>
          <c:showSerName val="0"/>
          <c:showPercent val="0"/>
          <c:showBubbleSize val="0"/>
        </c:dLbls>
        <c:axId val="1106540304"/>
        <c:axId val="1106542224"/>
      </c:scatterChart>
      <c:valAx>
        <c:axId val="11065403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2224"/>
        <c:crosses val="autoZero"/>
        <c:crossBetween val="midCat"/>
      </c:valAx>
      <c:valAx>
        <c:axId val="11065422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65403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strRef>
              <c:f>'Rotational Friction'!$A$19</c:f>
              <c:strCache>
                <c:ptCount val="1"/>
                <c:pt idx="0">
                  <c:v>Graph of Load v effort</c:v>
                </c:pt>
              </c:strCache>
            </c:strRef>
          </c:tx>
          <c:spPr>
            <a:ln w="19050" cap="rnd">
              <a:solidFill>
                <a:srgbClr val="E3008C"/>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0"/>
          <c:extLst>
            <c:ext xmlns:c16="http://schemas.microsoft.com/office/drawing/2014/chart" uri="{C3380CC4-5D6E-409C-BE32-E72D297353CC}">
              <c16:uniqueId val="{00000001-4454-4E1F-B69E-C42ADDA103DE}"/>
            </c:ext>
          </c:extLst>
        </c:ser>
        <c:dLbls>
          <c:showLegendKey val="0"/>
          <c:showVal val="0"/>
          <c:showCatName val="0"/>
          <c:showSerName val="0"/>
          <c:showPercent val="0"/>
          <c:showBubbleSize val="0"/>
        </c:dLbls>
        <c:axId val="2125660167"/>
        <c:axId val="2125662215"/>
        <c:extLst>
          <c:ext xmlns:c15="http://schemas.microsoft.com/office/drawing/2012/chart" uri="{02D57815-91ED-43cb-92C2-25804820EDAC}">
            <c15:filteredScatterSeries>
              <c15:ser>
                <c:idx val="0"/>
                <c:order val="0"/>
                <c:spPr>
                  <a:ln w="19050" cap="rnd">
                    <a:solidFill>
                      <a:srgbClr val="637CEF"/>
                    </a:solidFill>
                    <a:round/>
                  </a:ln>
                  <a:effectLst/>
                </c:spPr>
                <c:marker>
                  <c:symbol val="none"/>
                </c:marker>
                <c:yVal>
                  <c:numRef>
                    <c:extLst>
                      <c:ext uri="{02D57815-91ED-43cb-92C2-25804820EDAC}">
                        <c15:formulaRef>
                          <c15:sqref>'Rotational Friction'!$A$22</c15:sqref>
                        </c15:formulaRef>
                      </c:ext>
                    </c:extLst>
                    <c:numCache>
                      <c:formatCode>General</c:formatCode>
                      <c:ptCount val="1"/>
                    </c:numCache>
                  </c:numRef>
                </c:yVal>
                <c:smooth val="0"/>
                <c:extLst>
                  <c:ext xmlns:c16="http://schemas.microsoft.com/office/drawing/2014/chart" uri="{C3380CC4-5D6E-409C-BE32-E72D297353CC}">
                    <c16:uniqueId val="{00000000-E52B-4A9F-AEE1-EA8B72F0116C}"/>
                  </c:ext>
                </c:extLst>
              </c15:ser>
            </c15:filteredScatterSeries>
          </c:ext>
        </c:extLst>
      </c:scatterChart>
      <c:valAx>
        <c:axId val="212566016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5662215"/>
        <c:crosses val="autoZero"/>
        <c:crossBetween val="midCat"/>
      </c:valAx>
      <c:valAx>
        <c:axId val="21256622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566016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Friction'!$A$20</c:f>
              <c:strCache>
                <c:ptCount val="1"/>
                <c:pt idx="0">
                  <c:v>Graph of Efficiency v Load</c:v>
                </c:pt>
              </c:strCache>
            </c:strRef>
          </c:tx>
          <c:spPr>
            <a:ln w="19050" cap="rnd">
              <a:solidFill>
                <a:schemeClr val="accent1"/>
              </a:solidFill>
              <a:round/>
            </a:ln>
            <a:effectLst/>
          </c:spPr>
          <c:marker>
            <c:symbol val="none"/>
          </c:marker>
          <c:xVal>
            <c:numRef>
              <c:f>'Rotational Friction'!$D$7:$D$16</c:f>
              <c:numCache>
                <c:formatCode>0.00%</c:formatCode>
                <c:ptCount val="10"/>
                <c:pt idx="0">
                  <c:v>0.27685123415610402</c:v>
                </c:pt>
                <c:pt idx="1">
                  <c:v>31.020680453635755</c:v>
                </c:pt>
                <c:pt idx="2">
                  <c:v>41.360907271514343</c:v>
                </c:pt>
                <c:pt idx="3">
                  <c:v>60.040026684456301</c:v>
                </c:pt>
                <c:pt idx="4">
                  <c:v>70.04669779853235</c:v>
                </c:pt>
                <c:pt idx="5">
                  <c:v>83.388925950633748</c:v>
                </c:pt>
                <c:pt idx="6">
                  <c:v>90.060040026684447</c:v>
                </c:pt>
                <c:pt idx="7">
                  <c:v>100.0667111407605</c:v>
                </c:pt>
                <c:pt idx="8">
                  <c:v>116.74449633088724</c:v>
                </c:pt>
                <c:pt idx="9">
                  <c:v>133.42228152101399</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A571-45E7-B0D4-7D739FD58935}"/>
            </c:ext>
          </c:extLst>
        </c:ser>
        <c:dLbls>
          <c:showLegendKey val="0"/>
          <c:showVal val="0"/>
          <c:showCatName val="0"/>
          <c:showSerName val="0"/>
          <c:showPercent val="0"/>
          <c:showBubbleSize val="0"/>
        </c:dLbls>
        <c:axId val="925868560"/>
        <c:axId val="925869520"/>
      </c:scatterChart>
      <c:valAx>
        <c:axId val="92586856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869520"/>
        <c:crosses val="autoZero"/>
        <c:crossBetween val="midCat"/>
      </c:valAx>
      <c:valAx>
        <c:axId val="925869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8685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Friction'!$F$19</c:f>
              <c:strCache>
                <c:ptCount val="1"/>
                <c:pt idx="0">
                  <c:v>Graph of Load v effort</c:v>
                </c:pt>
              </c:strCache>
            </c:strRef>
          </c:tx>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yVal>
          <c:smooth val="0"/>
          <c:extLst>
            <c:ext xmlns:c16="http://schemas.microsoft.com/office/drawing/2014/chart" uri="{C3380CC4-5D6E-409C-BE32-E72D297353CC}">
              <c16:uniqueId val="{00000000-80D7-43F8-8745-D43A60B1AFCA}"/>
            </c:ext>
          </c:extLst>
        </c:ser>
        <c:dLbls>
          <c:showLegendKey val="0"/>
          <c:showVal val="0"/>
          <c:showCatName val="0"/>
          <c:showSerName val="0"/>
          <c:showPercent val="0"/>
          <c:showBubbleSize val="0"/>
        </c:dLbls>
        <c:axId val="935315536"/>
        <c:axId val="935313616"/>
      </c:scatterChart>
      <c:valAx>
        <c:axId val="9353155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313616"/>
        <c:crosses val="autoZero"/>
        <c:crossBetween val="midCat"/>
      </c:valAx>
      <c:valAx>
        <c:axId val="9353136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31553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Friction'!$F$20</c:f>
              <c:strCache>
                <c:ptCount val="1"/>
                <c:pt idx="0">
                  <c:v>Graph of Efficiency v Load</c:v>
                </c:pt>
              </c:strCache>
            </c:strRef>
          </c:tx>
          <c:spPr>
            <a:ln w="19050" cap="rnd">
              <a:solidFill>
                <a:schemeClr val="accent1"/>
              </a:solidFill>
              <a:round/>
            </a:ln>
            <a:effectLst/>
          </c:spPr>
          <c:marker>
            <c:symbol val="none"/>
          </c:marker>
          <c:xVal>
            <c:numRef>
              <c:f>'Rotational Friction'!$I$7:$I$16</c:f>
              <c:numCache>
                <c:formatCode>0.00%</c:formatCode>
                <c:ptCount val="10"/>
                <c:pt idx="0">
                  <c:v>0.1033314044804497</c:v>
                </c:pt>
                <c:pt idx="1">
                  <c:v>0.16533024716871952</c:v>
                </c:pt>
                <c:pt idx="2">
                  <c:v>0.1769033644705299</c:v>
                </c:pt>
                <c:pt idx="3">
                  <c:v>0.18351657435727869</c:v>
                </c:pt>
                <c:pt idx="4">
                  <c:v>0.18764983053649667</c:v>
                </c:pt>
                <c:pt idx="5">
                  <c:v>0.20666280896089939</c:v>
                </c:pt>
                <c:pt idx="6">
                  <c:v>0.20666280896089939</c:v>
                </c:pt>
                <c:pt idx="7">
                  <c:v>0.20666280896089939</c:v>
                </c:pt>
                <c:pt idx="8">
                  <c:v>0.2182359262627098</c:v>
                </c:pt>
                <c:pt idx="9">
                  <c:v>0.21740927502686616</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E019-4732-B7AB-7A422C393911}"/>
            </c:ext>
          </c:extLst>
        </c:ser>
        <c:dLbls>
          <c:showLegendKey val="0"/>
          <c:showVal val="0"/>
          <c:showCatName val="0"/>
          <c:showSerName val="0"/>
          <c:showPercent val="0"/>
          <c:showBubbleSize val="0"/>
        </c:dLbls>
        <c:axId val="870997024"/>
        <c:axId val="870997984"/>
      </c:scatterChart>
      <c:valAx>
        <c:axId val="8709970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997984"/>
        <c:crosses val="autoZero"/>
        <c:crossBetween val="midCat"/>
      </c:valAx>
      <c:valAx>
        <c:axId val="870997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0997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Friction'!$K$19</c:f>
              <c:strCache>
                <c:ptCount val="1"/>
                <c:pt idx="0">
                  <c:v>Graph of Load v effort</c:v>
                </c:pt>
              </c:strCache>
            </c:strRef>
          </c:tx>
          <c:spPr>
            <a:ln w="19050" cap="rnd">
              <a:solidFill>
                <a:schemeClr val="accent1"/>
              </a:solidFill>
              <a:round/>
            </a:ln>
            <a:effectLst/>
          </c:spPr>
          <c:marker>
            <c:symbol val="none"/>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yVal>
          <c:smooth val="0"/>
          <c:extLst>
            <c:ext xmlns:c16="http://schemas.microsoft.com/office/drawing/2014/chart" uri="{C3380CC4-5D6E-409C-BE32-E72D297353CC}">
              <c16:uniqueId val="{00000000-93F3-4D90-80E7-28937787B0BF}"/>
            </c:ext>
          </c:extLst>
        </c:ser>
        <c:dLbls>
          <c:showLegendKey val="0"/>
          <c:showVal val="0"/>
          <c:showCatName val="0"/>
          <c:showSerName val="0"/>
          <c:showPercent val="0"/>
          <c:showBubbleSize val="0"/>
        </c:dLbls>
        <c:axId val="871593008"/>
        <c:axId val="871590608"/>
      </c:scatterChart>
      <c:valAx>
        <c:axId val="8715930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590608"/>
        <c:crosses val="autoZero"/>
        <c:crossBetween val="midCat"/>
      </c:valAx>
      <c:valAx>
        <c:axId val="8715906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5930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Friction'!$K$20</c:f>
              <c:strCache>
                <c:ptCount val="1"/>
                <c:pt idx="0">
                  <c:v>Graph of Efficiency v Load</c:v>
                </c:pt>
              </c:strCache>
            </c:strRef>
          </c:tx>
          <c:spPr>
            <a:ln w="19050" cap="rnd">
              <a:solidFill>
                <a:schemeClr val="accent1"/>
              </a:solidFill>
              <a:round/>
            </a:ln>
            <a:effectLst/>
          </c:spPr>
          <c:marker>
            <c:symbol val="none"/>
          </c:marker>
          <c:xVal>
            <c:numRef>
              <c:f>'Rotational Friction'!$N$7:$N$16</c:f>
              <c:numCache>
                <c:formatCode>0.00%</c:formatCode>
                <c:ptCount val="10"/>
                <c:pt idx="0">
                  <c:v>2.7631067859869018E-2</c:v>
                </c:pt>
                <c:pt idx="1">
                  <c:v>3.4300635963975333E-2</c:v>
                </c:pt>
                <c:pt idx="2">
                  <c:v>4.9735922147764233E-2</c:v>
                </c:pt>
                <c:pt idx="3">
                  <c:v>4.1882881808643566E-2</c:v>
                </c:pt>
                <c:pt idx="4">
                  <c:v>4.6482170231555361E-2</c:v>
                </c:pt>
                <c:pt idx="5">
                  <c:v>5.3768564484069442E-2</c:v>
                </c:pt>
                <c:pt idx="6">
                  <c:v>5.7545695046999946E-2</c:v>
                </c:pt>
                <c:pt idx="7">
                  <c:v>6.4697134501156731E-2</c:v>
                </c:pt>
                <c:pt idx="8">
                  <c:v>6.7311774335320013E-2</c:v>
                </c:pt>
                <c:pt idx="9">
                  <c:v>6.9560730276593333E-2</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7852-4F8D-827F-1A997CA05125}"/>
            </c:ext>
          </c:extLst>
        </c:ser>
        <c:dLbls>
          <c:showLegendKey val="0"/>
          <c:showVal val="0"/>
          <c:showCatName val="0"/>
          <c:showSerName val="0"/>
          <c:showPercent val="0"/>
          <c:showBubbleSize val="0"/>
        </c:dLbls>
        <c:axId val="934648064"/>
        <c:axId val="934648544"/>
      </c:scatterChart>
      <c:valAx>
        <c:axId val="9346480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4648544"/>
        <c:crosses val="autoZero"/>
        <c:crossBetween val="midCat"/>
      </c:valAx>
      <c:valAx>
        <c:axId val="9346485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4648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0"/>
          <c:extLst>
            <c:ext xmlns:c16="http://schemas.microsoft.com/office/drawing/2014/chart" uri="{C3380CC4-5D6E-409C-BE32-E72D297353CC}">
              <c16:uniqueId val="{00000000-C520-4F3E-9590-C9C35EC0794B}"/>
            </c:ext>
          </c:extLst>
        </c:ser>
        <c:dLbls>
          <c:showLegendKey val="0"/>
          <c:showVal val="0"/>
          <c:showCatName val="0"/>
          <c:showSerName val="0"/>
          <c:showPercent val="0"/>
          <c:showBubbleSize val="0"/>
        </c:dLbls>
        <c:axId val="931499792"/>
        <c:axId val="931497872"/>
      </c:scatterChart>
      <c:valAx>
        <c:axId val="931499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97872"/>
        <c:crosses val="autoZero"/>
        <c:crossBetween val="midCat"/>
      </c:valAx>
      <c:valAx>
        <c:axId val="9314978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1499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Friction'!$S$8:$S$17</c:f>
              <c:numCache>
                <c:formatCode>0.00%</c:formatCode>
                <c:ptCount val="10"/>
                <c:pt idx="0">
                  <c:v>0.79365079365079361</c:v>
                </c:pt>
                <c:pt idx="1">
                  <c:v>0.83333333333333337</c:v>
                </c:pt>
                <c:pt idx="2">
                  <c:v>0.84269662921348309</c:v>
                </c:pt>
                <c:pt idx="3">
                  <c:v>0.86206896551724133</c:v>
                </c:pt>
                <c:pt idx="4">
                  <c:v>0.86206896551724133</c:v>
                </c:pt>
                <c:pt idx="5">
                  <c:v>0.87463556851311952</c:v>
                </c:pt>
                <c:pt idx="6">
                  <c:v>0.875</c:v>
                </c:pt>
                <c:pt idx="7">
                  <c:v>0.86956521739130432</c:v>
                </c:pt>
                <c:pt idx="8">
                  <c:v>0.86538461538461542</c:v>
                </c:pt>
                <c:pt idx="9">
                  <c:v>0.86956521739130432</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448E-4B04-B6A3-A4631A7738BC}"/>
            </c:ext>
          </c:extLst>
        </c:ser>
        <c:dLbls>
          <c:showLegendKey val="0"/>
          <c:showVal val="0"/>
          <c:showCatName val="0"/>
          <c:showSerName val="0"/>
          <c:showPercent val="0"/>
          <c:showBubbleSize val="0"/>
        </c:dLbls>
        <c:axId val="927016720"/>
        <c:axId val="927017200"/>
      </c:scatterChart>
      <c:valAx>
        <c:axId val="92701672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017200"/>
        <c:crosses val="autoZero"/>
        <c:crossBetween val="midCat"/>
      </c:valAx>
      <c:valAx>
        <c:axId val="9270172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70167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0"/>
          <c:extLst>
            <c:ext xmlns:c16="http://schemas.microsoft.com/office/drawing/2014/chart" uri="{C3380CC4-5D6E-409C-BE32-E72D297353CC}">
              <c16:uniqueId val="{00000000-28AD-4ACF-9CD7-2B5B6D72003E}"/>
            </c:ext>
          </c:extLst>
        </c:ser>
        <c:dLbls>
          <c:showLegendKey val="0"/>
          <c:showVal val="0"/>
          <c:showCatName val="0"/>
          <c:showSerName val="0"/>
          <c:showPercent val="0"/>
          <c:showBubbleSize val="0"/>
        </c:dLbls>
        <c:axId val="863732016"/>
        <c:axId val="863736336"/>
      </c:scatterChart>
      <c:valAx>
        <c:axId val="86373201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6336"/>
        <c:crosses val="autoZero"/>
        <c:crossBetween val="midCat"/>
      </c:valAx>
      <c:valAx>
        <c:axId val="863736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20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Friction'!$S$8:$S$17</c:f>
              <c:numCache>
                <c:formatCode>0.00%</c:formatCode>
                <c:ptCount val="10"/>
                <c:pt idx="0">
                  <c:v>0.79365079365079361</c:v>
                </c:pt>
                <c:pt idx="1">
                  <c:v>0.83333333333333337</c:v>
                </c:pt>
                <c:pt idx="2">
                  <c:v>0.84269662921348309</c:v>
                </c:pt>
                <c:pt idx="3">
                  <c:v>0.86206896551724133</c:v>
                </c:pt>
                <c:pt idx="4">
                  <c:v>0.86206896551724133</c:v>
                </c:pt>
                <c:pt idx="5">
                  <c:v>0.87463556851311952</c:v>
                </c:pt>
                <c:pt idx="6">
                  <c:v>0.875</c:v>
                </c:pt>
                <c:pt idx="7">
                  <c:v>0.86956521739130432</c:v>
                </c:pt>
                <c:pt idx="8">
                  <c:v>0.86538461538461542</c:v>
                </c:pt>
                <c:pt idx="9">
                  <c:v>0.86956521739130432</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D5FF-4290-B681-D17A828076C6}"/>
            </c:ext>
          </c:extLst>
        </c:ser>
        <c:dLbls>
          <c:showLegendKey val="0"/>
          <c:showVal val="0"/>
          <c:showCatName val="0"/>
          <c:showSerName val="0"/>
          <c:showPercent val="0"/>
          <c:showBubbleSize val="0"/>
        </c:dLbls>
        <c:axId val="1014724480"/>
        <c:axId val="2031216000"/>
      </c:scatterChart>
      <c:valAx>
        <c:axId val="101472448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216000"/>
        <c:crosses val="autoZero"/>
        <c:crossBetween val="midCat"/>
      </c:valAx>
      <c:valAx>
        <c:axId val="2031216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7244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0"/>
          <c:extLst>
            <c:ext xmlns:c16="http://schemas.microsoft.com/office/drawing/2014/chart" uri="{C3380CC4-5D6E-409C-BE32-E72D297353CC}">
              <c16:uniqueId val="{00000000-38AC-46F2-818B-553D46E4C6E2}"/>
            </c:ext>
          </c:extLst>
        </c:ser>
        <c:dLbls>
          <c:showLegendKey val="0"/>
          <c:showVal val="0"/>
          <c:showCatName val="0"/>
          <c:showSerName val="0"/>
          <c:showPercent val="0"/>
          <c:showBubbleSize val="0"/>
        </c:dLbls>
        <c:axId val="863734896"/>
        <c:axId val="863736816"/>
      </c:scatterChart>
      <c:valAx>
        <c:axId val="86373489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6816"/>
        <c:crosses val="autoZero"/>
        <c:crossBetween val="midCat"/>
      </c:valAx>
      <c:valAx>
        <c:axId val="8637368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7348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Friction'!$AC$8:$AC$17</c:f>
              <c:numCache>
                <c:formatCode>0.00%</c:formatCode>
                <c:ptCount val="10"/>
                <c:pt idx="0">
                  <c:v>0.55555555555555558</c:v>
                </c:pt>
                <c:pt idx="1">
                  <c:v>0.76923076923076927</c:v>
                </c:pt>
                <c:pt idx="2">
                  <c:v>0.78947368421052633</c:v>
                </c:pt>
                <c:pt idx="3">
                  <c:v>0.86956521739130432</c:v>
                </c:pt>
                <c:pt idx="4">
                  <c:v>0.83333333333333337</c:v>
                </c:pt>
                <c:pt idx="5">
                  <c:v>0.8571428571428571</c:v>
                </c:pt>
                <c:pt idx="6">
                  <c:v>0.875</c:v>
                </c:pt>
                <c:pt idx="7">
                  <c:v>0.88888888888888884</c:v>
                </c:pt>
                <c:pt idx="8">
                  <c:v>0.9</c:v>
                </c:pt>
                <c:pt idx="9">
                  <c:v>0.90909090909090906</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E113-43CB-955A-106C76564F36}"/>
            </c:ext>
          </c:extLst>
        </c:ser>
        <c:dLbls>
          <c:showLegendKey val="0"/>
          <c:showVal val="0"/>
          <c:showCatName val="0"/>
          <c:showSerName val="0"/>
          <c:showPercent val="0"/>
          <c:showBubbleSize val="0"/>
        </c:dLbls>
        <c:axId val="1014522624"/>
        <c:axId val="1014523584"/>
      </c:scatterChart>
      <c:valAx>
        <c:axId val="10145226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523584"/>
        <c:crosses val="autoZero"/>
        <c:crossBetween val="midCat"/>
      </c:valAx>
      <c:valAx>
        <c:axId val="1014523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522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55</c:v>
                </c:pt>
                <c:pt idx="1">
                  <c:v>114</c:v>
                </c:pt>
                <c:pt idx="2">
                  <c:v>170</c:v>
                </c:pt>
                <c:pt idx="3">
                  <c:v>213</c:v>
                </c:pt>
                <c:pt idx="4">
                  <c:v>276</c:v>
                </c:pt>
                <c:pt idx="5">
                  <c:v>311</c:v>
                </c:pt>
                <c:pt idx="6">
                  <c:v>368</c:v>
                </c:pt>
                <c:pt idx="7">
                  <c:v>432</c:v>
                </c:pt>
                <c:pt idx="8">
                  <c:v>489</c:v>
                </c:pt>
                <c:pt idx="9">
                  <c:v>550</c:v>
                </c:pt>
              </c:numCache>
            </c:numRef>
          </c:yVal>
          <c:smooth val="0"/>
          <c:extLst>
            <c:ext xmlns:c16="http://schemas.microsoft.com/office/drawing/2014/chart" uri="{C3380CC4-5D6E-409C-BE32-E72D297353CC}">
              <c16:uniqueId val="{00000000-6297-4B59-AF09-52D3D0190F35}"/>
            </c:ext>
          </c:extLst>
        </c:ser>
        <c:dLbls>
          <c:showLegendKey val="0"/>
          <c:showVal val="0"/>
          <c:showCatName val="0"/>
          <c:showSerName val="0"/>
          <c:showPercent val="0"/>
          <c:showBubbleSize val="0"/>
        </c:dLbls>
        <c:axId val="1017411200"/>
        <c:axId val="1017413120"/>
      </c:scatterChart>
      <c:valAx>
        <c:axId val="10174112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7413120"/>
        <c:crosses val="autoZero"/>
        <c:crossBetween val="midCat"/>
      </c:valAx>
      <c:valAx>
        <c:axId val="1017413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741120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Friction'!$AH$8:$AH$17</c:f>
              <c:numCache>
                <c:formatCode>0.00%</c:formatCode>
                <c:ptCount val="10"/>
                <c:pt idx="0">
                  <c:v>0.90909090909090906</c:v>
                </c:pt>
                <c:pt idx="1">
                  <c:v>0.8771929824561403</c:v>
                </c:pt>
                <c:pt idx="2">
                  <c:v>0.88235294117647056</c:v>
                </c:pt>
                <c:pt idx="3">
                  <c:v>0.93896713615023475</c:v>
                </c:pt>
                <c:pt idx="4">
                  <c:v>0.90579710144927539</c:v>
                </c:pt>
                <c:pt idx="5">
                  <c:v>0.96463022508038587</c:v>
                </c:pt>
                <c:pt idx="6">
                  <c:v>0.95108695652173914</c:v>
                </c:pt>
                <c:pt idx="7">
                  <c:v>0.92592592592592593</c:v>
                </c:pt>
                <c:pt idx="8">
                  <c:v>0.92024539877300615</c:v>
                </c:pt>
                <c:pt idx="9">
                  <c:v>0.90909090909090906</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4533-45F5-8B30-EB7D5A7A9126}"/>
            </c:ext>
          </c:extLst>
        </c:ser>
        <c:dLbls>
          <c:showLegendKey val="0"/>
          <c:showVal val="0"/>
          <c:showCatName val="0"/>
          <c:showSerName val="0"/>
          <c:showPercent val="0"/>
          <c:showBubbleSize val="0"/>
        </c:dLbls>
        <c:axId val="963825776"/>
        <c:axId val="963819536"/>
      </c:scatterChart>
      <c:valAx>
        <c:axId val="9638257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19536"/>
        <c:crosses val="autoZero"/>
        <c:crossBetween val="midCat"/>
      </c:valAx>
      <c:valAx>
        <c:axId val="9638195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2577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'Simple Harmonic Motion'!$B$14</c:f>
              <c:strCache>
                <c:ptCount val="1"/>
                <c:pt idx="0">
                  <c:v>Graph of l against (T/2π)^2</c:v>
                </c:pt>
              </c:strCache>
            </c:strRef>
          </c:tx>
          <c:spPr>
            <a:ln w="19050" cap="rnd">
              <a:solidFill>
                <a:srgbClr val="637CEF"/>
              </a:solidFill>
              <a:round/>
            </a:ln>
            <a:effectLst/>
          </c:spPr>
          <c:marker>
            <c:symbol val="none"/>
          </c:marker>
          <c:trendline>
            <c:spPr>
              <a:ln w="19050" cap="rnd">
                <a:solidFill>
                  <a:srgbClr val="637CEF"/>
                </a:solidFill>
                <a:prstDash val="sysDot"/>
              </a:ln>
              <a:effectLst/>
            </c:spPr>
            <c:trendlineType val="linear"/>
            <c:dispRSqr val="0"/>
            <c:dispEq val="0"/>
          </c:trendline>
          <c:xVal>
            <c:numRef>
              <c:f>'Simple Harmonic Motion'!$C$5:$C$11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4.9682626268654717</c:v>
                </c:pt>
                <c:pt idx="1">
                  <c:v>4.6595035019184969</c:v>
                </c:pt>
                <c:pt idx="2">
                  <c:v>4.0324898043263024</c:v>
                </c:pt>
                <c:pt idx="3">
                  <c:v>3.3350349635947412</c:v>
                </c:pt>
                <c:pt idx="4">
                  <c:v>2.7985880129563938</c:v>
                </c:pt>
                <c:pt idx="5">
                  <c:v>2.588268322305884</c:v>
                </c:pt>
                <c:pt idx="6">
                  <c:v>2.4251442903330318</c:v>
                </c:pt>
              </c:numCache>
            </c:numRef>
          </c:yVal>
          <c:smooth val="0"/>
          <c:extLst>
            <c:ext xmlns:c16="http://schemas.microsoft.com/office/drawing/2014/chart" uri="{C3380CC4-5D6E-409C-BE32-E72D297353CC}">
              <c16:uniqueId val="{00000000-8B21-439C-9A6E-E05E36003C31}"/>
            </c:ext>
          </c:extLst>
        </c:ser>
        <c:dLbls>
          <c:showLegendKey val="0"/>
          <c:showVal val="0"/>
          <c:showCatName val="0"/>
          <c:showSerName val="0"/>
          <c:showPercent val="0"/>
          <c:showBubbleSize val="0"/>
        </c:dLbls>
        <c:axId val="2079006216"/>
        <c:axId val="2079016456"/>
      </c:scatterChart>
      <c:valAx>
        <c:axId val="20790062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9016456"/>
        <c:crosses val="autoZero"/>
        <c:crossBetween val="midCat"/>
      </c:valAx>
      <c:valAx>
        <c:axId val="20790164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90062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'Simple Harmonic Motion'!$B$14</c:f>
              <c:strCache>
                <c:ptCount val="1"/>
                <c:pt idx="0">
                  <c:v>Graph of l against (T/2π)^2</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Motion'!$J$5:$J$12</c:f>
              <c:numCache>
                <c:formatCode>0.00</c:formatCode>
                <c:ptCount val="8"/>
                <c:pt idx="0">
                  <c:v>0.5</c:v>
                </c:pt>
                <c:pt idx="1">
                  <c:v>0.45</c:v>
                </c:pt>
                <c:pt idx="2">
                  <c:v>0.4</c:v>
                </c:pt>
                <c:pt idx="3">
                  <c:v>0.35</c:v>
                </c:pt>
                <c:pt idx="4">
                  <c:v>0.3</c:v>
                </c:pt>
                <c:pt idx="5">
                  <c:v>0.25</c:v>
                </c:pt>
                <c:pt idx="6">
                  <c:v>0.2</c:v>
                </c:pt>
              </c:numCache>
            </c:numRef>
          </c:xVal>
          <c:yVal>
            <c:numRef>
              <c:f>'Simple Harmonic Motion'!$O$5:$O$11</c:f>
              <c:numCache>
                <c:formatCode>0.00</c:formatCode>
                <c:ptCount val="7"/>
                <c:pt idx="0">
                  <c:v>5.0272575949967209</c:v>
                </c:pt>
                <c:pt idx="1">
                  <c:v>4.9361034091889167</c:v>
                </c:pt>
                <c:pt idx="2">
                  <c:v>4.3213755925472883</c:v>
                </c:pt>
                <c:pt idx="3">
                  <c:v>3.6256703365879073</c:v>
                </c:pt>
                <c:pt idx="4">
                  <c:v>3.1506244649377493</c:v>
                </c:pt>
                <c:pt idx="5">
                  <c:v>2.6893092856264329</c:v>
                </c:pt>
                <c:pt idx="6">
                  <c:v>2.3369205874640011</c:v>
                </c:pt>
              </c:numCache>
            </c:numRef>
          </c:yVal>
          <c:smooth val="0"/>
          <c:extLst>
            <c:ext xmlns:c16="http://schemas.microsoft.com/office/drawing/2014/chart" uri="{C3380CC4-5D6E-409C-BE32-E72D297353CC}">
              <c16:uniqueId val="{00000000-7208-4922-A90C-0B1F0495866C}"/>
            </c:ext>
          </c:extLst>
        </c:ser>
        <c:dLbls>
          <c:showLegendKey val="0"/>
          <c:showVal val="0"/>
          <c:showCatName val="0"/>
          <c:showSerName val="0"/>
          <c:showPercent val="0"/>
          <c:showBubbleSize val="0"/>
        </c:dLbls>
        <c:axId val="2025848160"/>
        <c:axId val="2025847200"/>
      </c:scatterChart>
      <c:valAx>
        <c:axId val="202584816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5847200"/>
        <c:crosses val="autoZero"/>
        <c:crossBetween val="midCat"/>
      </c:valAx>
      <c:valAx>
        <c:axId val="20258472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58481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8" Type="http://schemas.openxmlformats.org/officeDocument/2006/relationships/chart" Target="../charts/chart20.xml"/><Relationship Id="rId13" Type="http://schemas.openxmlformats.org/officeDocument/2006/relationships/chart" Target="../charts/chart25.xml"/><Relationship Id="rId3" Type="http://schemas.openxmlformats.org/officeDocument/2006/relationships/chart" Target="../charts/chart15.xml"/><Relationship Id="rId7" Type="http://schemas.openxmlformats.org/officeDocument/2006/relationships/chart" Target="../charts/chart19.xml"/><Relationship Id="rId12" Type="http://schemas.openxmlformats.org/officeDocument/2006/relationships/chart" Target="../charts/chart24.xml"/><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chart" Target="../charts/chart18.xml"/><Relationship Id="rId11" Type="http://schemas.openxmlformats.org/officeDocument/2006/relationships/chart" Target="../charts/chart23.xml"/><Relationship Id="rId5" Type="http://schemas.openxmlformats.org/officeDocument/2006/relationships/chart" Target="../charts/chart17.xml"/><Relationship Id="rId10" Type="http://schemas.openxmlformats.org/officeDocument/2006/relationships/chart" Target="../charts/chart22.xml"/><Relationship Id="rId4" Type="http://schemas.openxmlformats.org/officeDocument/2006/relationships/chart" Target="../charts/chart16.xml"/><Relationship Id="rId9" Type="http://schemas.openxmlformats.org/officeDocument/2006/relationships/chart" Target="../charts/chart21.xml"/><Relationship Id="rId14" Type="http://schemas.openxmlformats.org/officeDocument/2006/relationships/chart" Target="../charts/chart26.xml"/></Relationships>
</file>

<file path=xl/drawings/_rels/drawing3.xml.rels><?xml version="1.0" encoding="UTF-8" standalone="yes"?>
<Relationships xmlns="http://schemas.openxmlformats.org/package/2006/relationships"><Relationship Id="rId2" Type="http://schemas.openxmlformats.org/officeDocument/2006/relationships/chart" Target="../charts/chart28.xml"/><Relationship Id="rId1" Type="http://schemas.openxmlformats.org/officeDocument/2006/relationships/chart" Target="../charts/chart27.xml"/></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4762</xdr:rowOff>
    </xdr:from>
    <xdr:to>
      <xdr:col>4</xdr:col>
      <xdr:colOff>28575</xdr:colOff>
      <xdr:row>40</xdr:row>
      <xdr:rowOff>104775</xdr:rowOff>
    </xdr:to>
    <xdr:graphicFrame macro="">
      <xdr:nvGraphicFramePr>
        <xdr:cNvPr id="2" name="Chart 1">
          <a:extLst>
            <a:ext uri="{FF2B5EF4-FFF2-40B4-BE49-F238E27FC236}">
              <a16:creationId xmlns:a16="http://schemas.microsoft.com/office/drawing/2014/main" id="{E06C7C0E-52E5-C963-D8C9-068A077F79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41</xdr:row>
      <xdr:rowOff>14286</xdr:rowOff>
    </xdr:from>
    <xdr:to>
      <xdr:col>4</xdr:col>
      <xdr:colOff>0</xdr:colOff>
      <xdr:row>52</xdr:row>
      <xdr:rowOff>104774</xdr:rowOff>
    </xdr:to>
    <xdr:graphicFrame macro="">
      <xdr:nvGraphicFramePr>
        <xdr:cNvPr id="3" name="Chart 2">
          <a:extLst>
            <a:ext uri="{FF2B5EF4-FFF2-40B4-BE49-F238E27FC236}">
              <a16:creationId xmlns:a16="http://schemas.microsoft.com/office/drawing/2014/main" id="{A6B368E0-ABEE-D89E-1DDE-BFD01BD6AD9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642938</xdr:colOff>
      <xdr:row>26</xdr:row>
      <xdr:rowOff>180974</xdr:rowOff>
    </xdr:from>
    <xdr:to>
      <xdr:col>9</xdr:col>
      <xdr:colOff>38100</xdr:colOff>
      <xdr:row>40</xdr:row>
      <xdr:rowOff>85725</xdr:rowOff>
    </xdr:to>
    <xdr:graphicFrame macro="">
      <xdr:nvGraphicFramePr>
        <xdr:cNvPr id="4" name="Chart 3">
          <a:extLst>
            <a:ext uri="{FF2B5EF4-FFF2-40B4-BE49-F238E27FC236}">
              <a16:creationId xmlns:a16="http://schemas.microsoft.com/office/drawing/2014/main" id="{09B3B33F-D87C-2004-ED18-8884040F5B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661987</xdr:colOff>
      <xdr:row>41</xdr:row>
      <xdr:rowOff>9524</xdr:rowOff>
    </xdr:from>
    <xdr:to>
      <xdr:col>9</xdr:col>
      <xdr:colOff>38100</xdr:colOff>
      <xdr:row>52</xdr:row>
      <xdr:rowOff>85724</xdr:rowOff>
    </xdr:to>
    <xdr:graphicFrame macro="">
      <xdr:nvGraphicFramePr>
        <xdr:cNvPr id="5" name="Chart 4">
          <a:extLst>
            <a:ext uri="{FF2B5EF4-FFF2-40B4-BE49-F238E27FC236}">
              <a16:creationId xmlns:a16="http://schemas.microsoft.com/office/drawing/2014/main" id="{22522158-A455-DE40-A5B9-ABF0B74144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33337</xdr:colOff>
      <xdr:row>26</xdr:row>
      <xdr:rowOff>185737</xdr:rowOff>
    </xdr:from>
    <xdr:to>
      <xdr:col>14</xdr:col>
      <xdr:colOff>38100</xdr:colOff>
      <xdr:row>40</xdr:row>
      <xdr:rowOff>57150</xdr:rowOff>
    </xdr:to>
    <xdr:graphicFrame macro="">
      <xdr:nvGraphicFramePr>
        <xdr:cNvPr id="6" name="Chart 5">
          <a:extLst>
            <a:ext uri="{FF2B5EF4-FFF2-40B4-BE49-F238E27FC236}">
              <a16:creationId xmlns:a16="http://schemas.microsoft.com/office/drawing/2014/main" id="{6CA9F626-9485-EF5F-61D0-A1CB43DEFD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681037</xdr:colOff>
      <xdr:row>41</xdr:row>
      <xdr:rowOff>4762</xdr:rowOff>
    </xdr:from>
    <xdr:to>
      <xdr:col>14</xdr:col>
      <xdr:colOff>76200</xdr:colOff>
      <xdr:row>52</xdr:row>
      <xdr:rowOff>85725</xdr:rowOff>
    </xdr:to>
    <xdr:graphicFrame macro="">
      <xdr:nvGraphicFramePr>
        <xdr:cNvPr id="7" name="Chart 6">
          <a:extLst>
            <a:ext uri="{FF2B5EF4-FFF2-40B4-BE49-F238E27FC236}">
              <a16:creationId xmlns:a16="http://schemas.microsoft.com/office/drawing/2014/main" id="{A68E2941-7E0F-3AA9-41ED-5258A85113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4762</xdr:colOff>
      <xdr:row>31</xdr:row>
      <xdr:rowOff>14287</xdr:rowOff>
    </xdr:from>
    <xdr:to>
      <xdr:col>20</xdr:col>
      <xdr:colOff>19050</xdr:colOff>
      <xdr:row>43</xdr:row>
      <xdr:rowOff>38100</xdr:rowOff>
    </xdr:to>
    <xdr:graphicFrame macro="">
      <xdr:nvGraphicFramePr>
        <xdr:cNvPr id="10" name="Chart 9">
          <a:extLst>
            <a:ext uri="{FF2B5EF4-FFF2-40B4-BE49-F238E27FC236}">
              <a16:creationId xmlns:a16="http://schemas.microsoft.com/office/drawing/2014/main" id="{47A729F4-E35C-8585-60AB-C6DF4CB2BB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681037</xdr:colOff>
      <xdr:row>44</xdr:row>
      <xdr:rowOff>52387</xdr:rowOff>
    </xdr:from>
    <xdr:to>
      <xdr:col>20</xdr:col>
      <xdr:colOff>76200</xdr:colOff>
      <xdr:row>56</xdr:row>
      <xdr:rowOff>28575</xdr:rowOff>
    </xdr:to>
    <xdr:graphicFrame macro="">
      <xdr:nvGraphicFramePr>
        <xdr:cNvPr id="11" name="Chart 10">
          <a:extLst>
            <a:ext uri="{FF2B5EF4-FFF2-40B4-BE49-F238E27FC236}">
              <a16:creationId xmlns:a16="http://schemas.microsoft.com/office/drawing/2014/main" id="{C7C45021-08A1-DF79-F151-C5CD1926E5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33337</xdr:colOff>
      <xdr:row>24</xdr:row>
      <xdr:rowOff>42862</xdr:rowOff>
    </xdr:from>
    <xdr:to>
      <xdr:col>27</xdr:col>
      <xdr:colOff>66675</xdr:colOff>
      <xdr:row>34</xdr:row>
      <xdr:rowOff>114300</xdr:rowOff>
    </xdr:to>
    <xdr:graphicFrame macro="">
      <xdr:nvGraphicFramePr>
        <xdr:cNvPr id="12" name="Chart 11">
          <a:extLst>
            <a:ext uri="{FF2B5EF4-FFF2-40B4-BE49-F238E27FC236}">
              <a16:creationId xmlns:a16="http://schemas.microsoft.com/office/drawing/2014/main" id="{01EA8022-92E6-44F2-4AEA-B64AE0A542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14287</xdr:colOff>
      <xdr:row>35</xdr:row>
      <xdr:rowOff>176212</xdr:rowOff>
    </xdr:from>
    <xdr:to>
      <xdr:col>27</xdr:col>
      <xdr:colOff>76200</xdr:colOff>
      <xdr:row>48</xdr:row>
      <xdr:rowOff>66675</xdr:rowOff>
    </xdr:to>
    <xdr:graphicFrame macro="">
      <xdr:nvGraphicFramePr>
        <xdr:cNvPr id="13" name="Chart 12">
          <a:extLst>
            <a:ext uri="{FF2B5EF4-FFF2-40B4-BE49-F238E27FC236}">
              <a16:creationId xmlns:a16="http://schemas.microsoft.com/office/drawing/2014/main" id="{3291E544-DFF7-68CF-3A3E-B3EF60416F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33337</xdr:colOff>
      <xdr:row>23</xdr:row>
      <xdr:rowOff>185737</xdr:rowOff>
    </xdr:from>
    <xdr:to>
      <xdr:col>33</xdr:col>
      <xdr:colOff>47625</xdr:colOff>
      <xdr:row>34</xdr:row>
      <xdr:rowOff>114300</xdr:rowOff>
    </xdr:to>
    <xdr:graphicFrame macro="">
      <xdr:nvGraphicFramePr>
        <xdr:cNvPr id="14" name="Chart 13">
          <a:extLst>
            <a:ext uri="{FF2B5EF4-FFF2-40B4-BE49-F238E27FC236}">
              <a16:creationId xmlns:a16="http://schemas.microsoft.com/office/drawing/2014/main" id="{21A1286B-0B47-E03A-F6E0-99107D6DA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23812</xdr:colOff>
      <xdr:row>36</xdr:row>
      <xdr:rowOff>4762</xdr:rowOff>
    </xdr:from>
    <xdr:to>
      <xdr:col>33</xdr:col>
      <xdr:colOff>47625</xdr:colOff>
      <xdr:row>47</xdr:row>
      <xdr:rowOff>152400</xdr:rowOff>
    </xdr:to>
    <xdr:graphicFrame macro="">
      <xdr:nvGraphicFramePr>
        <xdr:cNvPr id="15" name="Chart 14">
          <a:extLst>
            <a:ext uri="{FF2B5EF4-FFF2-40B4-BE49-F238E27FC236}">
              <a16:creationId xmlns:a16="http://schemas.microsoft.com/office/drawing/2014/main" id="{A4DC1E4E-656F-82A5-0209-FD67D92485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25401</xdr:colOff>
      <xdr:row>21</xdr:row>
      <xdr:rowOff>85725</xdr:rowOff>
    </xdr:from>
    <xdr:to>
      <xdr:col>4</xdr:col>
      <xdr:colOff>63500</xdr:colOff>
      <xdr:row>31</xdr:row>
      <xdr:rowOff>139700</xdr:rowOff>
    </xdr:to>
    <xdr:graphicFrame macro="">
      <xdr:nvGraphicFramePr>
        <xdr:cNvPr id="4" name="Chart 1">
          <a:extLst>
            <a:ext uri="{FF2B5EF4-FFF2-40B4-BE49-F238E27FC236}">
              <a16:creationId xmlns:a16="http://schemas.microsoft.com/office/drawing/2014/main" id="{C74D2D15-C677-0E20-5F43-F23B3378A9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101600</xdr:rowOff>
    </xdr:from>
    <xdr:to>
      <xdr:col>4</xdr:col>
      <xdr:colOff>0</xdr:colOff>
      <xdr:row>43</xdr:row>
      <xdr:rowOff>101600</xdr:rowOff>
    </xdr:to>
    <xdr:graphicFrame macro="">
      <xdr:nvGraphicFramePr>
        <xdr:cNvPr id="5" name="Chart 4">
          <a:extLst>
            <a:ext uri="{FF2B5EF4-FFF2-40B4-BE49-F238E27FC236}">
              <a16:creationId xmlns:a16="http://schemas.microsoft.com/office/drawing/2014/main" id="{1381F2E7-3964-76D2-9C3F-6CF62C5B7F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679449</xdr:colOff>
      <xdr:row>21</xdr:row>
      <xdr:rowOff>50800</xdr:rowOff>
    </xdr:from>
    <xdr:to>
      <xdr:col>9</xdr:col>
      <xdr:colOff>38100</xdr:colOff>
      <xdr:row>31</xdr:row>
      <xdr:rowOff>139700</xdr:rowOff>
    </xdr:to>
    <xdr:graphicFrame macro="">
      <xdr:nvGraphicFramePr>
        <xdr:cNvPr id="6" name="Chart 5">
          <a:extLst>
            <a:ext uri="{FF2B5EF4-FFF2-40B4-BE49-F238E27FC236}">
              <a16:creationId xmlns:a16="http://schemas.microsoft.com/office/drawing/2014/main" id="{66B52266-B1B7-6BDB-1996-365C62B3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666749</xdr:colOff>
      <xdr:row>32</xdr:row>
      <xdr:rowOff>114300</xdr:rowOff>
    </xdr:from>
    <xdr:to>
      <xdr:col>9</xdr:col>
      <xdr:colOff>0</xdr:colOff>
      <xdr:row>43</xdr:row>
      <xdr:rowOff>76200</xdr:rowOff>
    </xdr:to>
    <xdr:graphicFrame macro="">
      <xdr:nvGraphicFramePr>
        <xdr:cNvPr id="7" name="Chart 6">
          <a:extLst>
            <a:ext uri="{FF2B5EF4-FFF2-40B4-BE49-F238E27FC236}">
              <a16:creationId xmlns:a16="http://schemas.microsoft.com/office/drawing/2014/main" id="{D34C5610-FAF8-4196-1E8F-029B20C255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6349</xdr:colOff>
      <xdr:row>21</xdr:row>
      <xdr:rowOff>50800</xdr:rowOff>
    </xdr:from>
    <xdr:to>
      <xdr:col>14</xdr:col>
      <xdr:colOff>76200</xdr:colOff>
      <xdr:row>31</xdr:row>
      <xdr:rowOff>127000</xdr:rowOff>
    </xdr:to>
    <xdr:graphicFrame macro="">
      <xdr:nvGraphicFramePr>
        <xdr:cNvPr id="8" name="Chart 7">
          <a:extLst>
            <a:ext uri="{FF2B5EF4-FFF2-40B4-BE49-F238E27FC236}">
              <a16:creationId xmlns:a16="http://schemas.microsoft.com/office/drawing/2014/main" id="{16D53EE6-0D50-36CD-4F6D-C3193445A8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6349</xdr:colOff>
      <xdr:row>32</xdr:row>
      <xdr:rowOff>127000</xdr:rowOff>
    </xdr:from>
    <xdr:to>
      <xdr:col>14</xdr:col>
      <xdr:colOff>139700</xdr:colOff>
      <xdr:row>43</xdr:row>
      <xdr:rowOff>76200</xdr:rowOff>
    </xdr:to>
    <xdr:graphicFrame macro="">
      <xdr:nvGraphicFramePr>
        <xdr:cNvPr id="9" name="Chart 8">
          <a:extLst>
            <a:ext uri="{FF2B5EF4-FFF2-40B4-BE49-F238E27FC236}">
              <a16:creationId xmlns:a16="http://schemas.microsoft.com/office/drawing/2014/main" id="{A457B81B-53E7-036B-8DFD-4B0AF80575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19049</xdr:colOff>
      <xdr:row>22</xdr:row>
      <xdr:rowOff>0</xdr:rowOff>
    </xdr:from>
    <xdr:to>
      <xdr:col>19</xdr:col>
      <xdr:colOff>114300</xdr:colOff>
      <xdr:row>33</xdr:row>
      <xdr:rowOff>0</xdr:rowOff>
    </xdr:to>
    <xdr:graphicFrame macro="">
      <xdr:nvGraphicFramePr>
        <xdr:cNvPr id="10" name="Chart 9">
          <a:extLst>
            <a:ext uri="{FF2B5EF4-FFF2-40B4-BE49-F238E27FC236}">
              <a16:creationId xmlns:a16="http://schemas.microsoft.com/office/drawing/2014/main" id="{1F2E88BA-8E82-B88F-4A60-5197B01F49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19049</xdr:colOff>
      <xdr:row>33</xdr:row>
      <xdr:rowOff>152400</xdr:rowOff>
    </xdr:from>
    <xdr:to>
      <xdr:col>19</xdr:col>
      <xdr:colOff>114300</xdr:colOff>
      <xdr:row>43</xdr:row>
      <xdr:rowOff>114300</xdr:rowOff>
    </xdr:to>
    <xdr:graphicFrame macro="">
      <xdr:nvGraphicFramePr>
        <xdr:cNvPr id="11" name="Chart 10">
          <a:extLst>
            <a:ext uri="{FF2B5EF4-FFF2-40B4-BE49-F238E27FC236}">
              <a16:creationId xmlns:a16="http://schemas.microsoft.com/office/drawing/2014/main" id="{D3911FB9-AEBE-B023-C8B8-D334F4F134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6349</xdr:colOff>
      <xdr:row>22</xdr:row>
      <xdr:rowOff>0</xdr:rowOff>
    </xdr:from>
    <xdr:to>
      <xdr:col>23</xdr:col>
      <xdr:colOff>660400</xdr:colOff>
      <xdr:row>33</xdr:row>
      <xdr:rowOff>12700</xdr:rowOff>
    </xdr:to>
    <xdr:graphicFrame macro="">
      <xdr:nvGraphicFramePr>
        <xdr:cNvPr id="12" name="Chart 11">
          <a:extLst>
            <a:ext uri="{FF2B5EF4-FFF2-40B4-BE49-F238E27FC236}">
              <a16:creationId xmlns:a16="http://schemas.microsoft.com/office/drawing/2014/main" id="{1872AD28-CA81-CECE-0D3B-6B18DD1EEB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6349</xdr:colOff>
      <xdr:row>33</xdr:row>
      <xdr:rowOff>152400</xdr:rowOff>
    </xdr:from>
    <xdr:to>
      <xdr:col>23</xdr:col>
      <xdr:colOff>673100</xdr:colOff>
      <xdr:row>43</xdr:row>
      <xdr:rowOff>139700</xdr:rowOff>
    </xdr:to>
    <xdr:graphicFrame macro="">
      <xdr:nvGraphicFramePr>
        <xdr:cNvPr id="13" name="Chart 12">
          <a:extLst>
            <a:ext uri="{FF2B5EF4-FFF2-40B4-BE49-F238E27FC236}">
              <a16:creationId xmlns:a16="http://schemas.microsoft.com/office/drawing/2014/main" id="{2ED3C693-903B-43D8-67EA-4DF09E63F8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679449</xdr:colOff>
      <xdr:row>22</xdr:row>
      <xdr:rowOff>12700</xdr:rowOff>
    </xdr:from>
    <xdr:to>
      <xdr:col>29</xdr:col>
      <xdr:colOff>25400</xdr:colOff>
      <xdr:row>33</xdr:row>
      <xdr:rowOff>38100</xdr:rowOff>
    </xdr:to>
    <xdr:graphicFrame macro="">
      <xdr:nvGraphicFramePr>
        <xdr:cNvPr id="14" name="Chart 13">
          <a:extLst>
            <a:ext uri="{FF2B5EF4-FFF2-40B4-BE49-F238E27FC236}">
              <a16:creationId xmlns:a16="http://schemas.microsoft.com/office/drawing/2014/main" id="{0A02D983-DCC4-2BFC-576B-F3EC08B22F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25</xdr:col>
      <xdr:colOff>19049</xdr:colOff>
      <xdr:row>34</xdr:row>
      <xdr:rowOff>0</xdr:rowOff>
    </xdr:from>
    <xdr:to>
      <xdr:col>29</xdr:col>
      <xdr:colOff>50800</xdr:colOff>
      <xdr:row>43</xdr:row>
      <xdr:rowOff>139700</xdr:rowOff>
    </xdr:to>
    <xdr:graphicFrame macro="">
      <xdr:nvGraphicFramePr>
        <xdr:cNvPr id="16" name="Chart 15">
          <a:extLst>
            <a:ext uri="{FF2B5EF4-FFF2-40B4-BE49-F238E27FC236}">
              <a16:creationId xmlns:a16="http://schemas.microsoft.com/office/drawing/2014/main" id="{CCB78B99-2C66-5211-F320-6DF61B4A96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29</xdr:col>
      <xdr:colOff>654049</xdr:colOff>
      <xdr:row>22</xdr:row>
      <xdr:rowOff>12700</xdr:rowOff>
    </xdr:from>
    <xdr:to>
      <xdr:col>34</xdr:col>
      <xdr:colOff>101600</xdr:colOff>
      <xdr:row>33</xdr:row>
      <xdr:rowOff>63500</xdr:rowOff>
    </xdr:to>
    <xdr:graphicFrame macro="">
      <xdr:nvGraphicFramePr>
        <xdr:cNvPr id="17" name="Chart 16">
          <a:extLst>
            <a:ext uri="{FF2B5EF4-FFF2-40B4-BE49-F238E27FC236}">
              <a16:creationId xmlns:a16="http://schemas.microsoft.com/office/drawing/2014/main" id="{DE32D99D-C8CB-B684-401B-8D23241BD6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6349</xdr:colOff>
      <xdr:row>34</xdr:row>
      <xdr:rowOff>12700</xdr:rowOff>
    </xdr:from>
    <xdr:to>
      <xdr:col>34</xdr:col>
      <xdr:colOff>88900</xdr:colOff>
      <xdr:row>43</xdr:row>
      <xdr:rowOff>139700</xdr:rowOff>
    </xdr:to>
    <xdr:graphicFrame macro="">
      <xdr:nvGraphicFramePr>
        <xdr:cNvPr id="18" name="Chart 17">
          <a:extLst>
            <a:ext uri="{FF2B5EF4-FFF2-40B4-BE49-F238E27FC236}">
              <a16:creationId xmlns:a16="http://schemas.microsoft.com/office/drawing/2014/main" id="{5D37BF01-BBAB-6C44-0344-6135AAD9DF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607219</xdr:colOff>
      <xdr:row>14</xdr:row>
      <xdr:rowOff>95250</xdr:rowOff>
    </xdr:from>
    <xdr:to>
      <xdr:col>9</xdr:col>
      <xdr:colOff>607284</xdr:colOff>
      <xdr:row>15</xdr:row>
      <xdr:rowOff>76977</xdr:rowOff>
    </xdr:to>
    <xdr:sp macro="" textlink="">
      <xdr:nvSpPr>
        <xdr:cNvPr id="2" name="TextBox 1">
          <a:extLst>
            <a:ext uri="{FF2B5EF4-FFF2-40B4-BE49-F238E27FC236}">
              <a16:creationId xmlns:a16="http://schemas.microsoft.com/office/drawing/2014/main" id="{9841E4EF-8257-4622-A2CA-D93F3357E90B}"/>
            </a:ext>
          </a:extLst>
        </xdr:cNvPr>
        <xdr:cNvSpPr txBox="1"/>
      </xdr:nvSpPr>
      <xdr:spPr>
        <a:xfrm>
          <a:off x="7160419" y="3048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wrap="none" lIns="0" tIns="0" rIns="0" bIns="0"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n-GB" sz="1100"/>
        </a:p>
      </xdr:txBody>
    </xdr:sp>
    <xdr:clientData/>
  </xdr:twoCellAnchor>
  <xdr:twoCellAnchor>
    <xdr:from>
      <xdr:col>1</xdr:col>
      <xdr:colOff>9525</xdr:colOff>
      <xdr:row>19</xdr:row>
      <xdr:rowOff>0</xdr:rowOff>
    </xdr:from>
    <xdr:to>
      <xdr:col>5</xdr:col>
      <xdr:colOff>1228725</xdr:colOff>
      <xdr:row>33</xdr:row>
      <xdr:rowOff>76200</xdr:rowOff>
    </xdr:to>
    <xdr:graphicFrame macro="">
      <xdr:nvGraphicFramePr>
        <xdr:cNvPr id="4" name="Chart 3">
          <a:extLst>
            <a:ext uri="{FF2B5EF4-FFF2-40B4-BE49-F238E27FC236}">
              <a16:creationId xmlns:a16="http://schemas.microsoft.com/office/drawing/2014/main" id="{B2F080FF-F93D-5338-340A-F5BD36F65906}"/>
            </a:ext>
            <a:ext uri="{147F2762-F138-4A5C-976F-8EAC2B608ADB}">
              <a16:predDERef xmlns:a16="http://schemas.microsoft.com/office/drawing/2014/main" pred="{9841E4EF-8257-4622-A2CA-D93F3357E9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681037</xdr:colOff>
      <xdr:row>19</xdr:row>
      <xdr:rowOff>4762</xdr:rowOff>
    </xdr:from>
    <xdr:to>
      <xdr:col>13</xdr:col>
      <xdr:colOff>461962</xdr:colOff>
      <xdr:row>34</xdr:row>
      <xdr:rowOff>33337</xdr:rowOff>
    </xdr:to>
    <xdr:graphicFrame macro="">
      <xdr:nvGraphicFramePr>
        <xdr:cNvPr id="5" name="Chart 4">
          <a:extLst>
            <a:ext uri="{FF2B5EF4-FFF2-40B4-BE49-F238E27FC236}">
              <a16:creationId xmlns:a16="http://schemas.microsoft.com/office/drawing/2014/main" id="{C1212DBB-F5B6-F8EF-D143-B7736B3746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53" zoomScaleNormal="100" workbookViewId="0">
      <selection activeCell="Q11" sqref="Q11"/>
    </sheetView>
  </sheetViews>
  <sheetFormatPr defaultRowHeight="14.25"/>
  <cols>
    <col min="1" max="1" width="17.375" customWidth="1"/>
    <col min="2" max="2" width="9.25" customWidth="1"/>
    <col min="3" max="3" width="19.875" customWidth="1"/>
    <col min="4" max="4" width="11.625" bestFit="1" customWidth="1"/>
    <col min="5" max="5" width="15.875" bestFit="1" customWidth="1"/>
    <col min="6" max="6" width="7.75" customWidth="1"/>
    <col min="7" max="7" width="19.875" customWidth="1"/>
    <col min="8" max="8" width="11.625" bestFit="1" customWidth="1"/>
    <col min="10" max="10" width="7.25" customWidth="1"/>
    <col min="11" max="11" width="17.875" customWidth="1"/>
    <col min="13" max="13" width="9" customWidth="1"/>
    <col min="15" max="15" width="9.75" customWidth="1"/>
  </cols>
  <sheetData>
    <row r="1" spans="1:32" ht="15">
      <c r="A1" s="1" t="s">
        <v>0</v>
      </c>
    </row>
    <row r="2" spans="1:32" ht="15">
      <c r="A2" s="1" t="s">
        <v>1</v>
      </c>
    </row>
    <row r="3" spans="1:32" ht="15.75" thickBot="1">
      <c r="A3" s="1" t="s">
        <v>2</v>
      </c>
      <c r="K3" s="1" t="s">
        <v>3</v>
      </c>
    </row>
    <row r="4" spans="1:32" ht="15.75" thickTop="1" thickBot="1">
      <c r="A4" s="292" t="s">
        <v>4</v>
      </c>
      <c r="B4" s="292"/>
      <c r="C4" s="292"/>
      <c r="D4" s="292"/>
      <c r="E4" s="293" t="s">
        <v>5</v>
      </c>
      <c r="F4" s="293"/>
      <c r="G4" s="293"/>
      <c r="H4" s="293"/>
      <c r="K4" s="292" t="s">
        <v>4</v>
      </c>
      <c r="L4" s="292"/>
      <c r="M4" s="292"/>
      <c r="N4" s="292"/>
      <c r="O4" s="293" t="s">
        <v>5</v>
      </c>
      <c r="P4" s="293"/>
      <c r="Q4" s="293"/>
      <c r="R4" s="293"/>
      <c r="U4" s="132" t="s">
        <v>6</v>
      </c>
      <c r="V4" s="133"/>
      <c r="W4" s="133"/>
      <c r="X4" s="133"/>
      <c r="Y4" s="133"/>
      <c r="Z4" s="133"/>
      <c r="AA4" s="134"/>
      <c r="AB4" s="199" t="s">
        <v>7</v>
      </c>
      <c r="AC4" s="200"/>
      <c r="AD4" s="200"/>
      <c r="AE4" s="200"/>
      <c r="AF4" s="201"/>
    </row>
    <row r="5" spans="1:32" ht="15" thickTop="1">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5" thickBot="1">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5" thickTop="1"/>
    <row r="15" spans="1:32" ht="15">
      <c r="A15" s="1" t="s">
        <v>17</v>
      </c>
      <c r="B15" s="1"/>
      <c r="C15" s="1"/>
      <c r="D15" s="1"/>
      <c r="E15" s="1"/>
      <c r="F15" s="1"/>
    </row>
    <row r="16" spans="1:32" ht="15">
      <c r="A16" s="1" t="s">
        <v>18</v>
      </c>
      <c r="B16" s="1"/>
      <c r="C16" s="1"/>
      <c r="D16" s="1"/>
      <c r="E16" s="1" t="s">
        <v>19</v>
      </c>
      <c r="F16" s="1"/>
    </row>
    <row r="17" spans="1:44" ht="15" thickBot="1"/>
    <row r="18" spans="1:44" ht="15" thickBot="1">
      <c r="A18" s="183" t="s">
        <v>20</v>
      </c>
      <c r="E18" s="184" t="s">
        <v>20</v>
      </c>
      <c r="K18" s="286" t="s">
        <v>21</v>
      </c>
      <c r="L18" s="287"/>
      <c r="M18" s="287"/>
      <c r="N18" s="287"/>
      <c r="O18" s="287"/>
      <c r="P18" s="287"/>
      <c r="Q18" s="287"/>
      <c r="R18" s="287"/>
      <c r="S18" s="287"/>
      <c r="T18" s="288"/>
    </row>
    <row r="19" spans="1:44">
      <c r="A19" s="185" t="s">
        <v>22</v>
      </c>
      <c r="E19" s="186" t="s">
        <v>23</v>
      </c>
      <c r="K19" s="202" t="s">
        <v>7</v>
      </c>
      <c r="L19" s="203"/>
      <c r="M19" s="203"/>
      <c r="N19" s="203"/>
      <c r="O19" s="203"/>
      <c r="P19" s="203"/>
      <c r="Q19" s="203"/>
      <c r="R19" s="203"/>
      <c r="S19" s="203"/>
      <c r="T19" s="204"/>
    </row>
    <row r="20" spans="1:44">
      <c r="A20" s="185" t="s">
        <v>24</v>
      </c>
      <c r="E20" s="186" t="s">
        <v>24</v>
      </c>
      <c r="K20" s="202"/>
      <c r="L20" s="203"/>
      <c r="M20" s="203"/>
      <c r="N20" s="203"/>
      <c r="O20" s="203"/>
      <c r="P20" s="203"/>
      <c r="Q20" s="203"/>
      <c r="R20" s="203"/>
      <c r="S20" s="203"/>
      <c r="T20" s="204"/>
    </row>
    <row r="21" spans="1:44" ht="15" thickBot="1">
      <c r="A21" s="187" t="s">
        <v>25</v>
      </c>
      <c r="E21" s="188" t="s">
        <v>26</v>
      </c>
      <c r="K21" s="202"/>
      <c r="L21" s="203"/>
      <c r="M21" s="203"/>
      <c r="N21" s="203"/>
      <c r="O21" s="203"/>
      <c r="P21" s="203"/>
      <c r="Q21" s="203"/>
      <c r="R21" s="203"/>
      <c r="S21" s="203"/>
      <c r="T21" s="204"/>
    </row>
    <row r="22" spans="1:44" ht="15.75" thickTop="1" thickBot="1">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c r="A24" s="15">
        <v>200</v>
      </c>
      <c r="B24" s="208"/>
      <c r="C24" s="208"/>
      <c r="D24" s="217"/>
      <c r="E24" s="24">
        <v>200</v>
      </c>
      <c r="F24" s="208"/>
      <c r="G24" s="208"/>
      <c r="H24" s="217"/>
      <c r="K24" s="202"/>
      <c r="L24" s="203"/>
      <c r="M24" s="203"/>
      <c r="N24" s="203"/>
      <c r="O24" s="203"/>
      <c r="P24" s="203"/>
      <c r="Q24" s="203"/>
      <c r="R24" s="203"/>
      <c r="S24" s="203"/>
      <c r="T24" s="204"/>
    </row>
    <row r="25" spans="1:44" ht="15" thickBot="1">
      <c r="A25" s="15">
        <v>300</v>
      </c>
      <c r="B25" s="208"/>
      <c r="C25" s="208"/>
      <c r="D25" s="217"/>
      <c r="E25" s="24">
        <v>300</v>
      </c>
      <c r="F25" s="208"/>
      <c r="G25" s="208"/>
      <c r="H25" s="217"/>
      <c r="K25" s="205"/>
      <c r="L25" s="206"/>
      <c r="M25" s="206"/>
      <c r="N25" s="206"/>
      <c r="O25" s="206"/>
      <c r="P25" s="206"/>
      <c r="Q25" s="206"/>
      <c r="R25" s="206"/>
      <c r="S25" s="206"/>
      <c r="T25" s="207"/>
    </row>
    <row r="26" spans="1:44">
      <c r="A26" s="15">
        <v>400</v>
      </c>
      <c r="B26" s="208"/>
      <c r="C26" s="208"/>
      <c r="D26" s="217"/>
      <c r="E26" s="24">
        <v>400</v>
      </c>
      <c r="F26" s="208"/>
      <c r="G26" s="208"/>
      <c r="H26" s="217"/>
    </row>
    <row r="27" spans="1:44" ht="15" thickBot="1">
      <c r="A27" s="19">
        <v>500</v>
      </c>
      <c r="B27" s="216"/>
      <c r="C27" s="216"/>
      <c r="D27" s="218"/>
      <c r="E27" s="25">
        <v>500</v>
      </c>
      <c r="F27" s="216"/>
      <c r="G27" s="216"/>
      <c r="H27" s="218"/>
    </row>
    <row r="28" spans="1:44" ht="15" thickTop="1"/>
    <row r="31" spans="1:44" ht="15.75" thickBot="1">
      <c r="A31" s="1" t="s">
        <v>31</v>
      </c>
      <c r="B31" s="1"/>
      <c r="C31" s="1"/>
    </row>
    <row r="32" spans="1:44" ht="15.75" thickBot="1">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75" thickTop="1" thickBot="1">
      <c r="A33" s="294" t="s">
        <v>36</v>
      </c>
      <c r="B33" s="295"/>
      <c r="C33" s="295"/>
      <c r="D33" s="295"/>
      <c r="E33" s="296"/>
      <c r="H33" s="302" t="s">
        <v>37</v>
      </c>
      <c r="I33" s="303"/>
      <c r="J33" s="303"/>
      <c r="K33" s="303"/>
      <c r="L33" s="303"/>
      <c r="M33" s="303"/>
      <c r="N33" s="303"/>
      <c r="O33" s="304"/>
      <c r="Q33" s="283" t="s">
        <v>38</v>
      </c>
      <c r="R33" s="284"/>
      <c r="S33" s="284"/>
      <c r="T33" s="284"/>
      <c r="U33" s="284"/>
      <c r="V33" s="284"/>
      <c r="W33" s="284"/>
      <c r="X33" s="284"/>
      <c r="Y33" s="284"/>
      <c r="Z33" s="285"/>
      <c r="AB33" s="155">
        <v>1</v>
      </c>
      <c r="AC33" s="280" t="s">
        <v>39</v>
      </c>
      <c r="AD33" s="281"/>
      <c r="AE33" s="281"/>
      <c r="AF33" s="281"/>
      <c r="AG33" s="281"/>
      <c r="AH33" s="281"/>
      <c r="AI33" s="281"/>
      <c r="AJ33" s="281"/>
      <c r="AK33" s="281"/>
      <c r="AL33" s="281"/>
      <c r="AM33" s="281"/>
      <c r="AN33" s="281"/>
      <c r="AO33" s="281"/>
      <c r="AP33" s="281"/>
      <c r="AQ33" s="281"/>
      <c r="AR33" s="282"/>
    </row>
    <row r="34" spans="1:44" ht="15" thickTop="1">
      <c r="A34" s="2" t="s">
        <v>40</v>
      </c>
      <c r="B34" s="3" t="s">
        <v>41</v>
      </c>
      <c r="C34" s="3" t="s">
        <v>42</v>
      </c>
      <c r="D34" s="3" t="s">
        <v>43</v>
      </c>
      <c r="E34" s="32" t="s">
        <v>44</v>
      </c>
      <c r="H34" s="305" t="s">
        <v>45</v>
      </c>
      <c r="I34" s="306"/>
      <c r="J34" s="306"/>
      <c r="K34" s="306"/>
      <c r="L34" s="306"/>
      <c r="M34" s="306"/>
      <c r="N34" s="306"/>
      <c r="O34" s="307"/>
      <c r="Q34" s="141" t="s">
        <v>46</v>
      </c>
      <c r="R34" s="142" t="s">
        <v>47</v>
      </c>
      <c r="S34" s="142" t="s">
        <v>48</v>
      </c>
      <c r="T34" s="142" t="s">
        <v>49</v>
      </c>
      <c r="U34" s="142" t="s">
        <v>50</v>
      </c>
      <c r="V34" s="142" t="s">
        <v>51</v>
      </c>
      <c r="W34" s="142" t="s">
        <v>51</v>
      </c>
      <c r="X34" s="142" t="s">
        <v>52</v>
      </c>
      <c r="Y34" s="142" t="s">
        <v>53</v>
      </c>
      <c r="Z34" s="143" t="s">
        <v>54</v>
      </c>
      <c r="AB34" s="155" t="s">
        <v>55</v>
      </c>
      <c r="AC34" s="274"/>
      <c r="AD34" s="275"/>
      <c r="AE34" s="275"/>
      <c r="AF34" s="275"/>
      <c r="AG34" s="275"/>
      <c r="AH34" s="275"/>
      <c r="AI34" s="275"/>
      <c r="AJ34" s="275"/>
      <c r="AK34" s="275"/>
      <c r="AL34" s="275"/>
      <c r="AM34" s="275"/>
      <c r="AN34" s="275"/>
      <c r="AO34" s="275"/>
      <c r="AP34" s="275"/>
      <c r="AQ34" s="275"/>
      <c r="AR34" s="276"/>
    </row>
    <row r="35" spans="1:44" ht="15" thickBot="1">
      <c r="A35" s="4">
        <v>100</v>
      </c>
      <c r="B35" s="5">
        <v>0.98</v>
      </c>
      <c r="C35" s="5">
        <v>0.5</v>
      </c>
      <c r="D35" s="5">
        <v>0.5</v>
      </c>
      <c r="E35" s="33">
        <v>1</v>
      </c>
      <c r="H35" s="289" t="s">
        <v>56</v>
      </c>
      <c r="I35" s="290"/>
      <c r="J35" s="290"/>
      <c r="K35" s="290"/>
      <c r="L35" s="290"/>
      <c r="M35" s="290"/>
      <c r="N35" s="290"/>
      <c r="O35" s="291"/>
      <c r="Q35" s="144" t="s">
        <v>57</v>
      </c>
      <c r="R35" s="145" t="s">
        <v>57</v>
      </c>
      <c r="S35" s="145" t="s">
        <v>57</v>
      </c>
      <c r="T35" s="145" t="s">
        <v>57</v>
      </c>
      <c r="U35" s="145" t="s">
        <v>57</v>
      </c>
      <c r="V35" s="145" t="s">
        <v>57</v>
      </c>
      <c r="W35" s="145" t="s">
        <v>58</v>
      </c>
      <c r="X35" s="145" t="s">
        <v>58</v>
      </c>
      <c r="Y35" s="145" t="s">
        <v>58</v>
      </c>
      <c r="Z35" s="146" t="s">
        <v>58</v>
      </c>
      <c r="AB35" s="155">
        <v>2</v>
      </c>
      <c r="AC35" s="268" t="s">
        <v>59</v>
      </c>
      <c r="AD35" s="269"/>
      <c r="AE35" s="269"/>
      <c r="AF35" s="269"/>
      <c r="AG35" s="269"/>
      <c r="AH35" s="269"/>
      <c r="AI35" s="269"/>
      <c r="AJ35" s="269"/>
      <c r="AK35" s="269"/>
      <c r="AL35" s="269"/>
      <c r="AM35" s="269"/>
      <c r="AN35" s="269"/>
      <c r="AO35" s="269"/>
      <c r="AP35" s="269"/>
      <c r="AQ35" s="269"/>
      <c r="AR35" s="270"/>
    </row>
    <row r="36" spans="1:44" ht="15.75" thickTop="1" thickBot="1">
      <c r="A36" s="4">
        <v>200</v>
      </c>
      <c r="B36" s="212"/>
      <c r="C36" s="212"/>
      <c r="D36" s="212"/>
      <c r="E36" s="213"/>
      <c r="H36" s="300" t="s">
        <v>60</v>
      </c>
      <c r="I36" s="300" t="s">
        <v>61</v>
      </c>
      <c r="J36" s="297" t="s">
        <v>62</v>
      </c>
      <c r="K36" s="297"/>
      <c r="L36" s="298"/>
      <c r="M36" s="299" t="s">
        <v>63</v>
      </c>
      <c r="N36" s="297"/>
      <c r="O36" s="298"/>
      <c r="Q36" s="147">
        <v>50</v>
      </c>
      <c r="R36" s="148">
        <v>50</v>
      </c>
      <c r="S36" s="148">
        <v>50</v>
      </c>
      <c r="T36" s="148">
        <v>50</v>
      </c>
      <c r="U36" s="148">
        <v>50</v>
      </c>
      <c r="V36" s="148">
        <v>250</v>
      </c>
      <c r="W36" s="148">
        <v>2.4500000000000002</v>
      </c>
      <c r="X36" s="148">
        <v>1.25</v>
      </c>
      <c r="Y36" s="148">
        <v>1.25</v>
      </c>
      <c r="Z36" s="149">
        <v>2.5</v>
      </c>
      <c r="AB36" s="155" t="s">
        <v>55</v>
      </c>
      <c r="AC36" s="274"/>
      <c r="AD36" s="275"/>
      <c r="AE36" s="275"/>
      <c r="AF36" s="275"/>
      <c r="AG36" s="275"/>
      <c r="AH36" s="275"/>
      <c r="AI36" s="275"/>
      <c r="AJ36" s="275"/>
      <c r="AK36" s="275"/>
      <c r="AL36" s="275"/>
      <c r="AM36" s="275"/>
      <c r="AN36" s="275"/>
      <c r="AO36" s="275"/>
      <c r="AP36" s="275"/>
      <c r="AQ36" s="275"/>
      <c r="AR36" s="276"/>
    </row>
    <row r="37" spans="1:44" ht="15.75" thickTop="1" thickBot="1">
      <c r="A37" s="4">
        <v>300</v>
      </c>
      <c r="B37" s="212"/>
      <c r="C37" s="212"/>
      <c r="D37" s="212"/>
      <c r="E37" s="213"/>
      <c r="H37" s="301"/>
      <c r="I37" s="301"/>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68" t="s">
        <v>65</v>
      </c>
      <c r="AD37" s="269"/>
      <c r="AE37" s="269"/>
      <c r="AF37" s="269"/>
      <c r="AG37" s="269"/>
      <c r="AH37" s="269"/>
      <c r="AI37" s="269"/>
      <c r="AJ37" s="269"/>
      <c r="AK37" s="269"/>
      <c r="AL37" s="269"/>
      <c r="AM37" s="269"/>
      <c r="AN37" s="269"/>
      <c r="AO37" s="269"/>
      <c r="AP37" s="269"/>
      <c r="AQ37" s="269"/>
      <c r="AR37" s="270"/>
    </row>
    <row r="38" spans="1:44" ht="15" thickTop="1">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277"/>
      <c r="AD38" s="278"/>
      <c r="AE38" s="278"/>
      <c r="AF38" s="278"/>
      <c r="AG38" s="278"/>
      <c r="AH38" s="278"/>
      <c r="AI38" s="278"/>
      <c r="AJ38" s="278"/>
      <c r="AK38" s="278"/>
      <c r="AL38" s="278"/>
      <c r="AM38" s="278"/>
      <c r="AN38" s="278"/>
      <c r="AO38" s="278"/>
      <c r="AP38" s="278"/>
      <c r="AQ38" s="278"/>
      <c r="AR38" s="279"/>
    </row>
    <row r="39" spans="1:44" ht="15" thickBot="1">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68" t="s">
        <v>66</v>
      </c>
      <c r="AD39" s="269"/>
      <c r="AE39" s="269"/>
      <c r="AF39" s="269"/>
      <c r="AG39" s="269"/>
      <c r="AH39" s="269"/>
      <c r="AI39" s="269"/>
      <c r="AJ39" s="269"/>
      <c r="AK39" s="269"/>
      <c r="AL39" s="269"/>
      <c r="AM39" s="269"/>
      <c r="AN39" s="269"/>
      <c r="AO39" s="269"/>
      <c r="AP39" s="269"/>
      <c r="AQ39" s="269"/>
      <c r="AR39" s="270"/>
    </row>
    <row r="40" spans="1:44" ht="15.75" thickTop="1" thickBot="1">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271"/>
      <c r="AD40" s="272"/>
      <c r="AE40" s="272"/>
      <c r="AF40" s="272"/>
      <c r="AG40" s="272"/>
      <c r="AH40" s="272"/>
      <c r="AI40" s="272"/>
      <c r="AJ40" s="272"/>
      <c r="AK40" s="272"/>
      <c r="AL40" s="272"/>
      <c r="AM40" s="272"/>
      <c r="AN40" s="272"/>
      <c r="AO40" s="272"/>
      <c r="AP40" s="272"/>
      <c r="AQ40" s="272"/>
      <c r="AR40" s="273"/>
    </row>
    <row r="41" spans="1:44">
      <c r="H41" s="30">
        <v>0.18</v>
      </c>
      <c r="I41" s="9">
        <v>0.18</v>
      </c>
      <c r="J41" s="212"/>
      <c r="K41" s="212"/>
      <c r="L41" s="212"/>
      <c r="M41" s="212"/>
      <c r="N41" s="212"/>
      <c r="O41" s="213"/>
    </row>
    <row r="42" spans="1:44">
      <c r="H42" s="30">
        <v>0.24</v>
      </c>
      <c r="I42" s="9">
        <v>0.12</v>
      </c>
      <c r="J42" s="212"/>
      <c r="K42" s="212"/>
      <c r="L42" s="212"/>
      <c r="M42" s="212"/>
      <c r="N42" s="212"/>
      <c r="O42" s="213"/>
    </row>
    <row r="43" spans="1:44">
      <c r="H43" s="30">
        <v>0.3</v>
      </c>
      <c r="I43" s="9">
        <v>0.06</v>
      </c>
      <c r="J43" s="212"/>
      <c r="K43" s="212"/>
      <c r="L43" s="212"/>
      <c r="M43" s="212"/>
      <c r="N43" s="212"/>
      <c r="O43" s="213"/>
    </row>
    <row r="44" spans="1:44" ht="15" thickBot="1">
      <c r="H44" s="31">
        <v>0.36</v>
      </c>
      <c r="I44" s="10">
        <v>0</v>
      </c>
      <c r="J44" s="214"/>
      <c r="K44" s="214"/>
      <c r="L44" s="214"/>
      <c r="M44" s="214"/>
      <c r="N44" s="214"/>
      <c r="O44" s="215"/>
    </row>
    <row r="45" spans="1:44" ht="15" thickTop="1"/>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L1" zoomScale="85" zoomScaleNormal="85" workbookViewId="0">
      <selection activeCell="Q58" sqref="Q58:T62"/>
    </sheetView>
  </sheetViews>
  <sheetFormatPr defaultRowHeight="14.25"/>
  <cols>
    <col min="1" max="1" width="11" customWidth="1"/>
    <col min="2" max="2" width="13.125" customWidth="1"/>
    <col min="5" max="5" width="13.375" customWidth="1"/>
    <col min="10" max="10" width="17.375" bestFit="1" customWidth="1"/>
    <col min="11" max="11" width="16" customWidth="1"/>
    <col min="12" max="12" width="20.625" customWidth="1"/>
    <col min="13" max="13" width="15.75" customWidth="1"/>
    <col min="14" max="14" width="20.25" customWidth="1"/>
    <col min="16" max="16" width="18.875" customWidth="1"/>
    <col min="17" max="17" width="29.75" bestFit="1" customWidth="1"/>
    <col min="18" max="18" width="24.375" bestFit="1" customWidth="1"/>
    <col min="19" max="19" width="14.25" bestFit="1" customWidth="1"/>
    <col min="20" max="20" width="13.625" bestFit="1" customWidth="1"/>
    <col min="22" max="22" width="14.25" customWidth="1"/>
  </cols>
  <sheetData>
    <row r="1" spans="1:32" ht="15">
      <c r="A1" s="1" t="s">
        <v>67</v>
      </c>
    </row>
    <row r="3" spans="1:32" ht="15">
      <c r="A3" s="1" t="s">
        <v>68</v>
      </c>
      <c r="J3" s="1" t="s">
        <v>69</v>
      </c>
      <c r="P3" s="1" t="s">
        <v>70</v>
      </c>
      <c r="V3" s="1" t="s">
        <v>71</v>
      </c>
    </row>
    <row r="4" spans="1:32" ht="15.75" thickBot="1">
      <c r="P4" s="1" t="s">
        <v>72</v>
      </c>
    </row>
    <row r="5" spans="1:32" ht="16.5" thickTop="1" thickBot="1">
      <c r="A5" s="34" t="s">
        <v>73</v>
      </c>
      <c r="B5" s="35"/>
      <c r="C5" s="36"/>
      <c r="J5" s="26"/>
      <c r="K5" s="335" t="s">
        <v>74</v>
      </c>
      <c r="L5" s="335"/>
      <c r="M5" s="329" t="s">
        <v>75</v>
      </c>
      <c r="N5" s="330"/>
      <c r="P5" s="317" t="s">
        <v>76</v>
      </c>
      <c r="Q5" s="318"/>
      <c r="R5" s="318"/>
      <c r="S5" s="318"/>
      <c r="T5" s="319"/>
      <c r="V5" s="158" t="s">
        <v>77</v>
      </c>
      <c r="W5" s="158" t="s">
        <v>78</v>
      </c>
      <c r="X5" s="158" t="s">
        <v>79</v>
      </c>
    </row>
    <row r="6" spans="1:32" ht="15.75" thickTop="1" thickBot="1">
      <c r="A6" s="37" t="s">
        <v>80</v>
      </c>
      <c r="B6" s="38"/>
      <c r="C6" s="39"/>
      <c r="J6" s="51" t="s">
        <v>81</v>
      </c>
      <c r="K6" s="51" t="s">
        <v>82</v>
      </c>
      <c r="L6" s="51" t="s">
        <v>83</v>
      </c>
      <c r="M6" s="51" t="s">
        <v>82</v>
      </c>
      <c r="N6" s="51" t="s">
        <v>83</v>
      </c>
      <c r="P6" s="320" t="s">
        <v>84</v>
      </c>
      <c r="Q6" s="321"/>
      <c r="R6" s="321"/>
      <c r="S6" s="321"/>
      <c r="T6" s="322"/>
      <c r="V6" s="161" t="s">
        <v>85</v>
      </c>
      <c r="W6" s="230"/>
      <c r="X6" s="230"/>
    </row>
    <row r="7" spans="1:32" ht="15.75" thickTop="1" thickBot="1">
      <c r="A7" s="40"/>
      <c r="B7" s="326" t="s">
        <v>86</v>
      </c>
      <c r="C7" s="327"/>
      <c r="D7" s="331"/>
      <c r="E7" s="332" t="s">
        <v>87</v>
      </c>
      <c r="F7" s="333"/>
      <c r="G7" s="334"/>
      <c r="J7" s="53" t="s">
        <v>88</v>
      </c>
      <c r="K7" s="221"/>
      <c r="L7" s="222"/>
      <c r="M7" s="222"/>
      <c r="N7" s="223"/>
      <c r="P7" s="57" t="s">
        <v>89</v>
      </c>
      <c r="Q7" s="58" t="s">
        <v>90</v>
      </c>
      <c r="R7" s="58" t="s">
        <v>91</v>
      </c>
      <c r="S7" s="58" t="s">
        <v>92</v>
      </c>
      <c r="T7" s="59" t="s">
        <v>93</v>
      </c>
      <c r="V7" s="162" t="s">
        <v>94</v>
      </c>
      <c r="W7" s="231"/>
      <c r="X7" s="231"/>
    </row>
    <row r="8" spans="1:32" ht="15" thickTop="1">
      <c r="A8" s="42" t="s">
        <v>95</v>
      </c>
      <c r="B8" s="43" t="s">
        <v>96</v>
      </c>
      <c r="C8" s="44" t="s">
        <v>97</v>
      </c>
      <c r="D8" s="44" t="s">
        <v>97</v>
      </c>
      <c r="E8" s="44" t="s">
        <v>96</v>
      </c>
      <c r="F8" s="44" t="s">
        <v>97</v>
      </c>
      <c r="G8" s="44" t="s">
        <v>97</v>
      </c>
      <c r="J8" s="54" t="s">
        <v>98</v>
      </c>
      <c r="K8" s="224"/>
      <c r="L8" s="225"/>
      <c r="M8" s="225"/>
      <c r="N8" s="226"/>
      <c r="P8" s="22">
        <v>0</v>
      </c>
      <c r="Q8" s="222"/>
      <c r="R8" s="222"/>
      <c r="S8" s="222"/>
      <c r="T8" s="223"/>
      <c r="V8" s="162" t="s">
        <v>99</v>
      </c>
      <c r="W8" s="231"/>
      <c r="X8" s="231"/>
    </row>
    <row r="9" spans="1:32" ht="15" thickBot="1">
      <c r="A9" s="42" t="s">
        <v>100</v>
      </c>
      <c r="B9" s="45" t="s">
        <v>101</v>
      </c>
      <c r="C9" s="42" t="s">
        <v>101</v>
      </c>
      <c r="D9" s="42" t="s">
        <v>101</v>
      </c>
      <c r="E9" s="42" t="s">
        <v>101</v>
      </c>
      <c r="F9" s="42" t="s">
        <v>101</v>
      </c>
      <c r="G9" s="42" t="s">
        <v>101</v>
      </c>
      <c r="J9" s="55" t="s">
        <v>102</v>
      </c>
      <c r="K9" s="227"/>
      <c r="L9" s="228"/>
      <c r="M9" s="228"/>
      <c r="N9" s="229"/>
      <c r="P9" s="15" t="s">
        <v>103</v>
      </c>
      <c r="Q9" s="225"/>
      <c r="R9" s="225"/>
      <c r="S9" s="225"/>
      <c r="T9" s="226"/>
      <c r="V9" s="163" t="s">
        <v>104</v>
      </c>
      <c r="W9" s="232"/>
      <c r="X9" s="232"/>
    </row>
    <row r="10" spans="1:32" ht="15" thickTop="1">
      <c r="A10" s="42" t="s">
        <v>105</v>
      </c>
      <c r="B10" s="45" t="s">
        <v>106</v>
      </c>
      <c r="C10" s="42" t="s">
        <v>106</v>
      </c>
      <c r="D10" s="42" t="s">
        <v>106</v>
      </c>
      <c r="E10" s="42" t="s">
        <v>106</v>
      </c>
      <c r="F10" s="42" t="s">
        <v>106</v>
      </c>
      <c r="G10" s="42" t="s">
        <v>106</v>
      </c>
      <c r="P10" s="15" t="s">
        <v>107</v>
      </c>
      <c r="Q10" s="225"/>
      <c r="R10" s="225"/>
      <c r="S10" s="225"/>
      <c r="T10" s="226"/>
      <c r="V10" s="130"/>
      <c r="W10" s="130"/>
      <c r="X10" s="130"/>
    </row>
    <row r="11" spans="1:32">
      <c r="A11" s="42"/>
      <c r="B11" s="45" t="s">
        <v>108</v>
      </c>
      <c r="C11" s="42" t="s">
        <v>109</v>
      </c>
      <c r="D11" s="42" t="s">
        <v>108</v>
      </c>
      <c r="E11" s="42" t="s">
        <v>108</v>
      </c>
      <c r="F11" s="42" t="s">
        <v>109</v>
      </c>
      <c r="G11" s="42" t="s">
        <v>108</v>
      </c>
      <c r="P11" s="15" t="s">
        <v>110</v>
      </c>
      <c r="Q11" s="225"/>
      <c r="R11" s="225"/>
      <c r="S11" s="225"/>
      <c r="T11" s="226"/>
    </row>
    <row r="12" spans="1:32" ht="15" thickBot="1">
      <c r="A12" s="46"/>
      <c r="B12" s="41" t="s">
        <v>111</v>
      </c>
      <c r="C12" s="47" t="s">
        <v>57</v>
      </c>
      <c r="D12" s="47" t="s">
        <v>112</v>
      </c>
      <c r="E12" s="47" t="s">
        <v>113</v>
      </c>
      <c r="F12" s="47" t="s">
        <v>57</v>
      </c>
      <c r="G12" s="47" t="s">
        <v>114</v>
      </c>
      <c r="J12" s="69"/>
      <c r="P12" s="19" t="s">
        <v>115</v>
      </c>
      <c r="Q12" s="228"/>
      <c r="R12" s="228"/>
      <c r="S12" s="228"/>
      <c r="T12" s="229"/>
    </row>
    <row r="13" spans="1:32" ht="15.75" thickTop="1" thickBot="1">
      <c r="A13" s="48">
        <v>15</v>
      </c>
      <c r="B13" s="219"/>
      <c r="C13" s="219"/>
      <c r="D13" s="219"/>
      <c r="E13" s="219"/>
      <c r="F13" s="219"/>
      <c r="G13" s="220"/>
    </row>
    <row r="14" spans="1:32" ht="16.5" thickTop="1" thickBot="1">
      <c r="A14" s="49">
        <v>25</v>
      </c>
      <c r="B14" s="212"/>
      <c r="C14" s="212"/>
      <c r="D14" s="212"/>
      <c r="E14" s="212"/>
      <c r="F14" s="212"/>
      <c r="G14" s="213"/>
      <c r="P14" s="323" t="s">
        <v>116</v>
      </c>
      <c r="Q14" s="324"/>
      <c r="R14" s="324"/>
      <c r="S14" s="324"/>
      <c r="T14" s="325"/>
      <c r="V14" s="1" t="s">
        <v>35</v>
      </c>
    </row>
    <row r="15" spans="1:32" ht="15" thickBot="1">
      <c r="A15" s="49">
        <v>35</v>
      </c>
      <c r="B15" s="212"/>
      <c r="C15" s="212"/>
      <c r="D15" s="212"/>
      <c r="E15" s="212"/>
      <c r="F15" s="212"/>
      <c r="G15" s="213"/>
      <c r="P15" s="326" t="s">
        <v>84</v>
      </c>
      <c r="Q15" s="327"/>
      <c r="R15" s="327"/>
      <c r="S15" s="327"/>
      <c r="T15" s="328"/>
      <c r="V15" s="160">
        <v>1</v>
      </c>
      <c r="W15" s="311" t="s">
        <v>117</v>
      </c>
      <c r="X15" s="312"/>
      <c r="Y15" s="312"/>
      <c r="Z15" s="312"/>
      <c r="AA15" s="312"/>
      <c r="AB15" s="312"/>
      <c r="AC15" s="312"/>
      <c r="AD15" s="312"/>
      <c r="AE15" s="312"/>
      <c r="AF15" s="313"/>
    </row>
    <row r="16" spans="1:32" ht="15.75" thickTop="1" thickBot="1">
      <c r="A16" s="49">
        <v>45</v>
      </c>
      <c r="B16" s="212"/>
      <c r="C16" s="212"/>
      <c r="D16" s="212"/>
      <c r="E16" s="212"/>
      <c r="F16" s="212"/>
      <c r="G16" s="213"/>
      <c r="P16" s="60" t="s">
        <v>89</v>
      </c>
      <c r="Q16" s="61" t="s">
        <v>90</v>
      </c>
      <c r="R16" s="61" t="s">
        <v>91</v>
      </c>
      <c r="S16" s="61" t="s">
        <v>92</v>
      </c>
      <c r="T16" s="62" t="s">
        <v>93</v>
      </c>
      <c r="V16" s="159" t="s">
        <v>55</v>
      </c>
      <c r="W16" s="308"/>
      <c r="X16" s="309"/>
      <c r="Y16" s="309"/>
      <c r="Z16" s="309"/>
      <c r="AA16" s="309"/>
      <c r="AB16" s="309"/>
      <c r="AC16" s="309"/>
      <c r="AD16" s="309"/>
      <c r="AE16" s="309"/>
      <c r="AF16" s="310"/>
    </row>
    <row r="17" spans="1:32" ht="15.75" thickTop="1" thickBot="1">
      <c r="A17" s="50">
        <v>55</v>
      </c>
      <c r="B17" s="214"/>
      <c r="C17" s="214"/>
      <c r="D17" s="214"/>
      <c r="E17" s="214"/>
      <c r="F17" s="214"/>
      <c r="G17" s="215"/>
      <c r="P17" s="63">
        <v>0</v>
      </c>
      <c r="Q17" s="222"/>
      <c r="R17" s="222"/>
      <c r="S17" s="222"/>
      <c r="T17" s="223"/>
      <c r="V17" s="159">
        <v>2</v>
      </c>
      <c r="W17" s="314" t="s">
        <v>118</v>
      </c>
      <c r="X17" s="315"/>
      <c r="Y17" s="315"/>
      <c r="Z17" s="315"/>
      <c r="AA17" s="315"/>
      <c r="AB17" s="315"/>
      <c r="AC17" s="315"/>
      <c r="AD17" s="315"/>
      <c r="AE17" s="315"/>
      <c r="AF17" s="316"/>
    </row>
    <row r="18" spans="1:32" ht="15" thickTop="1">
      <c r="P18" s="64" t="s">
        <v>103</v>
      </c>
      <c r="Q18" s="225"/>
      <c r="R18" s="225"/>
      <c r="S18" s="225"/>
      <c r="T18" s="226"/>
      <c r="V18" s="159" t="s">
        <v>55</v>
      </c>
      <c r="W18" s="308"/>
      <c r="X18" s="309"/>
      <c r="Y18" s="309"/>
      <c r="Z18" s="309"/>
      <c r="AA18" s="309"/>
      <c r="AB18" s="309"/>
      <c r="AC18" s="309"/>
      <c r="AD18" s="309"/>
      <c r="AE18" s="309"/>
      <c r="AF18" s="310"/>
    </row>
    <row r="19" spans="1:32">
      <c r="P19" s="64" t="s">
        <v>107</v>
      </c>
      <c r="Q19" s="225"/>
      <c r="R19" s="225"/>
      <c r="S19" s="225"/>
      <c r="T19" s="226"/>
    </row>
    <row r="20" spans="1:32">
      <c r="P20" s="64" t="s">
        <v>110</v>
      </c>
      <c r="Q20" s="225"/>
      <c r="R20" s="225"/>
      <c r="S20" s="225"/>
      <c r="T20" s="226"/>
    </row>
    <row r="21" spans="1:32" ht="15" thickBot="1">
      <c r="P21" s="65" t="s">
        <v>115</v>
      </c>
      <c r="Q21" s="228"/>
      <c r="R21" s="228"/>
      <c r="S21" s="228"/>
      <c r="T21" s="229"/>
    </row>
    <row r="22" spans="1:32" ht="15.75" thickTop="1" thickBot="1"/>
    <row r="23" spans="1:32" ht="15" thickTop="1">
      <c r="P23" s="302" t="s">
        <v>119</v>
      </c>
      <c r="Q23" s="303"/>
      <c r="R23" s="303"/>
      <c r="S23" s="303"/>
      <c r="T23" s="304"/>
    </row>
    <row r="24" spans="1:32" ht="15" thickBot="1">
      <c r="P24" s="289" t="s">
        <v>84</v>
      </c>
      <c r="Q24" s="290"/>
      <c r="R24" s="290"/>
      <c r="S24" s="290"/>
      <c r="T24" s="291"/>
    </row>
    <row r="25" spans="1:32" ht="15.75" thickTop="1" thickBot="1">
      <c r="P25" s="66" t="s">
        <v>89</v>
      </c>
      <c r="Q25" s="67" t="s">
        <v>90</v>
      </c>
      <c r="R25" s="67" t="s">
        <v>91</v>
      </c>
      <c r="S25" s="67" t="s">
        <v>92</v>
      </c>
      <c r="T25" s="68" t="s">
        <v>93</v>
      </c>
    </row>
    <row r="26" spans="1:32" ht="15" thickTop="1">
      <c r="P26" s="23">
        <v>0</v>
      </c>
      <c r="Q26" s="222"/>
      <c r="R26" s="222"/>
      <c r="S26" s="222"/>
      <c r="T26" s="223"/>
    </row>
    <row r="27" spans="1:32">
      <c r="P27" s="24" t="s">
        <v>103</v>
      </c>
      <c r="Q27" s="225"/>
      <c r="R27" s="225"/>
      <c r="S27" s="225"/>
      <c r="T27" s="226"/>
    </row>
    <row r="28" spans="1:32">
      <c r="P28" s="24" t="s">
        <v>107</v>
      </c>
      <c r="Q28" s="225"/>
      <c r="R28" s="225"/>
      <c r="S28" s="225"/>
      <c r="T28" s="226"/>
    </row>
    <row r="29" spans="1:32">
      <c r="P29" s="24" t="s">
        <v>110</v>
      </c>
      <c r="Q29" s="225"/>
      <c r="R29" s="225"/>
      <c r="S29" s="225"/>
      <c r="T29" s="226"/>
    </row>
    <row r="30" spans="1:32" ht="15" thickBot="1">
      <c r="P30" s="25" t="s">
        <v>115</v>
      </c>
      <c r="Q30" s="228"/>
      <c r="R30" s="228"/>
      <c r="S30" s="228"/>
      <c r="T30" s="229"/>
    </row>
    <row r="31" spans="1:32" ht="15" thickTop="1"/>
    <row r="33" spans="16:20">
      <c r="P33" s="56" t="s">
        <v>120</v>
      </c>
    </row>
    <row r="35" spans="16:20" ht="15">
      <c r="P35" s="1" t="s">
        <v>121</v>
      </c>
    </row>
    <row r="36" spans="16:20" ht="15" thickBot="1"/>
    <row r="37" spans="16:20" ht="15" thickTop="1">
      <c r="P37" s="317" t="s">
        <v>122</v>
      </c>
      <c r="Q37" s="318"/>
      <c r="R37" s="318"/>
      <c r="S37" s="318"/>
      <c r="T37" s="319"/>
    </row>
    <row r="38" spans="16:20" ht="15" thickBot="1">
      <c r="P38" s="320" t="s">
        <v>84</v>
      </c>
      <c r="Q38" s="321"/>
      <c r="R38" s="321"/>
      <c r="S38" s="321"/>
      <c r="T38" s="322"/>
    </row>
    <row r="39" spans="16:20" ht="15.75" thickTop="1" thickBot="1">
      <c r="P39" s="57" t="s">
        <v>89</v>
      </c>
      <c r="Q39" s="58" t="s">
        <v>90</v>
      </c>
      <c r="R39" s="58" t="s">
        <v>91</v>
      </c>
      <c r="S39" s="58" t="s">
        <v>92</v>
      </c>
      <c r="T39" s="59" t="s">
        <v>93</v>
      </c>
    </row>
    <row r="40" spans="16:20" ht="15" thickTop="1">
      <c r="P40" s="22">
        <v>0</v>
      </c>
      <c r="Q40" s="208"/>
      <c r="R40" s="208"/>
      <c r="S40" s="233"/>
      <c r="T40" s="234"/>
    </row>
    <row r="41" spans="16:20">
      <c r="P41" s="15" t="s">
        <v>103</v>
      </c>
      <c r="Q41" s="208"/>
      <c r="R41" s="208"/>
      <c r="S41" s="208"/>
      <c r="T41" s="217"/>
    </row>
    <row r="42" spans="16:20">
      <c r="P42" s="15" t="s">
        <v>107</v>
      </c>
      <c r="Q42" s="208"/>
      <c r="R42" s="208"/>
      <c r="S42" s="208"/>
      <c r="T42" s="217"/>
    </row>
    <row r="43" spans="16:20">
      <c r="P43" s="15" t="s">
        <v>110</v>
      </c>
      <c r="Q43" s="208"/>
      <c r="R43" s="208"/>
      <c r="S43" s="208"/>
      <c r="T43" s="217"/>
    </row>
    <row r="44" spans="16:20" ht="15" thickBot="1">
      <c r="P44" s="19" t="s">
        <v>115</v>
      </c>
      <c r="Q44" s="216"/>
      <c r="R44" s="216"/>
      <c r="S44" s="216"/>
      <c r="T44" s="218"/>
    </row>
    <row r="45" spans="16:20" ht="15.75" thickTop="1" thickBot="1"/>
    <row r="46" spans="16:20" ht="15" thickTop="1">
      <c r="P46" s="323" t="s">
        <v>123</v>
      </c>
      <c r="Q46" s="324"/>
      <c r="R46" s="324"/>
      <c r="S46" s="324"/>
      <c r="T46" s="325"/>
    </row>
    <row r="47" spans="16:20" ht="15" thickBot="1">
      <c r="P47" s="326" t="s">
        <v>84</v>
      </c>
      <c r="Q47" s="327"/>
      <c r="R47" s="327"/>
      <c r="S47" s="327"/>
      <c r="T47" s="328"/>
    </row>
    <row r="48" spans="16:20" ht="15.75" thickTop="1" thickBot="1">
      <c r="P48" s="60" t="s">
        <v>89</v>
      </c>
      <c r="Q48" s="61" t="s">
        <v>90</v>
      </c>
      <c r="R48" s="61" t="s">
        <v>91</v>
      </c>
      <c r="S48" s="61" t="s">
        <v>92</v>
      </c>
      <c r="T48" s="62" t="s">
        <v>93</v>
      </c>
    </row>
    <row r="49" spans="16:20" ht="15" thickTop="1">
      <c r="P49" s="63">
        <v>0</v>
      </c>
      <c r="Q49" s="233"/>
      <c r="R49" s="233"/>
      <c r="S49" s="233"/>
      <c r="T49" s="234"/>
    </row>
    <row r="50" spans="16:20">
      <c r="P50" s="64" t="s">
        <v>103</v>
      </c>
      <c r="Q50" s="208"/>
      <c r="R50" s="208"/>
      <c r="S50" s="208"/>
      <c r="T50" s="217"/>
    </row>
    <row r="51" spans="16:20">
      <c r="P51" s="64" t="s">
        <v>107</v>
      </c>
      <c r="Q51" s="208"/>
      <c r="R51" s="208"/>
      <c r="S51" s="208"/>
      <c r="T51" s="217"/>
    </row>
    <row r="52" spans="16:20">
      <c r="P52" s="64" t="s">
        <v>110</v>
      </c>
      <c r="Q52" s="208"/>
      <c r="R52" s="208"/>
      <c r="S52" s="208"/>
      <c r="T52" s="217"/>
    </row>
    <row r="53" spans="16:20" ht="15" thickBot="1">
      <c r="P53" s="65" t="s">
        <v>115</v>
      </c>
      <c r="Q53" s="216"/>
      <c r="R53" s="216"/>
      <c r="S53" s="216"/>
      <c r="T53" s="218"/>
    </row>
    <row r="54" spans="16:20" ht="15.75" thickTop="1" thickBot="1"/>
    <row r="55" spans="16:20" ht="15" thickTop="1">
      <c r="P55" s="302" t="s">
        <v>124</v>
      </c>
      <c r="Q55" s="303"/>
      <c r="R55" s="303"/>
      <c r="S55" s="303"/>
      <c r="T55" s="304"/>
    </row>
    <row r="56" spans="16:20" ht="15" thickBot="1">
      <c r="P56" s="289" t="s">
        <v>84</v>
      </c>
      <c r="Q56" s="290"/>
      <c r="R56" s="290"/>
      <c r="S56" s="290"/>
      <c r="T56" s="291"/>
    </row>
    <row r="57" spans="16:20" ht="15.75" thickTop="1" thickBot="1">
      <c r="P57" s="66" t="s">
        <v>89</v>
      </c>
      <c r="Q57" s="67" t="s">
        <v>90</v>
      </c>
      <c r="R57" s="67" t="s">
        <v>91</v>
      </c>
      <c r="S57" s="67" t="s">
        <v>92</v>
      </c>
      <c r="T57" s="68" t="s">
        <v>93</v>
      </c>
    </row>
    <row r="58" spans="16:20" ht="15" thickTop="1">
      <c r="P58" s="23">
        <v>0</v>
      </c>
      <c r="Q58" s="233"/>
      <c r="R58" s="233"/>
      <c r="S58" s="233"/>
      <c r="T58" s="234"/>
    </row>
    <row r="59" spans="16:20">
      <c r="P59" s="24" t="s">
        <v>103</v>
      </c>
      <c r="Q59" s="208"/>
      <c r="R59" s="208"/>
      <c r="S59" s="208"/>
      <c r="T59" s="217"/>
    </row>
    <row r="60" spans="16:20">
      <c r="P60" s="24" t="s">
        <v>107</v>
      </c>
      <c r="Q60" s="208"/>
      <c r="R60" s="208"/>
      <c r="S60" s="208"/>
      <c r="T60" s="217"/>
    </row>
    <row r="61" spans="16:20">
      <c r="P61" s="24" t="s">
        <v>110</v>
      </c>
      <c r="Q61" s="208"/>
      <c r="R61" s="208"/>
      <c r="S61" s="208"/>
      <c r="T61" s="217"/>
    </row>
    <row r="62" spans="16:20" ht="15" thickBot="1">
      <c r="P62" s="25" t="s">
        <v>115</v>
      </c>
      <c r="Q62" s="216"/>
      <c r="R62" s="216"/>
      <c r="S62" s="216"/>
      <c r="T62" s="218"/>
    </row>
    <row r="63" spans="16:20" ht="15" thickTop="1"/>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abSelected="1" topLeftCell="Q1" workbookViewId="0">
      <selection activeCell="AG8" sqref="AG8"/>
    </sheetView>
  </sheetViews>
  <sheetFormatPr defaultRowHeight="14.25"/>
  <cols>
    <col min="1" max="1" width="14.375" customWidth="1"/>
    <col min="2" max="2" width="9.875" bestFit="1" customWidth="1"/>
    <col min="3" max="3" width="10.25" customWidth="1"/>
    <col min="6" max="6" width="13.375" customWidth="1"/>
    <col min="7" max="7" width="15.625" bestFit="1" customWidth="1"/>
    <col min="8" max="8" width="9.875" bestFit="1" customWidth="1"/>
    <col min="11" max="11" width="13.375" customWidth="1"/>
    <col min="12" max="12" width="15.625" customWidth="1"/>
    <col min="13" max="13" width="10.125" bestFit="1" customWidth="1"/>
    <col min="14" max="14" width="15.75" bestFit="1" customWidth="1"/>
    <col min="18" max="18" width="15.625" bestFit="1" customWidth="1"/>
    <col min="19" max="19" width="15.75" bestFit="1" customWidth="1"/>
    <col min="20" max="20" width="15.625" bestFit="1" customWidth="1"/>
    <col min="21" max="21" width="18" bestFit="1" customWidth="1"/>
    <col min="24" max="24" width="13.75" customWidth="1"/>
    <col min="25" max="25" width="11.25" customWidth="1"/>
    <col min="26" max="26" width="11" customWidth="1"/>
    <col min="30" max="30" width="13.25" customWidth="1"/>
    <col min="31" max="31" width="14.125" customWidth="1"/>
    <col min="32" max="32" width="15" customWidth="1"/>
    <col min="33" max="33" width="10" bestFit="1" customWidth="1"/>
  </cols>
  <sheetData>
    <row r="1" spans="1:33" ht="15">
      <c r="A1" s="1" t="s">
        <v>125</v>
      </c>
      <c r="X1" s="1" t="s">
        <v>126</v>
      </c>
      <c r="AD1" s="1" t="s">
        <v>127</v>
      </c>
    </row>
    <row r="2" spans="1:33" ht="15">
      <c r="A2" s="1"/>
    </row>
    <row r="3" spans="1:33" ht="15.75" thickBot="1">
      <c r="A3" s="1" t="s">
        <v>128</v>
      </c>
      <c r="F3" s="1" t="s">
        <v>129</v>
      </c>
      <c r="K3" s="1" t="s">
        <v>130</v>
      </c>
      <c r="Q3" s="1" t="s">
        <v>131</v>
      </c>
    </row>
    <row r="4" spans="1:33" ht="15" thickTop="1">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c r="A7" s="28" t="s">
        <v>151</v>
      </c>
      <c r="B7" s="233">
        <v>60</v>
      </c>
      <c r="C7" s="233">
        <v>60</v>
      </c>
      <c r="D7" s="357">
        <v>0.41736111111111113</v>
      </c>
      <c r="F7" s="94" t="s">
        <v>151</v>
      </c>
      <c r="G7" s="233">
        <v>20</v>
      </c>
      <c r="H7" s="233">
        <v>100</v>
      </c>
      <c r="I7" s="357">
        <v>0.20902777777777778</v>
      </c>
      <c r="K7" s="48" t="s">
        <v>151</v>
      </c>
      <c r="L7" s="233">
        <v>60</v>
      </c>
      <c r="M7" s="233">
        <v>140</v>
      </c>
      <c r="N7" s="233">
        <v>60</v>
      </c>
      <c r="O7" s="357">
        <v>4.2361111111111113E-2</v>
      </c>
      <c r="Q7" s="124" t="s">
        <v>151</v>
      </c>
      <c r="R7" s="248">
        <v>140</v>
      </c>
      <c r="S7" s="248">
        <v>20</v>
      </c>
      <c r="T7" s="248">
        <v>60</v>
      </c>
      <c r="U7" s="249">
        <v>100</v>
      </c>
      <c r="X7" s="28" t="s">
        <v>151</v>
      </c>
      <c r="Y7" s="233">
        <v>10</v>
      </c>
      <c r="Z7" s="233">
        <v>40</v>
      </c>
      <c r="AA7" s="357">
        <v>4.4444444444444446E-2</v>
      </c>
      <c r="AD7" s="94" t="s">
        <v>151</v>
      </c>
      <c r="AE7" s="250">
        <v>1</v>
      </c>
      <c r="AF7" s="233">
        <v>40</v>
      </c>
      <c r="AG7" s="357">
        <v>6.9444444444444448E-2</v>
      </c>
    </row>
    <row r="8" spans="1:33" ht="15" thickBot="1">
      <c r="A8" s="30" t="s">
        <v>152</v>
      </c>
      <c r="B8" s="208" t="s">
        <v>210</v>
      </c>
      <c r="C8" s="208" t="s">
        <v>210</v>
      </c>
      <c r="D8" s="358">
        <v>0.41736111111111113</v>
      </c>
      <c r="F8" s="4" t="s">
        <v>152</v>
      </c>
      <c r="G8" s="208">
        <v>20</v>
      </c>
      <c r="H8" s="208">
        <v>100</v>
      </c>
      <c r="I8" s="358"/>
      <c r="K8" s="49" t="s">
        <v>152</v>
      </c>
      <c r="L8" s="208">
        <v>60</v>
      </c>
      <c r="M8" s="208">
        <v>140</v>
      </c>
      <c r="N8" s="208">
        <v>60</v>
      </c>
      <c r="O8" s="358">
        <v>4.2361111111111113E-2</v>
      </c>
      <c r="Q8" s="342" t="s">
        <v>213</v>
      </c>
      <c r="R8" s="343"/>
      <c r="S8" s="343"/>
      <c r="T8" s="343"/>
      <c r="U8" s="344"/>
      <c r="X8" s="31" t="s">
        <v>153</v>
      </c>
      <c r="Y8" s="216">
        <v>1</v>
      </c>
      <c r="Z8" s="216">
        <f>1*(10/40)</f>
        <v>0.25</v>
      </c>
      <c r="AA8" s="361">
        <v>4.4444444444444446E-2</v>
      </c>
      <c r="AD8" s="6" t="s">
        <v>153</v>
      </c>
      <c r="AE8" s="216">
        <f>(AE7/AF7)</f>
        <v>2.5000000000000001E-2</v>
      </c>
      <c r="AF8" s="241">
        <v>1</v>
      </c>
      <c r="AG8" s="361">
        <v>6.9444444444444448E-2</v>
      </c>
    </row>
    <row r="9" spans="1:33" ht="15.75" thickTop="1" thickBot="1">
      <c r="A9" s="30" t="s">
        <v>153</v>
      </c>
      <c r="B9" s="208">
        <v>1</v>
      </c>
      <c r="C9" s="240">
        <v>1</v>
      </c>
      <c r="D9" s="217"/>
      <c r="F9" s="4" t="s">
        <v>153</v>
      </c>
      <c r="G9" s="208">
        <v>5</v>
      </c>
      <c r="H9" s="240">
        <v>1</v>
      </c>
      <c r="I9" s="358">
        <v>0.20902777777777778</v>
      </c>
      <c r="K9" s="49" t="s">
        <v>153</v>
      </c>
      <c r="L9" s="208">
        <v>1</v>
      </c>
      <c r="M9" s="245"/>
      <c r="N9" s="240">
        <v>1</v>
      </c>
      <c r="O9" s="358">
        <v>4.2361111111111113E-2</v>
      </c>
    </row>
    <row r="10" spans="1:33" ht="15.75" thickTop="1" thickBot="1">
      <c r="A10" s="31" t="s">
        <v>154</v>
      </c>
      <c r="B10" s="241" t="s">
        <v>155</v>
      </c>
      <c r="C10" s="216" t="s">
        <v>211</v>
      </c>
      <c r="D10" s="242"/>
      <c r="F10" s="6" t="s">
        <v>154</v>
      </c>
      <c r="G10" s="241" t="s">
        <v>155</v>
      </c>
      <c r="H10" s="216" t="s">
        <v>211</v>
      </c>
      <c r="I10" s="242"/>
      <c r="K10" s="50" t="s">
        <v>154</v>
      </c>
      <c r="L10" s="241" t="s">
        <v>155</v>
      </c>
      <c r="M10" s="246"/>
      <c r="N10" s="216" t="s">
        <v>212</v>
      </c>
      <c r="O10" s="242"/>
      <c r="Q10" s="72"/>
      <c r="R10" s="115" t="s">
        <v>132</v>
      </c>
      <c r="S10" s="116" t="s">
        <v>133</v>
      </c>
      <c r="T10" s="116" t="s">
        <v>132</v>
      </c>
      <c r="U10" s="117" t="s">
        <v>133</v>
      </c>
      <c r="X10" s="336" t="s">
        <v>156</v>
      </c>
      <c r="Y10" s="337"/>
      <c r="Z10" s="337"/>
      <c r="AA10" s="338"/>
      <c r="AD10" s="336" t="s">
        <v>157</v>
      </c>
      <c r="AE10" s="337"/>
      <c r="AF10" s="337"/>
      <c r="AG10" s="338"/>
    </row>
    <row r="11" spans="1:33" ht="15.75" thickTop="1" thickBot="1">
      <c r="Q11" s="72"/>
      <c r="R11" s="118" t="s">
        <v>141</v>
      </c>
      <c r="S11" s="119" t="s">
        <v>139</v>
      </c>
      <c r="T11" s="119" t="s">
        <v>137</v>
      </c>
      <c r="U11" s="120" t="s">
        <v>142</v>
      </c>
      <c r="X11" s="339" t="s">
        <v>158</v>
      </c>
      <c r="Y11" s="340"/>
      <c r="Z11" s="340"/>
      <c r="AA11" s="341"/>
      <c r="AD11" s="339" t="s">
        <v>159</v>
      </c>
      <c r="AE11" s="340"/>
      <c r="AF11" s="340"/>
      <c r="AG11" s="341"/>
    </row>
    <row r="12" spans="1:33" ht="15.75" thickTop="1" thickBot="1">
      <c r="A12" s="336" t="s">
        <v>160</v>
      </c>
      <c r="B12" s="337"/>
      <c r="C12" s="337"/>
      <c r="D12" s="338"/>
      <c r="F12" s="336" t="s">
        <v>161</v>
      </c>
      <c r="G12" s="337"/>
      <c r="H12" s="337"/>
      <c r="I12" s="338"/>
      <c r="K12" s="336" t="s">
        <v>162</v>
      </c>
      <c r="L12" s="337"/>
      <c r="M12" s="337"/>
      <c r="N12" s="338"/>
      <c r="Q12" s="26"/>
      <c r="R12" s="121" t="s">
        <v>146</v>
      </c>
      <c r="S12" s="122" t="s">
        <v>147</v>
      </c>
      <c r="T12" s="122" t="s">
        <v>149</v>
      </c>
      <c r="U12" s="123" t="s">
        <v>150</v>
      </c>
      <c r="X12" s="70" t="s">
        <v>40</v>
      </c>
      <c r="Y12" s="70" t="s">
        <v>163</v>
      </c>
      <c r="Z12" s="70" t="s">
        <v>164</v>
      </c>
      <c r="AA12" s="70" t="s">
        <v>165</v>
      </c>
      <c r="AD12" s="95" t="s">
        <v>40</v>
      </c>
      <c r="AE12" s="95" t="s">
        <v>163</v>
      </c>
      <c r="AF12" s="95" t="s">
        <v>164</v>
      </c>
      <c r="AG12" s="95" t="s">
        <v>165</v>
      </c>
    </row>
    <row r="13" spans="1:33" ht="15.75" thickTop="1" thickBot="1">
      <c r="A13" s="339" t="s">
        <v>166</v>
      </c>
      <c r="B13" s="340"/>
      <c r="C13" s="340"/>
      <c r="D13" s="341"/>
      <c r="F13" s="339" t="s">
        <v>167</v>
      </c>
      <c r="G13" s="340"/>
      <c r="H13" s="340"/>
      <c r="I13" s="341"/>
      <c r="K13" s="339" t="s">
        <v>166</v>
      </c>
      <c r="L13" s="340"/>
      <c r="M13" s="340"/>
      <c r="N13" s="341"/>
      <c r="Q13" s="124" t="s">
        <v>151</v>
      </c>
      <c r="R13" s="248">
        <v>3</v>
      </c>
      <c r="S13" s="248"/>
      <c r="T13" s="248"/>
      <c r="U13" s="249"/>
      <c r="X13" s="71"/>
      <c r="Y13" s="71"/>
      <c r="Z13" s="71" t="s">
        <v>168</v>
      </c>
      <c r="AA13" s="71" t="s">
        <v>169</v>
      </c>
      <c r="AD13" s="96"/>
      <c r="AE13" s="96"/>
      <c r="AF13" s="96" t="s">
        <v>168</v>
      </c>
      <c r="AG13" s="96" t="s">
        <v>169</v>
      </c>
    </row>
    <row r="14" spans="1:33" ht="15.75" thickTop="1" thickBot="1">
      <c r="A14" s="70" t="s">
        <v>40</v>
      </c>
      <c r="B14" s="70" t="s">
        <v>163</v>
      </c>
      <c r="C14" s="70" t="s">
        <v>164</v>
      </c>
      <c r="D14" s="70" t="s">
        <v>165</v>
      </c>
      <c r="F14" s="95" t="s">
        <v>40</v>
      </c>
      <c r="G14" s="95" t="s">
        <v>163</v>
      </c>
      <c r="H14" s="95" t="s">
        <v>164</v>
      </c>
      <c r="I14" s="95" t="s">
        <v>165</v>
      </c>
      <c r="K14" s="44" t="s">
        <v>40</v>
      </c>
      <c r="L14" s="44" t="s">
        <v>163</v>
      </c>
      <c r="M14" s="44" t="s">
        <v>164</v>
      </c>
      <c r="N14" s="44" t="s">
        <v>165</v>
      </c>
      <c r="Q14" s="342" t="s">
        <v>214</v>
      </c>
      <c r="R14" s="343"/>
      <c r="S14" s="343"/>
      <c r="T14" s="343"/>
      <c r="U14" s="344"/>
      <c r="X14" s="83">
        <v>150</v>
      </c>
      <c r="Y14" s="235">
        <v>35</v>
      </c>
      <c r="Z14" s="235">
        <f>X14/Y14</f>
        <v>4.2857142857142856</v>
      </c>
      <c r="AA14" s="360">
        <f>Z14/0.25</f>
        <v>17.142857142857142</v>
      </c>
      <c r="AD14" s="98">
        <v>200</v>
      </c>
      <c r="AE14" s="235">
        <v>40</v>
      </c>
      <c r="AF14" s="359">
        <f>AD14/AE14</f>
        <v>5</v>
      </c>
      <c r="AG14" s="360">
        <f>AF14/0.025</f>
        <v>200</v>
      </c>
    </row>
    <row r="15" spans="1:33" ht="15.75" thickTop="1" thickBot="1">
      <c r="A15" s="71"/>
      <c r="B15" s="71"/>
      <c r="C15" s="71" t="s">
        <v>168</v>
      </c>
      <c r="D15" s="71" t="s">
        <v>169</v>
      </c>
      <c r="F15" s="96"/>
      <c r="G15" s="96"/>
      <c r="H15" s="96" t="s">
        <v>168</v>
      </c>
      <c r="I15" s="96" t="s">
        <v>169</v>
      </c>
      <c r="K15" s="47"/>
      <c r="L15" s="47"/>
      <c r="M15" s="47" t="s">
        <v>168</v>
      </c>
      <c r="N15" s="47" t="s">
        <v>169</v>
      </c>
      <c r="X15" s="83">
        <v>200</v>
      </c>
      <c r="Y15" s="238">
        <v>48</v>
      </c>
      <c r="Z15" s="235">
        <f t="shared" ref="Z15:Z20" si="0">X15/Y15</f>
        <v>4.166666666666667</v>
      </c>
      <c r="AA15" s="360">
        <f t="shared" ref="AA15:AA20" si="1">Z15/0.25</f>
        <v>16.666666666666668</v>
      </c>
      <c r="AD15" s="98">
        <v>250</v>
      </c>
      <c r="AE15" s="238">
        <v>63</v>
      </c>
      <c r="AF15" s="359">
        <f t="shared" ref="AF15:AF20" si="2">AD15/AE15</f>
        <v>3.9682539682539684</v>
      </c>
      <c r="AG15" s="360">
        <f t="shared" ref="AG15:AG20" si="3">AF15/0.025</f>
        <v>158.73015873015873</v>
      </c>
    </row>
    <row r="16" spans="1:33" ht="15" thickTop="1">
      <c r="A16" s="82">
        <v>50</v>
      </c>
      <c r="B16" s="243">
        <v>57</v>
      </c>
      <c r="C16" s="359">
        <f>A16/B16</f>
        <v>0.8771929824561403</v>
      </c>
      <c r="D16" s="360">
        <f>C16/1</f>
        <v>0.8771929824561403</v>
      </c>
      <c r="F16" s="97">
        <v>50</v>
      </c>
      <c r="G16" s="235">
        <v>10</v>
      </c>
      <c r="H16" s="235">
        <f>F16/G16</f>
        <v>5</v>
      </c>
      <c r="I16" s="360">
        <f>H16/1</f>
        <v>5</v>
      </c>
      <c r="K16" s="112">
        <v>50</v>
      </c>
      <c r="L16" s="235">
        <v>48</v>
      </c>
      <c r="M16" s="235">
        <f>K16/L16</f>
        <v>1.0416666666666667</v>
      </c>
      <c r="N16" s="360">
        <f>M16/1</f>
        <v>1.0416666666666667</v>
      </c>
      <c r="Q16" s="336" t="s">
        <v>170</v>
      </c>
      <c r="R16" s="337"/>
      <c r="S16" s="337"/>
      <c r="T16" s="338"/>
      <c r="X16" s="83">
        <v>250</v>
      </c>
      <c r="Y16" s="238">
        <v>64</v>
      </c>
      <c r="Z16" s="235">
        <f t="shared" si="0"/>
        <v>3.90625</v>
      </c>
      <c r="AA16" s="360">
        <f t="shared" si="1"/>
        <v>15.625</v>
      </c>
      <c r="AD16" s="98">
        <v>300</v>
      </c>
      <c r="AE16" s="238">
        <v>81</v>
      </c>
      <c r="AF16" s="359">
        <f t="shared" si="2"/>
        <v>3.7037037037037037</v>
      </c>
      <c r="AG16" s="360">
        <f t="shared" si="3"/>
        <v>148.14814814814815</v>
      </c>
    </row>
    <row r="17" spans="1:33" ht="15" thickBot="1">
      <c r="A17" s="83">
        <v>100</v>
      </c>
      <c r="B17" s="244">
        <v>165</v>
      </c>
      <c r="C17" s="359">
        <f t="shared" ref="C17:C22" si="4">A17/B17</f>
        <v>0.60606060606060608</v>
      </c>
      <c r="D17" s="360">
        <f t="shared" ref="D17:D23" si="5">C17/1</f>
        <v>0.60606060606060608</v>
      </c>
      <c r="F17" s="98">
        <v>100</v>
      </c>
      <c r="G17" s="236">
        <v>20</v>
      </c>
      <c r="H17" s="235">
        <f t="shared" ref="H17:H23" si="6">F17/G17</f>
        <v>5</v>
      </c>
      <c r="I17" s="360">
        <f t="shared" ref="I17:I23" si="7">H17/1</f>
        <v>5</v>
      </c>
      <c r="K17" s="113">
        <v>100</v>
      </c>
      <c r="L17" s="238">
        <v>54</v>
      </c>
      <c r="M17" s="235">
        <f t="shared" ref="M17:M23" si="8">K17/L17</f>
        <v>1.8518518518518519</v>
      </c>
      <c r="N17" s="360">
        <f t="shared" ref="N17:N23" si="9">M17/1</f>
        <v>1.8518518518518519</v>
      </c>
      <c r="Q17" s="339" t="s">
        <v>171</v>
      </c>
      <c r="R17" s="340"/>
      <c r="S17" s="340"/>
      <c r="T17" s="341"/>
      <c r="X17" s="83">
        <v>300</v>
      </c>
      <c r="Y17" s="238">
        <v>81</v>
      </c>
      <c r="Z17" s="235">
        <f t="shared" si="0"/>
        <v>3.7037037037037037</v>
      </c>
      <c r="AA17" s="360">
        <f t="shared" si="1"/>
        <v>14.814814814814815</v>
      </c>
      <c r="AD17" s="98">
        <v>350</v>
      </c>
      <c r="AE17" s="238">
        <v>89</v>
      </c>
      <c r="AF17" s="359">
        <f t="shared" si="2"/>
        <v>3.9325842696629212</v>
      </c>
      <c r="AG17" s="360">
        <f t="shared" si="3"/>
        <v>157.30337078651684</v>
      </c>
    </row>
    <row r="18" spans="1:33" ht="15" thickTop="1">
      <c r="A18" s="83">
        <v>150</v>
      </c>
      <c r="B18" s="236">
        <v>190</v>
      </c>
      <c r="C18" s="359">
        <f t="shared" si="4"/>
        <v>0.78947368421052633</v>
      </c>
      <c r="D18" s="360">
        <f t="shared" si="5"/>
        <v>0.78947368421052633</v>
      </c>
      <c r="F18" s="98">
        <v>150</v>
      </c>
      <c r="G18" s="236">
        <v>30</v>
      </c>
      <c r="H18" s="235">
        <f t="shared" si="6"/>
        <v>5</v>
      </c>
      <c r="I18" s="360">
        <f t="shared" si="7"/>
        <v>5</v>
      </c>
      <c r="K18" s="113">
        <v>150</v>
      </c>
      <c r="L18" s="238">
        <v>66</v>
      </c>
      <c r="M18" s="235">
        <f t="shared" si="8"/>
        <v>2.2727272727272729</v>
      </c>
      <c r="N18" s="360">
        <f t="shared" si="9"/>
        <v>2.2727272727272729</v>
      </c>
      <c r="Q18" s="125" t="s">
        <v>40</v>
      </c>
      <c r="R18" s="125" t="s">
        <v>163</v>
      </c>
      <c r="S18" s="125" t="s">
        <v>164</v>
      </c>
      <c r="T18" s="125" t="s">
        <v>165</v>
      </c>
      <c r="X18" s="83">
        <v>350</v>
      </c>
      <c r="Y18" s="238">
        <v>113</v>
      </c>
      <c r="Z18" s="235">
        <f t="shared" si="0"/>
        <v>3.0973451327433628</v>
      </c>
      <c r="AA18" s="360">
        <f t="shared" si="1"/>
        <v>12.389380530973451</v>
      </c>
      <c r="AD18" s="98">
        <v>400</v>
      </c>
      <c r="AE18" s="238">
        <v>102</v>
      </c>
      <c r="AF18" s="359">
        <f t="shared" si="2"/>
        <v>3.9215686274509802</v>
      </c>
      <c r="AG18" s="360">
        <f t="shared" si="3"/>
        <v>156.8627450980392</v>
      </c>
    </row>
    <row r="19" spans="1:33" ht="15" thickBot="1">
      <c r="A19" s="83">
        <v>200</v>
      </c>
      <c r="B19" s="236">
        <v>229</v>
      </c>
      <c r="C19" s="359">
        <f t="shared" si="4"/>
        <v>0.8733624454148472</v>
      </c>
      <c r="D19" s="360">
        <f t="shared" si="5"/>
        <v>0.8733624454148472</v>
      </c>
      <c r="F19" s="98">
        <v>200</v>
      </c>
      <c r="G19" s="236">
        <v>40</v>
      </c>
      <c r="H19" s="235">
        <f t="shared" si="6"/>
        <v>5</v>
      </c>
      <c r="I19" s="360">
        <f t="shared" si="7"/>
        <v>5</v>
      </c>
      <c r="K19" s="113">
        <v>200</v>
      </c>
      <c r="L19" s="238">
        <v>103</v>
      </c>
      <c r="M19" s="235">
        <f t="shared" si="8"/>
        <v>1.941747572815534</v>
      </c>
      <c r="N19" s="360">
        <f t="shared" si="9"/>
        <v>1.941747572815534</v>
      </c>
      <c r="Q19" s="126"/>
      <c r="R19" s="126"/>
      <c r="S19" s="126" t="s">
        <v>168</v>
      </c>
      <c r="T19" s="126" t="s">
        <v>169</v>
      </c>
      <c r="X19" s="83">
        <v>400</v>
      </c>
      <c r="Y19" s="238">
        <v>123</v>
      </c>
      <c r="Z19" s="235">
        <f t="shared" si="0"/>
        <v>3.2520325203252032</v>
      </c>
      <c r="AA19" s="360">
        <f t="shared" si="1"/>
        <v>13.008130081300813</v>
      </c>
      <c r="AD19" s="98">
        <v>450</v>
      </c>
      <c r="AE19" s="238">
        <v>108</v>
      </c>
      <c r="AF19" s="359">
        <f t="shared" si="2"/>
        <v>4.166666666666667</v>
      </c>
      <c r="AG19" s="360">
        <f t="shared" si="3"/>
        <v>166.66666666666666</v>
      </c>
    </row>
    <row r="20" spans="1:33" ht="15.75" thickTop="1" thickBot="1">
      <c r="A20" s="83">
        <v>250</v>
      </c>
      <c r="B20" s="236">
        <v>252</v>
      </c>
      <c r="C20" s="359">
        <f t="shared" si="4"/>
        <v>0.99206349206349209</v>
      </c>
      <c r="D20" s="360">
        <f t="shared" si="5"/>
        <v>0.99206349206349209</v>
      </c>
      <c r="F20" s="98">
        <v>250</v>
      </c>
      <c r="G20" s="236">
        <v>50</v>
      </c>
      <c r="H20" s="235">
        <f t="shared" si="6"/>
        <v>5</v>
      </c>
      <c r="I20" s="360">
        <f t="shared" si="7"/>
        <v>5</v>
      </c>
      <c r="K20" s="113">
        <v>250</v>
      </c>
      <c r="L20" s="238">
        <v>158</v>
      </c>
      <c r="M20" s="235">
        <f t="shared" si="8"/>
        <v>1.5822784810126582</v>
      </c>
      <c r="N20" s="360">
        <f t="shared" si="9"/>
        <v>1.5822784810126582</v>
      </c>
      <c r="Q20" s="127">
        <v>50</v>
      </c>
      <c r="R20" s="235">
        <v>40</v>
      </c>
      <c r="S20" s="235">
        <f>Q20/R20</f>
        <v>1.25</v>
      </c>
      <c r="T20" s="360">
        <f>S20/2.143</f>
        <v>0.58329444703686428</v>
      </c>
      <c r="X20" s="84">
        <v>450</v>
      </c>
      <c r="Y20" s="239">
        <v>146</v>
      </c>
      <c r="Z20" s="235">
        <f t="shared" si="0"/>
        <v>3.0821917808219177</v>
      </c>
      <c r="AA20" s="360">
        <f t="shared" si="1"/>
        <v>12.328767123287671</v>
      </c>
      <c r="AD20" s="99">
        <v>500</v>
      </c>
      <c r="AE20" s="239">
        <v>114</v>
      </c>
      <c r="AF20" s="359">
        <f t="shared" si="2"/>
        <v>4.3859649122807021</v>
      </c>
      <c r="AG20" s="360">
        <f t="shared" si="3"/>
        <v>175.43859649122808</v>
      </c>
    </row>
    <row r="21" spans="1:33" ht="15" thickTop="1">
      <c r="A21" s="83">
        <v>300</v>
      </c>
      <c r="B21" s="236">
        <v>314</v>
      </c>
      <c r="C21" s="359">
        <f t="shared" si="4"/>
        <v>0.95541401273885351</v>
      </c>
      <c r="D21" s="360">
        <f t="shared" si="5"/>
        <v>0.95541401273885351</v>
      </c>
      <c r="F21" s="98">
        <v>300</v>
      </c>
      <c r="G21" s="236">
        <v>60</v>
      </c>
      <c r="H21" s="235">
        <f t="shared" si="6"/>
        <v>5</v>
      </c>
      <c r="I21" s="360">
        <f t="shared" si="7"/>
        <v>5</v>
      </c>
      <c r="K21" s="113">
        <v>300</v>
      </c>
      <c r="L21" s="238">
        <v>200</v>
      </c>
      <c r="M21" s="235">
        <f t="shared" si="8"/>
        <v>1.5</v>
      </c>
      <c r="N21" s="360">
        <f t="shared" si="9"/>
        <v>1.5</v>
      </c>
      <c r="Q21" s="128">
        <v>100</v>
      </c>
      <c r="R21" s="238">
        <v>67</v>
      </c>
      <c r="S21" s="235">
        <f t="shared" ref="S21:S27" si="10">Q21/R21</f>
        <v>1.4925373134328359</v>
      </c>
      <c r="T21" s="360">
        <f t="shared" ref="T21:T27" si="11">S21/2.143</f>
        <v>0.6964709815365544</v>
      </c>
    </row>
    <row r="22" spans="1:33" ht="15">
      <c r="A22" s="83">
        <v>350</v>
      </c>
      <c r="B22" s="236">
        <v>388</v>
      </c>
      <c r="C22" s="359">
        <f t="shared" si="4"/>
        <v>0.90206185567010311</v>
      </c>
      <c r="D22" s="360">
        <f t="shared" si="5"/>
        <v>0.90206185567010311</v>
      </c>
      <c r="F22" s="98">
        <v>350</v>
      </c>
      <c r="G22" s="236">
        <v>70</v>
      </c>
      <c r="H22" s="235">
        <f t="shared" si="6"/>
        <v>5</v>
      </c>
      <c r="I22" s="360">
        <f t="shared" si="7"/>
        <v>5</v>
      </c>
      <c r="K22" s="113">
        <v>350</v>
      </c>
      <c r="L22" s="238">
        <v>232</v>
      </c>
      <c r="M22" s="235">
        <f t="shared" si="8"/>
        <v>1.5086206896551724</v>
      </c>
      <c r="N22" s="360">
        <f t="shared" si="9"/>
        <v>1.5086206896551724</v>
      </c>
      <c r="Q22" s="128">
        <v>150</v>
      </c>
      <c r="R22" s="238">
        <v>95</v>
      </c>
      <c r="S22" s="235">
        <f t="shared" si="10"/>
        <v>1.5789473684210527</v>
      </c>
      <c r="T22" s="360">
        <f t="shared" si="11"/>
        <v>0.7367929857307759</v>
      </c>
      <c r="X22" s="1" t="s">
        <v>172</v>
      </c>
      <c r="AD22" s="1" t="s">
        <v>172</v>
      </c>
    </row>
    <row r="23" spans="1:33" ht="15.75" thickBot="1">
      <c r="A23" s="84">
        <v>400</v>
      </c>
      <c r="B23" s="237">
        <v>431</v>
      </c>
      <c r="C23" s="359">
        <f>A23/B23</f>
        <v>0.92807424593967514</v>
      </c>
      <c r="D23" s="360">
        <f t="shared" si="5"/>
        <v>0.92807424593967514</v>
      </c>
      <c r="F23" s="99">
        <v>400</v>
      </c>
      <c r="G23" s="237">
        <v>80</v>
      </c>
      <c r="H23" s="235">
        <f t="shared" si="6"/>
        <v>5</v>
      </c>
      <c r="I23" s="360">
        <f t="shared" si="7"/>
        <v>5</v>
      </c>
      <c r="K23" s="114">
        <v>400</v>
      </c>
      <c r="L23" s="239">
        <v>269</v>
      </c>
      <c r="M23" s="235">
        <f t="shared" si="8"/>
        <v>1.486988847583643</v>
      </c>
      <c r="N23" s="360">
        <f t="shared" si="9"/>
        <v>1.486988847583643</v>
      </c>
      <c r="Q23" s="128">
        <v>200</v>
      </c>
      <c r="R23" s="238">
        <v>146</v>
      </c>
      <c r="S23" s="235">
        <f t="shared" si="10"/>
        <v>1.3698630136986301</v>
      </c>
      <c r="T23" s="360">
        <f t="shared" si="11"/>
        <v>0.63922679127327586</v>
      </c>
      <c r="X23" s="1" t="s">
        <v>173</v>
      </c>
      <c r="AD23" s="1" t="s">
        <v>173</v>
      </c>
    </row>
    <row r="24" spans="1:33" ht="15" thickTop="1">
      <c r="Q24" s="128">
        <v>250</v>
      </c>
      <c r="R24" s="238">
        <v>171</v>
      </c>
      <c r="S24" s="235">
        <f t="shared" si="10"/>
        <v>1.4619883040935673</v>
      </c>
      <c r="T24" s="360">
        <f t="shared" si="11"/>
        <v>0.68221572752849624</v>
      </c>
    </row>
    <row r="25" spans="1:33" ht="15">
      <c r="A25" s="1" t="s">
        <v>172</v>
      </c>
      <c r="F25" s="1" t="s">
        <v>172</v>
      </c>
      <c r="K25" s="1" t="s">
        <v>172</v>
      </c>
      <c r="Q25" s="128">
        <v>300</v>
      </c>
      <c r="R25" s="238">
        <v>183</v>
      </c>
      <c r="S25" s="235">
        <f t="shared" si="10"/>
        <v>1.639344262295082</v>
      </c>
      <c r="T25" s="360">
        <f t="shared" si="11"/>
        <v>0.76497632398277282</v>
      </c>
    </row>
    <row r="26" spans="1:33" ht="15">
      <c r="A26" s="1" t="s">
        <v>173</v>
      </c>
      <c r="F26" s="1" t="s">
        <v>173</v>
      </c>
      <c r="K26" s="1" t="s">
        <v>173</v>
      </c>
      <c r="Q26" s="128">
        <v>350</v>
      </c>
      <c r="R26" s="238">
        <v>199</v>
      </c>
      <c r="S26" s="235">
        <f t="shared" si="10"/>
        <v>1.7587939698492463</v>
      </c>
      <c r="T26" s="360">
        <f t="shared" si="11"/>
        <v>0.82071580487598994</v>
      </c>
    </row>
    <row r="27" spans="1:33" ht="15" thickBot="1">
      <c r="Q27" s="129">
        <v>400</v>
      </c>
      <c r="R27" s="239">
        <v>216</v>
      </c>
      <c r="S27" s="235">
        <f t="shared" si="10"/>
        <v>1.8518518518518519</v>
      </c>
      <c r="T27" s="360">
        <f t="shared" si="11"/>
        <v>0.8641399215360952</v>
      </c>
      <c r="W27" s="247"/>
    </row>
    <row r="28" spans="1:33" ht="15" thickTop="1"/>
    <row r="29" spans="1:33" ht="15">
      <c r="Q29" s="1" t="s">
        <v>172</v>
      </c>
    </row>
    <row r="30" spans="1:33" ht="15">
      <c r="Q30" s="1" t="s">
        <v>173</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AD1" zoomScale="142" zoomScaleNormal="142" workbookViewId="0">
      <selection activeCell="AK10" sqref="AK10:AU10"/>
    </sheetView>
  </sheetViews>
  <sheetFormatPr defaultRowHeight="14.25"/>
  <cols>
    <col min="4" max="4" width="10" bestFit="1" customWidth="1"/>
    <col min="9" max="9" width="11.625" bestFit="1" customWidth="1"/>
  </cols>
  <sheetData>
    <row r="1" spans="1:47" ht="15">
      <c r="A1" s="1" t="s">
        <v>174</v>
      </c>
    </row>
    <row r="2" spans="1:47" ht="15">
      <c r="A2" s="1"/>
    </row>
    <row r="3" spans="1:47" ht="15">
      <c r="A3" s="1" t="s">
        <v>175</v>
      </c>
      <c r="K3" s="1" t="s">
        <v>176</v>
      </c>
      <c r="P3" s="1" t="s">
        <v>177</v>
      </c>
    </row>
    <row r="4" spans="1:47" ht="15.75" thickBot="1">
      <c r="K4" s="1" t="s">
        <v>178</v>
      </c>
      <c r="AJ4" t="s">
        <v>35</v>
      </c>
    </row>
    <row r="5" spans="1:47" ht="15" thickBot="1">
      <c r="A5" s="164" t="s">
        <v>179</v>
      </c>
      <c r="B5" s="165" t="s">
        <v>180</v>
      </c>
      <c r="C5" s="165" t="s">
        <v>181</v>
      </c>
      <c r="D5" s="166" t="s">
        <v>182</v>
      </c>
      <c r="F5" s="171" t="s">
        <v>179</v>
      </c>
      <c r="G5" s="172" t="s">
        <v>180</v>
      </c>
      <c r="H5" s="172" t="s">
        <v>181</v>
      </c>
      <c r="I5" s="173" t="s">
        <v>182</v>
      </c>
      <c r="K5" s="178" t="s">
        <v>179</v>
      </c>
      <c r="L5" s="179" t="s">
        <v>180</v>
      </c>
      <c r="M5" s="179" t="s">
        <v>181</v>
      </c>
      <c r="N5" s="180" t="s">
        <v>182</v>
      </c>
      <c r="P5" s="283" t="s">
        <v>183</v>
      </c>
      <c r="Q5" s="284"/>
      <c r="R5" s="284"/>
      <c r="S5" s="285"/>
      <c r="U5" s="283" t="s">
        <v>184</v>
      </c>
      <c r="V5" s="284"/>
      <c r="W5" s="284"/>
      <c r="X5" s="285"/>
      <c r="Z5" s="283" t="s">
        <v>185</v>
      </c>
      <c r="AA5" s="284"/>
      <c r="AB5" s="284"/>
      <c r="AC5" s="285"/>
      <c r="AE5" s="283" t="s">
        <v>186</v>
      </c>
      <c r="AF5" s="284"/>
      <c r="AG5" s="284"/>
      <c r="AH5" s="285"/>
      <c r="AJ5" s="178">
        <v>1</v>
      </c>
      <c r="AK5" s="348" t="s">
        <v>187</v>
      </c>
      <c r="AL5" s="312"/>
      <c r="AM5" s="312"/>
      <c r="AN5" s="312"/>
      <c r="AO5" s="312"/>
      <c r="AP5" s="312"/>
      <c r="AQ5" s="312"/>
      <c r="AR5" s="312"/>
      <c r="AS5" s="312"/>
      <c r="AT5" s="312"/>
      <c r="AU5" s="313"/>
    </row>
    <row r="6" spans="1:47" ht="15" thickBot="1">
      <c r="A6" s="167" t="s">
        <v>57</v>
      </c>
      <c r="B6" s="168" t="s">
        <v>57</v>
      </c>
      <c r="C6" s="168"/>
      <c r="D6" s="169" t="s">
        <v>188</v>
      </c>
      <c r="F6" s="174" t="s">
        <v>57</v>
      </c>
      <c r="G6" s="175" t="s">
        <v>57</v>
      </c>
      <c r="H6" s="175"/>
      <c r="I6" s="176" t="s">
        <v>188</v>
      </c>
      <c r="K6" s="156" t="s">
        <v>57</v>
      </c>
      <c r="L6" s="181" t="s">
        <v>57</v>
      </c>
      <c r="M6" s="181"/>
      <c r="N6" s="182" t="s">
        <v>188</v>
      </c>
      <c r="P6" s="147" t="s">
        <v>179</v>
      </c>
      <c r="Q6" s="148" t="s">
        <v>180</v>
      </c>
      <c r="R6" s="148" t="s">
        <v>181</v>
      </c>
      <c r="S6" s="149" t="s">
        <v>182</v>
      </c>
      <c r="U6" s="147" t="s">
        <v>179</v>
      </c>
      <c r="V6" s="148" t="s">
        <v>180</v>
      </c>
      <c r="W6" s="148" t="s">
        <v>181</v>
      </c>
      <c r="X6" s="149" t="s">
        <v>182</v>
      </c>
      <c r="Z6" s="147" t="s">
        <v>179</v>
      </c>
      <c r="AA6" s="148" t="s">
        <v>180</v>
      </c>
      <c r="AB6" s="148" t="s">
        <v>181</v>
      </c>
      <c r="AC6" s="149" t="s">
        <v>182</v>
      </c>
      <c r="AE6" s="147" t="s">
        <v>179</v>
      </c>
      <c r="AF6" s="148" t="s">
        <v>180</v>
      </c>
      <c r="AG6" s="148" t="s">
        <v>181</v>
      </c>
      <c r="AH6" s="149" t="s">
        <v>182</v>
      </c>
      <c r="AJ6" s="155" t="s">
        <v>55</v>
      </c>
      <c r="AK6" s="349" t="s">
        <v>207</v>
      </c>
      <c r="AL6" s="350"/>
      <c r="AM6" s="350"/>
      <c r="AN6" s="350"/>
      <c r="AO6" s="350"/>
      <c r="AP6" s="350"/>
      <c r="AQ6" s="350"/>
      <c r="AR6" s="350"/>
      <c r="AS6" s="350"/>
      <c r="AT6" s="350"/>
      <c r="AU6" s="351"/>
    </row>
    <row r="7" spans="1:47" ht="15" thickBot="1">
      <c r="A7" s="164">
        <v>50</v>
      </c>
      <c r="B7" s="251">
        <v>60</v>
      </c>
      <c r="C7" s="251">
        <v>0.83</v>
      </c>
      <c r="D7" s="356">
        <f>C7/D$17</f>
        <v>0.27685123415610402</v>
      </c>
      <c r="F7" s="171">
        <v>50</v>
      </c>
      <c r="G7" s="251">
        <v>40</v>
      </c>
      <c r="H7" s="251">
        <v>1.25</v>
      </c>
      <c r="I7" s="356">
        <f>H7/I$17</f>
        <v>0.1033314044804497</v>
      </c>
      <c r="K7" s="178">
        <v>50</v>
      </c>
      <c r="L7" s="251">
        <v>36</v>
      </c>
      <c r="M7" s="255">
        <f>K7/L7</f>
        <v>1.3888888888888888</v>
      </c>
      <c r="N7" s="356">
        <f>M7/K$17</f>
        <v>2.7631067859869018E-2</v>
      </c>
      <c r="P7" s="151" t="s">
        <v>57</v>
      </c>
      <c r="Q7" s="152" t="s">
        <v>57</v>
      </c>
      <c r="R7" s="152"/>
      <c r="S7" s="153" t="s">
        <v>188</v>
      </c>
      <c r="U7" s="151" t="s">
        <v>57</v>
      </c>
      <c r="V7" s="152" t="s">
        <v>57</v>
      </c>
      <c r="W7" s="152"/>
      <c r="X7" s="153" t="s">
        <v>188</v>
      </c>
      <c r="Z7" s="151" t="s">
        <v>57</v>
      </c>
      <c r="AA7" s="152" t="s">
        <v>57</v>
      </c>
      <c r="AB7" s="152"/>
      <c r="AC7" s="153" t="s">
        <v>188</v>
      </c>
      <c r="AE7" s="151" t="s">
        <v>57</v>
      </c>
      <c r="AF7" s="152" t="s">
        <v>57</v>
      </c>
      <c r="AG7" s="152"/>
      <c r="AH7" s="153" t="s">
        <v>188</v>
      </c>
      <c r="AJ7" s="155">
        <v>2</v>
      </c>
      <c r="AK7" s="352" t="s">
        <v>189</v>
      </c>
      <c r="AL7" s="315"/>
      <c r="AM7" s="315"/>
      <c r="AN7" s="315"/>
      <c r="AO7" s="315"/>
      <c r="AP7" s="315"/>
      <c r="AQ7" s="315"/>
      <c r="AR7" s="315"/>
      <c r="AS7" s="315"/>
      <c r="AT7" s="315"/>
      <c r="AU7" s="316"/>
    </row>
    <row r="8" spans="1:47" ht="15" thickBot="1">
      <c r="A8" s="170">
        <v>100</v>
      </c>
      <c r="B8" s="208">
        <v>93</v>
      </c>
      <c r="C8" s="208">
        <v>1.07</v>
      </c>
      <c r="D8" s="356">
        <f>B8/D$17</f>
        <v>31.020680453635755</v>
      </c>
      <c r="F8" s="177">
        <v>100</v>
      </c>
      <c r="G8" s="208">
        <v>50</v>
      </c>
      <c r="H8" s="208">
        <v>2</v>
      </c>
      <c r="I8" s="356">
        <f t="shared" ref="I8:I16" si="0">H8/I$17</f>
        <v>0.16533024716871952</v>
      </c>
      <c r="K8" s="155">
        <v>100</v>
      </c>
      <c r="L8" s="208">
        <v>58</v>
      </c>
      <c r="M8" s="255">
        <f t="shared" ref="M8:M16" si="1">K8/L8</f>
        <v>1.7241379310344827</v>
      </c>
      <c r="N8" s="356">
        <f>M8/K$17</f>
        <v>3.4300635963975333E-2</v>
      </c>
      <c r="P8" s="147">
        <v>50</v>
      </c>
      <c r="Q8" s="251">
        <v>63</v>
      </c>
      <c r="R8" s="256">
        <f>P8/Q8</f>
        <v>0.79365079365079361</v>
      </c>
      <c r="S8" s="356">
        <f>R8/1</f>
        <v>0.79365079365079361</v>
      </c>
      <c r="U8" s="147">
        <v>50</v>
      </c>
      <c r="V8" s="251">
        <v>70</v>
      </c>
      <c r="W8" s="255">
        <f>U8/V8</f>
        <v>0.7142857142857143</v>
      </c>
      <c r="X8" s="356">
        <f>W8/1</f>
        <v>0.7142857142857143</v>
      </c>
      <c r="Z8" s="147">
        <v>50</v>
      </c>
      <c r="AA8" s="251">
        <v>90</v>
      </c>
      <c r="AB8" s="255">
        <f>Z8/AA8</f>
        <v>0.55555555555555558</v>
      </c>
      <c r="AC8" s="356">
        <f>AB8/1</f>
        <v>0.55555555555555558</v>
      </c>
      <c r="AE8" s="147">
        <v>50</v>
      </c>
      <c r="AF8" s="251">
        <v>55</v>
      </c>
      <c r="AG8" s="255">
        <f>AE8/AF8</f>
        <v>0.90909090909090906</v>
      </c>
      <c r="AH8" s="356">
        <f>AG8/1</f>
        <v>0.90909090909090906</v>
      </c>
      <c r="AJ8" s="155" t="s">
        <v>55</v>
      </c>
      <c r="AK8" s="349" t="s">
        <v>208</v>
      </c>
      <c r="AL8" s="350"/>
      <c r="AM8" s="350"/>
      <c r="AN8" s="350"/>
      <c r="AO8" s="350"/>
      <c r="AP8" s="350"/>
      <c r="AQ8" s="350"/>
      <c r="AR8" s="350"/>
      <c r="AS8" s="350"/>
      <c r="AT8" s="350"/>
      <c r="AU8" s="351"/>
    </row>
    <row r="9" spans="1:47" ht="15" thickBot="1">
      <c r="A9" s="170">
        <v>150</v>
      </c>
      <c r="B9" s="208">
        <v>124</v>
      </c>
      <c r="C9" s="208">
        <v>1.2</v>
      </c>
      <c r="D9" s="356">
        <f>B9/D$17</f>
        <v>41.360907271514343</v>
      </c>
      <c r="F9" s="177">
        <v>150</v>
      </c>
      <c r="G9" s="208">
        <v>70</v>
      </c>
      <c r="H9" s="208">
        <v>2.14</v>
      </c>
      <c r="I9" s="356">
        <f t="shared" si="0"/>
        <v>0.1769033644705299</v>
      </c>
      <c r="K9" s="155">
        <v>150</v>
      </c>
      <c r="L9" s="208">
        <v>60</v>
      </c>
      <c r="M9" s="255">
        <f t="shared" si="1"/>
        <v>2.5</v>
      </c>
      <c r="N9" s="356">
        <f>M9/K$17</f>
        <v>4.9735922147764233E-2</v>
      </c>
      <c r="P9" s="150">
        <v>100</v>
      </c>
      <c r="Q9" s="208">
        <v>120</v>
      </c>
      <c r="R9" s="256">
        <f t="shared" ref="R9:R17" si="2">P9/Q9</f>
        <v>0.83333333333333337</v>
      </c>
      <c r="S9" s="356">
        <f>R9/1</f>
        <v>0.83333333333333337</v>
      </c>
      <c r="U9" s="150">
        <v>100</v>
      </c>
      <c r="V9" s="208">
        <v>120</v>
      </c>
      <c r="W9" s="255">
        <f t="shared" ref="W9:W17" si="3">U9/V9</f>
        <v>0.83333333333333337</v>
      </c>
      <c r="X9" s="356">
        <f>W9/1</f>
        <v>0.83333333333333337</v>
      </c>
      <c r="Z9" s="150">
        <v>100</v>
      </c>
      <c r="AA9" s="208">
        <v>130</v>
      </c>
      <c r="AB9" s="255">
        <f t="shared" ref="AB9:AB17" si="4">Z9/AA9</f>
        <v>0.76923076923076927</v>
      </c>
      <c r="AC9" s="356">
        <f>AB9/1</f>
        <v>0.76923076923076927</v>
      </c>
      <c r="AE9" s="150">
        <v>100</v>
      </c>
      <c r="AF9" s="208">
        <v>114</v>
      </c>
      <c r="AG9" s="255">
        <f>AE9/AF9</f>
        <v>0.8771929824561403</v>
      </c>
      <c r="AH9" s="356">
        <f>AG9/1</f>
        <v>0.8771929824561403</v>
      </c>
      <c r="AJ9" s="155">
        <v>3</v>
      </c>
      <c r="AK9" s="352" t="s">
        <v>190</v>
      </c>
      <c r="AL9" s="315"/>
      <c r="AM9" s="315"/>
      <c r="AN9" s="315"/>
      <c r="AO9" s="315"/>
      <c r="AP9" s="315"/>
      <c r="AQ9" s="315"/>
      <c r="AR9" s="315"/>
      <c r="AS9" s="315"/>
      <c r="AT9" s="315"/>
      <c r="AU9" s="316"/>
    </row>
    <row r="10" spans="1:47" ht="15" thickBot="1">
      <c r="A10" s="170">
        <v>200</v>
      </c>
      <c r="B10" s="208">
        <v>180</v>
      </c>
      <c r="C10" s="208">
        <v>1.1100000000000001</v>
      </c>
      <c r="D10" s="356">
        <f>B10/D$17</f>
        <v>60.040026684456301</v>
      </c>
      <c r="F10" s="177">
        <v>200</v>
      </c>
      <c r="G10" s="208">
        <v>90</v>
      </c>
      <c r="H10" s="208">
        <v>2.2200000000000002</v>
      </c>
      <c r="I10" s="356">
        <f t="shared" si="0"/>
        <v>0.18351657435727869</v>
      </c>
      <c r="K10" s="155">
        <v>200</v>
      </c>
      <c r="L10" s="208">
        <v>95</v>
      </c>
      <c r="M10" s="255">
        <f t="shared" si="1"/>
        <v>2.1052631578947367</v>
      </c>
      <c r="N10" s="356">
        <f>M10/K$17</f>
        <v>4.1882881808643566E-2</v>
      </c>
      <c r="P10" s="150">
        <v>150</v>
      </c>
      <c r="Q10" s="208">
        <v>178</v>
      </c>
      <c r="R10" s="256">
        <f t="shared" si="2"/>
        <v>0.84269662921348309</v>
      </c>
      <c r="S10" s="356">
        <f>R10/1</f>
        <v>0.84269662921348309</v>
      </c>
      <c r="U10" s="150">
        <v>150</v>
      </c>
      <c r="V10" s="208">
        <v>170</v>
      </c>
      <c r="W10" s="255">
        <f t="shared" si="3"/>
        <v>0.88235294117647056</v>
      </c>
      <c r="X10" s="356">
        <f>W10/1</f>
        <v>0.88235294117647056</v>
      </c>
      <c r="Z10" s="150">
        <v>150</v>
      </c>
      <c r="AA10" s="208">
        <v>190</v>
      </c>
      <c r="AB10" s="255">
        <f t="shared" si="4"/>
        <v>0.78947368421052633</v>
      </c>
      <c r="AC10" s="356">
        <f>AB10/1</f>
        <v>0.78947368421052633</v>
      </c>
      <c r="AE10" s="150">
        <v>150</v>
      </c>
      <c r="AF10" s="208">
        <v>170</v>
      </c>
      <c r="AG10" s="255">
        <f>AE10/AF10</f>
        <v>0.88235294117647056</v>
      </c>
      <c r="AH10" s="356">
        <f>AG10/1</f>
        <v>0.88235294117647056</v>
      </c>
      <c r="AJ10" s="156" t="s">
        <v>55</v>
      </c>
      <c r="AK10" s="353" t="s">
        <v>209</v>
      </c>
      <c r="AL10" s="354"/>
      <c r="AM10" s="354"/>
      <c r="AN10" s="354"/>
      <c r="AO10" s="354"/>
      <c r="AP10" s="354"/>
      <c r="AQ10" s="354"/>
      <c r="AR10" s="354"/>
      <c r="AS10" s="354"/>
      <c r="AT10" s="354"/>
      <c r="AU10" s="355"/>
    </row>
    <row r="11" spans="1:47" ht="15" thickBot="1">
      <c r="A11" s="170">
        <v>250</v>
      </c>
      <c r="B11" s="208">
        <v>210</v>
      </c>
      <c r="C11" s="208">
        <v>1.19</v>
      </c>
      <c r="D11" s="356">
        <f>B11/D$17</f>
        <v>70.04669779853235</v>
      </c>
      <c r="F11" s="177">
        <v>250</v>
      </c>
      <c r="G11" s="208">
        <v>110</v>
      </c>
      <c r="H11" s="208">
        <v>2.27</v>
      </c>
      <c r="I11" s="356">
        <f t="shared" si="0"/>
        <v>0.18764983053649667</v>
      </c>
      <c r="K11" s="155">
        <v>250</v>
      </c>
      <c r="L11" s="208">
        <v>107</v>
      </c>
      <c r="M11" s="255">
        <f t="shared" si="1"/>
        <v>2.3364485981308412</v>
      </c>
      <c r="N11" s="356">
        <f>M11/K$17</f>
        <v>4.6482170231555361E-2</v>
      </c>
      <c r="P11" s="150">
        <v>200</v>
      </c>
      <c r="Q11" s="208">
        <v>232</v>
      </c>
      <c r="R11" s="256">
        <f t="shared" si="2"/>
        <v>0.86206896551724133</v>
      </c>
      <c r="S11" s="356">
        <f>R11/1</f>
        <v>0.86206896551724133</v>
      </c>
      <c r="U11" s="150">
        <v>200</v>
      </c>
      <c r="V11" s="208">
        <v>230</v>
      </c>
      <c r="W11" s="255">
        <f t="shared" si="3"/>
        <v>0.86956521739130432</v>
      </c>
      <c r="X11" s="356">
        <f>W11/1</f>
        <v>0.86956521739130432</v>
      </c>
      <c r="Z11" s="150">
        <v>200</v>
      </c>
      <c r="AA11" s="208">
        <v>230</v>
      </c>
      <c r="AB11" s="255">
        <f t="shared" si="4"/>
        <v>0.86956521739130432</v>
      </c>
      <c r="AC11" s="356">
        <f>AB11/1</f>
        <v>0.86956521739130432</v>
      </c>
      <c r="AE11" s="150">
        <v>200</v>
      </c>
      <c r="AF11" s="208">
        <v>213</v>
      </c>
      <c r="AG11" s="255">
        <f>AE11/AF11</f>
        <v>0.93896713615023475</v>
      </c>
      <c r="AH11" s="356">
        <f>AG11/1</f>
        <v>0.93896713615023475</v>
      </c>
    </row>
    <row r="12" spans="1:47" ht="15" thickBot="1">
      <c r="A12" s="170">
        <v>300</v>
      </c>
      <c r="B12" s="208">
        <v>250</v>
      </c>
      <c r="C12" s="208">
        <v>1.2</v>
      </c>
      <c r="D12" s="356">
        <f>B12/D$17</f>
        <v>83.388925950633748</v>
      </c>
      <c r="F12" s="177">
        <v>300</v>
      </c>
      <c r="G12" s="208">
        <v>120</v>
      </c>
      <c r="H12" s="208">
        <v>2.5</v>
      </c>
      <c r="I12" s="356">
        <f t="shared" si="0"/>
        <v>0.20666280896089939</v>
      </c>
      <c r="K12" s="155">
        <v>300</v>
      </c>
      <c r="L12" s="208">
        <v>111</v>
      </c>
      <c r="M12" s="255">
        <f t="shared" si="1"/>
        <v>2.7027027027027026</v>
      </c>
      <c r="N12" s="356">
        <f>M12/K$17</f>
        <v>5.3768564484069442E-2</v>
      </c>
      <c r="P12" s="150">
        <v>250</v>
      </c>
      <c r="Q12" s="208">
        <v>290</v>
      </c>
      <c r="R12" s="256">
        <f t="shared" si="2"/>
        <v>0.86206896551724133</v>
      </c>
      <c r="S12" s="356">
        <f>R12/1</f>
        <v>0.86206896551724133</v>
      </c>
      <c r="U12" s="150">
        <v>250</v>
      </c>
      <c r="V12" s="208">
        <v>290</v>
      </c>
      <c r="W12" s="255">
        <f t="shared" si="3"/>
        <v>0.86206896551724133</v>
      </c>
      <c r="X12" s="356">
        <f>W12/1</f>
        <v>0.86206896551724133</v>
      </c>
      <c r="Z12" s="150">
        <v>250</v>
      </c>
      <c r="AA12" s="208">
        <v>300</v>
      </c>
      <c r="AB12" s="255">
        <f t="shared" si="4"/>
        <v>0.83333333333333337</v>
      </c>
      <c r="AC12" s="356">
        <f>AB12/1</f>
        <v>0.83333333333333337</v>
      </c>
      <c r="AE12" s="150">
        <v>250</v>
      </c>
      <c r="AF12" s="208">
        <v>276</v>
      </c>
      <c r="AG12" s="255">
        <f>AE12/AF12</f>
        <v>0.90579710144927539</v>
      </c>
      <c r="AH12" s="356">
        <f>AG12/1</f>
        <v>0.90579710144927539</v>
      </c>
    </row>
    <row r="13" spans="1:47" ht="15" thickBot="1">
      <c r="A13" s="170">
        <v>350</v>
      </c>
      <c r="B13" s="208">
        <v>270</v>
      </c>
      <c r="C13" s="208">
        <v>1.29</v>
      </c>
      <c r="D13" s="356">
        <f>B13/D$17</f>
        <v>90.060040026684447</v>
      </c>
      <c r="F13" s="177">
        <v>350</v>
      </c>
      <c r="G13" s="208">
        <v>140</v>
      </c>
      <c r="H13" s="208">
        <v>2.5</v>
      </c>
      <c r="I13" s="356">
        <f t="shared" si="0"/>
        <v>0.20666280896089939</v>
      </c>
      <c r="K13" s="155">
        <v>350</v>
      </c>
      <c r="L13" s="208">
        <v>121</v>
      </c>
      <c r="M13" s="255">
        <f t="shared" si="1"/>
        <v>2.8925619834710745</v>
      </c>
      <c r="N13" s="356">
        <f>M13/K$17</f>
        <v>5.7545695046999946E-2</v>
      </c>
      <c r="P13" s="150">
        <v>300</v>
      </c>
      <c r="Q13" s="208">
        <v>343</v>
      </c>
      <c r="R13" s="256">
        <f t="shared" si="2"/>
        <v>0.87463556851311952</v>
      </c>
      <c r="S13" s="356">
        <f>R13/1</f>
        <v>0.87463556851311952</v>
      </c>
      <c r="U13" s="150">
        <v>300</v>
      </c>
      <c r="V13" s="208">
        <v>340</v>
      </c>
      <c r="W13" s="255">
        <f t="shared" si="3"/>
        <v>0.88235294117647056</v>
      </c>
      <c r="X13" s="356">
        <f>W13/1</f>
        <v>0.88235294117647056</v>
      </c>
      <c r="Z13" s="150">
        <v>300</v>
      </c>
      <c r="AA13" s="208">
        <v>350</v>
      </c>
      <c r="AB13" s="255">
        <f t="shared" si="4"/>
        <v>0.8571428571428571</v>
      </c>
      <c r="AC13" s="356">
        <f>AB13/1</f>
        <v>0.8571428571428571</v>
      </c>
      <c r="AE13" s="150">
        <v>300</v>
      </c>
      <c r="AF13" s="208">
        <v>311</v>
      </c>
      <c r="AG13" s="255">
        <f>AE13/AF13</f>
        <v>0.96463022508038587</v>
      </c>
      <c r="AH13" s="356">
        <f>AG13/1</f>
        <v>0.96463022508038587</v>
      </c>
    </row>
    <row r="14" spans="1:47" ht="15" thickBot="1">
      <c r="A14" s="170">
        <v>400</v>
      </c>
      <c r="B14" s="208">
        <v>300</v>
      </c>
      <c r="C14" s="208">
        <v>1.33</v>
      </c>
      <c r="D14" s="356">
        <f>B14/D$17</f>
        <v>100.0667111407605</v>
      </c>
      <c r="F14" s="177">
        <v>400</v>
      </c>
      <c r="G14" s="208">
        <v>160</v>
      </c>
      <c r="H14" s="208">
        <v>2.5</v>
      </c>
      <c r="I14" s="356">
        <f t="shared" si="0"/>
        <v>0.20666280896089939</v>
      </c>
      <c r="K14" s="155">
        <v>400</v>
      </c>
      <c r="L14" s="208">
        <v>123</v>
      </c>
      <c r="M14" s="255">
        <f t="shared" si="1"/>
        <v>3.2520325203252032</v>
      </c>
      <c r="N14" s="356">
        <f>M14/K$17</f>
        <v>6.4697134501156731E-2</v>
      </c>
      <c r="P14" s="150">
        <v>350</v>
      </c>
      <c r="Q14" s="208">
        <v>400</v>
      </c>
      <c r="R14" s="256">
        <f t="shared" si="2"/>
        <v>0.875</v>
      </c>
      <c r="S14" s="356">
        <f>R14/1</f>
        <v>0.875</v>
      </c>
      <c r="U14" s="150">
        <v>350</v>
      </c>
      <c r="V14" s="208">
        <v>400</v>
      </c>
      <c r="W14" s="255">
        <f t="shared" si="3"/>
        <v>0.875</v>
      </c>
      <c r="X14" s="356">
        <f>W14/1</f>
        <v>0.875</v>
      </c>
      <c r="Z14" s="150">
        <v>350</v>
      </c>
      <c r="AA14" s="208">
        <v>400</v>
      </c>
      <c r="AB14" s="255">
        <f t="shared" si="4"/>
        <v>0.875</v>
      </c>
      <c r="AC14" s="356">
        <f>AB14/1</f>
        <v>0.875</v>
      </c>
      <c r="AE14" s="150">
        <v>350</v>
      </c>
      <c r="AF14" s="208">
        <v>368</v>
      </c>
      <c r="AG14" s="255">
        <f>AE14/AF14</f>
        <v>0.95108695652173914</v>
      </c>
      <c r="AH14" s="356">
        <f>AG14/1</f>
        <v>0.95108695652173914</v>
      </c>
    </row>
    <row r="15" spans="1:47" ht="15" thickBot="1">
      <c r="A15" s="170">
        <v>450</v>
      </c>
      <c r="B15" s="208">
        <v>350</v>
      </c>
      <c r="C15" s="208">
        <v>1.28</v>
      </c>
      <c r="D15" s="356">
        <f>B15/D$17</f>
        <v>116.74449633088724</v>
      </c>
      <c r="F15" s="177">
        <v>450</v>
      </c>
      <c r="G15" s="208">
        <v>170</v>
      </c>
      <c r="H15" s="208">
        <v>2.64</v>
      </c>
      <c r="I15" s="356">
        <f t="shared" si="0"/>
        <v>0.2182359262627098</v>
      </c>
      <c r="K15" s="155">
        <v>450</v>
      </c>
      <c r="L15" s="208">
        <v>133</v>
      </c>
      <c r="M15" s="255">
        <f t="shared" si="1"/>
        <v>3.3834586466165413</v>
      </c>
      <c r="N15" s="356">
        <f>M15/K$17</f>
        <v>6.7311774335320013E-2</v>
      </c>
      <c r="P15" s="150">
        <v>400</v>
      </c>
      <c r="Q15" s="208">
        <v>460</v>
      </c>
      <c r="R15" s="256">
        <f t="shared" si="2"/>
        <v>0.86956521739130432</v>
      </c>
      <c r="S15" s="356">
        <f>R15/1</f>
        <v>0.86956521739130432</v>
      </c>
      <c r="U15" s="150">
        <v>400</v>
      </c>
      <c r="V15" s="208">
        <v>450</v>
      </c>
      <c r="W15" s="255">
        <f t="shared" si="3"/>
        <v>0.88888888888888884</v>
      </c>
      <c r="X15" s="356">
        <f>W15/1</f>
        <v>0.88888888888888884</v>
      </c>
      <c r="Z15" s="150">
        <v>400</v>
      </c>
      <c r="AA15" s="208">
        <v>450</v>
      </c>
      <c r="AB15" s="255">
        <f t="shared" si="4"/>
        <v>0.88888888888888884</v>
      </c>
      <c r="AC15" s="356">
        <f>AB15/1</f>
        <v>0.88888888888888884</v>
      </c>
      <c r="AE15" s="150">
        <v>400</v>
      </c>
      <c r="AF15" s="208">
        <v>432</v>
      </c>
      <c r="AG15" s="255">
        <f>AE15/AF15</f>
        <v>0.92592592592592593</v>
      </c>
      <c r="AH15" s="356">
        <f>AG15/1</f>
        <v>0.92592592592592593</v>
      </c>
    </row>
    <row r="16" spans="1:47" ht="15" thickBot="1">
      <c r="A16" s="167">
        <v>500</v>
      </c>
      <c r="B16" s="210">
        <v>400</v>
      </c>
      <c r="C16" s="210">
        <v>1.2450000000000001</v>
      </c>
      <c r="D16" s="356">
        <f>B16/D$17</f>
        <v>133.42228152101399</v>
      </c>
      <c r="F16" s="174">
        <v>500</v>
      </c>
      <c r="G16" s="210">
        <v>190</v>
      </c>
      <c r="H16" s="210">
        <v>2.63</v>
      </c>
      <c r="I16" s="356">
        <f t="shared" si="0"/>
        <v>0.21740927502686616</v>
      </c>
      <c r="K16" s="156">
        <v>500</v>
      </c>
      <c r="L16" s="210">
        <v>143</v>
      </c>
      <c r="M16" s="255">
        <f t="shared" si="1"/>
        <v>3.4965034965034967</v>
      </c>
      <c r="N16" s="356">
        <f>M16/K$17</f>
        <v>6.9560730276593333E-2</v>
      </c>
      <c r="P16" s="150">
        <v>450</v>
      </c>
      <c r="Q16" s="208">
        <v>520</v>
      </c>
      <c r="R16" s="256">
        <f t="shared" si="2"/>
        <v>0.86538461538461542</v>
      </c>
      <c r="S16" s="356">
        <f>R16/1</f>
        <v>0.86538461538461542</v>
      </c>
      <c r="U16" s="150">
        <v>450</v>
      </c>
      <c r="V16" s="208">
        <v>510</v>
      </c>
      <c r="W16" s="255">
        <f t="shared" si="3"/>
        <v>0.88235294117647056</v>
      </c>
      <c r="X16" s="356">
        <f>W16/1</f>
        <v>0.88235294117647056</v>
      </c>
      <c r="Z16" s="150">
        <v>450</v>
      </c>
      <c r="AA16" s="208">
        <v>500</v>
      </c>
      <c r="AB16" s="255">
        <f t="shared" si="4"/>
        <v>0.9</v>
      </c>
      <c r="AC16" s="356">
        <f>AB16/1</f>
        <v>0.9</v>
      </c>
      <c r="AE16" s="150">
        <v>450</v>
      </c>
      <c r="AF16" s="208">
        <v>489</v>
      </c>
      <c r="AG16" s="255">
        <f>AE16/AF16</f>
        <v>0.92024539877300615</v>
      </c>
      <c r="AH16" s="356">
        <f>AG16/1</f>
        <v>0.92024539877300615</v>
      </c>
    </row>
    <row r="17" spans="1:34" ht="15" thickBot="1">
      <c r="A17" s="345" t="s">
        <v>191</v>
      </c>
      <c r="B17" s="346"/>
      <c r="C17" s="346"/>
      <c r="D17" s="252">
        <v>2.9980000000000002</v>
      </c>
      <c r="F17" s="345" t="s">
        <v>192</v>
      </c>
      <c r="G17" s="346"/>
      <c r="H17" s="346"/>
      <c r="I17" s="252">
        <v>12.097</v>
      </c>
      <c r="K17" s="345">
        <v>50.265479999999997</v>
      </c>
      <c r="L17" s="346"/>
      <c r="M17" s="346"/>
      <c r="N17" s="347"/>
      <c r="P17" s="151">
        <v>500</v>
      </c>
      <c r="Q17" s="210">
        <v>575</v>
      </c>
      <c r="R17" s="256">
        <f t="shared" si="2"/>
        <v>0.86956521739130432</v>
      </c>
      <c r="S17" s="356">
        <f>R17/1</f>
        <v>0.86956521739130432</v>
      </c>
      <c r="U17" s="151">
        <v>500</v>
      </c>
      <c r="V17" s="210">
        <v>547</v>
      </c>
      <c r="W17" s="255">
        <f t="shared" si="3"/>
        <v>0.91407678244972579</v>
      </c>
      <c r="X17" s="356">
        <f>W17/1</f>
        <v>0.91407678244972579</v>
      </c>
      <c r="Z17" s="151">
        <v>500</v>
      </c>
      <c r="AA17" s="210">
        <v>550</v>
      </c>
      <c r="AB17" s="255">
        <f t="shared" si="4"/>
        <v>0.90909090909090906</v>
      </c>
      <c r="AC17" s="356">
        <f>AB17/1</f>
        <v>0.90909090909090906</v>
      </c>
      <c r="AE17" s="151">
        <v>500</v>
      </c>
      <c r="AF17" s="210">
        <v>550</v>
      </c>
      <c r="AG17" s="255">
        <f>AE17/AF17</f>
        <v>0.90909090909090906</v>
      </c>
      <c r="AH17" s="356">
        <f>AG17/1</f>
        <v>0.90909090909090906</v>
      </c>
    </row>
    <row r="18" spans="1:34" ht="15" thickBot="1">
      <c r="P18" s="345" t="s">
        <v>193</v>
      </c>
      <c r="Q18" s="346"/>
      <c r="R18" s="346"/>
      <c r="S18" s="347"/>
      <c r="U18" s="345" t="s">
        <v>193</v>
      </c>
      <c r="V18" s="346"/>
      <c r="W18" s="346"/>
      <c r="X18" s="347"/>
      <c r="Z18" s="345" t="s">
        <v>193</v>
      </c>
      <c r="AA18" s="346"/>
      <c r="AB18" s="346"/>
      <c r="AC18" s="347"/>
      <c r="AE18" s="345" t="s">
        <v>193</v>
      </c>
      <c r="AF18" s="346"/>
      <c r="AG18" s="346"/>
      <c r="AH18" s="347"/>
    </row>
    <row r="19" spans="1:34" ht="15">
      <c r="A19" s="1" t="s">
        <v>172</v>
      </c>
      <c r="F19" s="1" t="s">
        <v>172</v>
      </c>
      <c r="K19" s="1" t="s">
        <v>172</v>
      </c>
    </row>
    <row r="20" spans="1:34" ht="15">
      <c r="A20" s="1" t="s">
        <v>173</v>
      </c>
      <c r="F20" s="1" t="s">
        <v>173</v>
      </c>
      <c r="K20" s="1" t="s">
        <v>173</v>
      </c>
      <c r="P20" s="1" t="s">
        <v>172</v>
      </c>
    </row>
    <row r="21" spans="1:34" ht="15">
      <c r="P21" s="1" t="s">
        <v>173</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C8B2B-DC2D-4A76-B7C6-5D7E3888F9BD}">
  <dimension ref="A1:O15"/>
  <sheetViews>
    <sheetView workbookViewId="0">
      <selection activeCell="F17" sqref="F17"/>
    </sheetView>
  </sheetViews>
  <sheetFormatPr defaultRowHeight="14.25"/>
  <cols>
    <col min="3" max="3" width="11.125" bestFit="1" customWidth="1"/>
    <col min="4" max="4" width="16.75" bestFit="1" customWidth="1"/>
    <col min="5" max="5" width="14.875" bestFit="1" customWidth="1"/>
    <col min="6" max="6" width="16.25" bestFit="1" customWidth="1"/>
    <col min="10" max="11" width="11.125" bestFit="1" customWidth="1"/>
    <col min="12" max="12" width="16.75" bestFit="1" customWidth="1"/>
    <col min="13" max="13" width="14.875" bestFit="1" customWidth="1"/>
    <col min="14" max="14" width="22.125" bestFit="1" customWidth="1"/>
    <col min="15" max="15" width="8.125" bestFit="1" customWidth="1"/>
  </cols>
  <sheetData>
    <row r="1" spans="1:15" ht="15">
      <c r="A1" s="1" t="s">
        <v>194</v>
      </c>
      <c r="D1">
        <v>9.81</v>
      </c>
    </row>
    <row r="3" spans="1:15" ht="37.5" customHeight="1">
      <c r="A3" s="257" t="s">
        <v>195</v>
      </c>
      <c r="B3" s="254" t="s">
        <v>196</v>
      </c>
      <c r="C3" s="258" t="s">
        <v>197</v>
      </c>
      <c r="D3" s="254" t="s">
        <v>198</v>
      </c>
      <c r="E3" s="254" t="s">
        <v>199</v>
      </c>
      <c r="F3" s="254" t="s">
        <v>200</v>
      </c>
      <c r="G3" s="254" t="s">
        <v>201</v>
      </c>
      <c r="I3" s="253" t="s">
        <v>202</v>
      </c>
      <c r="J3" s="253" t="s">
        <v>196</v>
      </c>
      <c r="K3" s="259" t="s">
        <v>197</v>
      </c>
      <c r="L3" s="253" t="s">
        <v>198</v>
      </c>
      <c r="M3" s="253" t="s">
        <v>199</v>
      </c>
      <c r="N3" s="253" t="s">
        <v>200</v>
      </c>
      <c r="O3" s="253" t="s">
        <v>201</v>
      </c>
    </row>
    <row r="4" spans="1:15">
      <c r="B4" s="254" t="s">
        <v>203</v>
      </c>
      <c r="C4" s="254"/>
      <c r="D4" s="254" t="s">
        <v>204</v>
      </c>
      <c r="E4" s="254" t="s">
        <v>204</v>
      </c>
      <c r="F4" s="254" t="s">
        <v>204</v>
      </c>
      <c r="G4" s="254"/>
      <c r="J4" s="253" t="s">
        <v>203</v>
      </c>
      <c r="K4" s="253"/>
      <c r="L4" s="253" t="s">
        <v>204</v>
      </c>
      <c r="M4" s="253" t="s">
        <v>204</v>
      </c>
      <c r="N4" s="253" t="s">
        <v>204</v>
      </c>
      <c r="O4" s="253"/>
    </row>
    <row r="5" spans="1:15">
      <c r="B5" s="260">
        <v>0.5</v>
      </c>
      <c r="C5" s="261">
        <f>SQRT(B5)</f>
        <v>0.70710678118654757</v>
      </c>
      <c r="D5" s="261">
        <v>70.95</v>
      </c>
      <c r="E5" s="261">
        <f>D5/50</f>
        <v>1.419</v>
      </c>
      <c r="F5" s="261">
        <f>(2*PI())*(SQRT(B5/D$1))</f>
        <v>1.4185033534428875</v>
      </c>
      <c r="G5" s="261">
        <f>((E5/2)*PI())^2</f>
        <v>4.9682626268654717</v>
      </c>
      <c r="H5" s="262"/>
      <c r="I5" s="262"/>
      <c r="J5" s="263">
        <v>0.5</v>
      </c>
      <c r="K5" s="261">
        <f>SQRT(J5)</f>
        <v>0.70710678118654757</v>
      </c>
      <c r="L5" s="261">
        <v>71.37</v>
      </c>
      <c r="M5" s="261">
        <f>L5/50</f>
        <v>1.4274</v>
      </c>
      <c r="N5" s="261">
        <f>(2*PI())*(SQRT(J5/D$1))</f>
        <v>1.4185033534428875</v>
      </c>
      <c r="O5" s="261">
        <f>((M5/2)*PI())^2</f>
        <v>5.0272575949967209</v>
      </c>
    </row>
    <row r="6" spans="1:15">
      <c r="B6" s="83">
        <v>0.45</v>
      </c>
      <c r="C6" s="261">
        <f t="shared" ref="C6:C11" si="0">SQRT(B6)</f>
        <v>0.67082039324993692</v>
      </c>
      <c r="D6" s="264">
        <v>68.709999999999994</v>
      </c>
      <c r="E6" s="261">
        <f t="shared" ref="E6:E11" si="1">D6/50</f>
        <v>1.3741999999999999</v>
      </c>
      <c r="F6" s="261">
        <f t="shared" ref="F6:F11" si="2">(2*PI())*(SQRT(B6/D$1))</f>
        <v>1.345710439639912</v>
      </c>
      <c r="G6" s="261">
        <f t="shared" ref="G6:G11" si="3">((E6/2)*PI())^2</f>
        <v>4.6595035019184969</v>
      </c>
      <c r="H6" s="262"/>
      <c r="I6" s="262"/>
      <c r="J6" s="265">
        <v>0.45</v>
      </c>
      <c r="K6" s="261">
        <f t="shared" ref="K6:K11" si="4">SQRT(J6)</f>
        <v>0.67082039324993692</v>
      </c>
      <c r="L6" s="264">
        <v>70.72</v>
      </c>
      <c r="M6" s="261">
        <f t="shared" ref="M6:M11" si="5">L6/50</f>
        <v>1.4143999999999999</v>
      </c>
      <c r="N6" s="261">
        <f t="shared" ref="N6:N11" si="6">(2*PI())*(SQRT(J6/D$1))</f>
        <v>1.345710439639912</v>
      </c>
      <c r="O6" s="261">
        <f t="shared" ref="O6:O11" si="7">((M6/2)*PI())^2</f>
        <v>4.9361034091889167</v>
      </c>
    </row>
    <row r="7" spans="1:15">
      <c r="B7" s="83">
        <v>0.4</v>
      </c>
      <c r="C7" s="261">
        <f t="shared" si="0"/>
        <v>0.63245553203367588</v>
      </c>
      <c r="D7" s="264">
        <v>63.92</v>
      </c>
      <c r="E7" s="261">
        <f t="shared" si="1"/>
        <v>1.2784</v>
      </c>
      <c r="F7" s="261">
        <f t="shared" si="2"/>
        <v>1.2687479698438826</v>
      </c>
      <c r="G7" s="261">
        <f t="shared" si="3"/>
        <v>4.0324898043263024</v>
      </c>
      <c r="H7" s="262"/>
      <c r="I7" s="262"/>
      <c r="J7" s="265">
        <v>0.4</v>
      </c>
      <c r="K7" s="261">
        <f t="shared" si="4"/>
        <v>0.63245553203367588</v>
      </c>
      <c r="L7" s="264">
        <v>66.17</v>
      </c>
      <c r="M7" s="261">
        <f t="shared" si="5"/>
        <v>1.3234000000000001</v>
      </c>
      <c r="N7" s="261">
        <f t="shared" si="6"/>
        <v>1.2687479698438826</v>
      </c>
      <c r="O7" s="261">
        <f t="shared" si="7"/>
        <v>4.3213755925472883</v>
      </c>
    </row>
    <row r="8" spans="1:15">
      <c r="B8" s="83">
        <v>0.35</v>
      </c>
      <c r="C8" s="261">
        <f t="shared" si="0"/>
        <v>0.59160797830996159</v>
      </c>
      <c r="D8" s="264">
        <v>58.13</v>
      </c>
      <c r="E8" s="261">
        <f t="shared" si="1"/>
        <v>1.1626000000000001</v>
      </c>
      <c r="F8" s="261">
        <f t="shared" si="2"/>
        <v>1.1868050533302013</v>
      </c>
      <c r="G8" s="261">
        <f t="shared" si="3"/>
        <v>3.3350349635947412</v>
      </c>
      <c r="H8" s="262"/>
      <c r="I8" s="262"/>
      <c r="J8" s="265">
        <v>0.35</v>
      </c>
      <c r="K8" s="261">
        <f t="shared" si="4"/>
        <v>0.59160797830996159</v>
      </c>
      <c r="L8" s="264">
        <v>60.61</v>
      </c>
      <c r="M8" s="261">
        <f t="shared" si="5"/>
        <v>1.2121999999999999</v>
      </c>
      <c r="N8" s="261">
        <f t="shared" si="6"/>
        <v>1.1868050533302013</v>
      </c>
      <c r="O8" s="261">
        <f t="shared" si="7"/>
        <v>3.6256703365879073</v>
      </c>
    </row>
    <row r="9" spans="1:15">
      <c r="B9" s="83">
        <v>0.3</v>
      </c>
      <c r="C9" s="261">
        <f t="shared" si="0"/>
        <v>0.54772255750516607</v>
      </c>
      <c r="D9" s="264">
        <v>53.25</v>
      </c>
      <c r="E9" s="261">
        <f t="shared" si="1"/>
        <v>1.0649999999999999</v>
      </c>
      <c r="F9" s="261">
        <f t="shared" si="2"/>
        <v>1.0987679728847353</v>
      </c>
      <c r="G9" s="261">
        <f t="shared" si="3"/>
        <v>2.7985880129563938</v>
      </c>
      <c r="H9" s="262"/>
      <c r="I9" s="262"/>
      <c r="J9" s="265">
        <v>0.3</v>
      </c>
      <c r="K9" s="261">
        <f t="shared" si="4"/>
        <v>0.54772255750516607</v>
      </c>
      <c r="L9" s="264">
        <v>56.5</v>
      </c>
      <c r="M9" s="261">
        <f t="shared" si="5"/>
        <v>1.1299999999999999</v>
      </c>
      <c r="N9" s="261">
        <f t="shared" si="6"/>
        <v>1.0987679728847353</v>
      </c>
      <c r="O9" s="261">
        <f t="shared" si="7"/>
        <v>3.1506244649377493</v>
      </c>
    </row>
    <row r="10" spans="1:15">
      <c r="B10" s="83">
        <v>0.25</v>
      </c>
      <c r="C10" s="261">
        <f t="shared" si="0"/>
        <v>0.5</v>
      </c>
      <c r="D10" s="264">
        <v>51.21</v>
      </c>
      <c r="E10" s="261">
        <f t="shared" si="1"/>
        <v>1.0242</v>
      </c>
      <c r="F10" s="261">
        <f t="shared" si="2"/>
        <v>1.0030333403553238</v>
      </c>
      <c r="G10" s="261">
        <f t="shared" si="3"/>
        <v>2.588268322305884</v>
      </c>
      <c r="H10" s="262"/>
      <c r="I10" s="262"/>
      <c r="J10" s="265">
        <v>0.25</v>
      </c>
      <c r="K10" s="261">
        <f t="shared" si="4"/>
        <v>0.5</v>
      </c>
      <c r="L10" s="264">
        <v>52.2</v>
      </c>
      <c r="M10" s="261">
        <f t="shared" si="5"/>
        <v>1.044</v>
      </c>
      <c r="N10" s="261">
        <f t="shared" si="6"/>
        <v>1.0030333403553238</v>
      </c>
      <c r="O10" s="261">
        <f t="shared" si="7"/>
        <v>2.6893092856264329</v>
      </c>
    </row>
    <row r="11" spans="1:15">
      <c r="B11" s="84">
        <v>0.2</v>
      </c>
      <c r="C11" s="261">
        <f t="shared" si="0"/>
        <v>0.44721359549995793</v>
      </c>
      <c r="D11" s="266">
        <v>49.57</v>
      </c>
      <c r="E11" s="261">
        <f t="shared" si="1"/>
        <v>0.99140000000000006</v>
      </c>
      <c r="F11" s="261">
        <f t="shared" si="2"/>
        <v>0.8971402930932747</v>
      </c>
      <c r="G11" s="261">
        <f t="shared" si="3"/>
        <v>2.4251442903330318</v>
      </c>
      <c r="H11" s="262"/>
      <c r="I11" s="262"/>
      <c r="J11" s="267">
        <v>0.2</v>
      </c>
      <c r="K11" s="261">
        <f t="shared" si="4"/>
        <v>0.44721359549995793</v>
      </c>
      <c r="L11" s="266">
        <v>48.66</v>
      </c>
      <c r="M11" s="261">
        <f t="shared" si="5"/>
        <v>0.97319999999999995</v>
      </c>
      <c r="N11" s="261">
        <f t="shared" si="6"/>
        <v>0.8971402930932747</v>
      </c>
      <c r="O11" s="261">
        <f t="shared" si="7"/>
        <v>2.3369205874640011</v>
      </c>
    </row>
    <row r="14" spans="1:15" ht="15">
      <c r="B14" s="1" t="s">
        <v>205</v>
      </c>
      <c r="C14" s="1"/>
      <c r="D14" s="1"/>
    </row>
    <row r="15" spans="1:15" ht="15">
      <c r="B15" s="1" t="s">
        <v>206</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f800071db016e6057821ede2961b427c">
  <xsd:schema xmlns:xsd="http://www.w3.org/2001/XMLSchema" xmlns:xs="http://www.w3.org/2001/XMLSchema" xmlns:p="http://schemas.microsoft.com/office/2006/metadata/properties" xmlns:ns3="b4f9f7ee-5770-4a14-8925-17f3d16e50b7" targetNamespace="http://schemas.microsoft.com/office/2006/metadata/properties" ma:root="true" ma:fieldsID="95278e64c23eed627f8f1a97a5c1bad4"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0A3CBF-2B9D-4521-B442-977814FA66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DD40E9-58A9-4B0C-A0AE-27B6CEB1366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A8F385-9AFF-436D-A6CF-219FB2B4F1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Rotational Friction</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Dylan Edge (2501613)</cp:lastModifiedBy>
  <cp:revision/>
  <dcterms:created xsi:type="dcterms:W3CDTF">2025-06-27T08:03:11Z</dcterms:created>
  <dcterms:modified xsi:type="dcterms:W3CDTF">2025-12-05T20:50:20Z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