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damson\Desktop\UNIVERSITY WORK\Group Project\...SUBMISSION\"/>
    </mc:Choice>
  </mc:AlternateContent>
  <bookViews>
    <workbookView xWindow="0" yWindow="0" windowWidth="23040" windowHeight="7812" tabRatio="470" activeTab="1"/>
  </bookViews>
  <sheets>
    <sheet name="Cover" sheetId="7" r:id="rId1"/>
    <sheet name="Monthly Valuation" sheetId="6" r:id="rId2"/>
    <sheet name="Programm to Monthly Valuation" sheetId="5" r:id="rId3"/>
    <sheet name="Cash in - out" sheetId="2" state="hidden" r:id="rId4"/>
  </sheets>
  <definedNames>
    <definedName name="_xlnm.Print_Area" localSheetId="0">Cover!$A$1:$K$35</definedName>
    <definedName name="_xlnm.Print_Area" localSheetId="1">'Monthly Valuation'!$A$1:$K$19</definedName>
  </definedNames>
  <calcPr calcId="162913"/>
</workbook>
</file>

<file path=xl/calcChain.xml><?xml version="1.0" encoding="utf-8"?>
<calcChain xmlns="http://schemas.openxmlformats.org/spreadsheetml/2006/main">
  <c r="E2" i="6" l="1"/>
  <c r="C2" i="6"/>
  <c r="BI14" i="5"/>
  <c r="V8" i="5" l="1"/>
  <c r="W8" i="5"/>
  <c r="X8" i="5"/>
  <c r="Y8" i="5"/>
  <c r="Z8" i="5"/>
  <c r="AA8" i="5"/>
  <c r="AB8" i="5"/>
  <c r="AB18" i="5" s="1"/>
  <c r="AC8" i="5"/>
  <c r="AD8" i="5"/>
  <c r="AE8" i="5"/>
  <c r="AF8" i="5"/>
  <c r="AG8" i="5"/>
  <c r="AH8" i="5"/>
  <c r="AI8" i="5"/>
  <c r="AJ8" i="5"/>
  <c r="AJ18" i="5" s="1"/>
  <c r="AK8" i="5"/>
  <c r="AL8" i="5"/>
  <c r="AM8" i="5"/>
  <c r="AN8" i="5"/>
  <c r="AO8" i="5"/>
  <c r="AP8" i="5"/>
  <c r="AQ8" i="5"/>
  <c r="AR8" i="5"/>
  <c r="AR18" i="5" s="1"/>
  <c r="AS8" i="5"/>
  <c r="AT8" i="5"/>
  <c r="AU8" i="5"/>
  <c r="AV8" i="5"/>
  <c r="AW8" i="5"/>
  <c r="AX8" i="5"/>
  <c r="AY8" i="5"/>
  <c r="AZ8" i="5"/>
  <c r="AZ18" i="5" s="1"/>
  <c r="BA8" i="5"/>
  <c r="BB8" i="5"/>
  <c r="BC8" i="5"/>
  <c r="BD8" i="5"/>
  <c r="BE8" i="5"/>
  <c r="BF8" i="5"/>
  <c r="BG8" i="5"/>
  <c r="BH8" i="5"/>
  <c r="BH18" i="5" s="1"/>
  <c r="BI8" i="5"/>
  <c r="BI18" i="5" s="1"/>
  <c r="BJ8" i="5"/>
  <c r="BJ18" i="5" s="1"/>
  <c r="K10" i="5"/>
  <c r="L10" i="5"/>
  <c r="F8" i="5"/>
  <c r="G8" i="5"/>
  <c r="H8" i="5"/>
  <c r="I8" i="5"/>
  <c r="J8" i="5"/>
  <c r="K8" i="5"/>
  <c r="K18" i="5" s="1"/>
  <c r="L8" i="5"/>
  <c r="L18" i="5" s="1"/>
  <c r="M8" i="5"/>
  <c r="N8" i="5"/>
  <c r="O8" i="5"/>
  <c r="P8" i="5"/>
  <c r="Q8" i="5"/>
  <c r="R8" i="5"/>
  <c r="S8" i="5"/>
  <c r="T8" i="5"/>
  <c r="U8" i="5"/>
  <c r="BG16" i="5"/>
  <c r="BF16" i="5"/>
  <c r="BD15" i="5"/>
  <c r="BE15" i="5"/>
  <c r="BF15" i="5"/>
  <c r="BG15" i="5"/>
  <c r="BC15" i="5"/>
  <c r="AG14" i="5"/>
  <c r="AH14" i="5"/>
  <c r="AI14" i="5"/>
  <c r="AJ14" i="5"/>
  <c r="AK14" i="5"/>
  <c r="AL14" i="5"/>
  <c r="AM14" i="5"/>
  <c r="AN14" i="5"/>
  <c r="AO14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BE14" i="5"/>
  <c r="BF14" i="5"/>
  <c r="BG14" i="5"/>
  <c r="BH14" i="5"/>
  <c r="AF14" i="5"/>
  <c r="AA13" i="5"/>
  <c r="AB13" i="5"/>
  <c r="AC13" i="5"/>
  <c r="AD13" i="5"/>
  <c r="AE13" i="5"/>
  <c r="AF13" i="5"/>
  <c r="AG13" i="5"/>
  <c r="Z13" i="5"/>
  <c r="W12" i="5"/>
  <c r="X12" i="5"/>
  <c r="Y12" i="5"/>
  <c r="V12" i="5"/>
  <c r="N11" i="5"/>
  <c r="O11" i="5"/>
  <c r="P11" i="5"/>
  <c r="Q11" i="5"/>
  <c r="R11" i="5"/>
  <c r="S11" i="5"/>
  <c r="T11" i="5"/>
  <c r="U11" i="5"/>
  <c r="M11" i="5"/>
  <c r="G10" i="5"/>
  <c r="H10" i="5"/>
  <c r="I10" i="5"/>
  <c r="J10" i="5"/>
  <c r="Q18" i="5" l="1"/>
  <c r="R18" i="5"/>
  <c r="J18" i="5"/>
  <c r="BA18" i="5"/>
  <c r="AS18" i="5"/>
  <c r="AK18" i="5"/>
  <c r="AC18" i="5"/>
  <c r="P18" i="5"/>
  <c r="H18" i="5"/>
  <c r="BG18" i="5"/>
  <c r="BJ20" i="5" s="1"/>
  <c r="F17" i="6" s="1"/>
  <c r="AY18" i="5"/>
  <c r="AQ18" i="5"/>
  <c r="AI18" i="5"/>
  <c r="AA18" i="5"/>
  <c r="I18" i="5"/>
  <c r="O18" i="5"/>
  <c r="G18" i="5"/>
  <c r="BF18" i="5"/>
  <c r="AX18" i="5"/>
  <c r="AP18" i="5"/>
  <c r="AS20" i="5" s="1"/>
  <c r="F13" i="6" s="1"/>
  <c r="AH18" i="5"/>
  <c r="Z18" i="5"/>
  <c r="N18" i="5"/>
  <c r="BE18" i="5"/>
  <c r="AW18" i="5"/>
  <c r="AO18" i="5"/>
  <c r="AG18" i="5"/>
  <c r="Y18" i="5"/>
  <c r="U18" i="5"/>
  <c r="M18" i="5"/>
  <c r="BD18" i="5"/>
  <c r="AV18" i="5"/>
  <c r="AN18" i="5"/>
  <c r="AF18" i="5"/>
  <c r="X18" i="5"/>
  <c r="T18" i="5"/>
  <c r="BC18" i="5"/>
  <c r="AU18" i="5"/>
  <c r="AM18" i="5"/>
  <c r="AE18" i="5"/>
  <c r="W18" i="5"/>
  <c r="S18" i="5"/>
  <c r="BB18" i="5"/>
  <c r="AT18" i="5"/>
  <c r="AL18" i="5"/>
  <c r="AD18" i="5"/>
  <c r="V18" i="5"/>
  <c r="E8" i="5"/>
  <c r="E13" i="5"/>
  <c r="E12" i="5"/>
  <c r="F9" i="5"/>
  <c r="F18" i="5" s="1"/>
  <c r="AK20" i="5" l="1"/>
  <c r="F11" i="6" s="1"/>
  <c r="J20" i="5"/>
  <c r="D5" i="6" s="1"/>
  <c r="F5" i="6" s="1"/>
  <c r="AO20" i="5"/>
  <c r="F12" i="6" s="1"/>
  <c r="AW20" i="5"/>
  <c r="F14" i="6" s="1"/>
  <c r="AF20" i="5"/>
  <c r="F10" i="6" s="1"/>
  <c r="AB20" i="5"/>
  <c r="F9" i="6" s="1"/>
  <c r="BA20" i="5"/>
  <c r="F15" i="6" s="1"/>
  <c r="BF20" i="5"/>
  <c r="F16" i="6" s="1"/>
  <c r="AO23" i="5"/>
  <c r="AW23" i="5"/>
  <c r="AK23" i="5"/>
  <c r="AS23" i="5"/>
  <c r="S20" i="5"/>
  <c r="BF23" i="5"/>
  <c r="N20" i="5"/>
  <c r="J23" i="5"/>
  <c r="AF23" i="5"/>
  <c r="W20" i="5"/>
  <c r="BJ23" i="5"/>
  <c r="E10" i="5"/>
  <c r="E11" i="5"/>
  <c r="D18" i="5"/>
  <c r="G2" i="6" s="1"/>
  <c r="AB23" i="5" l="1"/>
  <c r="AB25" i="5" s="1"/>
  <c r="AB27" i="5" s="1"/>
  <c r="BA23" i="5"/>
  <c r="S23" i="5"/>
  <c r="S25" i="5" s="1"/>
  <c r="S27" i="5" s="1"/>
  <c r="F7" i="6"/>
  <c r="N23" i="5"/>
  <c r="F6" i="6"/>
  <c r="H6" i="6" s="1"/>
  <c r="J6" i="6" s="1"/>
  <c r="W23" i="5"/>
  <c r="W25" i="5" s="1"/>
  <c r="W27" i="5" s="1"/>
  <c r="F8" i="6"/>
  <c r="H8" i="6" s="1"/>
  <c r="AK25" i="5"/>
  <c r="AK27" i="5" s="1"/>
  <c r="BF25" i="5"/>
  <c r="BF27" i="5" s="1"/>
  <c r="AO25" i="5"/>
  <c r="AO27" i="5" s="1"/>
  <c r="J25" i="5"/>
  <c r="J27" i="5" s="1"/>
  <c r="AF25" i="5"/>
  <c r="AF27" i="5" s="1"/>
  <c r="H5" i="6"/>
  <c r="I5" i="6" s="1"/>
  <c r="AW25" i="5"/>
  <c r="AW27" i="5" s="1"/>
  <c r="H15" i="6"/>
  <c r="H17" i="6"/>
  <c r="H16" i="6"/>
  <c r="J16" i="6" s="1"/>
  <c r="BA25" i="5"/>
  <c r="BA27" i="5" s="1"/>
  <c r="H13" i="6"/>
  <c r="J13" i="6" s="1"/>
  <c r="AS25" i="5"/>
  <c r="AS27" i="5" s="1"/>
  <c r="N25" i="5"/>
  <c r="N27" i="5" s="1"/>
  <c r="BJ25" i="5"/>
  <c r="BJ27" i="5" s="1"/>
  <c r="H10" i="6"/>
  <c r="J10" i="6" s="1"/>
  <c r="H12" i="6"/>
  <c r="J12" i="6" s="1"/>
  <c r="H14" i="6"/>
  <c r="J14" i="6" s="1"/>
  <c r="H11" i="6"/>
  <c r="J11" i="6" s="1"/>
  <c r="H9" i="6"/>
  <c r="J9" i="6" s="1"/>
  <c r="E9" i="5"/>
  <c r="H7" i="6" l="1"/>
  <c r="J7" i="6" s="1"/>
  <c r="J17" i="6"/>
  <c r="I6" i="6"/>
  <c r="I7" i="6" s="1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J5" i="6"/>
  <c r="E6" i="6"/>
  <c r="G5" i="6"/>
  <c r="J15" i="6"/>
  <c r="J8" i="6"/>
  <c r="E16" i="5"/>
  <c r="E14" i="5"/>
  <c r="D6" i="6" l="1"/>
  <c r="E7" i="6" s="1"/>
  <c r="D7" i="6" s="1"/>
  <c r="G7" i="6" s="1"/>
  <c r="E15" i="5"/>
  <c r="E18" i="5" s="1"/>
  <c r="G6" i="6" l="1"/>
  <c r="E8" i="6"/>
  <c r="D8" i="6" s="1"/>
  <c r="G8" i="6" s="1"/>
  <c r="C10" i="2"/>
  <c r="C9" i="2"/>
  <c r="C6" i="2"/>
  <c r="C11" i="2"/>
  <c r="C5" i="2"/>
  <c r="C8" i="2"/>
  <c r="C7" i="2"/>
  <c r="E9" i="6" l="1"/>
  <c r="D9" i="6" s="1"/>
  <c r="B11" i="2"/>
  <c r="B7" i="2"/>
  <c r="B9" i="2"/>
  <c r="E5" i="2"/>
  <c r="D6" i="2" s="1"/>
  <c r="C14" i="2"/>
  <c r="D5" i="2"/>
  <c r="B8" i="2"/>
  <c r="B10" i="2"/>
  <c r="E10" i="6" l="1"/>
  <c r="D10" i="6" s="1"/>
  <c r="G10" i="6" s="1"/>
  <c r="G9" i="6"/>
  <c r="B12" i="2"/>
  <c r="B6" i="2"/>
  <c r="E6" i="2" s="1"/>
  <c r="D27" i="2"/>
  <c r="E27" i="2" s="1"/>
  <c r="E11" i="6" l="1"/>
  <c r="D11" i="6" s="1"/>
  <c r="B14" i="2"/>
  <c r="E7" i="2"/>
  <c r="D28" i="2"/>
  <c r="E28" i="2" s="1"/>
  <c r="D7" i="2"/>
  <c r="E12" i="6" l="1"/>
  <c r="D12" i="6" s="1"/>
  <c r="G11" i="6"/>
  <c r="E8" i="2"/>
  <c r="D29" i="2"/>
  <c r="E29" i="2" s="1"/>
  <c r="D8" i="2"/>
  <c r="G12" i="6" l="1"/>
  <c r="E13" i="6"/>
  <c r="D13" i="6" s="1"/>
  <c r="D30" i="2"/>
  <c r="E30" i="2" s="1"/>
  <c r="E9" i="2"/>
  <c r="D9" i="2"/>
  <c r="E14" i="6" l="1"/>
  <c r="D14" i="6" s="1"/>
  <c r="G13" i="6"/>
  <c r="E10" i="2"/>
  <c r="D31" i="2"/>
  <c r="D10" i="2"/>
  <c r="E15" i="6" l="1"/>
  <c r="D15" i="6" s="1"/>
  <c r="G14" i="6"/>
  <c r="E11" i="2"/>
  <c r="D32" i="2"/>
  <c r="D11" i="2"/>
  <c r="E31" i="2"/>
  <c r="E16" i="6" l="1"/>
  <c r="D16" i="6" s="1"/>
  <c r="E17" i="6" s="1"/>
  <c r="D17" i="6" s="1"/>
  <c r="G17" i="6" s="1"/>
  <c r="G15" i="6"/>
  <c r="E32" i="2"/>
  <c r="E12" i="2"/>
  <c r="D33" i="2"/>
  <c r="D35" i="2" s="1"/>
  <c r="D12" i="2"/>
  <c r="G16" i="6" l="1"/>
  <c r="E33" i="2"/>
  <c r="E34" i="2" s="1"/>
</calcChain>
</file>

<file path=xl/sharedStrings.xml><?xml version="1.0" encoding="utf-8"?>
<sst xmlns="http://schemas.openxmlformats.org/spreadsheetml/2006/main" count="39" uniqueCount="35">
  <si>
    <t>Num</t>
  </si>
  <si>
    <t>Activity</t>
  </si>
  <si>
    <t>TOTAL</t>
  </si>
  <si>
    <t>Budget</t>
  </si>
  <si>
    <t>Cash in</t>
  </si>
  <si>
    <t>Cash out</t>
  </si>
  <si>
    <t>Cash flow</t>
  </si>
  <si>
    <t>Month</t>
  </si>
  <si>
    <t>5% retention</t>
  </si>
  <si>
    <t xml:space="preserve">Cumulative </t>
  </si>
  <si>
    <t>Interest 7%</t>
  </si>
  <si>
    <t>PRELIMINARIES</t>
  </si>
  <si>
    <t>ENABLING  WORKS</t>
  </si>
  <si>
    <t>EXCAVATE AND FILL</t>
  </si>
  <si>
    <t xml:space="preserve">SUBSTRUCTURE </t>
  </si>
  <si>
    <t>DRAINAGE</t>
  </si>
  <si>
    <t>CAR PARKING</t>
  </si>
  <si>
    <t>GENERAL SUPERSTRUCTURES AND FACILITIES</t>
  </si>
  <si>
    <t>SPORTS PITCH</t>
  </si>
  <si>
    <t>GENERAL GARDEN LANDSCAPED AREA</t>
  </si>
  <si>
    <t>FINAL HANDOVER</t>
  </si>
  <si>
    <t>Start Date</t>
  </si>
  <si>
    <t>Completion Date</t>
  </si>
  <si>
    <t>Gross Total</t>
  </si>
  <si>
    <t>Retention</t>
  </si>
  <si>
    <t>Period</t>
  </si>
  <si>
    <t>Date</t>
  </si>
  <si>
    <t>Gross Valuation</t>
  </si>
  <si>
    <t>Previous Valuation</t>
  </si>
  <si>
    <t>Period Movement</t>
  </si>
  <si>
    <t>Cost To Complete</t>
  </si>
  <si>
    <t>Gross Retention</t>
  </si>
  <si>
    <t>Duration (weeks)</t>
  </si>
  <si>
    <t>Check</t>
  </si>
  <si>
    <t>Remittance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</si>
</sst>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6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1" fillId="0" borderId="0" xfId="0" applyFont="1"/>
    <xf numFmtId="2" fontId="0" fillId="0" borderId="0" xfId="0" applyNumberFormat="1"/>
    <xf numFmtId="2" fontId="1" fillId="0" borderId="0" xfId="0" applyNumberFormat="1" applyFont="1"/>
    <xf numFmtId="2" fontId="0" fillId="0" borderId="0" xfId="0" applyNumberFormat="1" applyFont="1"/>
    <xf numFmtId="8" fontId="2" fillId="0" borderId="1" xfId="0" applyNumberFormat="1" applyFont="1" applyBorder="1"/>
    <xf numFmtId="44" fontId="2" fillId="2" borderId="1" xfId="1" applyFont="1" applyFill="1" applyBorder="1"/>
    <xf numFmtId="8" fontId="2" fillId="3" borderId="1" xfId="0" applyNumberFormat="1" applyFont="1" applyFill="1" applyBorder="1"/>
    <xf numFmtId="44" fontId="0" fillId="0" borderId="1" xfId="1" applyFont="1" applyBorder="1"/>
    <xf numFmtId="0" fontId="0" fillId="0" borderId="0" xfId="0"/>
    <xf numFmtId="0" fontId="1" fillId="0" borderId="0" xfId="0" applyFont="1"/>
    <xf numFmtId="0" fontId="0" fillId="0" borderId="1" xfId="0" applyBorder="1"/>
    <xf numFmtId="44" fontId="0" fillId="0" borderId="0" xfId="1" applyFont="1"/>
    <xf numFmtId="0" fontId="0" fillId="0" borderId="0" xfId="0" applyBorder="1"/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8" fontId="0" fillId="0" borderId="4" xfId="0" applyNumberFormat="1" applyFont="1" applyBorder="1" applyAlignment="1">
      <alignment horizontal="center" vertical="center"/>
    </xf>
    <xf numFmtId="44" fontId="2" fillId="0" borderId="1" xfId="0" applyNumberFormat="1" applyFont="1" applyBorder="1"/>
    <xf numFmtId="44" fontId="2" fillId="5" borderId="1" xfId="1" applyFont="1" applyFill="1" applyBorder="1"/>
    <xf numFmtId="44" fontId="5" fillId="5" borderId="1" xfId="1" applyFont="1" applyFill="1" applyBorder="1"/>
    <xf numFmtId="44" fontId="0" fillId="0" borderId="0" xfId="0" applyNumberFormat="1"/>
    <xf numFmtId="44" fontId="2" fillId="0" borderId="1" xfId="1" applyFont="1" applyFill="1" applyBorder="1"/>
    <xf numFmtId="44" fontId="0" fillId="0" borderId="1" xfId="1" applyFont="1" applyFill="1" applyBorder="1"/>
    <xf numFmtId="44" fontId="0" fillId="0" borderId="0" xfId="1" applyFont="1" applyFill="1"/>
    <xf numFmtId="0" fontId="0" fillId="0" borderId="0" xfId="0" applyFill="1"/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44" fontId="0" fillId="0" borderId="9" xfId="0" applyNumberFormat="1" applyBorder="1"/>
    <xf numFmtId="44" fontId="0" fillId="0" borderId="10" xfId="0" applyNumberFormat="1" applyBorder="1"/>
    <xf numFmtId="44" fontId="0" fillId="0" borderId="11" xfId="0" applyNumberFormat="1" applyBorder="1"/>
    <xf numFmtId="8" fontId="0" fillId="0" borderId="9" xfId="0" applyNumberFormat="1" applyBorder="1"/>
    <xf numFmtId="8" fontId="0" fillId="0" borderId="10" xfId="0" applyNumberFormat="1" applyBorder="1"/>
    <xf numFmtId="8" fontId="0" fillId="0" borderId="11" xfId="0" applyNumberFormat="1" applyBorder="1"/>
    <xf numFmtId="0" fontId="0" fillId="0" borderId="9" xfId="0" applyBorder="1"/>
    <xf numFmtId="17" fontId="0" fillId="0" borderId="9" xfId="0" applyNumberFormat="1" applyBorder="1" applyAlignment="1">
      <alignment horizontal="center" vertical="center"/>
    </xf>
    <xf numFmtId="17" fontId="0" fillId="0" borderId="10" xfId="0" applyNumberFormat="1" applyBorder="1" applyAlignment="1">
      <alignment horizontal="center" vertical="center"/>
    </xf>
    <xf numFmtId="17" fontId="0" fillId="0" borderId="11" xfId="0" applyNumberForma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4" fontId="0" fillId="0" borderId="13" xfId="0" applyNumberFormat="1" applyBorder="1"/>
    <xf numFmtId="0" fontId="1" fillId="0" borderId="14" xfId="0" applyFont="1" applyBorder="1" applyAlignment="1">
      <alignment horizontal="center" vertical="center"/>
    </xf>
    <xf numFmtId="44" fontId="0" fillId="0" borderId="15" xfId="0" applyNumberFormat="1" applyBorder="1"/>
    <xf numFmtId="0" fontId="1" fillId="0" borderId="16" xfId="0" applyFont="1" applyBorder="1" applyAlignment="1">
      <alignment horizontal="center" vertical="center"/>
    </xf>
    <xf numFmtId="44" fontId="0" fillId="0" borderId="17" xfId="0" applyNumberFormat="1" applyBorder="1"/>
    <xf numFmtId="44" fontId="2" fillId="3" borderId="2" xfId="1" applyFont="1" applyFill="1" applyBorder="1"/>
    <xf numFmtId="0" fontId="0" fillId="6" borderId="1" xfId="0" applyFill="1" applyBorder="1"/>
    <xf numFmtId="44" fontId="5" fillId="0" borderId="1" xfId="1" applyFont="1" applyFill="1" applyBorder="1"/>
    <xf numFmtId="0" fontId="0" fillId="7" borderId="1" xfId="0" applyFill="1" applyBorder="1"/>
    <xf numFmtId="0" fontId="0" fillId="3" borderId="1" xfId="0" applyFill="1" applyBorder="1"/>
    <xf numFmtId="0" fontId="0" fillId="8" borderId="1" xfId="0" applyFill="1" applyBorder="1"/>
    <xf numFmtId="0" fontId="0" fillId="9" borderId="1" xfId="0" applyFill="1" applyBorder="1"/>
    <xf numFmtId="44" fontId="0" fillId="0" borderId="9" xfId="1" applyFont="1" applyBorder="1"/>
    <xf numFmtId="44" fontId="0" fillId="0" borderId="10" xfId="1" applyFont="1" applyBorder="1"/>
    <xf numFmtId="14" fontId="0" fillId="0" borderId="1" xfId="0" applyNumberFormat="1" applyBorder="1"/>
    <xf numFmtId="0" fontId="0" fillId="10" borderId="1" xfId="0" applyFill="1" applyBorder="1"/>
    <xf numFmtId="44" fontId="0" fillId="0" borderId="11" xfId="1" applyFont="1" applyBorder="1"/>
  </cellXfs>
  <cellStyles count="4">
    <cellStyle name="Comma 2" xfId="3"/>
    <cellStyle name="Currency" xfId="1" builtinId="4"/>
    <cellStyle name="Currency 2" xfId="2"/>
    <cellStyle name="Normal" xfId="0" builtinId="0"/>
  </cellStyles>
  <dxfs count="0"/>
  <tableStyles count="0" defaultTableStyle="TableStyleMedium9" defaultPivotStyle="PivotStyleLight16"/>
  <colors>
    <mruColors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Cash flow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'Cash in - out'!$E$5:$E$12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90-4AE9-AA7D-3B12E41A79DB}"/>
            </c:ext>
          </c:extLst>
        </c:ser>
        <c:ser>
          <c:idx val="1"/>
          <c:order val="1"/>
          <c:tx>
            <c:v>Cash flow 7% interest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'Cash in - out'!$E$27:$E$34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90-4AE9-AA7D-3B12E41A79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3615928"/>
        <c:axId val="293616320"/>
      </c:lineChart>
      <c:catAx>
        <c:axId val="293615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616320"/>
        <c:crosses val="autoZero"/>
        <c:auto val="1"/>
        <c:lblAlgn val="ctr"/>
        <c:lblOffset val="100"/>
        <c:noMultiLvlLbl val="0"/>
      </c:catAx>
      <c:valAx>
        <c:axId val="293616320"/>
        <c:scaling>
          <c:orientation val="minMax"/>
          <c:min val="-6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36159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88900</xdr:rowOff>
    </xdr:from>
    <xdr:to>
      <xdr:col>10</xdr:col>
      <xdr:colOff>78619</xdr:colOff>
      <xdr:row>34</xdr:row>
      <xdr:rowOff>110367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000" y="88900"/>
          <a:ext cx="6047619" cy="606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76002</xdr:colOff>
      <xdr:row>0</xdr:row>
      <xdr:rowOff>138546</xdr:rowOff>
    </xdr:from>
    <xdr:to>
      <xdr:col>3</xdr:col>
      <xdr:colOff>734291</xdr:colOff>
      <xdr:row>0</xdr:row>
      <xdr:rowOff>836803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002" y="138546"/>
          <a:ext cx="3803271" cy="6982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559229</xdr:colOff>
      <xdr:row>4</xdr:row>
      <xdr:rowOff>149617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2880"/>
          <a:ext cx="3782489" cy="698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1092629</xdr:colOff>
      <xdr:row>4</xdr:row>
      <xdr:rowOff>149617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58700" y="190500"/>
          <a:ext cx="3797729" cy="721117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21</xdr:col>
      <xdr:colOff>1092629</xdr:colOff>
      <xdr:row>4</xdr:row>
      <xdr:rowOff>149617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31650" y="190500"/>
          <a:ext cx="3797729" cy="721117"/>
        </a:xfrm>
        <a:prstGeom prst="rect">
          <a:avLst/>
        </a:prstGeom>
      </xdr:spPr>
    </xdr:pic>
    <xdr:clientData/>
  </xdr:twoCellAnchor>
  <xdr:twoCellAnchor editAs="oneCell">
    <xdr:from>
      <xdr:col>31</xdr:col>
      <xdr:colOff>0</xdr:colOff>
      <xdr:row>1</xdr:row>
      <xdr:rowOff>0</xdr:rowOff>
    </xdr:from>
    <xdr:to>
      <xdr:col>35</xdr:col>
      <xdr:colOff>216329</xdr:colOff>
      <xdr:row>4</xdr:row>
      <xdr:rowOff>149617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795200" y="190500"/>
          <a:ext cx="3797729" cy="721117"/>
        </a:xfrm>
        <a:prstGeom prst="rect">
          <a:avLst/>
        </a:prstGeom>
      </xdr:spPr>
    </xdr:pic>
    <xdr:clientData/>
  </xdr:twoCellAnchor>
  <xdr:twoCellAnchor editAs="oneCell">
    <xdr:from>
      <xdr:col>41</xdr:col>
      <xdr:colOff>0</xdr:colOff>
      <xdr:row>1</xdr:row>
      <xdr:rowOff>0</xdr:rowOff>
    </xdr:from>
    <xdr:to>
      <xdr:col>45</xdr:col>
      <xdr:colOff>216329</xdr:colOff>
      <xdr:row>4</xdr:row>
      <xdr:rowOff>149617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748700" y="190500"/>
          <a:ext cx="3797729" cy="721117"/>
        </a:xfrm>
        <a:prstGeom prst="rect">
          <a:avLst/>
        </a:prstGeom>
      </xdr:spPr>
    </xdr:pic>
    <xdr:clientData/>
  </xdr:twoCellAnchor>
  <xdr:twoCellAnchor editAs="oneCell">
    <xdr:from>
      <xdr:col>53</xdr:col>
      <xdr:colOff>0</xdr:colOff>
      <xdr:row>1</xdr:row>
      <xdr:rowOff>0</xdr:rowOff>
    </xdr:from>
    <xdr:to>
      <xdr:col>57</xdr:col>
      <xdr:colOff>82979</xdr:colOff>
      <xdr:row>4</xdr:row>
      <xdr:rowOff>149617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492900" y="190500"/>
          <a:ext cx="3797729" cy="7211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11</xdr:row>
      <xdr:rowOff>61912</xdr:rowOff>
    </xdr:from>
    <xdr:to>
      <xdr:col>11</xdr:col>
      <xdr:colOff>657225</xdr:colOff>
      <xdr:row>30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zoomScaleNormal="100" workbookViewId="0">
      <selection activeCell="S20" sqref="S19:S20"/>
    </sheetView>
  </sheetViews>
  <sheetFormatPr defaultRowHeight="14.4" x14ac:dyDescent="0.3"/>
  <cols>
    <col min="11" max="11" width="2.44140625" customWidth="1"/>
  </cols>
  <sheetData/>
  <pageMargins left="0.7" right="0.7" top="0.75" bottom="0.75" header="0.3" footer="0.3"/>
  <pageSetup paperSize="9" scale="7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tabSelected="1" view="pageBreakPreview" zoomScale="60" zoomScaleNormal="70" workbookViewId="0">
      <selection activeCell="M7" sqref="M7"/>
    </sheetView>
  </sheetViews>
  <sheetFormatPr defaultColWidth="21.109375" defaultRowHeight="14.4" x14ac:dyDescent="0.3"/>
  <cols>
    <col min="1" max="1" width="3.33203125" style="13" customWidth="1"/>
    <col min="2" max="4" width="21.109375" style="13"/>
    <col min="5" max="5" width="23.88671875" style="13" customWidth="1"/>
    <col min="6" max="6" width="21.109375" style="13" customWidth="1"/>
    <col min="7" max="10" width="21.109375" style="13"/>
    <col min="11" max="11" width="10.21875" style="13" customWidth="1"/>
    <col min="12" max="16384" width="21.109375" style="13"/>
  </cols>
  <sheetData>
    <row r="1" spans="2:10" ht="90" customHeight="1" thickBot="1" x14ac:dyDescent="0.35"/>
    <row r="2" spans="2:10" ht="30" customHeight="1" thickBot="1" x14ac:dyDescent="0.35">
      <c r="B2" s="18" t="s">
        <v>21</v>
      </c>
      <c r="C2" s="21">
        <f>'Programm to Monthly Valuation'!F7</f>
        <v>44711</v>
      </c>
      <c r="D2" s="19" t="s">
        <v>22</v>
      </c>
      <c r="E2" s="21">
        <f>'Programm to Monthly Valuation'!BJ7</f>
        <v>45103</v>
      </c>
      <c r="F2" s="19" t="s">
        <v>23</v>
      </c>
      <c r="G2" s="22">
        <f>'Programm to Monthly Valuation'!D18</f>
        <v>43623624.79925672</v>
      </c>
      <c r="H2" s="19" t="s">
        <v>24</v>
      </c>
      <c r="I2" s="20">
        <v>0.05</v>
      </c>
    </row>
    <row r="3" spans="2:10" ht="39.6" customHeight="1" thickBot="1" x14ac:dyDescent="0.35"/>
    <row r="4" spans="2:10" ht="30" customHeight="1" thickBot="1" x14ac:dyDescent="0.35">
      <c r="B4" s="31" t="s">
        <v>25</v>
      </c>
      <c r="C4" s="32" t="s">
        <v>26</v>
      </c>
      <c r="D4" s="32" t="s">
        <v>27</v>
      </c>
      <c r="E4" s="32" t="s">
        <v>28</v>
      </c>
      <c r="F4" s="32" t="s">
        <v>29</v>
      </c>
      <c r="G4" s="32" t="s">
        <v>30</v>
      </c>
      <c r="H4" s="32" t="s">
        <v>24</v>
      </c>
      <c r="I4" s="33" t="s">
        <v>31</v>
      </c>
      <c r="J4" s="33" t="s">
        <v>34</v>
      </c>
    </row>
    <row r="5" spans="2:10" ht="30" customHeight="1" x14ac:dyDescent="0.3">
      <c r="B5" s="44">
        <v>1</v>
      </c>
      <c r="C5" s="41">
        <v>44741</v>
      </c>
      <c r="D5" s="45">
        <f>'Programm to Monthly Valuation'!J20</f>
        <v>4398591.5878455611</v>
      </c>
      <c r="E5" s="40">
        <v>0</v>
      </c>
      <c r="F5" s="57">
        <f>D5-E5</f>
        <v>4398591.5878455611</v>
      </c>
      <c r="G5" s="37">
        <f>$G$2-D5</f>
        <v>39225033.211411156</v>
      </c>
      <c r="H5" s="34">
        <f>F5*$I$2</f>
        <v>219929.57939227807</v>
      </c>
      <c r="I5" s="34">
        <f>H5</f>
        <v>219929.57939227807</v>
      </c>
      <c r="J5" s="34">
        <f>F5-H5</f>
        <v>4178662.008453283</v>
      </c>
    </row>
    <row r="6" spans="2:10" ht="30" customHeight="1" x14ac:dyDescent="0.3">
      <c r="B6" s="46">
        <v>2</v>
      </c>
      <c r="C6" s="42">
        <v>44771</v>
      </c>
      <c r="D6" s="47">
        <f>E6+F6</f>
        <v>7979793.8745072745</v>
      </c>
      <c r="E6" s="35">
        <f>D5</f>
        <v>4398591.5878455611</v>
      </c>
      <c r="F6" s="58">
        <f>'Programm to Monthly Valuation'!N20</f>
        <v>3581202.2866617134</v>
      </c>
      <c r="G6" s="38">
        <f t="shared" ref="G6:G16" si="0">$G$2-D6</f>
        <v>35643830.924749449</v>
      </c>
      <c r="H6" s="35">
        <f t="shared" ref="H6:H17" si="1">F6*$I$2</f>
        <v>179060.11433308569</v>
      </c>
      <c r="I6" s="35">
        <f>H6+I5</f>
        <v>398989.69372536376</v>
      </c>
      <c r="J6" s="35">
        <f t="shared" ref="J6:J17" si="2">F6-H6</f>
        <v>3402142.1723286277</v>
      </c>
    </row>
    <row r="7" spans="2:10" ht="30" customHeight="1" x14ac:dyDescent="0.3">
      <c r="B7" s="46">
        <v>3</v>
      </c>
      <c r="C7" s="42">
        <v>44802</v>
      </c>
      <c r="D7" s="47">
        <f t="shared" ref="D7:D15" si="3">E7+F7</f>
        <v>11599217.264589772</v>
      </c>
      <c r="E7" s="35">
        <f t="shared" ref="E7:E15" si="4">D6</f>
        <v>7979793.8745072745</v>
      </c>
      <c r="F7" s="58">
        <f>'Programm to Monthly Valuation'!S20</f>
        <v>3619423.3900824976</v>
      </c>
      <c r="G7" s="38">
        <f t="shared" si="0"/>
        <v>32024407.534666948</v>
      </c>
      <c r="H7" s="35">
        <f t="shared" si="1"/>
        <v>180971.1695041249</v>
      </c>
      <c r="I7" s="35">
        <f t="shared" ref="I7:I17" si="5">H7+I6</f>
        <v>579960.86322948872</v>
      </c>
      <c r="J7" s="35">
        <f t="shared" si="2"/>
        <v>3438452.2205783725</v>
      </c>
    </row>
    <row r="8" spans="2:10" ht="30" customHeight="1" x14ac:dyDescent="0.3">
      <c r="B8" s="46">
        <v>4</v>
      </c>
      <c r="C8" s="42">
        <v>44833</v>
      </c>
      <c r="D8" s="47">
        <f t="shared" si="3"/>
        <v>13213695.23880467</v>
      </c>
      <c r="E8" s="35">
        <f t="shared" si="4"/>
        <v>11599217.264589772</v>
      </c>
      <c r="F8" s="58">
        <f>'Programm to Monthly Valuation'!W20</f>
        <v>1614477.9742148982</v>
      </c>
      <c r="G8" s="38">
        <f t="shared" si="0"/>
        <v>30409929.560452051</v>
      </c>
      <c r="H8" s="35">
        <f t="shared" si="1"/>
        <v>80723.898710744921</v>
      </c>
      <c r="I8" s="35">
        <f t="shared" si="5"/>
        <v>660684.76194023364</v>
      </c>
      <c r="J8" s="35">
        <f t="shared" si="2"/>
        <v>1533754.0755041533</v>
      </c>
    </row>
    <row r="9" spans="2:10" ht="30" customHeight="1" x14ac:dyDescent="0.3">
      <c r="B9" s="46">
        <v>5</v>
      </c>
      <c r="C9" s="42">
        <v>44863</v>
      </c>
      <c r="D9" s="47">
        <f t="shared" si="3"/>
        <v>17897776.659080781</v>
      </c>
      <c r="E9" s="35">
        <f t="shared" si="4"/>
        <v>13213695.23880467</v>
      </c>
      <c r="F9" s="58">
        <f>'Programm to Monthly Valuation'!AB20</f>
        <v>4684081.4202761119</v>
      </c>
      <c r="G9" s="38">
        <f t="shared" si="0"/>
        <v>25725848.140175939</v>
      </c>
      <c r="H9" s="35">
        <f t="shared" si="1"/>
        <v>234204.0710138056</v>
      </c>
      <c r="I9" s="35">
        <f t="shared" si="5"/>
        <v>894888.83295403922</v>
      </c>
      <c r="J9" s="35">
        <f t="shared" si="2"/>
        <v>4449877.3492623065</v>
      </c>
    </row>
    <row r="10" spans="2:10" ht="30" customHeight="1" x14ac:dyDescent="0.3">
      <c r="B10" s="46">
        <v>6</v>
      </c>
      <c r="C10" s="42">
        <v>44894</v>
      </c>
      <c r="D10" s="47">
        <f t="shared" si="3"/>
        <v>24488706.272114858</v>
      </c>
      <c r="E10" s="35">
        <f t="shared" si="4"/>
        <v>17897776.659080781</v>
      </c>
      <c r="F10" s="58">
        <f>'Programm to Monthly Valuation'!AF20</f>
        <v>6590929.613034077</v>
      </c>
      <c r="G10" s="38">
        <f t="shared" si="0"/>
        <v>19134918.527141862</v>
      </c>
      <c r="H10" s="35">
        <f t="shared" si="1"/>
        <v>329546.4806517039</v>
      </c>
      <c r="I10" s="35">
        <f t="shared" si="5"/>
        <v>1224435.313605743</v>
      </c>
      <c r="J10" s="35">
        <f t="shared" si="2"/>
        <v>6261383.1323823733</v>
      </c>
    </row>
    <row r="11" spans="2:10" ht="30" customHeight="1" x14ac:dyDescent="0.3">
      <c r="B11" s="46">
        <v>7</v>
      </c>
      <c r="C11" s="42">
        <v>44924</v>
      </c>
      <c r="D11" s="47">
        <f t="shared" si="3"/>
        <v>28898109.694576979</v>
      </c>
      <c r="E11" s="35">
        <f t="shared" si="4"/>
        <v>24488706.272114858</v>
      </c>
      <c r="F11" s="58">
        <f>'Programm to Monthly Valuation'!AK20</f>
        <v>4409403.4224621197</v>
      </c>
      <c r="G11" s="38">
        <f t="shared" si="0"/>
        <v>14725515.104679741</v>
      </c>
      <c r="H11" s="35">
        <f t="shared" si="1"/>
        <v>220470.171123106</v>
      </c>
      <c r="I11" s="35">
        <f t="shared" si="5"/>
        <v>1444905.484728849</v>
      </c>
      <c r="J11" s="35">
        <f t="shared" si="2"/>
        <v>4188933.2513390137</v>
      </c>
    </row>
    <row r="12" spans="2:10" ht="30" customHeight="1" x14ac:dyDescent="0.3">
      <c r="B12" s="46">
        <v>8</v>
      </c>
      <c r="C12" s="42">
        <v>44955</v>
      </c>
      <c r="D12" s="47">
        <f t="shared" si="3"/>
        <v>31233956.306099236</v>
      </c>
      <c r="E12" s="35">
        <f t="shared" si="4"/>
        <v>28898109.694576979</v>
      </c>
      <c r="F12" s="58">
        <f>'Programm to Monthly Valuation'!AO20</f>
        <v>2335846.6115222559</v>
      </c>
      <c r="G12" s="38">
        <f t="shared" si="0"/>
        <v>12389668.493157484</v>
      </c>
      <c r="H12" s="35">
        <f t="shared" si="1"/>
        <v>116792.3305761128</v>
      </c>
      <c r="I12" s="35">
        <f t="shared" si="5"/>
        <v>1561697.8153049618</v>
      </c>
      <c r="J12" s="35">
        <f t="shared" si="2"/>
        <v>2219054.280946143</v>
      </c>
    </row>
    <row r="13" spans="2:10" ht="30" customHeight="1" x14ac:dyDescent="0.3">
      <c r="B13" s="46">
        <v>9</v>
      </c>
      <c r="C13" s="42">
        <v>44985</v>
      </c>
      <c r="D13" s="47">
        <f>E13+F13</f>
        <v>33569802.917621493</v>
      </c>
      <c r="E13" s="35">
        <f t="shared" si="4"/>
        <v>31233956.306099236</v>
      </c>
      <c r="F13" s="58">
        <f>'Programm to Monthly Valuation'!AS20</f>
        <v>2335846.6115222559</v>
      </c>
      <c r="G13" s="38">
        <f t="shared" si="0"/>
        <v>10053821.881635226</v>
      </c>
      <c r="H13" s="35">
        <f t="shared" si="1"/>
        <v>116792.3305761128</v>
      </c>
      <c r="I13" s="35">
        <f t="shared" si="5"/>
        <v>1678490.1458810745</v>
      </c>
      <c r="J13" s="35">
        <f t="shared" si="2"/>
        <v>2219054.280946143</v>
      </c>
    </row>
    <row r="14" spans="2:10" ht="30" customHeight="1" x14ac:dyDescent="0.3">
      <c r="B14" s="46">
        <v>10</v>
      </c>
      <c r="C14" s="42">
        <v>45014</v>
      </c>
      <c r="D14" s="47">
        <f t="shared" si="3"/>
        <v>35905649.529143751</v>
      </c>
      <c r="E14" s="35">
        <f t="shared" si="4"/>
        <v>33569802.917621493</v>
      </c>
      <c r="F14" s="58">
        <f>'Programm to Monthly Valuation'!AW20</f>
        <v>2335846.6115222559</v>
      </c>
      <c r="G14" s="38">
        <f t="shared" si="0"/>
        <v>7717975.270112969</v>
      </c>
      <c r="H14" s="35">
        <f t="shared" si="1"/>
        <v>116792.3305761128</v>
      </c>
      <c r="I14" s="35">
        <f t="shared" si="5"/>
        <v>1795282.4764571872</v>
      </c>
      <c r="J14" s="35">
        <f t="shared" si="2"/>
        <v>2219054.280946143</v>
      </c>
    </row>
    <row r="15" spans="2:10" ht="30" customHeight="1" x14ac:dyDescent="0.3">
      <c r="B15" s="46">
        <v>11</v>
      </c>
      <c r="C15" s="42">
        <v>45045</v>
      </c>
      <c r="D15" s="47">
        <f t="shared" si="3"/>
        <v>38241496.140666008</v>
      </c>
      <c r="E15" s="35">
        <f t="shared" si="4"/>
        <v>35905649.529143751</v>
      </c>
      <c r="F15" s="58">
        <f>'Programm to Monthly Valuation'!BA20</f>
        <v>2335846.6115222559</v>
      </c>
      <c r="G15" s="38">
        <f t="shared" si="0"/>
        <v>5382128.6585907117</v>
      </c>
      <c r="H15" s="35">
        <f t="shared" si="1"/>
        <v>116792.3305761128</v>
      </c>
      <c r="I15" s="35">
        <f t="shared" si="5"/>
        <v>1912074.8070332999</v>
      </c>
      <c r="J15" s="35">
        <f t="shared" si="2"/>
        <v>2219054.280946143</v>
      </c>
    </row>
    <row r="16" spans="2:10" ht="30" customHeight="1" x14ac:dyDescent="0.3">
      <c r="B16" s="46">
        <v>12</v>
      </c>
      <c r="C16" s="42">
        <v>45075</v>
      </c>
      <c r="D16" s="47">
        <f>E16+F16</f>
        <v>41688348.489220165</v>
      </c>
      <c r="E16" s="35">
        <f t="shared" ref="E16:E17" si="6">D15</f>
        <v>38241496.140666008</v>
      </c>
      <c r="F16" s="58">
        <f>'Programm to Monthly Valuation'!BF20</f>
        <v>3446852.348554159</v>
      </c>
      <c r="G16" s="38">
        <f t="shared" si="0"/>
        <v>1935276.3100365549</v>
      </c>
      <c r="H16" s="35">
        <f t="shared" si="1"/>
        <v>172342.61742770797</v>
      </c>
      <c r="I16" s="35">
        <f t="shared" si="5"/>
        <v>2084417.4244610078</v>
      </c>
      <c r="J16" s="35">
        <f t="shared" si="2"/>
        <v>3274509.7311264509</v>
      </c>
    </row>
    <row r="17" spans="2:10" ht="30" customHeight="1" thickBot="1" x14ac:dyDescent="0.35">
      <c r="B17" s="48">
        <v>13</v>
      </c>
      <c r="C17" s="43">
        <v>45106</v>
      </c>
      <c r="D17" s="49">
        <f>E17+F17</f>
        <v>43623624.79925672</v>
      </c>
      <c r="E17" s="36">
        <f t="shared" si="6"/>
        <v>41688348.489220165</v>
      </c>
      <c r="F17" s="61">
        <f>'Programm to Monthly Valuation'!BJ20</f>
        <v>1935276.3100365524</v>
      </c>
      <c r="G17" s="39">
        <f>$G$2-D17</f>
        <v>0</v>
      </c>
      <c r="H17" s="36">
        <f t="shared" si="1"/>
        <v>96763.81550182763</v>
      </c>
      <c r="I17" s="36">
        <f t="shared" si="5"/>
        <v>2181181.2399628353</v>
      </c>
      <c r="J17" s="36">
        <f t="shared" si="2"/>
        <v>1838512.4945347249</v>
      </c>
    </row>
    <row r="18" spans="2:10" ht="30" customHeight="1" x14ac:dyDescent="0.3"/>
    <row r="19" spans="2:10" ht="30" customHeight="1" x14ac:dyDescent="0.3"/>
    <row r="20" spans="2:10" ht="30" customHeight="1" x14ac:dyDescent="0.3"/>
    <row r="21" spans="2:10" ht="30" customHeight="1" x14ac:dyDescent="0.3"/>
    <row r="22" spans="2:10" ht="30" customHeight="1" x14ac:dyDescent="0.3"/>
    <row r="23" spans="2:10" ht="30" customHeight="1" x14ac:dyDescent="0.3"/>
  </sheetData>
  <pageMargins left="0.7" right="0.7" top="0.75" bottom="0.75" header="0.3" footer="0.3"/>
  <pageSetup paperSize="9" scale="40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M32"/>
  <sheetViews>
    <sheetView view="pageBreakPreview" zoomScale="40" zoomScaleNormal="100" zoomScaleSheetLayoutView="40" workbookViewId="0">
      <pane xSplit="5" ySplit="7" topLeftCell="F10" activePane="bottomRight" state="frozen"/>
      <selection pane="topRight" activeCell="F1" sqref="F1"/>
      <selection pane="bottomLeft" activeCell="A4" sqref="A4"/>
      <selection pane="bottomRight" activeCell="C54" sqref="C54:C55"/>
    </sheetView>
  </sheetViews>
  <sheetFormatPr defaultColWidth="11.44140625" defaultRowHeight="14.4" x14ac:dyDescent="0.3"/>
  <cols>
    <col min="1" max="1" width="5.44140625" customWidth="1"/>
    <col min="2" max="2" width="22.21875" customWidth="1"/>
    <col min="3" max="3" width="19.33203125" customWidth="1"/>
    <col min="4" max="4" width="16.109375" customWidth="1"/>
    <col min="5" max="23" width="19.77734375" style="13" customWidth="1"/>
    <col min="24" max="24" width="19.21875" customWidth="1"/>
    <col min="25" max="26" width="13.109375" customWidth="1"/>
    <col min="27" max="27" width="15.6640625" customWidth="1"/>
    <col min="28" max="41" width="13.109375" customWidth="1"/>
    <col min="42" max="56" width="13.109375" style="13" customWidth="1"/>
    <col min="57" max="59" width="15" bestFit="1" customWidth="1"/>
    <col min="60" max="62" width="15" style="13" bestFit="1" customWidth="1"/>
    <col min="63" max="63" width="14.6640625" style="30" customWidth="1"/>
    <col min="64" max="64" width="19" customWidth="1"/>
  </cols>
  <sheetData>
    <row r="2" spans="1:65" x14ac:dyDescent="0.3">
      <c r="BL2" s="17"/>
      <c r="BM2" s="17"/>
    </row>
    <row r="3" spans="1:65" s="13" customFormat="1" x14ac:dyDescent="0.3">
      <c r="BK3" s="30"/>
      <c r="BL3" s="17"/>
      <c r="BM3" s="17"/>
    </row>
    <row r="4" spans="1:65" s="13" customFormat="1" x14ac:dyDescent="0.3">
      <c r="BK4" s="30"/>
      <c r="BL4" s="17"/>
      <c r="BM4" s="17"/>
    </row>
    <row r="5" spans="1:65" s="13" customFormat="1" x14ac:dyDescent="0.3">
      <c r="BK5" s="30"/>
      <c r="BL5" s="17"/>
      <c r="BM5" s="17"/>
    </row>
    <row r="6" spans="1:65" s="13" customFormat="1" x14ac:dyDescent="0.3">
      <c r="BK6" s="30"/>
      <c r="BL6" s="17"/>
      <c r="BM6" s="17"/>
    </row>
    <row r="7" spans="1:65" x14ac:dyDescent="0.3">
      <c r="A7" s="1" t="s">
        <v>0</v>
      </c>
      <c r="B7" s="1" t="s">
        <v>1</v>
      </c>
      <c r="C7" s="1" t="s">
        <v>32</v>
      </c>
      <c r="D7" s="4" t="s">
        <v>3</v>
      </c>
      <c r="E7" s="4" t="s">
        <v>33</v>
      </c>
      <c r="F7" s="59">
        <v>44711</v>
      </c>
      <c r="G7" s="59">
        <v>44718</v>
      </c>
      <c r="H7" s="59">
        <v>44725</v>
      </c>
      <c r="I7" s="59">
        <v>44732</v>
      </c>
      <c r="J7" s="59">
        <v>44739</v>
      </c>
      <c r="K7" s="59">
        <v>44746</v>
      </c>
      <c r="L7" s="59">
        <v>44753</v>
      </c>
      <c r="M7" s="59">
        <v>44760</v>
      </c>
      <c r="N7" s="59">
        <v>44767</v>
      </c>
      <c r="O7" s="59">
        <v>44774</v>
      </c>
      <c r="P7" s="59">
        <v>44781</v>
      </c>
      <c r="Q7" s="59">
        <v>44788</v>
      </c>
      <c r="R7" s="59">
        <v>44795</v>
      </c>
      <c r="S7" s="59">
        <v>44802</v>
      </c>
      <c r="T7" s="59">
        <v>44809</v>
      </c>
      <c r="U7" s="59">
        <v>44816</v>
      </c>
      <c r="V7" s="59">
        <v>44823</v>
      </c>
      <c r="W7" s="59">
        <v>44830</v>
      </c>
      <c r="X7" s="59">
        <v>44837</v>
      </c>
      <c r="Y7" s="59">
        <v>44844</v>
      </c>
      <c r="Z7" s="59">
        <v>44851</v>
      </c>
      <c r="AA7" s="59">
        <v>44858</v>
      </c>
      <c r="AB7" s="59">
        <v>44865</v>
      </c>
      <c r="AC7" s="59">
        <v>44872</v>
      </c>
      <c r="AD7" s="59">
        <v>44879</v>
      </c>
      <c r="AE7" s="59">
        <v>44886</v>
      </c>
      <c r="AF7" s="59">
        <v>44893</v>
      </c>
      <c r="AG7" s="59">
        <v>44900</v>
      </c>
      <c r="AH7" s="59">
        <v>44907</v>
      </c>
      <c r="AI7" s="59">
        <v>44914</v>
      </c>
      <c r="AJ7" s="59"/>
      <c r="AK7" s="59"/>
      <c r="AL7" s="59">
        <v>44935</v>
      </c>
      <c r="AM7" s="59">
        <v>44942</v>
      </c>
      <c r="AN7" s="59">
        <v>44949</v>
      </c>
      <c r="AO7" s="59">
        <v>44956</v>
      </c>
      <c r="AP7" s="59">
        <v>44963</v>
      </c>
      <c r="AQ7" s="59">
        <v>44970</v>
      </c>
      <c r="AR7" s="59">
        <v>44977</v>
      </c>
      <c r="AS7" s="59">
        <v>44984</v>
      </c>
      <c r="AT7" s="59">
        <v>44991</v>
      </c>
      <c r="AU7" s="59">
        <v>44998</v>
      </c>
      <c r="AV7" s="59">
        <v>45005</v>
      </c>
      <c r="AW7" s="59">
        <v>45012</v>
      </c>
      <c r="AX7" s="59">
        <v>45019</v>
      </c>
      <c r="AY7" s="59">
        <v>45026</v>
      </c>
      <c r="AZ7" s="59">
        <v>45033</v>
      </c>
      <c r="BA7" s="59">
        <v>45040</v>
      </c>
      <c r="BB7" s="59">
        <v>45047</v>
      </c>
      <c r="BC7" s="59">
        <v>45054</v>
      </c>
      <c r="BD7" s="59">
        <v>45061</v>
      </c>
      <c r="BE7" s="59">
        <v>45068</v>
      </c>
      <c r="BF7" s="59">
        <v>45075</v>
      </c>
      <c r="BG7" s="59">
        <v>45082</v>
      </c>
      <c r="BH7" s="59">
        <v>45089</v>
      </c>
      <c r="BI7" s="59">
        <v>45096</v>
      </c>
      <c r="BJ7" s="59">
        <v>45103</v>
      </c>
      <c r="BK7" s="59"/>
      <c r="BL7" s="17"/>
      <c r="BM7" s="17"/>
    </row>
    <row r="8" spans="1:65" x14ac:dyDescent="0.3">
      <c r="A8" s="2">
        <v>1</v>
      </c>
      <c r="B8" s="53" t="s">
        <v>11</v>
      </c>
      <c r="C8" s="2">
        <v>57</v>
      </c>
      <c r="D8" s="9">
        <v>923159.23040995363</v>
      </c>
      <c r="E8" s="23">
        <f>SUM(F8:WL8)</f>
        <v>923159.23040995258</v>
      </c>
      <c r="F8" s="10">
        <f t="shared" ref="F8:BJ8" si="0">$D$8/$C$8</f>
        <v>16195.775972104449</v>
      </c>
      <c r="G8" s="10">
        <f t="shared" si="0"/>
        <v>16195.775972104449</v>
      </c>
      <c r="H8" s="10">
        <f t="shared" si="0"/>
        <v>16195.775972104449</v>
      </c>
      <c r="I8" s="10">
        <f t="shared" si="0"/>
        <v>16195.775972104449</v>
      </c>
      <c r="J8" s="10">
        <f t="shared" si="0"/>
        <v>16195.775972104449</v>
      </c>
      <c r="K8" s="10">
        <f t="shared" si="0"/>
        <v>16195.775972104449</v>
      </c>
      <c r="L8" s="10">
        <f t="shared" si="0"/>
        <v>16195.775972104449</v>
      </c>
      <c r="M8" s="10">
        <f t="shared" si="0"/>
        <v>16195.775972104449</v>
      </c>
      <c r="N8" s="10">
        <f t="shared" si="0"/>
        <v>16195.775972104449</v>
      </c>
      <c r="O8" s="10">
        <f t="shared" si="0"/>
        <v>16195.775972104449</v>
      </c>
      <c r="P8" s="10">
        <f t="shared" si="0"/>
        <v>16195.775972104449</v>
      </c>
      <c r="Q8" s="10">
        <f t="shared" si="0"/>
        <v>16195.775972104449</v>
      </c>
      <c r="R8" s="10">
        <f t="shared" si="0"/>
        <v>16195.775972104449</v>
      </c>
      <c r="S8" s="10">
        <f t="shared" si="0"/>
        <v>16195.775972104449</v>
      </c>
      <c r="T8" s="10">
        <f t="shared" si="0"/>
        <v>16195.775972104449</v>
      </c>
      <c r="U8" s="10">
        <f t="shared" si="0"/>
        <v>16195.775972104449</v>
      </c>
      <c r="V8" s="10">
        <f t="shared" si="0"/>
        <v>16195.775972104449</v>
      </c>
      <c r="W8" s="10">
        <f t="shared" si="0"/>
        <v>16195.775972104449</v>
      </c>
      <c r="X8" s="10">
        <f t="shared" si="0"/>
        <v>16195.775972104449</v>
      </c>
      <c r="Y8" s="10">
        <f t="shared" si="0"/>
        <v>16195.775972104449</v>
      </c>
      <c r="Z8" s="10">
        <f t="shared" si="0"/>
        <v>16195.775972104449</v>
      </c>
      <c r="AA8" s="10">
        <f t="shared" si="0"/>
        <v>16195.775972104449</v>
      </c>
      <c r="AB8" s="10">
        <f t="shared" si="0"/>
        <v>16195.775972104449</v>
      </c>
      <c r="AC8" s="10">
        <f t="shared" si="0"/>
        <v>16195.775972104449</v>
      </c>
      <c r="AD8" s="10">
        <f t="shared" si="0"/>
        <v>16195.775972104449</v>
      </c>
      <c r="AE8" s="10">
        <f t="shared" si="0"/>
        <v>16195.775972104449</v>
      </c>
      <c r="AF8" s="10">
        <f t="shared" si="0"/>
        <v>16195.775972104449</v>
      </c>
      <c r="AG8" s="10">
        <f t="shared" si="0"/>
        <v>16195.775972104449</v>
      </c>
      <c r="AH8" s="10">
        <f t="shared" si="0"/>
        <v>16195.775972104449</v>
      </c>
      <c r="AI8" s="10">
        <f t="shared" si="0"/>
        <v>16195.775972104449</v>
      </c>
      <c r="AJ8" s="10">
        <f t="shared" si="0"/>
        <v>16195.775972104449</v>
      </c>
      <c r="AK8" s="10">
        <f t="shared" si="0"/>
        <v>16195.775972104449</v>
      </c>
      <c r="AL8" s="10">
        <f t="shared" si="0"/>
        <v>16195.775972104449</v>
      </c>
      <c r="AM8" s="10">
        <f t="shared" si="0"/>
        <v>16195.775972104449</v>
      </c>
      <c r="AN8" s="10">
        <f t="shared" si="0"/>
        <v>16195.775972104449</v>
      </c>
      <c r="AO8" s="10">
        <f t="shared" si="0"/>
        <v>16195.775972104449</v>
      </c>
      <c r="AP8" s="10">
        <f t="shared" si="0"/>
        <v>16195.775972104449</v>
      </c>
      <c r="AQ8" s="10">
        <f t="shared" si="0"/>
        <v>16195.775972104449</v>
      </c>
      <c r="AR8" s="10">
        <f t="shared" si="0"/>
        <v>16195.775972104449</v>
      </c>
      <c r="AS8" s="10">
        <f t="shared" si="0"/>
        <v>16195.775972104449</v>
      </c>
      <c r="AT8" s="10">
        <f t="shared" si="0"/>
        <v>16195.775972104449</v>
      </c>
      <c r="AU8" s="10">
        <f t="shared" si="0"/>
        <v>16195.775972104449</v>
      </c>
      <c r="AV8" s="10">
        <f t="shared" si="0"/>
        <v>16195.775972104449</v>
      </c>
      <c r="AW8" s="10">
        <f t="shared" si="0"/>
        <v>16195.775972104449</v>
      </c>
      <c r="AX8" s="10">
        <f t="shared" si="0"/>
        <v>16195.775972104449</v>
      </c>
      <c r="AY8" s="10">
        <f t="shared" si="0"/>
        <v>16195.775972104449</v>
      </c>
      <c r="AZ8" s="10">
        <f t="shared" si="0"/>
        <v>16195.775972104449</v>
      </c>
      <c r="BA8" s="10">
        <f t="shared" si="0"/>
        <v>16195.775972104449</v>
      </c>
      <c r="BB8" s="10">
        <f t="shared" si="0"/>
        <v>16195.775972104449</v>
      </c>
      <c r="BC8" s="10">
        <f t="shared" si="0"/>
        <v>16195.775972104449</v>
      </c>
      <c r="BD8" s="10">
        <f t="shared" si="0"/>
        <v>16195.775972104449</v>
      </c>
      <c r="BE8" s="10">
        <f t="shared" si="0"/>
        <v>16195.775972104449</v>
      </c>
      <c r="BF8" s="10">
        <f t="shared" si="0"/>
        <v>16195.775972104449</v>
      </c>
      <c r="BG8" s="10">
        <f t="shared" si="0"/>
        <v>16195.775972104449</v>
      </c>
      <c r="BH8" s="10">
        <f t="shared" si="0"/>
        <v>16195.775972104449</v>
      </c>
      <c r="BI8" s="10">
        <f t="shared" si="0"/>
        <v>16195.775972104449</v>
      </c>
      <c r="BJ8" s="10">
        <f t="shared" si="0"/>
        <v>16195.775972104449</v>
      </c>
      <c r="BK8"/>
    </row>
    <row r="9" spans="1:65" x14ac:dyDescent="0.3">
      <c r="A9" s="2">
        <v>2</v>
      </c>
      <c r="B9" s="54" t="s">
        <v>12</v>
      </c>
      <c r="C9" s="2">
        <v>1</v>
      </c>
      <c r="D9" s="9">
        <v>115529.95061602842</v>
      </c>
      <c r="E9" s="23">
        <f>SUM(F9:WG9)</f>
        <v>115529.95061602842</v>
      </c>
      <c r="F9" s="25">
        <f>D9/C9</f>
        <v>115529.95061602842</v>
      </c>
      <c r="G9" s="5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/>
    </row>
    <row r="10" spans="1:65" x14ac:dyDescent="0.3">
      <c r="A10" s="2">
        <v>3</v>
      </c>
      <c r="B10" s="51" t="s">
        <v>13</v>
      </c>
      <c r="C10" s="2">
        <v>6</v>
      </c>
      <c r="D10" s="9">
        <v>6303124.1360535156</v>
      </c>
      <c r="E10" s="23">
        <f>SUM(F10:WG10)</f>
        <v>6303124.1360535165</v>
      </c>
      <c r="F10" s="12"/>
      <c r="G10" s="24">
        <f t="shared" ref="G10:L10" si="1">$D$10/$C$10</f>
        <v>1050520.6893422527</v>
      </c>
      <c r="H10" s="24">
        <f t="shared" si="1"/>
        <v>1050520.6893422527</v>
      </c>
      <c r="I10" s="24">
        <f t="shared" si="1"/>
        <v>1050520.6893422527</v>
      </c>
      <c r="J10" s="24">
        <f t="shared" si="1"/>
        <v>1050520.6893422527</v>
      </c>
      <c r="K10" s="24">
        <f>$D$10/$C$10</f>
        <v>1050520.6893422527</v>
      </c>
      <c r="L10" s="24">
        <f t="shared" si="1"/>
        <v>1050520.6893422527</v>
      </c>
      <c r="M10" s="27"/>
      <c r="N10" s="27"/>
      <c r="O10" s="27"/>
      <c r="P10" s="27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/>
    </row>
    <row r="11" spans="1:65" x14ac:dyDescent="0.3">
      <c r="A11" s="2">
        <v>4</v>
      </c>
      <c r="B11" s="51" t="s">
        <v>14</v>
      </c>
      <c r="C11" s="2">
        <v>9</v>
      </c>
      <c r="D11" s="9">
        <v>6369200.1183995558</v>
      </c>
      <c r="E11" s="23">
        <f>SUM(F11:WG11)</f>
        <v>6369200.1183995558</v>
      </c>
      <c r="F11" s="12"/>
      <c r="G11" s="12"/>
      <c r="H11" s="12"/>
      <c r="I11" s="15"/>
      <c r="J11" s="12"/>
      <c r="K11" s="12"/>
      <c r="L11" s="12"/>
      <c r="M11" s="24">
        <f>$D$11/$C$11</f>
        <v>707688.9020443951</v>
      </c>
      <c r="N11" s="24">
        <f t="shared" ref="N11:U11" si="2">$D$11/$C$11</f>
        <v>707688.9020443951</v>
      </c>
      <c r="O11" s="24">
        <f t="shared" si="2"/>
        <v>707688.9020443951</v>
      </c>
      <c r="P11" s="24">
        <f t="shared" si="2"/>
        <v>707688.9020443951</v>
      </c>
      <c r="Q11" s="24">
        <f t="shared" si="2"/>
        <v>707688.9020443951</v>
      </c>
      <c r="R11" s="24">
        <f t="shared" si="2"/>
        <v>707688.9020443951</v>
      </c>
      <c r="S11" s="24">
        <f t="shared" si="2"/>
        <v>707688.9020443951</v>
      </c>
      <c r="T11" s="24">
        <f t="shared" si="2"/>
        <v>707688.9020443951</v>
      </c>
      <c r="U11" s="24">
        <f t="shared" si="2"/>
        <v>707688.9020443951</v>
      </c>
      <c r="V11" s="27"/>
      <c r="W11" s="27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28"/>
      <c r="BH11" s="28"/>
      <c r="BI11" s="15"/>
      <c r="BJ11" s="15"/>
      <c r="BK11"/>
    </row>
    <row r="12" spans="1:65" x14ac:dyDescent="0.3">
      <c r="A12" s="2">
        <v>5</v>
      </c>
      <c r="B12" s="51" t="s">
        <v>15</v>
      </c>
      <c r="C12" s="2">
        <v>4</v>
      </c>
      <c r="D12" s="9">
        <v>268634.13247538073</v>
      </c>
      <c r="E12" s="23">
        <f>SUM(F12:WG12)</f>
        <v>268634.13247538073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24">
        <f>$D$12/$C$12</f>
        <v>67158.533118845182</v>
      </c>
      <c r="W12" s="24">
        <f t="shared" ref="W12:Y12" si="3">$D$12/$C$12</f>
        <v>67158.533118845182</v>
      </c>
      <c r="X12" s="24">
        <f t="shared" si="3"/>
        <v>67158.533118845182</v>
      </c>
      <c r="Y12" s="24">
        <f t="shared" si="3"/>
        <v>67158.533118845182</v>
      </c>
      <c r="Z12" s="15"/>
      <c r="AA12" s="15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28"/>
      <c r="BH12" s="28"/>
      <c r="BI12" s="15"/>
      <c r="BJ12" s="15"/>
      <c r="BK12"/>
    </row>
    <row r="13" spans="1:65" x14ac:dyDescent="0.3">
      <c r="A13" s="2">
        <v>6</v>
      </c>
      <c r="B13" s="51" t="s">
        <v>16</v>
      </c>
      <c r="C13" s="2">
        <v>8</v>
      </c>
      <c r="D13" s="9">
        <v>11916761.264474399</v>
      </c>
      <c r="E13" s="23">
        <f>SUM(F13:WG13)</f>
        <v>11916761.264474399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5"/>
      <c r="Z13" s="24">
        <f>$D$13/$C$13</f>
        <v>1489595.1580592999</v>
      </c>
      <c r="AA13" s="24">
        <f t="shared" ref="AA13:AG13" si="4">$D$13/$C$13</f>
        <v>1489595.1580592999</v>
      </c>
      <c r="AB13" s="24">
        <f t="shared" si="4"/>
        <v>1489595.1580592999</v>
      </c>
      <c r="AC13" s="24">
        <f t="shared" si="4"/>
        <v>1489595.1580592999</v>
      </c>
      <c r="AD13" s="24">
        <f t="shared" si="4"/>
        <v>1489595.1580592999</v>
      </c>
      <c r="AE13" s="24">
        <f t="shared" si="4"/>
        <v>1489595.1580592999</v>
      </c>
      <c r="AF13" s="24">
        <f t="shared" si="4"/>
        <v>1489595.1580592999</v>
      </c>
      <c r="AG13" s="24">
        <f t="shared" si="4"/>
        <v>1489595.1580592999</v>
      </c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28"/>
      <c r="BH13" s="28"/>
      <c r="BI13" s="15"/>
      <c r="BJ13" s="15"/>
      <c r="BK13"/>
    </row>
    <row r="14" spans="1:65" x14ac:dyDescent="0.3">
      <c r="A14" s="2">
        <v>7</v>
      </c>
      <c r="B14" s="55" t="s">
        <v>17</v>
      </c>
      <c r="C14" s="2">
        <v>30</v>
      </c>
      <c r="D14" s="9">
        <v>17032976.307253789</v>
      </c>
      <c r="E14" s="23">
        <f>SUM(F14:WE14)</f>
        <v>17032976.307253778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5"/>
      <c r="Z14" s="15"/>
      <c r="AA14" s="15"/>
      <c r="AB14" s="15"/>
      <c r="AC14" s="27"/>
      <c r="AD14" s="27"/>
      <c r="AE14" s="27"/>
      <c r="AF14" s="24">
        <f>$D$14/$C$14</f>
        <v>567765.87690845958</v>
      </c>
      <c r="AG14" s="24">
        <f t="shared" ref="AG14:BI14" si="5">$D$14/$C$14</f>
        <v>567765.87690845958</v>
      </c>
      <c r="AH14" s="24">
        <f t="shared" si="5"/>
        <v>567765.87690845958</v>
      </c>
      <c r="AI14" s="24">
        <f t="shared" si="5"/>
        <v>567765.87690845958</v>
      </c>
      <c r="AJ14" s="24">
        <f t="shared" si="5"/>
        <v>567765.87690845958</v>
      </c>
      <c r="AK14" s="24">
        <f t="shared" si="5"/>
        <v>567765.87690845958</v>
      </c>
      <c r="AL14" s="24">
        <f t="shared" si="5"/>
        <v>567765.87690845958</v>
      </c>
      <c r="AM14" s="24">
        <f t="shared" si="5"/>
        <v>567765.87690845958</v>
      </c>
      <c r="AN14" s="24">
        <f t="shared" si="5"/>
        <v>567765.87690845958</v>
      </c>
      <c r="AO14" s="24">
        <f t="shared" si="5"/>
        <v>567765.87690845958</v>
      </c>
      <c r="AP14" s="24">
        <f t="shared" si="5"/>
        <v>567765.87690845958</v>
      </c>
      <c r="AQ14" s="24">
        <f t="shared" si="5"/>
        <v>567765.87690845958</v>
      </c>
      <c r="AR14" s="24">
        <f t="shared" si="5"/>
        <v>567765.87690845958</v>
      </c>
      <c r="AS14" s="24">
        <f t="shared" si="5"/>
        <v>567765.87690845958</v>
      </c>
      <c r="AT14" s="24">
        <f t="shared" si="5"/>
        <v>567765.87690845958</v>
      </c>
      <c r="AU14" s="24">
        <f t="shared" si="5"/>
        <v>567765.87690845958</v>
      </c>
      <c r="AV14" s="24">
        <f t="shared" si="5"/>
        <v>567765.87690845958</v>
      </c>
      <c r="AW14" s="24">
        <f t="shared" si="5"/>
        <v>567765.87690845958</v>
      </c>
      <c r="AX14" s="24">
        <f t="shared" si="5"/>
        <v>567765.87690845958</v>
      </c>
      <c r="AY14" s="24">
        <f t="shared" si="5"/>
        <v>567765.87690845958</v>
      </c>
      <c r="AZ14" s="24">
        <f t="shared" si="5"/>
        <v>567765.87690845958</v>
      </c>
      <c r="BA14" s="24">
        <f t="shared" si="5"/>
        <v>567765.87690845958</v>
      </c>
      <c r="BB14" s="24">
        <f t="shared" si="5"/>
        <v>567765.87690845958</v>
      </c>
      <c r="BC14" s="24">
        <f t="shared" si="5"/>
        <v>567765.87690845958</v>
      </c>
      <c r="BD14" s="24">
        <f t="shared" si="5"/>
        <v>567765.87690845958</v>
      </c>
      <c r="BE14" s="24">
        <f t="shared" si="5"/>
        <v>567765.87690845958</v>
      </c>
      <c r="BF14" s="24">
        <f t="shared" si="5"/>
        <v>567765.87690845958</v>
      </c>
      <c r="BG14" s="24">
        <f t="shared" si="5"/>
        <v>567765.87690845958</v>
      </c>
      <c r="BH14" s="24">
        <f t="shared" si="5"/>
        <v>567765.87690845958</v>
      </c>
      <c r="BI14" s="24">
        <f t="shared" si="5"/>
        <v>567765.87690845958</v>
      </c>
      <c r="BJ14" s="15"/>
      <c r="BK14"/>
    </row>
    <row r="15" spans="1:65" ht="13.8" customHeight="1" x14ac:dyDescent="0.3">
      <c r="A15" s="2">
        <v>8</v>
      </c>
      <c r="B15" s="60" t="s">
        <v>18</v>
      </c>
      <c r="C15" s="2">
        <v>5</v>
      </c>
      <c r="D15" s="9">
        <v>599747.51454763836</v>
      </c>
      <c r="E15" s="23">
        <f>SUM(F15:VW15)</f>
        <v>599747.51454763836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5"/>
      <c r="Z15" s="15"/>
      <c r="AA15" s="15"/>
      <c r="AB15" s="12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8"/>
      <c r="AZ15" s="28"/>
      <c r="BA15" s="15"/>
      <c r="BB15" s="15"/>
      <c r="BC15" s="24">
        <f>$D$15/$C$15</f>
        <v>119949.50290952767</v>
      </c>
      <c r="BD15" s="24">
        <f t="shared" ref="BD15:BG15" si="6">$D$15/$C$15</f>
        <v>119949.50290952767</v>
      </c>
      <c r="BE15" s="24">
        <f t="shared" si="6"/>
        <v>119949.50290952767</v>
      </c>
      <c r="BF15" s="24">
        <f t="shared" si="6"/>
        <v>119949.50290952767</v>
      </c>
      <c r="BG15" s="24">
        <f t="shared" si="6"/>
        <v>119949.50290952767</v>
      </c>
      <c r="BH15" s="27"/>
      <c r="BI15" s="27"/>
      <c r="BJ15" s="27"/>
      <c r="BK15"/>
    </row>
    <row r="16" spans="1:65" x14ac:dyDescent="0.3">
      <c r="A16" s="2">
        <v>9</v>
      </c>
      <c r="B16" s="60" t="s">
        <v>19</v>
      </c>
      <c r="C16" s="2">
        <v>2</v>
      </c>
      <c r="D16" s="9">
        <v>94492.145026457336</v>
      </c>
      <c r="E16" s="23">
        <f>SUM(F16:VT16)</f>
        <v>94492.145026457336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7"/>
      <c r="AY16" s="27"/>
      <c r="AZ16" s="28"/>
      <c r="BA16" s="28"/>
      <c r="BB16" s="15"/>
      <c r="BC16" s="15"/>
      <c r="BD16" s="15"/>
      <c r="BE16" s="15"/>
      <c r="BF16" s="24">
        <f>$D$16/$C$16</f>
        <v>47246.072513228668</v>
      </c>
      <c r="BG16" s="24">
        <f>$D$16/$C$16</f>
        <v>47246.072513228668</v>
      </c>
      <c r="BH16" s="27"/>
      <c r="BI16" s="27"/>
      <c r="BJ16" s="27"/>
      <c r="BK16"/>
    </row>
    <row r="17" spans="1:63" x14ac:dyDescent="0.3">
      <c r="A17" s="2">
        <v>10</v>
      </c>
      <c r="B17" s="56" t="s">
        <v>20</v>
      </c>
      <c r="C17" s="2">
        <v>1</v>
      </c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7"/>
      <c r="BA17" s="27"/>
      <c r="BB17" s="15"/>
      <c r="BC17" s="15"/>
      <c r="BD17" s="15"/>
      <c r="BE17" s="15"/>
      <c r="BF17" s="15"/>
      <c r="BG17" s="15"/>
      <c r="BH17"/>
      <c r="BI17"/>
      <c r="BJ17" s="24"/>
      <c r="BK17"/>
    </row>
    <row r="18" spans="1:63" x14ac:dyDescent="0.3">
      <c r="A18" s="2"/>
      <c r="B18" s="2"/>
      <c r="C18" s="2" t="s">
        <v>2</v>
      </c>
      <c r="D18" s="11">
        <f>SUM(D8:D17)</f>
        <v>43623624.79925672</v>
      </c>
      <c r="E18" s="11">
        <f>SUM(E8:E17)</f>
        <v>43623624.799256705</v>
      </c>
      <c r="F18" s="50">
        <f t="shared" ref="F18:BH18" si="7">SUM(F8:F17)</f>
        <v>131725.72658813288</v>
      </c>
      <c r="G18" s="50">
        <f t="shared" si="7"/>
        <v>1066716.4653143571</v>
      </c>
      <c r="H18" s="50">
        <f t="shared" si="7"/>
        <v>1066716.4653143571</v>
      </c>
      <c r="I18" s="50">
        <f t="shared" si="7"/>
        <v>1066716.4653143571</v>
      </c>
      <c r="J18" s="50">
        <f t="shared" si="7"/>
        <v>1066716.4653143571</v>
      </c>
      <c r="K18" s="50">
        <f t="shared" si="7"/>
        <v>1066716.4653143571</v>
      </c>
      <c r="L18" s="50">
        <f t="shared" si="7"/>
        <v>1066716.4653143571</v>
      </c>
      <c r="M18" s="50">
        <f t="shared" si="7"/>
        <v>723884.6780164995</v>
      </c>
      <c r="N18" s="50">
        <f t="shared" si="7"/>
        <v>723884.6780164995</v>
      </c>
      <c r="O18" s="50">
        <f t="shared" si="7"/>
        <v>723884.6780164995</v>
      </c>
      <c r="P18" s="50">
        <f t="shared" si="7"/>
        <v>723884.6780164995</v>
      </c>
      <c r="Q18" s="50">
        <f t="shared" si="7"/>
        <v>723884.6780164995</v>
      </c>
      <c r="R18" s="50">
        <f t="shared" si="7"/>
        <v>723884.6780164995</v>
      </c>
      <c r="S18" s="50">
        <f t="shared" si="7"/>
        <v>723884.6780164995</v>
      </c>
      <c r="T18" s="50">
        <f t="shared" si="7"/>
        <v>723884.6780164995</v>
      </c>
      <c r="U18" s="50">
        <f t="shared" si="7"/>
        <v>723884.6780164995</v>
      </c>
      <c r="V18" s="50">
        <f t="shared" si="7"/>
        <v>83354.309090949624</v>
      </c>
      <c r="W18" s="50">
        <f t="shared" si="7"/>
        <v>83354.309090949624</v>
      </c>
      <c r="X18" s="50">
        <f t="shared" si="7"/>
        <v>83354.309090949624</v>
      </c>
      <c r="Y18" s="50">
        <f t="shared" si="7"/>
        <v>83354.309090949624</v>
      </c>
      <c r="Z18" s="50">
        <f t="shared" si="7"/>
        <v>1505790.9340314043</v>
      </c>
      <c r="AA18" s="50">
        <f t="shared" si="7"/>
        <v>1505790.9340314043</v>
      </c>
      <c r="AB18" s="50">
        <f t="shared" si="7"/>
        <v>1505790.9340314043</v>
      </c>
      <c r="AC18" s="50">
        <f t="shared" si="7"/>
        <v>1505790.9340314043</v>
      </c>
      <c r="AD18" s="50">
        <f t="shared" si="7"/>
        <v>1505790.9340314043</v>
      </c>
      <c r="AE18" s="50">
        <f t="shared" si="7"/>
        <v>1505790.9340314043</v>
      </c>
      <c r="AF18" s="50">
        <f t="shared" si="7"/>
        <v>2073556.8109398638</v>
      </c>
      <c r="AG18" s="50">
        <f t="shared" si="7"/>
        <v>2073556.8109398638</v>
      </c>
      <c r="AH18" s="50">
        <f t="shared" si="7"/>
        <v>583961.65288056398</v>
      </c>
      <c r="AI18" s="50">
        <f t="shared" si="7"/>
        <v>583961.65288056398</v>
      </c>
      <c r="AJ18" s="50">
        <f t="shared" si="7"/>
        <v>583961.65288056398</v>
      </c>
      <c r="AK18" s="50">
        <f t="shared" si="7"/>
        <v>583961.65288056398</v>
      </c>
      <c r="AL18" s="50">
        <f t="shared" si="7"/>
        <v>583961.65288056398</v>
      </c>
      <c r="AM18" s="50">
        <f t="shared" si="7"/>
        <v>583961.65288056398</v>
      </c>
      <c r="AN18" s="50">
        <f t="shared" si="7"/>
        <v>583961.65288056398</v>
      </c>
      <c r="AO18" s="50">
        <f t="shared" si="7"/>
        <v>583961.65288056398</v>
      </c>
      <c r="AP18" s="50">
        <f t="shared" si="7"/>
        <v>583961.65288056398</v>
      </c>
      <c r="AQ18" s="50">
        <f t="shared" si="7"/>
        <v>583961.65288056398</v>
      </c>
      <c r="AR18" s="50">
        <f t="shared" si="7"/>
        <v>583961.65288056398</v>
      </c>
      <c r="AS18" s="50">
        <f t="shared" si="7"/>
        <v>583961.65288056398</v>
      </c>
      <c r="AT18" s="50">
        <f t="shared" si="7"/>
        <v>583961.65288056398</v>
      </c>
      <c r="AU18" s="50">
        <f t="shared" si="7"/>
        <v>583961.65288056398</v>
      </c>
      <c r="AV18" s="50">
        <f t="shared" si="7"/>
        <v>583961.65288056398</v>
      </c>
      <c r="AW18" s="50">
        <f t="shared" si="7"/>
        <v>583961.65288056398</v>
      </c>
      <c r="AX18" s="50">
        <f t="shared" si="7"/>
        <v>583961.65288056398</v>
      </c>
      <c r="AY18" s="50">
        <f t="shared" si="7"/>
        <v>583961.65288056398</v>
      </c>
      <c r="AZ18" s="50">
        <f t="shared" si="7"/>
        <v>583961.65288056398</v>
      </c>
      <c r="BA18" s="50">
        <f t="shared" si="7"/>
        <v>583961.65288056398</v>
      </c>
      <c r="BB18" s="50">
        <f t="shared" si="7"/>
        <v>583961.65288056398</v>
      </c>
      <c r="BC18" s="50">
        <f t="shared" si="7"/>
        <v>703911.15579009161</v>
      </c>
      <c r="BD18" s="50">
        <f t="shared" si="7"/>
        <v>703911.15579009161</v>
      </c>
      <c r="BE18" s="50">
        <f t="shared" si="7"/>
        <v>703911.15579009161</v>
      </c>
      <c r="BF18" s="50">
        <f>SUM(BF8:BF17)</f>
        <v>751157.22830332024</v>
      </c>
      <c r="BG18" s="50">
        <f t="shared" si="7"/>
        <v>751157.22830332024</v>
      </c>
      <c r="BH18" s="50">
        <f t="shared" si="7"/>
        <v>583961.65288056398</v>
      </c>
      <c r="BI18" s="50">
        <f>SUM(BI8:BI17)</f>
        <v>583961.65288056398</v>
      </c>
      <c r="BJ18" s="50">
        <f>SUM(BJ8:BJ17)</f>
        <v>16195.775972104449</v>
      </c>
      <c r="BK18"/>
    </row>
    <row r="19" spans="1:63" x14ac:dyDescent="0.3"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29"/>
    </row>
    <row r="20" spans="1:63" x14ac:dyDescent="0.3">
      <c r="J20" s="26">
        <f>SUM(F18:J18)</f>
        <v>4398591.5878455611</v>
      </c>
      <c r="M20"/>
      <c r="N20" s="26">
        <f>SUM(K18:N18)</f>
        <v>3581202.2866617134</v>
      </c>
      <c r="Q20" s="26"/>
      <c r="S20" s="26">
        <f>SUM(O18:S18)</f>
        <v>3619423.3900824976</v>
      </c>
      <c r="U20" s="26"/>
      <c r="W20" s="26">
        <f>SUM(T18:W18)</f>
        <v>1614477.9742148982</v>
      </c>
      <c r="X20" s="13"/>
      <c r="Y20" s="26"/>
      <c r="Z20" s="13"/>
      <c r="AB20" s="26">
        <f>SUM(X18:AB18)</f>
        <v>4684081.4202761119</v>
      </c>
      <c r="AC20" s="26"/>
      <c r="AD20" s="13"/>
      <c r="AF20" s="26">
        <f>SUM(AC18:AF18)</f>
        <v>6590929.613034077</v>
      </c>
      <c r="AG20" s="13"/>
      <c r="AH20" s="13"/>
      <c r="AI20" s="13"/>
      <c r="AK20" s="26">
        <f>SUM(AG18:AK18)</f>
        <v>4409403.4224621197</v>
      </c>
      <c r="AL20" s="13"/>
      <c r="AM20" s="13"/>
      <c r="AO20" s="26">
        <f>SUM(AL18:AO18)</f>
        <v>2335846.6115222559</v>
      </c>
      <c r="AS20" s="26">
        <f>SUM(AP18:AS18)</f>
        <v>2335846.6115222559</v>
      </c>
      <c r="AW20" s="26">
        <f>SUM(AT18:AW18)</f>
        <v>2335846.6115222559</v>
      </c>
      <c r="BA20" s="26">
        <f>SUM(AX18:BA18)</f>
        <v>2335846.6115222559</v>
      </c>
      <c r="BE20" s="13"/>
      <c r="BF20" s="26">
        <f>SUM(BB18:BF18)</f>
        <v>3446852.348554159</v>
      </c>
      <c r="BG20" s="13"/>
      <c r="BJ20" s="26">
        <f>SUM(BG18:BJ18)</f>
        <v>1935276.3100365524</v>
      </c>
      <c r="BK20"/>
    </row>
    <row r="21" spans="1:63" x14ac:dyDescent="0.3">
      <c r="M21"/>
      <c r="X21" s="13"/>
      <c r="Y21" s="13"/>
      <c r="Z21" s="13"/>
      <c r="AB21" s="13"/>
      <c r="AC21" s="13"/>
      <c r="AD21" s="13"/>
      <c r="AF21" s="13"/>
      <c r="AG21" s="13"/>
      <c r="AH21" s="13"/>
      <c r="AI21" s="13"/>
      <c r="AK21" s="13"/>
      <c r="AL21" s="13"/>
      <c r="AM21" s="13"/>
      <c r="AO21" s="13"/>
      <c r="BE21" s="13"/>
      <c r="BF21" s="13"/>
      <c r="BG21" s="13"/>
      <c r="BK21"/>
    </row>
    <row r="22" spans="1:63" x14ac:dyDescent="0.3">
      <c r="M22"/>
      <c r="X22" s="13"/>
      <c r="Y22" s="13"/>
      <c r="Z22" s="13"/>
      <c r="AB22" s="13"/>
      <c r="AC22" s="13"/>
      <c r="AD22" s="13"/>
      <c r="AF22" s="13"/>
      <c r="AG22" s="13"/>
      <c r="AH22" s="13"/>
      <c r="AI22" s="13"/>
      <c r="AK22" s="13"/>
      <c r="AL22" s="13"/>
      <c r="AM22" s="13"/>
      <c r="AO22" s="13"/>
      <c r="BE22" s="13"/>
      <c r="BF22" s="13"/>
      <c r="BG22" s="13"/>
      <c r="BK22"/>
    </row>
    <row r="23" spans="1:63" s="5" customFormat="1" x14ac:dyDescent="0.3">
      <c r="C23" s="5" t="s">
        <v>2</v>
      </c>
      <c r="E23" s="14"/>
      <c r="F23" s="14"/>
      <c r="G23" s="14"/>
      <c r="H23" s="14"/>
      <c r="I23" s="14"/>
      <c r="J23" s="14">
        <f>SUM(J20:J22)</f>
        <v>4398591.5878455611</v>
      </c>
      <c r="K23" s="14"/>
      <c r="L23" s="14"/>
      <c r="N23" s="14">
        <f t="shared" ref="N23" si="8">SUM(N20:N22)</f>
        <v>3581202.2866617134</v>
      </c>
      <c r="O23" s="14"/>
      <c r="P23" s="14"/>
      <c r="Q23" s="14"/>
      <c r="R23" s="14"/>
      <c r="S23" s="14">
        <f t="shared" ref="S23" si="9">SUM(S20:S22)</f>
        <v>3619423.3900824976</v>
      </c>
      <c r="T23" s="14"/>
      <c r="U23" s="14"/>
      <c r="V23" s="14"/>
      <c r="W23" s="14">
        <f t="shared" ref="W23" si="10">SUM(W20:W22)</f>
        <v>1614477.9742148982</v>
      </c>
      <c r="X23" s="14"/>
      <c r="Y23" s="14"/>
      <c r="Z23" s="14"/>
      <c r="AB23" s="14">
        <f t="shared" ref="AB23" si="11">SUM(AB20:AB22)</f>
        <v>4684081.4202761119</v>
      </c>
      <c r="AC23" s="14"/>
      <c r="AD23" s="14"/>
      <c r="AF23" s="14">
        <f t="shared" ref="AF23" si="12">SUM(AF20:AF22)</f>
        <v>6590929.613034077</v>
      </c>
      <c r="AG23" s="14"/>
      <c r="AH23" s="14"/>
      <c r="AI23" s="14"/>
      <c r="AK23" s="14">
        <f t="shared" ref="AK23" si="13">SUM(AK20:AK22)</f>
        <v>4409403.4224621197</v>
      </c>
      <c r="AL23" s="14"/>
      <c r="AM23" s="14"/>
      <c r="AO23" s="14">
        <f t="shared" ref="AO23" si="14">SUM(AO20:AO22)</f>
        <v>2335846.6115222559</v>
      </c>
      <c r="AP23" s="14"/>
      <c r="AQ23" s="14"/>
      <c r="AR23" s="14"/>
      <c r="AS23" s="14">
        <f t="shared" ref="AS23" si="15">SUM(AS20:AS22)</f>
        <v>2335846.6115222559</v>
      </c>
      <c r="AT23" s="14"/>
      <c r="AU23" s="14"/>
      <c r="AV23" s="14"/>
      <c r="AW23" s="14">
        <f t="shared" ref="AW23" si="16">SUM(AW20:AW22)</f>
        <v>2335846.6115222559</v>
      </c>
      <c r="AX23" s="14"/>
      <c r="AY23" s="14"/>
      <c r="AZ23" s="14"/>
      <c r="BA23" s="14">
        <f t="shared" ref="BA23" si="17">SUM(BA20:BA22)</f>
        <v>2335846.6115222559</v>
      </c>
      <c r="BB23" s="14"/>
      <c r="BC23" s="14"/>
      <c r="BD23" s="14"/>
      <c r="BE23" s="14"/>
      <c r="BF23" s="14">
        <f t="shared" ref="BF23" si="18">SUM(BF20:BF22)</f>
        <v>3446852.348554159</v>
      </c>
      <c r="BG23" s="14"/>
      <c r="BH23" s="14"/>
      <c r="BJ23" s="14">
        <f t="shared" ref="BJ23" si="19">SUM(BJ20:BJ22)</f>
        <v>1935276.3100365524</v>
      </c>
    </row>
    <row r="24" spans="1:63" x14ac:dyDescent="0.3">
      <c r="M24"/>
      <c r="X24" s="13"/>
      <c r="Y24" s="13"/>
      <c r="Z24" s="13"/>
      <c r="AB24" s="13"/>
      <c r="AC24" s="13"/>
      <c r="AD24" s="13"/>
      <c r="AF24" s="13"/>
      <c r="AG24" s="13"/>
      <c r="AH24" s="13"/>
      <c r="AI24" s="13"/>
      <c r="AK24" s="13"/>
      <c r="AL24" s="13"/>
      <c r="AM24" s="13"/>
      <c r="AO24" s="13"/>
      <c r="BE24" s="13"/>
      <c r="BF24" s="13"/>
      <c r="BG24" s="13"/>
      <c r="BK24"/>
    </row>
    <row r="25" spans="1:63" x14ac:dyDescent="0.3">
      <c r="C25" t="s">
        <v>8</v>
      </c>
      <c r="J25" s="13">
        <f>0.05*J23</f>
        <v>219929.57939227807</v>
      </c>
      <c r="M25"/>
      <c r="N25" s="13">
        <f t="shared" ref="N25" si="20">0.05*N23</f>
        <v>179060.11433308569</v>
      </c>
      <c r="S25" s="13">
        <f t="shared" ref="S25" si="21">0.05*S23</f>
        <v>180971.1695041249</v>
      </c>
      <c r="W25" s="13">
        <f t="shared" ref="W25" si="22">0.05*W23</f>
        <v>80723.898710744921</v>
      </c>
      <c r="X25" s="13"/>
      <c r="Y25" s="13"/>
      <c r="Z25" s="13"/>
      <c r="AB25" s="13">
        <f t="shared" ref="AB25" si="23">0.05*AB23</f>
        <v>234204.0710138056</v>
      </c>
      <c r="AC25" s="13"/>
      <c r="AD25" s="13"/>
      <c r="AF25" s="13">
        <f t="shared" ref="AF25" si="24">0.05*AF23</f>
        <v>329546.4806517039</v>
      </c>
      <c r="AG25" s="13"/>
      <c r="AH25" s="13"/>
      <c r="AI25" s="13"/>
      <c r="AK25" s="13">
        <f t="shared" ref="AK25" si="25">0.05*AK23</f>
        <v>220470.171123106</v>
      </c>
      <c r="AL25" s="13"/>
      <c r="AM25" s="13"/>
      <c r="AO25" s="13">
        <f t="shared" ref="AO25" si="26">0.05*AO23</f>
        <v>116792.3305761128</v>
      </c>
      <c r="AS25" s="13">
        <f t="shared" ref="AS25:BA25" si="27">0.05*AS23</f>
        <v>116792.3305761128</v>
      </c>
      <c r="AW25" s="13">
        <f t="shared" ref="AW25" si="28">0.05*AW23</f>
        <v>116792.3305761128</v>
      </c>
      <c r="BA25" s="13">
        <f t="shared" si="27"/>
        <v>116792.3305761128</v>
      </c>
      <c r="BE25" s="13"/>
      <c r="BF25" s="13">
        <f t="shared" ref="BF25" si="29">0.05*BF23</f>
        <v>172342.61742770797</v>
      </c>
      <c r="BG25" s="13"/>
      <c r="BJ25" s="13">
        <f>0.05*BJ23</f>
        <v>96763.81550182763</v>
      </c>
      <c r="BK25"/>
    </row>
    <row r="26" spans="1:63" x14ac:dyDescent="0.3">
      <c r="M26"/>
      <c r="X26" s="13"/>
      <c r="Y26" s="13"/>
      <c r="Z26" s="13"/>
      <c r="AB26" s="13"/>
      <c r="AC26" s="13"/>
      <c r="AD26" s="13"/>
      <c r="AF26" s="13"/>
      <c r="AG26" s="13"/>
      <c r="AH26" s="13"/>
      <c r="AI26" s="13"/>
      <c r="AK26" s="13"/>
      <c r="AL26" s="13"/>
      <c r="AM26" s="13"/>
      <c r="AO26" s="13"/>
      <c r="BE26" s="13"/>
      <c r="BF26" s="13"/>
      <c r="BG26" s="13"/>
      <c r="BK26"/>
    </row>
    <row r="27" spans="1:63" s="5" customFormat="1" x14ac:dyDescent="0.3">
      <c r="C27" s="5" t="s">
        <v>2</v>
      </c>
      <c r="E27" s="14"/>
      <c r="F27" s="14"/>
      <c r="G27" s="14"/>
      <c r="H27" s="14"/>
      <c r="I27" s="14"/>
      <c r="J27" s="14">
        <f>J23-J25</f>
        <v>4178662.008453283</v>
      </c>
      <c r="K27" s="14"/>
      <c r="L27" s="14"/>
      <c r="N27" s="14">
        <f t="shared" ref="N27" si="30">N23-N25</f>
        <v>3402142.1723286277</v>
      </c>
      <c r="O27" s="14"/>
      <c r="P27" s="14"/>
      <c r="Q27" s="14"/>
      <c r="R27" s="14"/>
      <c r="S27" s="14">
        <f t="shared" ref="S27" si="31">S23-S25</f>
        <v>3438452.2205783725</v>
      </c>
      <c r="T27" s="14"/>
      <c r="U27" s="14"/>
      <c r="V27" s="14"/>
      <c r="W27" s="14">
        <f t="shared" ref="W27" si="32">W23-W25</f>
        <v>1533754.0755041533</v>
      </c>
      <c r="X27" s="14"/>
      <c r="Y27" s="14"/>
      <c r="Z27" s="14"/>
      <c r="AB27" s="14">
        <f t="shared" ref="AB27" si="33">AB23-AB25</f>
        <v>4449877.3492623065</v>
      </c>
      <c r="AC27" s="14"/>
      <c r="AD27" s="14"/>
      <c r="AF27" s="14">
        <f t="shared" ref="AF27" si="34">AF23-AF25</f>
        <v>6261383.1323823733</v>
      </c>
      <c r="AG27" s="14"/>
      <c r="AH27" s="14"/>
      <c r="AI27" s="14"/>
      <c r="AK27" s="14">
        <f t="shared" ref="AK27" si="35">AK23-AK25</f>
        <v>4188933.2513390137</v>
      </c>
      <c r="AL27" s="14"/>
      <c r="AM27" s="14"/>
      <c r="AO27" s="14">
        <f t="shared" ref="AO27" si="36">AO23-AO25</f>
        <v>2219054.280946143</v>
      </c>
      <c r="AP27" s="14"/>
      <c r="AQ27" s="14"/>
      <c r="AR27" s="14"/>
      <c r="AS27" s="14">
        <f t="shared" ref="AS27:BA27" si="37">AS23-AS25</f>
        <v>2219054.280946143</v>
      </c>
      <c r="AT27" s="14"/>
      <c r="AU27" s="14"/>
      <c r="AV27" s="14"/>
      <c r="AW27" s="14">
        <f t="shared" ref="AW27" si="38">AW23-AW25</f>
        <v>2219054.280946143</v>
      </c>
      <c r="AX27" s="14"/>
      <c r="AY27" s="14"/>
      <c r="AZ27" s="14"/>
      <c r="BA27" s="14">
        <f t="shared" si="37"/>
        <v>2219054.280946143</v>
      </c>
      <c r="BB27" s="14"/>
      <c r="BC27" s="14"/>
      <c r="BD27" s="14"/>
      <c r="BE27" s="14"/>
      <c r="BF27" s="14">
        <f t="shared" ref="BF27" si="39">BF23-BF25</f>
        <v>3274509.7311264509</v>
      </c>
      <c r="BG27" s="14"/>
      <c r="BH27" s="14"/>
      <c r="BJ27" s="14">
        <f>BJ23-BJ25</f>
        <v>1838512.4945347249</v>
      </c>
    </row>
    <row r="28" spans="1:63" x14ac:dyDescent="0.3">
      <c r="J28"/>
      <c r="K28"/>
      <c r="L28"/>
      <c r="M28"/>
      <c r="N28"/>
      <c r="O28"/>
      <c r="P28"/>
      <c r="Q28"/>
      <c r="R28"/>
      <c r="S28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L28" s="13"/>
      <c r="AM28" s="13"/>
      <c r="BE28" s="13"/>
      <c r="BF28" s="13"/>
      <c r="BG28" s="13"/>
      <c r="BK28"/>
    </row>
    <row r="29" spans="1:63" x14ac:dyDescent="0.3">
      <c r="I29"/>
      <c r="J29"/>
      <c r="K29"/>
      <c r="L29"/>
      <c r="M29"/>
      <c r="N29"/>
      <c r="O29"/>
      <c r="P29"/>
      <c r="Q29"/>
      <c r="R29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K29" s="13"/>
      <c r="AL29" s="13"/>
      <c r="AM29" s="13"/>
      <c r="AN29" s="13"/>
      <c r="AO29" s="13"/>
      <c r="BE29" s="13"/>
      <c r="BF29" s="13"/>
      <c r="BG29" s="13"/>
      <c r="BI29"/>
      <c r="BJ29"/>
      <c r="BK29" s="13"/>
    </row>
    <row r="30" spans="1:63" x14ac:dyDescent="0.3">
      <c r="G30"/>
      <c r="H30"/>
      <c r="I30"/>
      <c r="J30"/>
      <c r="K30"/>
      <c r="L30"/>
      <c r="M30"/>
      <c r="N30"/>
      <c r="O30"/>
      <c r="P30"/>
      <c r="Q30"/>
      <c r="X30" s="13"/>
      <c r="Y30" s="13"/>
      <c r="Z30" s="13"/>
      <c r="AA30" s="13"/>
      <c r="AB30" s="13"/>
      <c r="AC30" s="13"/>
      <c r="AD30" s="13"/>
      <c r="AE30" s="13"/>
      <c r="AF30" s="13"/>
      <c r="AJ30" s="13"/>
      <c r="AK30" s="13"/>
      <c r="AL30" s="13"/>
      <c r="AM30" s="13"/>
      <c r="AN30" s="13"/>
      <c r="AO30" s="13"/>
      <c r="BE30" s="13"/>
      <c r="BF30" s="13"/>
      <c r="BG30" s="13"/>
      <c r="BH30"/>
      <c r="BI30"/>
      <c r="BJ30"/>
      <c r="BK30"/>
    </row>
    <row r="31" spans="1:63" x14ac:dyDescent="0.3">
      <c r="G31"/>
      <c r="H31"/>
      <c r="I31"/>
      <c r="J31"/>
      <c r="K31"/>
      <c r="L31"/>
      <c r="M31"/>
      <c r="N31"/>
      <c r="O31"/>
      <c r="P31"/>
      <c r="Q31"/>
      <c r="X31" s="13"/>
      <c r="Y31" s="13"/>
      <c r="Z31" s="13"/>
      <c r="AA31" s="13"/>
      <c r="AB31" s="13"/>
      <c r="AC31" s="13"/>
      <c r="AD31" s="13"/>
      <c r="AE31" s="13"/>
      <c r="AF31" s="13"/>
      <c r="AJ31" s="13"/>
      <c r="AK31" s="13"/>
      <c r="AL31" s="13"/>
      <c r="AM31" s="13"/>
      <c r="AN31" s="13"/>
      <c r="AO31" s="13"/>
      <c r="BE31" s="13"/>
      <c r="BF31" s="13"/>
      <c r="BG31" s="13"/>
      <c r="BH31"/>
      <c r="BI31"/>
      <c r="BJ31"/>
      <c r="BK31"/>
    </row>
    <row r="32" spans="1:63" x14ac:dyDescent="0.3">
      <c r="G32"/>
      <c r="H32"/>
      <c r="I32"/>
      <c r="J32"/>
      <c r="K32"/>
      <c r="L32"/>
      <c r="M32"/>
      <c r="N32"/>
      <c r="O32"/>
      <c r="P32"/>
      <c r="Q32"/>
      <c r="X32" s="13"/>
      <c r="Y32" s="13"/>
      <c r="Z32" s="13"/>
      <c r="AA32" s="13"/>
      <c r="AB32" s="13"/>
      <c r="AC32" s="13"/>
      <c r="AD32" s="13"/>
      <c r="AE32" s="13"/>
      <c r="AF32" s="13"/>
      <c r="AJ32" s="13"/>
      <c r="AK32" s="13"/>
      <c r="AL32" s="13"/>
      <c r="AM32" s="13"/>
      <c r="AN32" s="13"/>
      <c r="AO32" s="13"/>
      <c r="BE32" s="13"/>
      <c r="BF32" s="13"/>
      <c r="BG32" s="13"/>
      <c r="BH32"/>
      <c r="BI32"/>
      <c r="BJ32"/>
      <c r="BK32"/>
    </row>
  </sheetData>
  <pageMargins left="0.7" right="0.7" top="0.75" bottom="0.75" header="0.3" footer="0.3"/>
  <pageSetup paperSize="9" scale="44" orientation="portrait" verticalDpi="300" r:id="rId1"/>
  <colBreaks count="4" manualBreakCount="4">
    <brk id="10" max="1048575" man="1"/>
    <brk id="19" max="1048575" man="1"/>
    <brk id="41" max="1048575" man="1"/>
    <brk id="5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5"/>
  <sheetViews>
    <sheetView workbookViewId="0"/>
  </sheetViews>
  <sheetFormatPr defaultColWidth="11.44140625" defaultRowHeight="14.4" x14ac:dyDescent="0.3"/>
  <sheetData>
    <row r="4" spans="1:5" x14ac:dyDescent="0.3">
      <c r="A4" s="5" t="s">
        <v>7</v>
      </c>
      <c r="B4" s="5" t="s">
        <v>4</v>
      </c>
      <c r="C4" s="5" t="s">
        <v>5</v>
      </c>
      <c r="D4" s="5" t="s">
        <v>9</v>
      </c>
      <c r="E4" s="5" t="s">
        <v>6</v>
      </c>
    </row>
    <row r="5" spans="1:5" x14ac:dyDescent="0.3">
      <c r="A5" s="5">
        <v>1</v>
      </c>
      <c r="B5" s="8"/>
      <c r="C5" s="8" t="e">
        <f>'Programm to Monthly Valuation'!#REF!</f>
        <v>#REF!</v>
      </c>
      <c r="D5" s="8" t="e">
        <f>C5</f>
        <v>#REF!</v>
      </c>
      <c r="E5" s="7" t="e">
        <f>B5-C5</f>
        <v>#REF!</v>
      </c>
    </row>
    <row r="6" spans="1:5" x14ac:dyDescent="0.3">
      <c r="A6" s="5">
        <v>2</v>
      </c>
      <c r="B6" s="8" t="e">
        <f>'Programm to Monthly Valuation'!#REF!</f>
        <v>#REF!</v>
      </c>
      <c r="C6" s="8" t="e">
        <f>'Programm to Monthly Valuation'!#REF!</f>
        <v>#REF!</v>
      </c>
      <c r="D6" s="8" t="e">
        <f>C6-E5</f>
        <v>#REF!</v>
      </c>
      <c r="E6" s="7" t="e">
        <f t="shared" ref="E6:E12" si="0">E5+B6-C6</f>
        <v>#REF!</v>
      </c>
    </row>
    <row r="7" spans="1:5" x14ac:dyDescent="0.3">
      <c r="A7" s="5">
        <v>3</v>
      </c>
      <c r="B7" s="8" t="e">
        <f>'Programm to Monthly Valuation'!#REF!</f>
        <v>#REF!</v>
      </c>
      <c r="C7" s="8">
        <f>'Programm to Monthly Valuation'!$N$20</f>
        <v>3581202.2866617134</v>
      </c>
      <c r="D7" s="8" t="e">
        <f t="shared" ref="D7:D12" si="1">C7-E6</f>
        <v>#REF!</v>
      </c>
      <c r="E7" s="7" t="e">
        <f t="shared" si="0"/>
        <v>#REF!</v>
      </c>
    </row>
    <row r="8" spans="1:5" x14ac:dyDescent="0.3">
      <c r="A8" s="5">
        <v>4</v>
      </c>
      <c r="B8" s="8">
        <f>'Programm to Monthly Valuation'!$N$27</f>
        <v>3402142.1723286277</v>
      </c>
      <c r="C8" s="8">
        <f>'Programm to Monthly Valuation'!$Q$20</f>
        <v>0</v>
      </c>
      <c r="D8" s="8" t="e">
        <f t="shared" si="1"/>
        <v>#REF!</v>
      </c>
      <c r="E8" s="7" t="e">
        <f t="shared" si="0"/>
        <v>#REF!</v>
      </c>
    </row>
    <row r="9" spans="1:5" x14ac:dyDescent="0.3">
      <c r="A9" s="5">
        <v>5</v>
      </c>
      <c r="B9" s="8">
        <f>'Programm to Monthly Valuation'!$Q$27</f>
        <v>0</v>
      </c>
      <c r="C9" s="8" t="e">
        <f>'Programm to Monthly Valuation'!#REF!</f>
        <v>#REF!</v>
      </c>
      <c r="D9" s="8" t="e">
        <f t="shared" si="1"/>
        <v>#REF!</v>
      </c>
      <c r="E9" s="7" t="e">
        <f t="shared" si="0"/>
        <v>#REF!</v>
      </c>
    </row>
    <row r="10" spans="1:5" x14ac:dyDescent="0.3">
      <c r="A10" s="5">
        <v>6</v>
      </c>
      <c r="B10" s="8" t="e">
        <f>'Programm to Monthly Valuation'!#REF!</f>
        <v>#REF!</v>
      </c>
      <c r="C10" s="8">
        <f>'Programm to Monthly Valuation'!$BH$20</f>
        <v>0</v>
      </c>
      <c r="D10" s="8" t="e">
        <f t="shared" si="1"/>
        <v>#REF!</v>
      </c>
      <c r="E10" s="7" t="e">
        <f t="shared" si="0"/>
        <v>#REF!</v>
      </c>
    </row>
    <row r="11" spans="1:5" x14ac:dyDescent="0.3">
      <c r="A11" s="5">
        <v>7</v>
      </c>
      <c r="B11" s="8">
        <f>'Programm to Monthly Valuation'!$BH$27</f>
        <v>0</v>
      </c>
      <c r="C11" s="8" t="e">
        <f>'Programm to Monthly Valuation'!#REF!</f>
        <v>#REF!</v>
      </c>
      <c r="D11" s="8" t="e">
        <f t="shared" si="1"/>
        <v>#REF!</v>
      </c>
      <c r="E11" s="7" t="e">
        <f t="shared" si="0"/>
        <v>#REF!</v>
      </c>
    </row>
    <row r="12" spans="1:5" x14ac:dyDescent="0.3">
      <c r="A12" s="5">
        <v>8</v>
      </c>
      <c r="B12" s="8" t="e">
        <f>'Programm to Monthly Valuation'!#REF!</f>
        <v>#REF!</v>
      </c>
      <c r="C12" s="8">
        <v>0</v>
      </c>
      <c r="D12" s="8" t="e">
        <f t="shared" si="1"/>
        <v>#REF!</v>
      </c>
      <c r="E12" s="7" t="e">
        <f t="shared" si="0"/>
        <v>#REF!</v>
      </c>
    </row>
    <row r="13" spans="1:5" x14ac:dyDescent="0.3">
      <c r="B13" s="6"/>
      <c r="C13" s="6"/>
      <c r="D13" s="6"/>
      <c r="E13" s="6"/>
    </row>
    <row r="14" spans="1:5" x14ac:dyDescent="0.3">
      <c r="A14" s="5" t="s">
        <v>2</v>
      </c>
      <c r="B14" s="7" t="e">
        <f>SUM(B6:B13)</f>
        <v>#REF!</v>
      </c>
      <c r="C14" s="7" t="e">
        <f>SUM(C5:C13)</f>
        <v>#REF!</v>
      </c>
      <c r="D14" s="6"/>
      <c r="E14" s="6"/>
    </row>
    <row r="26" spans="4:5" x14ac:dyDescent="0.3">
      <c r="D26" t="s">
        <v>10</v>
      </c>
    </row>
    <row r="27" spans="4:5" x14ac:dyDescent="0.3">
      <c r="D27" s="6" t="e">
        <f>-0.07*E5/12</f>
        <v>#REF!</v>
      </c>
      <c r="E27" s="6" t="e">
        <f>E5-D27</f>
        <v>#REF!</v>
      </c>
    </row>
    <row r="28" spans="4:5" x14ac:dyDescent="0.3">
      <c r="D28" s="6" t="e">
        <f t="shared" ref="D28:D33" si="2">-0.07*E6/12</f>
        <v>#REF!</v>
      </c>
      <c r="E28" s="6" t="e">
        <f>E27+B6-C6-D28</f>
        <v>#REF!</v>
      </c>
    </row>
    <row r="29" spans="4:5" x14ac:dyDescent="0.3">
      <c r="D29" s="6" t="e">
        <f t="shared" si="2"/>
        <v>#REF!</v>
      </c>
      <c r="E29" s="6" t="e">
        <f t="shared" ref="E29:E33" si="3">E28+B7-C7-D29</f>
        <v>#REF!</v>
      </c>
    </row>
    <row r="30" spans="4:5" x14ac:dyDescent="0.3">
      <c r="D30" s="6" t="e">
        <f t="shared" si="2"/>
        <v>#REF!</v>
      </c>
      <c r="E30" s="6" t="e">
        <f t="shared" si="3"/>
        <v>#REF!</v>
      </c>
    </row>
    <row r="31" spans="4:5" x14ac:dyDescent="0.3">
      <c r="D31" s="6" t="e">
        <f t="shared" si="2"/>
        <v>#REF!</v>
      </c>
      <c r="E31" s="6" t="e">
        <f t="shared" si="3"/>
        <v>#REF!</v>
      </c>
    </row>
    <row r="32" spans="4:5" x14ac:dyDescent="0.3">
      <c r="D32" s="6" t="e">
        <f t="shared" si="2"/>
        <v>#REF!</v>
      </c>
      <c r="E32" s="6" t="e">
        <f t="shared" si="3"/>
        <v>#REF!</v>
      </c>
    </row>
    <row r="33" spans="4:5" x14ac:dyDescent="0.3">
      <c r="D33" s="6" t="e">
        <f t="shared" si="2"/>
        <v>#REF!</v>
      </c>
      <c r="E33" s="6" t="e">
        <f t="shared" si="3"/>
        <v>#REF!</v>
      </c>
    </row>
    <row r="34" spans="4:5" x14ac:dyDescent="0.3">
      <c r="D34" s="6"/>
      <c r="E34" s="6" t="e">
        <f>E33+B12-C12-D34</f>
        <v>#REF!</v>
      </c>
    </row>
    <row r="35" spans="4:5" x14ac:dyDescent="0.3">
      <c r="D35" s="6" t="e">
        <f>SUM(D27:D34)</f>
        <v>#REF!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Cover</vt:lpstr>
      <vt:lpstr>Monthly Valuation</vt:lpstr>
      <vt:lpstr>Programm to Monthly Valuation</vt:lpstr>
      <vt:lpstr>Cash in - out</vt:lpstr>
      <vt:lpstr>Cover!Print_Area</vt:lpstr>
      <vt:lpstr>'Monthly Valuation'!Print_Area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Juanan</dc:creator>
  <cp:lastModifiedBy>Tobias Adamson</cp:lastModifiedBy>
  <cp:lastPrinted>2023-05-03T11:00:02Z</cp:lastPrinted>
  <dcterms:created xsi:type="dcterms:W3CDTF">2015-10-18T09:38:55Z</dcterms:created>
  <dcterms:modified xsi:type="dcterms:W3CDTF">2023-05-03T11:03:35Z</dcterms:modified>
</cp:coreProperties>
</file>