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60"/>
  </bookViews>
  <sheets>
    <sheet name="Question" sheetId="1" r:id="rId1"/>
    <sheet name="ARR" sheetId="11" state="hidden" r:id="rId2"/>
    <sheet name="Payback Period" sheetId="10" r:id="rId3"/>
    <sheet name="Discounted Payback Period" sheetId="4" r:id="rId4"/>
    <sheet name="NPV" sheetId="6" r:id="rId5"/>
    <sheet name="IRR" sheetId="7" r:id="rId6"/>
    <sheet name="Cap rationing" sheetId="9" r:id="rId7"/>
    <sheet name="Discount Tables" sheetId="12" r:id="rId8"/>
  </sheets>
  <definedNames>
    <definedName name="_xlnm.Print_Area" localSheetId="1">ARR!$A$1:$M$67</definedName>
    <definedName name="_xlnm.Print_Area" localSheetId="6">'Cap rationing'!$A$1:$K$47</definedName>
    <definedName name="_xlnm.Print_Area" localSheetId="7">'Discount Tables'!$A$1:$U$27</definedName>
    <definedName name="_xlnm.Print_Area" localSheetId="5">IRR!$A$1:$O$85</definedName>
    <definedName name="_xlnm.Print_Area" localSheetId="2">'Payback Period'!$A$1:$I$33</definedName>
  </definedNames>
  <calcPr calcId="125725"/>
</workbook>
</file>

<file path=xl/calcChain.xml><?xml version="1.0" encoding="utf-8"?>
<calcChain xmlns="http://schemas.openxmlformats.org/spreadsheetml/2006/main">
  <c r="G36" i="11"/>
  <c r="G33"/>
  <c r="C27" i="9" l="1"/>
  <c r="C28"/>
  <c r="C29"/>
  <c r="C30"/>
  <c r="C31"/>
  <c r="C32"/>
  <c r="C26"/>
  <c r="C16"/>
  <c r="C17"/>
  <c r="C18"/>
  <c r="C19"/>
  <c r="C20"/>
  <c r="C21"/>
  <c r="C15"/>
  <c r="F15" s="1"/>
  <c r="C5"/>
  <c r="F5" s="1"/>
  <c r="C6"/>
  <c r="F6" s="1"/>
  <c r="C7"/>
  <c r="F7" s="1"/>
  <c r="C8"/>
  <c r="F8" s="1"/>
  <c r="C9"/>
  <c r="C10"/>
  <c r="F10" s="1"/>
  <c r="C4"/>
  <c r="F4" s="1"/>
  <c r="F9"/>
  <c r="C25" i="4" l="1"/>
  <c r="C26"/>
  <c r="C27"/>
  <c r="C28"/>
  <c r="C29"/>
  <c r="C30"/>
  <c r="C24"/>
  <c r="C15"/>
  <c r="C16"/>
  <c r="C17"/>
  <c r="C18"/>
  <c r="C19"/>
  <c r="C20"/>
  <c r="C14"/>
  <c r="C5"/>
  <c r="C6"/>
  <c r="C7"/>
  <c r="C8"/>
  <c r="C9"/>
  <c r="C10"/>
  <c r="C4"/>
  <c r="C25" i="10"/>
  <c r="C26"/>
  <c r="C27"/>
  <c r="C28"/>
  <c r="C29"/>
  <c r="C30"/>
  <c r="C24"/>
  <c r="C15"/>
  <c r="C16"/>
  <c r="C17"/>
  <c r="C18"/>
  <c r="C19"/>
  <c r="C20"/>
  <c r="C14"/>
  <c r="C5"/>
  <c r="C6"/>
  <c r="C7"/>
  <c r="C8"/>
  <c r="C9"/>
  <c r="C10"/>
  <c r="C4"/>
  <c r="C27" i="6"/>
  <c r="C28"/>
  <c r="C29"/>
  <c r="C30"/>
  <c r="C31"/>
  <c r="C32"/>
  <c r="C26"/>
  <c r="C16"/>
  <c r="C17"/>
  <c r="C18"/>
  <c r="C19"/>
  <c r="C20"/>
  <c r="C21"/>
  <c r="C15"/>
  <c r="C5"/>
  <c r="C6"/>
  <c r="C7"/>
  <c r="C8"/>
  <c r="C9"/>
  <c r="C10"/>
  <c r="C4"/>
  <c r="E82" i="7"/>
  <c r="C76"/>
  <c r="C77"/>
  <c r="C78"/>
  <c r="C79"/>
  <c r="C80"/>
  <c r="C81"/>
  <c r="C75"/>
  <c r="D81"/>
  <c r="D80"/>
  <c r="D79"/>
  <c r="D78"/>
  <c r="D77"/>
  <c r="D76"/>
  <c r="E65"/>
  <c r="E51"/>
  <c r="C59"/>
  <c r="C60"/>
  <c r="C61"/>
  <c r="C62"/>
  <c r="C63"/>
  <c r="C64"/>
  <c r="C58"/>
  <c r="D59"/>
  <c r="D60"/>
  <c r="D61"/>
  <c r="D62"/>
  <c r="D63"/>
  <c r="D64"/>
  <c r="D58"/>
  <c r="D45"/>
  <c r="D46"/>
  <c r="D47"/>
  <c r="D48"/>
  <c r="D49"/>
  <c r="D50"/>
  <c r="D44"/>
  <c r="C45"/>
  <c r="C46"/>
  <c r="C47"/>
  <c r="C48"/>
  <c r="C49"/>
  <c r="C50"/>
  <c r="C44"/>
  <c r="U27" i="12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B23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B22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B21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B20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B19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B18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B17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B15"/>
  <c r="U14"/>
  <c r="T14"/>
  <c r="S14"/>
  <c r="R14"/>
  <c r="Q14"/>
  <c r="P14"/>
  <c r="O14"/>
  <c r="N14"/>
  <c r="M14"/>
  <c r="L14"/>
  <c r="K14"/>
  <c r="J14"/>
  <c r="I14"/>
  <c r="H14"/>
  <c r="G14"/>
  <c r="F14"/>
  <c r="E14"/>
  <c r="D14"/>
  <c r="C14"/>
  <c r="B14"/>
  <c r="U13"/>
  <c r="T13"/>
  <c r="S13"/>
  <c r="R13"/>
  <c r="Q13"/>
  <c r="P13"/>
  <c r="O13"/>
  <c r="N13"/>
  <c r="M13"/>
  <c r="L13"/>
  <c r="K13"/>
  <c r="J13"/>
  <c r="I13"/>
  <c r="H13"/>
  <c r="G13"/>
  <c r="F13"/>
  <c r="E13"/>
  <c r="D13"/>
  <c r="C13"/>
  <c r="B13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B12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B11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B10"/>
  <c r="U9"/>
  <c r="T9"/>
  <c r="S9"/>
  <c r="R9"/>
  <c r="Q9"/>
  <c r="P9"/>
  <c r="O9"/>
  <c r="N9"/>
  <c r="M9"/>
  <c r="L9"/>
  <c r="K9"/>
  <c r="J9"/>
  <c r="I9"/>
  <c r="H9"/>
  <c r="G9"/>
  <c r="F9"/>
  <c r="E9"/>
  <c r="D9"/>
  <c r="C9"/>
  <c r="B9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U5"/>
  <c r="T5"/>
  <c r="S5"/>
  <c r="R5"/>
  <c r="Q5"/>
  <c r="P5"/>
  <c r="O5"/>
  <c r="N5"/>
  <c r="M5"/>
  <c r="L5"/>
  <c r="K5"/>
  <c r="J5"/>
  <c r="I5"/>
  <c r="H5"/>
  <c r="G5"/>
  <c r="F5"/>
  <c r="E5"/>
  <c r="D5"/>
  <c r="C5"/>
  <c r="B5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  <c r="F6" i="7"/>
  <c r="F80" l="1"/>
  <c r="F79"/>
  <c r="F81"/>
  <c r="F78"/>
  <c r="F77"/>
  <c r="F76"/>
  <c r="F75"/>
  <c r="F59"/>
  <c r="F60"/>
  <c r="F61"/>
  <c r="F62"/>
  <c r="F63"/>
  <c r="F64"/>
  <c r="F58"/>
  <c r="F50"/>
  <c r="F49"/>
  <c r="F48"/>
  <c r="F47"/>
  <c r="F46"/>
  <c r="F45"/>
  <c r="F44"/>
  <c r="H62" i="11"/>
  <c r="H61"/>
  <c r="H63" s="1"/>
  <c r="H60"/>
  <c r="H59"/>
  <c r="G62"/>
  <c r="G60"/>
  <c r="G59"/>
  <c r="G61" s="1"/>
  <c r="G63" s="1"/>
  <c r="H47"/>
  <c r="I47"/>
  <c r="G47"/>
  <c r="H45"/>
  <c r="I45"/>
  <c r="G45"/>
  <c r="H44"/>
  <c r="I44"/>
  <c r="G44"/>
  <c r="G46" s="1"/>
  <c r="H36"/>
  <c r="I36"/>
  <c r="H34"/>
  <c r="I34"/>
  <c r="H33"/>
  <c r="H37" s="1"/>
  <c r="I33"/>
  <c r="I37" s="1"/>
  <c r="G37"/>
  <c r="G34"/>
  <c r="D24" i="10"/>
  <c r="D14"/>
  <c r="D4"/>
  <c r="F32" i="9"/>
  <c r="F31"/>
  <c r="F30"/>
  <c r="F29"/>
  <c r="F28"/>
  <c r="F27"/>
  <c r="F26"/>
  <c r="F21"/>
  <c r="F20"/>
  <c r="F19"/>
  <c r="F18"/>
  <c r="F17"/>
  <c r="F16"/>
  <c r="F11"/>
  <c r="F33" i="7"/>
  <c r="F32"/>
  <c r="F31"/>
  <c r="F30"/>
  <c r="F29"/>
  <c r="F28"/>
  <c r="F27"/>
  <c r="F34" s="1"/>
  <c r="F22"/>
  <c r="F21"/>
  <c r="F20"/>
  <c r="F19"/>
  <c r="F18"/>
  <c r="F17"/>
  <c r="F16"/>
  <c r="F11"/>
  <c r="F10"/>
  <c r="F9"/>
  <c r="F8"/>
  <c r="F7"/>
  <c r="F5"/>
  <c r="F14" i="4"/>
  <c r="G14" s="1"/>
  <c r="F15"/>
  <c r="F16"/>
  <c r="F17"/>
  <c r="F18"/>
  <c r="F19"/>
  <c r="F20"/>
  <c r="F24"/>
  <c r="G24" s="1"/>
  <c r="F25"/>
  <c r="F26"/>
  <c r="F27"/>
  <c r="F28"/>
  <c r="F29"/>
  <c r="F30"/>
  <c r="F5"/>
  <c r="F6"/>
  <c r="F7"/>
  <c r="F8"/>
  <c r="F9"/>
  <c r="F10"/>
  <c r="F4"/>
  <c r="G4" s="1"/>
  <c r="I46" i="11" l="1"/>
  <c r="I48" s="1"/>
  <c r="G33" i="7"/>
  <c r="H46" i="11"/>
  <c r="H48" s="1"/>
  <c r="F12" i="7"/>
  <c r="F51"/>
  <c r="C38" i="9"/>
  <c r="F22"/>
  <c r="C39" s="1"/>
  <c r="F33"/>
  <c r="I35" i="11"/>
  <c r="G6" i="7"/>
  <c r="F23"/>
  <c r="G5"/>
  <c r="G27"/>
  <c r="G16"/>
  <c r="G32"/>
  <c r="G31"/>
  <c r="G28"/>
  <c r="G30"/>
  <c r="G29"/>
  <c r="G17"/>
  <c r="G19"/>
  <c r="G22"/>
  <c r="G21"/>
  <c r="G18"/>
  <c r="G20"/>
  <c r="G10"/>
  <c r="G11"/>
  <c r="G8"/>
  <c r="G7"/>
  <c r="G9"/>
  <c r="F82"/>
  <c r="F65"/>
  <c r="G48" i="11"/>
  <c r="G35"/>
  <c r="H35"/>
  <c r="C40" i="9" l="1"/>
</calcChain>
</file>

<file path=xl/sharedStrings.xml><?xml version="1.0" encoding="utf-8"?>
<sst xmlns="http://schemas.openxmlformats.org/spreadsheetml/2006/main" count="499" uniqueCount="152">
  <si>
    <t>Project A</t>
  </si>
  <si>
    <t>Project C</t>
  </si>
  <si>
    <t>Project B</t>
  </si>
  <si>
    <t>£000</t>
  </si>
  <si>
    <t>Year 1</t>
  </si>
  <si>
    <t>Year 2</t>
  </si>
  <si>
    <t>Year 3</t>
  </si>
  <si>
    <t>Year 4</t>
  </si>
  <si>
    <t>Year 5</t>
  </si>
  <si>
    <t>Initial capital expenditure</t>
  </si>
  <si>
    <t>Net cash inflows:</t>
  </si>
  <si>
    <t>Present value</t>
  </si>
  <si>
    <t>Assume 10% discount factor</t>
  </si>
  <si>
    <r>
      <t>(200)/(1+0.10)</t>
    </r>
    <r>
      <rPr>
        <vertAlign val="superscript"/>
        <sz val="10"/>
        <color theme="1"/>
        <rFont val="Calibri"/>
        <family val="2"/>
        <scheme val="minor"/>
      </rPr>
      <t>0</t>
    </r>
  </si>
  <si>
    <r>
      <t>60/(1+0.10)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</si>
  <si>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40/(1+0.10)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</si>
  <si>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10/(1+0.10)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</si>
  <si>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t>Discount factor 10%</t>
  </si>
  <si>
    <t>Disposal proceeds year 5</t>
  </si>
  <si>
    <t>PV</t>
  </si>
  <si>
    <t>NPV Project A</t>
  </si>
  <si>
    <t>NPV Project B</t>
  </si>
  <si>
    <t>NPV Project C</t>
  </si>
  <si>
    <t>Cumulative</t>
  </si>
  <si>
    <t>IRR is the point at which NPV = 0</t>
  </si>
  <si>
    <t>PV @ 10%</t>
  </si>
  <si>
    <t>NPV</t>
  </si>
  <si>
    <t>10% NPV</t>
  </si>
  <si>
    <t>Investment outlay</t>
  </si>
  <si>
    <t>Profitability Index</t>
  </si>
  <si>
    <t>Cost-benefit ratio</t>
  </si>
  <si>
    <t>Ranking</t>
  </si>
  <si>
    <t>Optimal investment</t>
  </si>
  <si>
    <t>Resulting NPV</t>
  </si>
  <si>
    <t>Calculate:</t>
  </si>
  <si>
    <t>Discounted payback</t>
  </si>
  <si>
    <t>IRR</t>
  </si>
  <si>
    <t>All projects are divisible</t>
  </si>
  <si>
    <t>CAPITAL APPRAISAL AND RATIONING</t>
  </si>
  <si>
    <t>What is the optimal investment policy and resulting NPV?</t>
  </si>
  <si>
    <t>Fictitious PLC</t>
  </si>
  <si>
    <t>Payback Period - Fictitious PLC</t>
  </si>
  <si>
    <t>Discounted Payback Period - Fictitious PLC</t>
  </si>
  <si>
    <t>NPV - Fictitious PLC</t>
  </si>
  <si>
    <t>IRR - Fictitious PLC</t>
  </si>
  <si>
    <t>Capital Rationing - Fictitious PLC</t>
  </si>
  <si>
    <t>Average investment to earn that profit</t>
  </si>
  <si>
    <t>Assume straight line depreciation (i.e. equal annual amounts)</t>
  </si>
  <si>
    <t>Decision rule:</t>
  </si>
  <si>
    <t>For a project to be acceptable it must achieve a target ARR as a minimum (determined in various ways)</t>
  </si>
  <si>
    <t>For competing projects, the project with highest ARR would be selected</t>
  </si>
  <si>
    <t>Issues with ARR:</t>
  </si>
  <si>
    <t>It completely ignores the time factor</t>
  </si>
  <si>
    <t>Derivation of the average investment can produce flawed results</t>
  </si>
  <si>
    <t>Does not compare well for competing projects of different sizes because it does not consider absolute profit values generated</t>
  </si>
  <si>
    <t>ARR:</t>
  </si>
  <si>
    <t>Annual average operating profit before depreciation = (sum of cash inflows)/no. of years of cash inflows</t>
  </si>
  <si>
    <t>Therefore annual depreciation charge will be (initial investment - disposal value)/no. of years of investment</t>
  </si>
  <si>
    <r>
      <t xml:space="preserve">Therefore </t>
    </r>
    <r>
      <rPr>
        <b/>
        <sz val="8"/>
        <color theme="1"/>
        <rFont val="Calibri"/>
        <family val="2"/>
        <scheme val="minor"/>
      </rPr>
      <t>average annual operating profit after depreciation</t>
    </r>
    <r>
      <rPr>
        <sz val="8"/>
        <color theme="1"/>
        <rFont val="Calibri"/>
        <family val="2"/>
        <scheme val="minor"/>
      </rPr>
      <t xml:space="preserve"> will be annual average operting profit before depreciation less annual depreciation charge</t>
    </r>
  </si>
  <si>
    <t>Average investment  =  (Initial investment + Disposal value)/2</t>
  </si>
  <si>
    <r>
      <t xml:space="preserve">ARR =                      </t>
    </r>
    <r>
      <rPr>
        <u/>
        <sz val="8"/>
        <color theme="1"/>
        <rFont val="Calibri"/>
        <family val="2"/>
        <scheme val="minor"/>
      </rPr>
      <t>Average annual operating profit</t>
    </r>
    <r>
      <rPr>
        <sz val="8"/>
        <color theme="1"/>
        <rFont val="Calibri"/>
        <family val="2"/>
        <scheme val="minor"/>
      </rPr>
      <t xml:space="preserve">            x 100%</t>
    </r>
  </si>
  <si>
    <t>Cash inflows are received for 5 years</t>
  </si>
  <si>
    <t>Annual average operating profit before depreciation:</t>
  </si>
  <si>
    <t>Depreciation charge (assuming straight line depreciation):</t>
  </si>
  <si>
    <t>Annual average operating profit after depreciation:</t>
  </si>
  <si>
    <t>Average investment:</t>
  </si>
  <si>
    <t>Accounting Rate of Return (ARR):</t>
  </si>
  <si>
    <t>Let's consider the effect in each case of giving away the equipment at the end of the period instead of selling it…..</t>
  </si>
  <si>
    <t>Project D</t>
  </si>
  <si>
    <t>Net cash inflows over 10 years:</t>
  </si>
  <si>
    <t>Disposal proceeds year 10</t>
  </si>
  <si>
    <t>Year 1 to 10</t>
  </si>
  <si>
    <t>Equipment given away at end of term</t>
  </si>
  <si>
    <t>Equipment sold at end of term</t>
  </si>
  <si>
    <t>&lt;= effect of no disposal income</t>
  </si>
  <si>
    <t>Therefore by giving the equipment away at the end of the term has yielded a higher ARR - DOES THIS MAKE LOGICAL SENSE??</t>
  </si>
  <si>
    <t>If the target is 27% then now the project would be approved even though it will generate £40K less income from equipment disposal</t>
  </si>
  <si>
    <t>ARR</t>
  </si>
  <si>
    <t>Payback Period</t>
  </si>
  <si>
    <t>How to derive IRR when NPV approaches zero</t>
  </si>
  <si>
    <t>To reduce NPV we must raise the discount factor</t>
  </si>
  <si>
    <t>&lt;=  Note effect of no disposal income</t>
  </si>
  <si>
    <r>
      <t>35/(1+0.10)</t>
    </r>
    <r>
      <rPr>
        <vertAlign val="superscript"/>
        <sz val="10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/>
    </r>
  </si>
  <si>
    <r>
      <t>45/(1+0.10)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</si>
  <si>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55/(1+0.10)</t>
    </r>
    <r>
      <rPr>
        <vertAlign val="superscript"/>
        <sz val="10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</si>
  <si>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65/(1+0.10)</t>
    </r>
    <r>
      <rPr>
        <vertAlign val="superscript"/>
        <sz val="10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</si>
  <si>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r>
      <t>70/(1+0.10)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</si>
  <si>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t>DF @ 15%</t>
  </si>
  <si>
    <t>PV @ 15%</t>
  </si>
  <si>
    <t>NPV Project A =&gt;</t>
  </si>
  <si>
    <r>
      <t>40/(1+0.10)</t>
    </r>
    <r>
      <rPr>
        <vertAlign val="superscript"/>
        <sz val="10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/>
    </r>
  </si>
  <si>
    <r>
      <t>40/(1+0.10)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</si>
  <si>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45/(1+0.10)</t>
    </r>
    <r>
      <rPr>
        <vertAlign val="superscript"/>
        <sz val="10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</si>
  <si>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60/(1+0.10)</t>
    </r>
    <r>
      <rPr>
        <vertAlign val="superscript"/>
        <sz val="10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</si>
  <si>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t>DF @ 5%</t>
  </si>
  <si>
    <t>PV @ 5%</t>
  </si>
  <si>
    <t>Period</t>
  </si>
  <si>
    <t>Discount factors</t>
  </si>
  <si>
    <r>
      <t>75/(1+0.10)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</si>
  <si>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t>DF @ 20%</t>
  </si>
  <si>
    <t>PV @ 20%</t>
  </si>
  <si>
    <r>
      <t>45/(1+0.10)</t>
    </r>
    <r>
      <rPr>
        <vertAlign val="superscript"/>
        <sz val="10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/>
    </r>
  </si>
  <si>
    <r>
      <t>75/(1+0.10)</t>
    </r>
    <r>
      <rPr>
        <vertAlign val="superscript"/>
        <sz val="10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</si>
  <si>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85/(1+0.10)</t>
    </r>
    <r>
      <rPr>
        <vertAlign val="superscript"/>
        <sz val="10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</si>
  <si>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r>
      <t>90/(1+0.10)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</si>
  <si>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0/(1+0.10)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</si>
  <si>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t>NPV Project B =&gt;</t>
  </si>
  <si>
    <t>NPV Project C =&gt;</t>
  </si>
  <si>
    <t>We don't know what this should be so let's select an arbitrary discount value of 15%, say.</t>
  </si>
  <si>
    <t>Discount factor 15%</t>
  </si>
  <si>
    <t>The new NPV at discount factor of 15% is -7.52 so we can say that the IRR for which NPV is zero is between 10% &amp; 15%.</t>
  </si>
  <si>
    <t>To best approximate this then we can say that for a 5% increase in discount factor, the NPV reduces by (23.03+7.52) = 30.55</t>
  </si>
  <si>
    <t>Therefore for a 1% change in discount factor the NPV changes by (30.55/5) = 6.11</t>
  </si>
  <si>
    <t>To reduce NPV from 23.03 down to zero, we must increase the discount factor by (23.03/6.11) = 3.77%</t>
  </si>
  <si>
    <t>Therefore if we increase the discount factor by (10% + 3.77%) = 13.77% then NPV should be close to zero</t>
  </si>
  <si>
    <t>To check</t>
  </si>
  <si>
    <t>Discount factor 13.77%</t>
  </si>
  <si>
    <t>PV @ 13.77%</t>
  </si>
  <si>
    <t>We can see that at discount factor of 13.77%, the NPV is -0.61</t>
  </si>
  <si>
    <t>Therefore we conclude that the IRR is a fraction lower than 13.77% to make NPV exactly zero, which is a close enough approximation.</t>
  </si>
  <si>
    <t>According to the decision rule Project C would be chosen first, followed by Project B and then Project A</t>
  </si>
  <si>
    <r>
      <t>(200)/(1+0.1377)</t>
    </r>
    <r>
      <rPr>
        <vertAlign val="superscript"/>
        <sz val="10"/>
        <color theme="1"/>
        <rFont val="Calibri"/>
        <family val="2"/>
        <scheme val="minor"/>
      </rPr>
      <t>0</t>
    </r>
  </si>
  <si>
    <r>
      <t>70/(1+0.1377)</t>
    </r>
    <r>
      <rPr>
        <vertAlign val="superscript"/>
        <sz val="10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/>
    </r>
  </si>
  <si>
    <r>
      <t>60/(1+0.1377)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</si>
  <si>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70/(1+0.1377)</t>
    </r>
    <r>
      <rPr>
        <vertAlign val="superscript"/>
        <sz val="10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</si>
  <si>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80/(1+0.1377)</t>
    </r>
    <r>
      <rPr>
        <vertAlign val="superscript"/>
        <sz val="10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</si>
  <si>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r>
      <t>50/(1+0.1377)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</si>
  <si>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40/(1+0.1377)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</si>
  <si>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>35/(1+0.1377)</t>
    </r>
    <r>
      <rPr>
        <vertAlign val="superscript"/>
        <sz val="10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/>
    </r>
  </si>
  <si>
    <r>
      <t>45/(1+0.1377)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</si>
  <si>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>55/(1+0.1377)</t>
    </r>
    <r>
      <rPr>
        <vertAlign val="superscript"/>
        <sz val="10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</si>
  <si>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>65/(1+0.1377)</t>
    </r>
    <r>
      <rPr>
        <vertAlign val="superscript"/>
        <sz val="10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</si>
  <si>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r>
      <t>70/(1+0.1377)</t>
    </r>
    <r>
      <rPr>
        <vertAlign val="superscript"/>
        <sz val="10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</si>
  <si>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t>Let's consider Project A which has the following NPV</t>
  </si>
  <si>
    <t>Assume 10% weighted average cost of capital (WACC)</t>
  </si>
  <si>
    <t>What would be the recommendation if the projects were indivisible?</t>
  </si>
  <si>
    <t>In all cases the ARR has decreased however consider the following example of a Project D….</t>
  </si>
  <si>
    <t>€000</t>
  </si>
  <si>
    <t>€325,000 is available as capital for investment</t>
  </si>
  <si>
    <t>Available capital is €325K</t>
  </si>
  <si>
    <t>Net inflows €</t>
  </si>
  <si>
    <t>Which Project has the highest NPV?</t>
  </si>
  <si>
    <t>What is the IRR? This is the discount factor at which NPV = 0</t>
  </si>
  <si>
    <t>NPV?</t>
  </si>
  <si>
    <t>When does payback occur?</t>
  </si>
  <si>
    <t>What is the difference between payback and discounted payback?</t>
  </si>
  <si>
    <t xml:space="preserve">&lt;=  Resulting NPV    </t>
  </si>
  <si>
    <t>How would this be affected if projects were indivisible?</t>
  </si>
  <si>
    <t>Projects ae divisible</t>
  </si>
  <si>
    <t>Which Project has the highest IRR?</t>
  </si>
  <si>
    <t>Present value @ 10%</t>
  </si>
  <si>
    <t>Present value @10%</t>
  </si>
</sst>
</file>

<file path=xl/styles.xml><?xml version="1.0" encoding="utf-8"?>
<styleSheet xmlns="http://schemas.openxmlformats.org/spreadsheetml/2006/main">
  <numFmts count="4">
    <numFmt numFmtId="6" formatCode="&quot;£&quot;#,##0;[Red]\-&quot;£&quot;#,##0"/>
    <numFmt numFmtId="164" formatCode="0.0%"/>
    <numFmt numFmtId="165" formatCode="0.000"/>
    <numFmt numFmtId="166" formatCode="#,##0.000_);[Red]\(#,##0.000\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6" fontId="2" fillId="0" borderId="1" xfId="0" quotePrefix="1" applyNumberFormat="1" applyFont="1" applyBorder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left"/>
    </xf>
    <xf numFmtId="9" fontId="2" fillId="0" borderId="1" xfId="1" applyFont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8" fillId="0" borderId="0" xfId="0" applyFont="1"/>
    <xf numFmtId="9" fontId="8" fillId="0" borderId="1" xfId="1" applyFont="1" applyBorder="1" applyAlignment="1">
      <alignment horizontal="center"/>
    </xf>
    <xf numFmtId="164" fontId="7" fillId="0" borderId="1" xfId="1" applyNumberFormat="1" applyFont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0" fontId="11" fillId="0" borderId="0" xfId="2" applyFont="1" applyBorder="1"/>
    <xf numFmtId="0" fontId="9" fillId="0" borderId="6" xfId="2" applyFont="1" applyBorder="1"/>
    <xf numFmtId="9" fontId="9" fillId="0" borderId="7" xfId="2" applyNumberFormat="1" applyFont="1" applyBorder="1"/>
    <xf numFmtId="9" fontId="9" fillId="0" borderId="3" xfId="2" applyNumberFormat="1" applyFont="1" applyBorder="1"/>
    <xf numFmtId="9" fontId="9" fillId="0" borderId="0" xfId="2" applyNumberFormat="1" applyFont="1" applyBorder="1"/>
    <xf numFmtId="0" fontId="9" fillId="0" borderId="0" xfId="2" applyFont="1" applyBorder="1"/>
    <xf numFmtId="0" fontId="9" fillId="0" borderId="8" xfId="2" applyFont="1" applyBorder="1"/>
    <xf numFmtId="166" fontId="9" fillId="0" borderId="0" xfId="2" applyNumberFormat="1" applyFont="1" applyBorder="1"/>
    <xf numFmtId="166" fontId="9" fillId="0" borderId="2" xfId="2" applyNumberFormat="1" applyFont="1" applyBorder="1"/>
    <xf numFmtId="166" fontId="9" fillId="0" borderId="7" xfId="2" applyNumberFormat="1" applyFont="1" applyBorder="1"/>
    <xf numFmtId="166" fontId="9" fillId="0" borderId="3" xfId="2" applyNumberFormat="1" applyFont="1" applyBorder="1"/>
    <xf numFmtId="0" fontId="12" fillId="0" borderId="0" xfId="0" applyFont="1"/>
    <xf numFmtId="0" fontId="3" fillId="0" borderId="0" xfId="0" applyFont="1"/>
    <xf numFmtId="6" fontId="3" fillId="0" borderId="0" xfId="0" quotePrefix="1" applyNumberFormat="1" applyFont="1" applyAlignment="1">
      <alignment horizontal="center"/>
    </xf>
    <xf numFmtId="0" fontId="3" fillId="0" borderId="0" xfId="0" applyFont="1" applyAlignment="1">
      <alignment horizontal="right"/>
    </xf>
    <xf numFmtId="2" fontId="3" fillId="0" borderId="0" xfId="0" applyNumberFormat="1" applyFont="1" applyAlignment="1">
      <alignment horizontal="center"/>
    </xf>
    <xf numFmtId="0" fontId="3" fillId="0" borderId="0" xfId="0" applyFont="1" applyFill="1" applyAlignment="1">
      <alignment horizontal="center"/>
    </xf>
    <xf numFmtId="2" fontId="3" fillId="0" borderId="0" xfId="0" applyNumberFormat="1" applyFont="1"/>
    <xf numFmtId="0" fontId="13" fillId="0" borderId="0" xfId="0" applyFont="1"/>
    <xf numFmtId="2" fontId="3" fillId="2" borderId="0" xfId="0" applyNumberFormat="1" applyFont="1" applyFill="1" applyAlignment="1">
      <alignment horizontal="center"/>
    </xf>
    <xf numFmtId="0" fontId="1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6" fontId="3" fillId="0" borderId="1" xfId="0" quotePrefix="1" applyNumberFormat="1" applyFont="1" applyBorder="1" applyAlignment="1">
      <alignment horizontal="center"/>
    </xf>
    <xf numFmtId="0" fontId="3" fillId="0" borderId="1" xfId="0" applyFont="1" applyBorder="1"/>
    <xf numFmtId="0" fontId="3" fillId="0" borderId="0" xfId="0" applyFont="1" applyFill="1"/>
    <xf numFmtId="2" fontId="3" fillId="0" borderId="0" xfId="0" applyNumberFormat="1" applyFont="1" applyFill="1"/>
    <xf numFmtId="165" fontId="3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2" fontId="2" fillId="0" borderId="1" xfId="0" applyNumberFormat="1" applyFont="1" applyBorder="1"/>
    <xf numFmtId="2" fontId="2" fillId="0" borderId="1" xfId="0" applyNumberFormat="1" applyFont="1" applyFill="1" applyBorder="1"/>
    <xf numFmtId="2" fontId="3" fillId="0" borderId="1" xfId="0" applyNumberFormat="1" applyFont="1" applyBorder="1"/>
    <xf numFmtId="0" fontId="3" fillId="0" borderId="1" xfId="0" applyFont="1" applyFill="1" applyBorder="1"/>
    <xf numFmtId="9" fontId="3" fillId="0" borderId="1" xfId="0" applyNumberFormat="1" applyFont="1" applyFill="1" applyBorder="1" applyAlignment="1">
      <alignment horizontal="center"/>
    </xf>
    <xf numFmtId="2" fontId="3" fillId="0" borderId="1" xfId="0" applyNumberFormat="1" applyFont="1" applyFill="1" applyBorder="1"/>
    <xf numFmtId="164" fontId="3" fillId="0" borderId="1" xfId="1" applyNumberFormat="1" applyFont="1" applyFill="1" applyBorder="1" applyAlignment="1">
      <alignment horizontal="center"/>
    </xf>
    <xf numFmtId="0" fontId="3" fillId="0" borderId="6" xfId="0" applyFont="1" applyBorder="1"/>
    <xf numFmtId="6" fontId="3" fillId="0" borderId="6" xfId="0" quotePrefix="1" applyNumberFormat="1" applyFont="1" applyBorder="1" applyAlignment="1">
      <alignment horizontal="center"/>
    </xf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vertical="top" wrapText="1"/>
    </xf>
    <xf numFmtId="0" fontId="11" fillId="0" borderId="1" xfId="2" applyFont="1" applyBorder="1" applyAlignment="1">
      <alignment horizontal="left" wrapText="1"/>
    </xf>
    <xf numFmtId="0" fontId="10" fillId="0" borderId="4" xfId="2" applyBorder="1" applyAlignment="1">
      <alignment wrapText="1"/>
    </xf>
    <xf numFmtId="0" fontId="10" fillId="0" borderId="5" xfId="2" applyBorder="1" applyAlignment="1">
      <alignment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27"/>
  <sheetViews>
    <sheetView showRowColHeaders="0" tabSelected="1" showRuler="0" zoomScaleNormal="100" workbookViewId="0">
      <selection activeCell="G40" sqref="G40"/>
    </sheetView>
  </sheetViews>
  <sheetFormatPr defaultRowHeight="12.75"/>
  <cols>
    <col min="1" max="1" width="5" style="31" customWidth="1"/>
    <col min="2" max="2" width="14.42578125" style="31" customWidth="1"/>
    <col min="3" max="3" width="23.140625" style="31" customWidth="1"/>
    <col min="4" max="5" width="11.7109375" style="31" customWidth="1"/>
    <col min="6" max="6" width="11.42578125" style="31" customWidth="1"/>
    <col min="7" max="16384" width="9.140625" style="31"/>
  </cols>
  <sheetData>
    <row r="1" spans="2:6">
      <c r="C1" s="31" t="s">
        <v>38</v>
      </c>
    </row>
    <row r="2" spans="2:6">
      <c r="B2" s="30" t="s">
        <v>40</v>
      </c>
    </row>
    <row r="4" spans="2:6">
      <c r="B4" s="31" t="s">
        <v>134</v>
      </c>
    </row>
    <row r="6" spans="2:6">
      <c r="D6" s="40" t="s">
        <v>0</v>
      </c>
      <c r="E6" s="40" t="s">
        <v>2</v>
      </c>
      <c r="F6" s="40" t="s">
        <v>1</v>
      </c>
    </row>
    <row r="7" spans="2:6">
      <c r="D7" s="41" t="s">
        <v>137</v>
      </c>
      <c r="E7" s="41" t="s">
        <v>137</v>
      </c>
      <c r="F7" s="41" t="s">
        <v>137</v>
      </c>
    </row>
    <row r="8" spans="2:6">
      <c r="C8" s="42" t="s">
        <v>9</v>
      </c>
      <c r="D8" s="40">
        <v>-200</v>
      </c>
      <c r="E8" s="40">
        <v>-200</v>
      </c>
      <c r="F8" s="40">
        <v>-200</v>
      </c>
    </row>
    <row r="9" spans="2:6">
      <c r="B9" s="33" t="s">
        <v>10</v>
      </c>
      <c r="C9" s="42" t="s">
        <v>4</v>
      </c>
      <c r="D9" s="40">
        <v>35</v>
      </c>
      <c r="E9" s="40">
        <v>40</v>
      </c>
      <c r="F9" s="40">
        <v>45</v>
      </c>
    </row>
    <row r="10" spans="2:6">
      <c r="C10" s="42" t="s">
        <v>5</v>
      </c>
      <c r="D10" s="40">
        <v>45</v>
      </c>
      <c r="E10" s="40">
        <v>40</v>
      </c>
      <c r="F10" s="40">
        <v>60</v>
      </c>
    </row>
    <row r="11" spans="2:6">
      <c r="C11" s="42" t="s">
        <v>6</v>
      </c>
      <c r="D11" s="40">
        <v>55</v>
      </c>
      <c r="E11" s="40">
        <v>45</v>
      </c>
      <c r="F11" s="40">
        <v>75</v>
      </c>
    </row>
    <row r="12" spans="2:6">
      <c r="C12" s="42" t="s">
        <v>7</v>
      </c>
      <c r="D12" s="40">
        <v>65</v>
      </c>
      <c r="E12" s="40">
        <v>60</v>
      </c>
      <c r="F12" s="40">
        <v>85</v>
      </c>
    </row>
    <row r="13" spans="2:6">
      <c r="C13" s="42" t="s">
        <v>8</v>
      </c>
      <c r="D13" s="40">
        <v>70</v>
      </c>
      <c r="E13" s="40">
        <v>75</v>
      </c>
      <c r="F13" s="40">
        <v>90</v>
      </c>
    </row>
    <row r="14" spans="2:6">
      <c r="C14" s="42" t="s">
        <v>18</v>
      </c>
      <c r="D14" s="40">
        <v>40</v>
      </c>
      <c r="E14" s="40">
        <v>10</v>
      </c>
      <c r="F14" s="40">
        <v>0</v>
      </c>
    </row>
    <row r="16" spans="2:6">
      <c r="B16" s="31" t="s">
        <v>138</v>
      </c>
    </row>
    <row r="17" spans="2:2">
      <c r="B17" s="31" t="s">
        <v>37</v>
      </c>
    </row>
    <row r="19" spans="2:2">
      <c r="B19" s="31" t="s">
        <v>34</v>
      </c>
    </row>
    <row r="20" spans="2:2" hidden="1">
      <c r="B20" s="31" t="s">
        <v>77</v>
      </c>
    </row>
    <row r="21" spans="2:2">
      <c r="B21" s="31" t="s">
        <v>26</v>
      </c>
    </row>
    <row r="22" spans="2:2">
      <c r="B22" s="31" t="s">
        <v>36</v>
      </c>
    </row>
    <row r="23" spans="2:2">
      <c r="B23" s="31" t="s">
        <v>78</v>
      </c>
    </row>
    <row r="24" spans="2:2">
      <c r="B24" s="31" t="s">
        <v>35</v>
      </c>
    </row>
    <row r="26" spans="2:2">
      <c r="B26" s="31" t="s">
        <v>39</v>
      </c>
    </row>
    <row r="27" spans="2:2">
      <c r="B27" s="31" t="s">
        <v>135</v>
      </c>
    </row>
  </sheetData>
  <pageMargins left="0.7" right="0.7" top="0.75" bottom="0.75" header="0.3" footer="0.3"/>
  <pageSetup scale="120" orientation="landscape" r:id="rId1"/>
  <headerFooter>
    <oddFooter>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showRowColHeaders="0" showRuler="0" zoomScaleNormal="100" zoomScaleSheetLayoutView="100" workbookViewId="0">
      <selection activeCell="G39" sqref="G39"/>
    </sheetView>
  </sheetViews>
  <sheetFormatPr defaultRowHeight="11.25"/>
  <cols>
    <col min="1" max="5" width="9.140625" style="1"/>
    <col min="6" max="6" width="13.28515625" style="1" customWidth="1"/>
    <col min="7" max="16384" width="9.140625" style="1"/>
  </cols>
  <sheetData>
    <row r="1" spans="1:2">
      <c r="A1" s="8" t="s">
        <v>55</v>
      </c>
    </row>
    <row r="2" spans="1:2">
      <c r="A2" s="1" t="s">
        <v>60</v>
      </c>
    </row>
    <row r="3" spans="1:2">
      <c r="A3" s="9"/>
      <c r="B3" s="9" t="s">
        <v>46</v>
      </c>
    </row>
    <row r="5" spans="1:2">
      <c r="A5" s="1" t="s">
        <v>56</v>
      </c>
    </row>
    <row r="6" spans="1:2">
      <c r="A6" s="1" t="s">
        <v>47</v>
      </c>
    </row>
    <row r="7" spans="1:2">
      <c r="A7" s="1" t="s">
        <v>57</v>
      </c>
    </row>
    <row r="9" spans="1:2">
      <c r="A9" s="1" t="s">
        <v>58</v>
      </c>
    </row>
    <row r="11" spans="1:2">
      <c r="A11" s="1" t="s">
        <v>59</v>
      </c>
    </row>
    <row r="13" spans="1:2">
      <c r="A13" s="1" t="s">
        <v>48</v>
      </c>
    </row>
    <row r="14" spans="1:2">
      <c r="A14" s="1" t="s">
        <v>49</v>
      </c>
    </row>
    <row r="15" spans="1:2">
      <c r="A15" s="1" t="s">
        <v>50</v>
      </c>
    </row>
    <row r="17" spans="1:11">
      <c r="A17" s="1" t="s">
        <v>51</v>
      </c>
    </row>
    <row r="18" spans="1:11">
      <c r="A18" s="1" t="s">
        <v>52</v>
      </c>
    </row>
    <row r="19" spans="1:11">
      <c r="A19" s="1" t="s">
        <v>53</v>
      </c>
    </row>
    <row r="20" spans="1:11">
      <c r="A20" s="1" t="s">
        <v>54</v>
      </c>
    </row>
    <row r="23" spans="1:11">
      <c r="G23" s="6" t="s">
        <v>0</v>
      </c>
      <c r="H23" s="6" t="s">
        <v>2</v>
      </c>
      <c r="I23" s="6" t="s">
        <v>1</v>
      </c>
    </row>
    <row r="24" spans="1:11">
      <c r="G24" s="7" t="s">
        <v>3</v>
      </c>
      <c r="H24" s="7" t="s">
        <v>3</v>
      </c>
      <c r="I24" s="7" t="s">
        <v>3</v>
      </c>
    </row>
    <row r="25" spans="1:11" ht="12">
      <c r="F25" s="5" t="s">
        <v>9</v>
      </c>
      <c r="G25" s="39">
        <v>-200</v>
      </c>
      <c r="H25" s="39">
        <v>-200</v>
      </c>
      <c r="I25" s="39">
        <v>-200</v>
      </c>
    </row>
    <row r="26" spans="1:11" ht="12">
      <c r="E26" s="3" t="s">
        <v>10</v>
      </c>
      <c r="F26" s="5" t="s">
        <v>4</v>
      </c>
      <c r="G26" s="39">
        <v>35</v>
      </c>
      <c r="H26" s="39">
        <v>40</v>
      </c>
      <c r="I26" s="39">
        <v>45</v>
      </c>
    </row>
    <row r="27" spans="1:11" ht="12">
      <c r="F27" s="5" t="s">
        <v>5</v>
      </c>
      <c r="G27" s="39">
        <v>45</v>
      </c>
      <c r="H27" s="39">
        <v>40</v>
      </c>
      <c r="I27" s="39">
        <v>60</v>
      </c>
    </row>
    <row r="28" spans="1:11" ht="12">
      <c r="F28" s="5" t="s">
        <v>6</v>
      </c>
      <c r="G28" s="39">
        <v>55</v>
      </c>
      <c r="H28" s="39">
        <v>45</v>
      </c>
      <c r="I28" s="39">
        <v>75</v>
      </c>
    </row>
    <row r="29" spans="1:11" ht="12">
      <c r="F29" s="5" t="s">
        <v>7</v>
      </c>
      <c r="G29" s="39">
        <v>65</v>
      </c>
      <c r="H29" s="39">
        <v>60</v>
      </c>
      <c r="I29" s="39">
        <v>85</v>
      </c>
    </row>
    <row r="30" spans="1:11" ht="12">
      <c r="F30" s="5" t="s">
        <v>8</v>
      </c>
      <c r="G30" s="39">
        <v>70</v>
      </c>
      <c r="H30" s="39">
        <v>75</v>
      </c>
      <c r="I30" s="39">
        <v>90</v>
      </c>
      <c r="K30" s="1" t="s">
        <v>61</v>
      </c>
    </row>
    <row r="31" spans="1:11" ht="12">
      <c r="F31" s="5" t="s">
        <v>18</v>
      </c>
      <c r="G31" s="39">
        <v>40</v>
      </c>
      <c r="H31" s="39">
        <v>10</v>
      </c>
      <c r="I31" s="39">
        <v>0</v>
      </c>
    </row>
    <row r="33" spans="2:10">
      <c r="B33" s="9"/>
      <c r="C33" s="9"/>
      <c r="D33" s="9"/>
      <c r="E33" s="3" t="s">
        <v>62</v>
      </c>
      <c r="G33" s="2">
        <f>SUM(G26:G30)/5</f>
        <v>54</v>
      </c>
      <c r="H33" s="2">
        <f t="shared" ref="H33:I33" si="0">SUM(H26:H30)/5</f>
        <v>52</v>
      </c>
      <c r="I33" s="2">
        <f t="shared" si="0"/>
        <v>71</v>
      </c>
    </row>
    <row r="34" spans="2:10">
      <c r="B34" s="9"/>
      <c r="C34" s="9"/>
      <c r="D34" s="9"/>
      <c r="E34" s="3" t="s">
        <v>63</v>
      </c>
      <c r="G34" s="2">
        <f>(-G25-G31)/5</f>
        <v>32</v>
      </c>
      <c r="H34" s="2">
        <f t="shared" ref="H34:I34" si="1">(-H25-H31)/5</f>
        <v>38</v>
      </c>
      <c r="I34" s="2">
        <f t="shared" si="1"/>
        <v>40</v>
      </c>
    </row>
    <row r="35" spans="2:10">
      <c r="B35" s="9"/>
      <c r="C35" s="9"/>
      <c r="D35" s="9"/>
      <c r="E35" s="3" t="s">
        <v>64</v>
      </c>
      <c r="G35" s="11">
        <f>G33-G34</f>
        <v>22</v>
      </c>
      <c r="H35" s="11">
        <f t="shared" ref="H35:I35" si="2">H33-H34</f>
        <v>14</v>
      </c>
      <c r="I35" s="11">
        <f t="shared" si="2"/>
        <v>31</v>
      </c>
    </row>
    <row r="36" spans="2:10">
      <c r="B36" s="9"/>
      <c r="C36" s="9"/>
      <c r="D36" s="9"/>
      <c r="E36" s="3" t="s">
        <v>65</v>
      </c>
      <c r="G36" s="11">
        <f>(-G25+G31)/2</f>
        <v>120</v>
      </c>
      <c r="H36" s="11">
        <f t="shared" ref="H36:I36" si="3">(-H25+H31)/2</f>
        <v>105</v>
      </c>
      <c r="I36" s="11">
        <f t="shared" si="3"/>
        <v>100</v>
      </c>
    </row>
    <row r="37" spans="2:10">
      <c r="B37" s="9"/>
      <c r="C37" s="9"/>
      <c r="D37" s="9"/>
      <c r="E37" s="3" t="s">
        <v>66</v>
      </c>
      <c r="G37" s="10">
        <f>G33/G36</f>
        <v>0.45</v>
      </c>
      <c r="H37" s="10">
        <f t="shared" ref="H37:I37" si="4">H33/H36</f>
        <v>0.49523809523809526</v>
      </c>
      <c r="I37" s="10">
        <f t="shared" si="4"/>
        <v>0.71</v>
      </c>
    </row>
    <row r="40" spans="2:10">
      <c r="H40" s="2" t="s">
        <v>120</v>
      </c>
    </row>
    <row r="42" spans="2:10">
      <c r="H42" s="2" t="s">
        <v>67</v>
      </c>
    </row>
    <row r="44" spans="2:10">
      <c r="E44" s="3" t="s">
        <v>62</v>
      </c>
      <c r="G44" s="2">
        <f>SUM(G26:G30)/5</f>
        <v>54</v>
      </c>
      <c r="H44" s="2">
        <f t="shared" ref="H44:I44" si="5">SUM(H26:H30)/5</f>
        <v>52</v>
      </c>
      <c r="I44" s="2">
        <f t="shared" si="5"/>
        <v>71</v>
      </c>
    </row>
    <row r="45" spans="2:10">
      <c r="E45" s="3" t="s">
        <v>63</v>
      </c>
      <c r="G45" s="2">
        <f>-G25/5</f>
        <v>40</v>
      </c>
      <c r="H45" s="2">
        <f t="shared" ref="H45:I45" si="6">-H25/5</f>
        <v>40</v>
      </c>
      <c r="I45" s="2">
        <f t="shared" si="6"/>
        <v>40</v>
      </c>
    </row>
    <row r="46" spans="2:10">
      <c r="E46" s="3" t="s">
        <v>64</v>
      </c>
      <c r="G46" s="2">
        <f>G44-G45</f>
        <v>14</v>
      </c>
      <c r="H46" s="2">
        <f t="shared" ref="H46:I46" si="7">H44-H45</f>
        <v>12</v>
      </c>
      <c r="I46" s="2">
        <f t="shared" si="7"/>
        <v>31</v>
      </c>
      <c r="J46" s="1" t="s">
        <v>81</v>
      </c>
    </row>
    <row r="47" spans="2:10">
      <c r="E47" s="3" t="s">
        <v>65</v>
      </c>
      <c r="G47" s="2">
        <f>(-G25+0)/2</f>
        <v>100</v>
      </c>
      <c r="H47" s="2">
        <f t="shared" ref="H47:I47" si="8">(-H25+0)/2</f>
        <v>100</v>
      </c>
      <c r="I47" s="2">
        <f t="shared" si="8"/>
        <v>100</v>
      </c>
    </row>
    <row r="48" spans="2:10">
      <c r="E48" s="3" t="s">
        <v>66</v>
      </c>
      <c r="G48" s="10">
        <f>G46/G47</f>
        <v>0.14000000000000001</v>
      </c>
      <c r="H48" s="10">
        <f t="shared" ref="H48:I48" si="9">H46/H47</f>
        <v>0.12</v>
      </c>
      <c r="I48" s="10">
        <f t="shared" si="9"/>
        <v>0.31</v>
      </c>
    </row>
    <row r="50" spans="5:9">
      <c r="H50" s="2" t="s">
        <v>136</v>
      </c>
    </row>
    <row r="52" spans="5:9">
      <c r="G52" s="6" t="s">
        <v>68</v>
      </c>
    </row>
    <row r="53" spans="5:9">
      <c r="G53" s="7" t="s">
        <v>3</v>
      </c>
    </row>
    <row r="54" spans="5:9">
      <c r="F54" s="5" t="s">
        <v>9</v>
      </c>
      <c r="G54" s="6">
        <v>-200</v>
      </c>
    </row>
    <row r="55" spans="5:9">
      <c r="E55" s="3" t="s">
        <v>69</v>
      </c>
      <c r="F55" s="5" t="s">
        <v>71</v>
      </c>
      <c r="G55" s="6">
        <v>48</v>
      </c>
    </row>
    <row r="56" spans="5:9">
      <c r="F56" s="5" t="s">
        <v>70</v>
      </c>
      <c r="G56" s="6">
        <v>40</v>
      </c>
    </row>
    <row r="57" spans="5:9">
      <c r="F57" s="12"/>
      <c r="G57" s="13"/>
    </row>
    <row r="58" spans="5:9">
      <c r="G58" s="14" t="s">
        <v>73</v>
      </c>
      <c r="H58" s="15" t="s">
        <v>72</v>
      </c>
    </row>
    <row r="59" spans="5:9">
      <c r="E59" s="3" t="s">
        <v>62</v>
      </c>
      <c r="G59" s="6">
        <f>G55</f>
        <v>48</v>
      </c>
      <c r="H59" s="6">
        <f>G55</f>
        <v>48</v>
      </c>
    </row>
    <row r="60" spans="5:9">
      <c r="E60" s="3" t="s">
        <v>63</v>
      </c>
      <c r="G60" s="6">
        <f>(-G54-G56)/10</f>
        <v>16</v>
      </c>
      <c r="H60" s="6">
        <f>(-G54-0)/10</f>
        <v>20</v>
      </c>
      <c r="I60" s="1" t="s">
        <v>74</v>
      </c>
    </row>
    <row r="61" spans="5:9">
      <c r="E61" s="3" t="s">
        <v>64</v>
      </c>
      <c r="G61" s="6">
        <f>G59-G60</f>
        <v>32</v>
      </c>
      <c r="H61" s="6">
        <f>H59-H60</f>
        <v>28</v>
      </c>
    </row>
    <row r="62" spans="5:9">
      <c r="E62" s="3" t="s">
        <v>65</v>
      </c>
      <c r="G62" s="6">
        <f>(-G54+G56)/2</f>
        <v>120</v>
      </c>
      <c r="H62" s="6">
        <f>(-G54+0)/2</f>
        <v>100</v>
      </c>
      <c r="I62" s="1" t="s">
        <v>74</v>
      </c>
    </row>
    <row r="63" spans="5:9">
      <c r="E63" s="3" t="s">
        <v>66</v>
      </c>
      <c r="G63" s="17">
        <f>G61/G62</f>
        <v>0.26666666666666666</v>
      </c>
      <c r="H63" s="16">
        <f>H61/H62</f>
        <v>0.28000000000000003</v>
      </c>
    </row>
    <row r="65" spans="7:7">
      <c r="G65" s="2" t="s">
        <v>75</v>
      </c>
    </row>
    <row r="66" spans="7:7">
      <c r="G66" s="2" t="s">
        <v>76</v>
      </c>
    </row>
  </sheetData>
  <pageMargins left="0.23622047244094491" right="0.23622047244094491" top="0.74803149606299213" bottom="0.74803149606299213" header="0.31496062992125984" footer="0.31496062992125984"/>
  <pageSetup paperSize="9" scale="111" orientation="landscape" r:id="rId1"/>
  <headerFooter>
    <oddFooter>&amp;C&amp;F      &amp;A</oddFooter>
  </headerFooter>
  <rowBreaks count="1" manualBreakCount="1">
    <brk id="40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0"/>
  <sheetViews>
    <sheetView showRuler="0" zoomScaleNormal="100" workbookViewId="0">
      <selection activeCell="J14" sqref="J14"/>
    </sheetView>
  </sheetViews>
  <sheetFormatPr defaultRowHeight="12.75"/>
  <cols>
    <col min="1" max="1" width="14.42578125" style="31" customWidth="1"/>
    <col min="2" max="2" width="22.7109375" style="31" customWidth="1"/>
    <col min="3" max="3" width="11.7109375" style="31" customWidth="1"/>
    <col min="4" max="4" width="9.85546875" style="31" customWidth="1"/>
    <col min="5" max="7" width="9.140625" style="31"/>
    <col min="8" max="8" width="13.85546875" style="31" customWidth="1"/>
    <col min="9" max="16384" width="9.140625" style="31"/>
  </cols>
  <sheetData>
    <row r="1" spans="1:5">
      <c r="A1" s="30" t="s">
        <v>41</v>
      </c>
    </row>
    <row r="2" spans="1:5">
      <c r="A2" s="31" t="s">
        <v>12</v>
      </c>
      <c r="C2" s="4" t="s">
        <v>0</v>
      </c>
    </row>
    <row r="3" spans="1:5">
      <c r="B3" s="42"/>
      <c r="C3" s="41" t="s">
        <v>137</v>
      </c>
      <c r="D3" s="42" t="s">
        <v>23</v>
      </c>
    </row>
    <row r="4" spans="1:5">
      <c r="B4" s="42" t="s">
        <v>9</v>
      </c>
      <c r="C4" s="40">
        <f>Question!D8</f>
        <v>-200</v>
      </c>
      <c r="D4" s="40">
        <f>C4</f>
        <v>-200</v>
      </c>
    </row>
    <row r="5" spans="1:5">
      <c r="A5" s="33" t="s">
        <v>10</v>
      </c>
      <c r="B5" s="42" t="s">
        <v>4</v>
      </c>
      <c r="C5" s="40">
        <f>Question!D9</f>
        <v>35</v>
      </c>
      <c r="D5" s="40"/>
    </row>
    <row r="6" spans="1:5">
      <c r="B6" s="42" t="s">
        <v>5</v>
      </c>
      <c r="C6" s="40">
        <f>Question!D10</f>
        <v>45</v>
      </c>
      <c r="D6" s="40"/>
    </row>
    <row r="7" spans="1:5">
      <c r="B7" s="42" t="s">
        <v>6</v>
      </c>
      <c r="C7" s="40">
        <f>Question!D11</f>
        <v>55</v>
      </c>
      <c r="D7" s="40"/>
    </row>
    <row r="8" spans="1:5">
      <c r="B8" s="42" t="s">
        <v>7</v>
      </c>
      <c r="C8" s="40">
        <f>Question!D12</f>
        <v>65</v>
      </c>
      <c r="D8" s="40"/>
    </row>
    <row r="9" spans="1:5">
      <c r="B9" s="42" t="s">
        <v>8</v>
      </c>
      <c r="C9" s="40">
        <f>Question!D13</f>
        <v>70</v>
      </c>
      <c r="D9" s="40"/>
    </row>
    <row r="10" spans="1:5">
      <c r="B10" s="42" t="s">
        <v>18</v>
      </c>
      <c r="C10" s="40">
        <f>Question!D14</f>
        <v>40</v>
      </c>
      <c r="D10" s="40"/>
      <c r="E10" s="31" t="s">
        <v>144</v>
      </c>
    </row>
    <row r="11" spans="1:5">
      <c r="C11" s="4"/>
      <c r="D11" s="4"/>
    </row>
    <row r="12" spans="1:5">
      <c r="B12" s="62"/>
      <c r="C12" s="63" t="s">
        <v>2</v>
      </c>
      <c r="D12" s="63"/>
    </row>
    <row r="13" spans="1:5">
      <c r="B13" s="60"/>
      <c r="C13" s="61" t="s">
        <v>137</v>
      </c>
      <c r="D13" s="60" t="s">
        <v>23</v>
      </c>
    </row>
    <row r="14" spans="1:5">
      <c r="B14" s="42" t="s">
        <v>9</v>
      </c>
      <c r="C14" s="40">
        <f>Question!E8</f>
        <v>-200</v>
      </c>
      <c r="D14" s="40">
        <f>C14</f>
        <v>-200</v>
      </c>
    </row>
    <row r="15" spans="1:5">
      <c r="A15" s="33" t="s">
        <v>10</v>
      </c>
      <c r="B15" s="42" t="s">
        <v>4</v>
      </c>
      <c r="C15" s="40">
        <f>Question!E9</f>
        <v>40</v>
      </c>
      <c r="D15" s="40"/>
    </row>
    <row r="16" spans="1:5">
      <c r="B16" s="42" t="s">
        <v>5</v>
      </c>
      <c r="C16" s="40">
        <f>Question!E10</f>
        <v>40</v>
      </c>
      <c r="D16" s="40"/>
    </row>
    <row r="17" spans="1:5">
      <c r="B17" s="42" t="s">
        <v>6</v>
      </c>
      <c r="C17" s="40">
        <f>Question!E11</f>
        <v>45</v>
      </c>
      <c r="D17" s="40"/>
    </row>
    <row r="18" spans="1:5">
      <c r="B18" s="42" t="s">
        <v>7</v>
      </c>
      <c r="C18" s="40">
        <f>Question!E12</f>
        <v>60</v>
      </c>
      <c r="D18" s="40"/>
    </row>
    <row r="19" spans="1:5">
      <c r="B19" s="42" t="s">
        <v>8</v>
      </c>
      <c r="C19" s="40">
        <f>Question!E13</f>
        <v>75</v>
      </c>
      <c r="D19" s="40"/>
    </row>
    <row r="20" spans="1:5">
      <c r="B20" s="42" t="s">
        <v>18</v>
      </c>
      <c r="C20" s="40">
        <f>Question!E14</f>
        <v>10</v>
      </c>
      <c r="D20" s="40"/>
      <c r="E20" s="31" t="s">
        <v>144</v>
      </c>
    </row>
    <row r="21" spans="1:5">
      <c r="C21" s="4"/>
    </row>
    <row r="22" spans="1:5">
      <c r="C22" s="4" t="s">
        <v>1</v>
      </c>
    </row>
    <row r="23" spans="1:5">
      <c r="B23" s="42"/>
      <c r="C23" s="41" t="s">
        <v>137</v>
      </c>
      <c r="D23" s="42" t="s">
        <v>23</v>
      </c>
    </row>
    <row r="24" spans="1:5">
      <c r="B24" s="42" t="s">
        <v>9</v>
      </c>
      <c r="C24" s="40">
        <f>Question!F8</f>
        <v>-200</v>
      </c>
      <c r="D24" s="40">
        <f>C24</f>
        <v>-200</v>
      </c>
    </row>
    <row r="25" spans="1:5">
      <c r="A25" s="33" t="s">
        <v>10</v>
      </c>
      <c r="B25" s="42" t="s">
        <v>4</v>
      </c>
      <c r="C25" s="40">
        <f>Question!F9</f>
        <v>45</v>
      </c>
      <c r="D25" s="40"/>
    </row>
    <row r="26" spans="1:5">
      <c r="B26" s="42" t="s">
        <v>5</v>
      </c>
      <c r="C26" s="40">
        <f>Question!F10</f>
        <v>60</v>
      </c>
      <c r="D26" s="40"/>
    </row>
    <row r="27" spans="1:5">
      <c r="B27" s="42" t="s">
        <v>6</v>
      </c>
      <c r="C27" s="40">
        <f>Question!F11</f>
        <v>75</v>
      </c>
      <c r="D27" s="40"/>
    </row>
    <row r="28" spans="1:5">
      <c r="B28" s="42" t="s">
        <v>7</v>
      </c>
      <c r="C28" s="40">
        <f>Question!F12</f>
        <v>85</v>
      </c>
      <c r="D28" s="40"/>
    </row>
    <row r="29" spans="1:5">
      <c r="B29" s="42" t="s">
        <v>8</v>
      </c>
      <c r="C29" s="40">
        <f>Question!F13</f>
        <v>90</v>
      </c>
      <c r="D29" s="40"/>
    </row>
    <row r="30" spans="1:5">
      <c r="B30" s="42" t="s">
        <v>18</v>
      </c>
      <c r="C30" s="40">
        <f>Question!F14</f>
        <v>0</v>
      </c>
      <c r="D30" s="40"/>
      <c r="E30" s="31" t="s">
        <v>144</v>
      </c>
    </row>
  </sheetData>
  <pageMargins left="0.23622047244094491" right="0.23622047244094491" top="0.39370078740157483" bottom="0.39370078740157483" header="0.31496062992125984" footer="0.31496062992125984"/>
  <pageSetup scale="95" orientation="landscape" r:id="rId1"/>
  <headerFooter>
    <oddFooter>&amp;C&amp;F      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H32"/>
  <sheetViews>
    <sheetView showRuler="0" zoomScaleNormal="100" workbookViewId="0">
      <selection activeCell="J11" sqref="J11"/>
    </sheetView>
  </sheetViews>
  <sheetFormatPr defaultRowHeight="11.25"/>
  <cols>
    <col min="1" max="1" width="14.42578125" style="1" customWidth="1"/>
    <col min="2" max="2" width="19.28515625" style="1" customWidth="1"/>
    <col min="3" max="3" width="11.7109375" style="1" customWidth="1"/>
    <col min="4" max="5" width="17.42578125" style="1" customWidth="1"/>
    <col min="6" max="7" width="10" style="1" customWidth="1"/>
    <col min="8" max="10" width="9.140625" style="1"/>
    <col min="11" max="11" width="13.85546875" style="1" customWidth="1"/>
    <col min="12" max="16384" width="9.140625" style="1"/>
  </cols>
  <sheetData>
    <row r="1" spans="1:8">
      <c r="A1" s="8" t="s">
        <v>42</v>
      </c>
    </row>
    <row r="2" spans="1:8">
      <c r="A2" s="1" t="s">
        <v>12</v>
      </c>
      <c r="C2" s="2" t="s">
        <v>0</v>
      </c>
    </row>
    <row r="3" spans="1:8">
      <c r="B3" s="5"/>
      <c r="C3" s="7" t="s">
        <v>137</v>
      </c>
      <c r="D3" s="6" t="s">
        <v>17</v>
      </c>
      <c r="E3" s="6" t="s">
        <v>151</v>
      </c>
      <c r="F3" s="6" t="s">
        <v>19</v>
      </c>
      <c r="G3" s="6" t="s">
        <v>23</v>
      </c>
    </row>
    <row r="4" spans="1:8" ht="15">
      <c r="B4" s="5" t="s">
        <v>9</v>
      </c>
      <c r="C4" s="6">
        <f>Question!D8</f>
        <v>-200</v>
      </c>
      <c r="D4" s="40">
        <v>1</v>
      </c>
      <c r="E4" s="40" t="s">
        <v>13</v>
      </c>
      <c r="F4" s="6">
        <f t="shared" ref="F4:F10" si="0">C4*D4</f>
        <v>-200</v>
      </c>
      <c r="G4" s="5">
        <f>F4</f>
        <v>-200</v>
      </c>
    </row>
    <row r="5" spans="1:8" ht="15.75">
      <c r="A5" s="3" t="s">
        <v>10</v>
      </c>
      <c r="B5" s="5" t="s">
        <v>4</v>
      </c>
      <c r="C5" s="6">
        <f>Question!D9</f>
        <v>35</v>
      </c>
      <c r="D5" s="45">
        <v>0.90909090909090906</v>
      </c>
      <c r="E5" s="40" t="s">
        <v>82</v>
      </c>
      <c r="F5" s="46">
        <f t="shared" si="0"/>
        <v>31.818181818181817</v>
      </c>
      <c r="G5" s="53"/>
    </row>
    <row r="6" spans="1:8" ht="15.75">
      <c r="B6" s="5" t="s">
        <v>5</v>
      </c>
      <c r="C6" s="6">
        <f>Question!D10</f>
        <v>45</v>
      </c>
      <c r="D6" s="45">
        <v>0.82644628099173545</v>
      </c>
      <c r="E6" s="40" t="s">
        <v>83</v>
      </c>
      <c r="F6" s="46">
        <f t="shared" si="0"/>
        <v>37.190082644628092</v>
      </c>
      <c r="G6" s="53"/>
    </row>
    <row r="7" spans="1:8" ht="15.75">
      <c r="B7" s="5" t="s">
        <v>6</v>
      </c>
      <c r="C7" s="6">
        <f>Question!D11</f>
        <v>55</v>
      </c>
      <c r="D7" s="45">
        <v>0.75131480090157754</v>
      </c>
      <c r="E7" s="40" t="s">
        <v>84</v>
      </c>
      <c r="F7" s="46">
        <f t="shared" si="0"/>
        <v>41.322314049586765</v>
      </c>
      <c r="G7" s="53"/>
    </row>
    <row r="8" spans="1:8" ht="15.75">
      <c r="B8" s="5" t="s">
        <v>7</v>
      </c>
      <c r="C8" s="6">
        <f>Question!D12</f>
        <v>65</v>
      </c>
      <c r="D8" s="45">
        <v>0.68301345536507052</v>
      </c>
      <c r="E8" s="40" t="s">
        <v>85</v>
      </c>
      <c r="F8" s="46">
        <f t="shared" si="0"/>
        <v>44.395874598729584</v>
      </c>
      <c r="G8" s="54"/>
    </row>
    <row r="9" spans="1:8" ht="15.75">
      <c r="B9" s="5" t="s">
        <v>8</v>
      </c>
      <c r="C9" s="6">
        <f>Question!D13</f>
        <v>70</v>
      </c>
      <c r="D9" s="45">
        <v>0.62092132305915493</v>
      </c>
      <c r="E9" s="40" t="s">
        <v>86</v>
      </c>
      <c r="F9" s="46">
        <f t="shared" si="0"/>
        <v>43.464492614140845</v>
      </c>
      <c r="G9" s="53"/>
    </row>
    <row r="10" spans="1:8" ht="14.25" customHeight="1">
      <c r="B10" s="5" t="s">
        <v>18</v>
      </c>
      <c r="C10" s="6">
        <f>Question!D14</f>
        <v>40</v>
      </c>
      <c r="D10" s="45">
        <v>0.62092132305915493</v>
      </c>
      <c r="E10" s="40" t="s">
        <v>15</v>
      </c>
      <c r="F10" s="46">
        <f t="shared" si="0"/>
        <v>24.836852922366198</v>
      </c>
      <c r="G10" s="54"/>
      <c r="H10" s="1" t="s">
        <v>144</v>
      </c>
    </row>
    <row r="11" spans="1:8">
      <c r="C11" s="2"/>
      <c r="F11" s="2"/>
    </row>
    <row r="12" spans="1:8">
      <c r="C12" s="2" t="s">
        <v>2</v>
      </c>
      <c r="F12" s="2"/>
    </row>
    <row r="13" spans="1:8">
      <c r="B13" s="5"/>
      <c r="C13" s="7" t="s">
        <v>137</v>
      </c>
      <c r="D13" s="6" t="s">
        <v>17</v>
      </c>
      <c r="E13" s="6" t="s">
        <v>151</v>
      </c>
      <c r="F13" s="6" t="s">
        <v>19</v>
      </c>
      <c r="G13" s="6" t="s">
        <v>23</v>
      </c>
    </row>
    <row r="14" spans="1:8" ht="15">
      <c r="B14" s="5" t="s">
        <v>9</v>
      </c>
      <c r="C14" s="6">
        <f>Question!E8</f>
        <v>-200</v>
      </c>
      <c r="D14" s="40">
        <v>1</v>
      </c>
      <c r="E14" s="40" t="s">
        <v>13</v>
      </c>
      <c r="F14" s="6">
        <f t="shared" ref="F14:F20" si="1">C14*D14</f>
        <v>-200</v>
      </c>
      <c r="G14" s="5">
        <f>F14</f>
        <v>-200</v>
      </c>
    </row>
    <row r="15" spans="1:8" ht="15.75">
      <c r="A15" s="3" t="s">
        <v>10</v>
      </c>
      <c r="B15" s="5" t="s">
        <v>4</v>
      </c>
      <c r="C15" s="6">
        <f>Question!E9</f>
        <v>40</v>
      </c>
      <c r="D15" s="45">
        <v>0.90909090909090906</v>
      </c>
      <c r="E15" s="40" t="s">
        <v>90</v>
      </c>
      <c r="F15" s="46">
        <f t="shared" si="1"/>
        <v>36.36363636363636</v>
      </c>
      <c r="G15" s="53"/>
    </row>
    <row r="16" spans="1:8" ht="15.75">
      <c r="B16" s="5" t="s">
        <v>5</v>
      </c>
      <c r="C16" s="6">
        <f>Question!E10</f>
        <v>40</v>
      </c>
      <c r="D16" s="45">
        <v>0.82644628099173545</v>
      </c>
      <c r="E16" s="40" t="s">
        <v>91</v>
      </c>
      <c r="F16" s="46">
        <f t="shared" si="1"/>
        <v>33.057851239669418</v>
      </c>
      <c r="G16" s="53"/>
    </row>
    <row r="17" spans="1:8" ht="15.75">
      <c r="B17" s="5" t="s">
        <v>6</v>
      </c>
      <c r="C17" s="6">
        <f>Question!E11</f>
        <v>45</v>
      </c>
      <c r="D17" s="45">
        <v>0.75131480090157754</v>
      </c>
      <c r="E17" s="40" t="s">
        <v>92</v>
      </c>
      <c r="F17" s="46">
        <f t="shared" si="1"/>
        <v>33.809166040570986</v>
      </c>
      <c r="G17" s="53"/>
    </row>
    <row r="18" spans="1:8" ht="15.75">
      <c r="B18" s="5" t="s">
        <v>7</v>
      </c>
      <c r="C18" s="6">
        <f>Question!E12</f>
        <v>60</v>
      </c>
      <c r="D18" s="45">
        <v>0.68301345536507052</v>
      </c>
      <c r="E18" s="40" t="s">
        <v>93</v>
      </c>
      <c r="F18" s="46">
        <f t="shared" si="1"/>
        <v>40.98080732190423</v>
      </c>
      <c r="G18" s="53"/>
    </row>
    <row r="19" spans="1:8" ht="15.75">
      <c r="B19" s="5" t="s">
        <v>8</v>
      </c>
      <c r="C19" s="6">
        <f>Question!E13</f>
        <v>75</v>
      </c>
      <c r="D19" s="45">
        <v>0.62092132305915493</v>
      </c>
      <c r="E19" s="40" t="s">
        <v>98</v>
      </c>
      <c r="F19" s="46">
        <f t="shared" si="1"/>
        <v>46.569099229436617</v>
      </c>
      <c r="G19" s="53"/>
    </row>
    <row r="20" spans="1:8" ht="15.75">
      <c r="B20" s="5" t="s">
        <v>18</v>
      </c>
      <c r="C20" s="6">
        <f>Question!E14</f>
        <v>10</v>
      </c>
      <c r="D20" s="45">
        <v>0.62092132305915493</v>
      </c>
      <c r="E20" s="40" t="s">
        <v>16</v>
      </c>
      <c r="F20" s="46">
        <f t="shared" si="1"/>
        <v>6.2092132305915495</v>
      </c>
      <c r="G20" s="53"/>
      <c r="H20" s="1" t="s">
        <v>144</v>
      </c>
    </row>
    <row r="21" spans="1:8">
      <c r="C21" s="2"/>
      <c r="F21" s="2"/>
    </row>
    <row r="22" spans="1:8">
      <c r="C22" s="2" t="s">
        <v>1</v>
      </c>
      <c r="F22" s="2"/>
    </row>
    <row r="23" spans="1:8">
      <c r="B23" s="5"/>
      <c r="C23" s="7" t="s">
        <v>137</v>
      </c>
      <c r="D23" s="6" t="s">
        <v>17</v>
      </c>
      <c r="E23" s="6" t="s">
        <v>151</v>
      </c>
      <c r="F23" s="6" t="s">
        <v>19</v>
      </c>
      <c r="G23" s="6" t="s">
        <v>23</v>
      </c>
    </row>
    <row r="24" spans="1:8" ht="15">
      <c r="B24" s="5" t="s">
        <v>9</v>
      </c>
      <c r="C24" s="6">
        <f>Question!F8</f>
        <v>-200</v>
      </c>
      <c r="D24" s="40">
        <v>1</v>
      </c>
      <c r="E24" s="40" t="s">
        <v>13</v>
      </c>
      <c r="F24" s="6">
        <f t="shared" ref="F24:F30" si="2">C24*D24</f>
        <v>-200</v>
      </c>
      <c r="G24" s="5">
        <f>F24</f>
        <v>-200</v>
      </c>
    </row>
    <row r="25" spans="1:8" ht="15.75">
      <c r="A25" s="3" t="s">
        <v>10</v>
      </c>
      <c r="B25" s="5" t="s">
        <v>4</v>
      </c>
      <c r="C25" s="6">
        <f>Question!F9</f>
        <v>45</v>
      </c>
      <c r="D25" s="45">
        <v>0.90909090909090906</v>
      </c>
      <c r="E25" s="40" t="s">
        <v>101</v>
      </c>
      <c r="F25" s="46">
        <f t="shared" si="2"/>
        <v>40.909090909090907</v>
      </c>
      <c r="G25" s="54"/>
    </row>
    <row r="26" spans="1:8" ht="15.75">
      <c r="B26" s="5" t="s">
        <v>5</v>
      </c>
      <c r="C26" s="6">
        <f>Question!F10</f>
        <v>60</v>
      </c>
      <c r="D26" s="45">
        <v>0.82644628099173545</v>
      </c>
      <c r="E26" s="40" t="s">
        <v>14</v>
      </c>
      <c r="F26" s="46">
        <f t="shared" si="2"/>
        <v>49.586776859504127</v>
      </c>
      <c r="G26" s="54"/>
    </row>
    <row r="27" spans="1:8" ht="15.75">
      <c r="B27" s="5" t="s">
        <v>6</v>
      </c>
      <c r="C27" s="6">
        <f>Question!F11</f>
        <v>75</v>
      </c>
      <c r="D27" s="45">
        <v>0.75131480090157754</v>
      </c>
      <c r="E27" s="40" t="s">
        <v>102</v>
      </c>
      <c r="F27" s="46">
        <f t="shared" si="2"/>
        <v>56.348610067618317</v>
      </c>
      <c r="G27" s="54"/>
    </row>
    <row r="28" spans="1:8" ht="15.75">
      <c r="B28" s="5" t="s">
        <v>7</v>
      </c>
      <c r="C28" s="6">
        <f>Question!F12</f>
        <v>85</v>
      </c>
      <c r="D28" s="45">
        <v>0.68301345536507052</v>
      </c>
      <c r="E28" s="40" t="s">
        <v>103</v>
      </c>
      <c r="F28" s="46">
        <f t="shared" si="2"/>
        <v>58.056143706030994</v>
      </c>
      <c r="G28" s="54"/>
      <c r="H28" s="1" t="s">
        <v>144</v>
      </c>
    </row>
    <row r="29" spans="1:8" ht="15.75">
      <c r="B29" s="5" t="s">
        <v>8</v>
      </c>
      <c r="C29" s="6">
        <f>Question!F13</f>
        <v>90</v>
      </c>
      <c r="D29" s="45">
        <v>0.62092132305915493</v>
      </c>
      <c r="E29" s="40" t="s">
        <v>104</v>
      </c>
      <c r="F29" s="46">
        <f t="shared" si="2"/>
        <v>55.88291907532394</v>
      </c>
      <c r="G29" s="54"/>
    </row>
    <row r="30" spans="1:8" ht="15.75">
      <c r="B30" s="5" t="s">
        <v>18</v>
      </c>
      <c r="C30" s="6">
        <f>Question!F14</f>
        <v>0</v>
      </c>
      <c r="D30" s="45">
        <v>0.62092132305915493</v>
      </c>
      <c r="E30" s="40" t="s">
        <v>105</v>
      </c>
      <c r="F30" s="46">
        <f t="shared" si="2"/>
        <v>0</v>
      </c>
      <c r="G30" s="54"/>
    </row>
    <row r="32" spans="1:8">
      <c r="A32" s="1" t="s">
        <v>145</v>
      </c>
    </row>
  </sheetData>
  <pageMargins left="0.23622047244094491" right="0.23622047244094491" top="0.39370078740157483" bottom="0.39370078740157483" header="0.31496062992125984" footer="0.31496062992125984"/>
  <pageSetup scale="95" orientation="landscape" r:id="rId1"/>
  <headerFooter>
    <oddFooter>&amp;C&amp;F      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5"/>
  <sheetViews>
    <sheetView showRuler="0" zoomScaleNormal="100" workbookViewId="0">
      <selection activeCell="I28" sqref="I28"/>
    </sheetView>
  </sheetViews>
  <sheetFormatPr defaultRowHeight="11.25"/>
  <cols>
    <col min="1" max="1" width="14.42578125" style="1" customWidth="1"/>
    <col min="2" max="2" width="19.28515625" style="1" customWidth="1"/>
    <col min="3" max="3" width="11.7109375" style="1" customWidth="1"/>
    <col min="4" max="5" width="17.42578125" style="1" customWidth="1"/>
    <col min="6" max="6" width="10" style="1" customWidth="1"/>
    <col min="7" max="16384" width="9.140625" style="1"/>
  </cols>
  <sheetData>
    <row r="1" spans="1:7">
      <c r="A1" s="8" t="s">
        <v>43</v>
      </c>
    </row>
    <row r="2" spans="1:7">
      <c r="A2" s="1" t="s">
        <v>12</v>
      </c>
      <c r="C2" s="2" t="s">
        <v>0</v>
      </c>
    </row>
    <row r="3" spans="1:7">
      <c r="B3" s="5"/>
      <c r="C3" s="7" t="s">
        <v>137</v>
      </c>
      <c r="D3" s="6" t="s">
        <v>17</v>
      </c>
      <c r="E3" s="6" t="s">
        <v>25</v>
      </c>
      <c r="F3" s="6" t="s">
        <v>19</v>
      </c>
    </row>
    <row r="4" spans="1:7" ht="15">
      <c r="B4" s="5" t="s">
        <v>9</v>
      </c>
      <c r="C4" s="39">
        <f>Question!D8</f>
        <v>-200</v>
      </c>
      <c r="D4" s="40">
        <v>1</v>
      </c>
      <c r="E4" s="40" t="s">
        <v>13</v>
      </c>
      <c r="F4" s="6"/>
    </row>
    <row r="5" spans="1:7" ht="15.75">
      <c r="A5" s="3" t="s">
        <v>10</v>
      </c>
      <c r="B5" s="5" t="s">
        <v>4</v>
      </c>
      <c r="C5" s="39">
        <f>Question!D9</f>
        <v>35</v>
      </c>
      <c r="D5" s="45">
        <v>0.90909090909090906</v>
      </c>
      <c r="E5" s="40" t="s">
        <v>82</v>
      </c>
      <c r="F5" s="46"/>
    </row>
    <row r="6" spans="1:7" ht="15.75">
      <c r="B6" s="5" t="s">
        <v>5</v>
      </c>
      <c r="C6" s="39">
        <f>Question!D10</f>
        <v>45</v>
      </c>
      <c r="D6" s="45">
        <v>0.82644628099173545</v>
      </c>
      <c r="E6" s="40" t="s">
        <v>83</v>
      </c>
      <c r="F6" s="46"/>
    </row>
    <row r="7" spans="1:7" ht="15.75">
      <c r="B7" s="5" t="s">
        <v>6</v>
      </c>
      <c r="C7" s="39">
        <f>Question!D11</f>
        <v>55</v>
      </c>
      <c r="D7" s="45">
        <v>0.75131480090157754</v>
      </c>
      <c r="E7" s="40" t="s">
        <v>84</v>
      </c>
      <c r="F7" s="46"/>
    </row>
    <row r="8" spans="1:7" ht="15.75">
      <c r="B8" s="5" t="s">
        <v>7</v>
      </c>
      <c r="C8" s="39">
        <f>Question!D12</f>
        <v>65</v>
      </c>
      <c r="D8" s="45">
        <v>0.68301345536507052</v>
      </c>
      <c r="E8" s="40" t="s">
        <v>85</v>
      </c>
      <c r="F8" s="46"/>
    </row>
    <row r="9" spans="1:7" ht="15.75">
      <c r="B9" s="5" t="s">
        <v>8</v>
      </c>
      <c r="C9" s="39">
        <f>Question!D13</f>
        <v>70</v>
      </c>
      <c r="D9" s="45">
        <v>0.62092132305915493</v>
      </c>
      <c r="E9" s="40" t="s">
        <v>86</v>
      </c>
      <c r="F9" s="46"/>
    </row>
    <row r="10" spans="1:7" ht="14.25" customHeight="1">
      <c r="B10" s="5" t="s">
        <v>18</v>
      </c>
      <c r="C10" s="39">
        <f>Question!D14</f>
        <v>40</v>
      </c>
      <c r="D10" s="45">
        <v>0.62092132305915493</v>
      </c>
      <c r="E10" s="40" t="s">
        <v>15</v>
      </c>
      <c r="F10" s="46"/>
    </row>
    <row r="11" spans="1:7" ht="14.25" customHeight="1">
      <c r="C11" s="2"/>
      <c r="D11" s="4"/>
      <c r="E11" s="4"/>
      <c r="F11" s="47"/>
      <c r="G11" s="1" t="s">
        <v>20</v>
      </c>
    </row>
    <row r="12" spans="1:7">
      <c r="C12" s="2"/>
      <c r="F12" s="2"/>
    </row>
    <row r="13" spans="1:7">
      <c r="C13" s="2" t="s">
        <v>2</v>
      </c>
      <c r="F13" s="2"/>
    </row>
    <row r="14" spans="1:7">
      <c r="B14" s="5"/>
      <c r="C14" s="7" t="s">
        <v>137</v>
      </c>
      <c r="D14" s="6" t="s">
        <v>17</v>
      </c>
      <c r="E14" s="6" t="s">
        <v>25</v>
      </c>
      <c r="F14" s="6" t="s">
        <v>19</v>
      </c>
    </row>
    <row r="15" spans="1:7" ht="15">
      <c r="B15" s="5" t="s">
        <v>9</v>
      </c>
      <c r="C15" s="6">
        <f>Question!E8</f>
        <v>-200</v>
      </c>
      <c r="D15" s="40">
        <v>1</v>
      </c>
      <c r="E15" s="40" t="s">
        <v>13</v>
      </c>
      <c r="F15" s="6"/>
    </row>
    <row r="16" spans="1:7" ht="15.75">
      <c r="A16" s="3" t="s">
        <v>10</v>
      </c>
      <c r="B16" s="5" t="s">
        <v>4</v>
      </c>
      <c r="C16" s="6">
        <f>Question!E9</f>
        <v>40</v>
      </c>
      <c r="D16" s="45">
        <v>0.90909090909090906</v>
      </c>
      <c r="E16" s="40" t="s">
        <v>90</v>
      </c>
      <c r="F16" s="46"/>
    </row>
    <row r="17" spans="1:7" ht="15.75">
      <c r="B17" s="5" t="s">
        <v>5</v>
      </c>
      <c r="C17" s="6">
        <f>Question!E10</f>
        <v>40</v>
      </c>
      <c r="D17" s="45">
        <v>0.82644628099173545</v>
      </c>
      <c r="E17" s="40" t="s">
        <v>91</v>
      </c>
      <c r="F17" s="46"/>
    </row>
    <row r="18" spans="1:7" ht="15.75">
      <c r="B18" s="5" t="s">
        <v>6</v>
      </c>
      <c r="C18" s="6">
        <f>Question!E11</f>
        <v>45</v>
      </c>
      <c r="D18" s="45">
        <v>0.75131480090157754</v>
      </c>
      <c r="E18" s="40" t="s">
        <v>92</v>
      </c>
      <c r="F18" s="46"/>
    </row>
    <row r="19" spans="1:7" ht="15.75">
      <c r="B19" s="5" t="s">
        <v>7</v>
      </c>
      <c r="C19" s="6">
        <f>Question!E12</f>
        <v>60</v>
      </c>
      <c r="D19" s="45">
        <v>0.68301345536507052</v>
      </c>
      <c r="E19" s="40" t="s">
        <v>93</v>
      </c>
      <c r="F19" s="46"/>
    </row>
    <row r="20" spans="1:7" ht="15.75">
      <c r="B20" s="5" t="s">
        <v>8</v>
      </c>
      <c r="C20" s="6">
        <f>Question!E13</f>
        <v>75</v>
      </c>
      <c r="D20" s="45">
        <v>0.62092132305915493</v>
      </c>
      <c r="E20" s="40" t="s">
        <v>98</v>
      </c>
      <c r="F20" s="46"/>
    </row>
    <row r="21" spans="1:7" ht="15.75">
      <c r="B21" s="5" t="s">
        <v>18</v>
      </c>
      <c r="C21" s="6">
        <f>Question!E14</f>
        <v>10</v>
      </c>
      <c r="D21" s="45">
        <v>0.62092132305915493</v>
      </c>
      <c r="E21" s="40" t="s">
        <v>16</v>
      </c>
      <c r="F21" s="46"/>
    </row>
    <row r="22" spans="1:7" ht="12.75">
      <c r="C22" s="2"/>
      <c r="D22" s="4"/>
      <c r="E22" s="4"/>
      <c r="F22" s="47"/>
      <c r="G22" s="1" t="s">
        <v>21</v>
      </c>
    </row>
    <row r="23" spans="1:7">
      <c r="C23" s="2"/>
      <c r="F23" s="2"/>
    </row>
    <row r="24" spans="1:7">
      <c r="C24" s="2" t="s">
        <v>1</v>
      </c>
      <c r="F24" s="2"/>
    </row>
    <row r="25" spans="1:7">
      <c r="B25" s="5"/>
      <c r="C25" s="7" t="s">
        <v>137</v>
      </c>
      <c r="D25" s="6" t="s">
        <v>17</v>
      </c>
      <c r="E25" s="6" t="s">
        <v>25</v>
      </c>
      <c r="F25" s="6" t="s">
        <v>19</v>
      </c>
    </row>
    <row r="26" spans="1:7" ht="15">
      <c r="B26" s="5" t="s">
        <v>9</v>
      </c>
      <c r="C26" s="6">
        <f>Question!F8</f>
        <v>-200</v>
      </c>
      <c r="D26" s="40">
        <v>1</v>
      </c>
      <c r="E26" s="40" t="s">
        <v>13</v>
      </c>
      <c r="F26" s="6"/>
    </row>
    <row r="27" spans="1:7" ht="15.75">
      <c r="A27" s="3" t="s">
        <v>10</v>
      </c>
      <c r="B27" s="5" t="s">
        <v>4</v>
      </c>
      <c r="C27" s="6">
        <f>Question!F9</f>
        <v>45</v>
      </c>
      <c r="D27" s="45">
        <v>0.90909090909090906</v>
      </c>
      <c r="E27" s="40" t="s">
        <v>101</v>
      </c>
      <c r="F27" s="46"/>
    </row>
    <row r="28" spans="1:7" ht="15.75">
      <c r="B28" s="5" t="s">
        <v>5</v>
      </c>
      <c r="C28" s="6">
        <f>Question!F10</f>
        <v>60</v>
      </c>
      <c r="D28" s="45">
        <v>0.82644628099173545</v>
      </c>
      <c r="E28" s="40" t="s">
        <v>14</v>
      </c>
      <c r="F28" s="46"/>
    </row>
    <row r="29" spans="1:7" ht="15.75">
      <c r="B29" s="5" t="s">
        <v>6</v>
      </c>
      <c r="C29" s="6">
        <f>Question!F11</f>
        <v>75</v>
      </c>
      <c r="D29" s="45">
        <v>0.75131480090157754</v>
      </c>
      <c r="E29" s="40" t="s">
        <v>102</v>
      </c>
      <c r="F29" s="46"/>
    </row>
    <row r="30" spans="1:7" ht="15.75">
      <c r="B30" s="5" t="s">
        <v>7</v>
      </c>
      <c r="C30" s="6">
        <f>Question!F12</f>
        <v>85</v>
      </c>
      <c r="D30" s="45">
        <v>0.68301345536507052</v>
      </c>
      <c r="E30" s="40" t="s">
        <v>103</v>
      </c>
      <c r="F30" s="46"/>
    </row>
    <row r="31" spans="1:7" ht="15.75">
      <c r="B31" s="5" t="s">
        <v>8</v>
      </c>
      <c r="C31" s="6">
        <f>Question!F13</f>
        <v>90</v>
      </c>
      <c r="D31" s="45">
        <v>0.62092132305915493</v>
      </c>
      <c r="E31" s="40" t="s">
        <v>104</v>
      </c>
      <c r="F31" s="46"/>
    </row>
    <row r="32" spans="1:7" ht="15.75">
      <c r="B32" s="5" t="s">
        <v>18</v>
      </c>
      <c r="C32" s="6">
        <f>Question!F14</f>
        <v>0</v>
      </c>
      <c r="D32" s="45">
        <v>0.62092132305915493</v>
      </c>
      <c r="E32" s="40" t="s">
        <v>105</v>
      </c>
      <c r="F32" s="46"/>
    </row>
    <row r="33" spans="1:7" ht="12.75">
      <c r="C33" s="2"/>
      <c r="D33" s="4"/>
      <c r="E33" s="4"/>
      <c r="F33" s="47"/>
      <c r="G33" s="1" t="s">
        <v>22</v>
      </c>
    </row>
    <row r="35" spans="1:7">
      <c r="A35" s="1" t="s">
        <v>141</v>
      </c>
    </row>
  </sheetData>
  <pageMargins left="0.25" right="0.25" top="0.75" bottom="0.75" header="0.3" footer="0.3"/>
  <pageSetup orientation="landscape" r:id="rId1"/>
  <headerFooter>
    <oddFooter>&amp;C&amp;F      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J85"/>
  <sheetViews>
    <sheetView showRuler="0" zoomScaleNormal="100" workbookViewId="0">
      <selection activeCell="J28" sqref="J28"/>
    </sheetView>
  </sheetViews>
  <sheetFormatPr defaultRowHeight="15" customHeight="1"/>
  <cols>
    <col min="1" max="1" width="14.42578125" style="31" customWidth="1"/>
    <col min="2" max="2" width="21.85546875" style="31" customWidth="1"/>
    <col min="3" max="3" width="11.7109375" style="31" customWidth="1"/>
    <col min="4" max="4" width="19" style="31" customWidth="1"/>
    <col min="5" max="5" width="17.42578125" style="31" customWidth="1"/>
    <col min="6" max="6" width="10" style="31" customWidth="1"/>
    <col min="7" max="7" width="11.42578125" style="31" customWidth="1"/>
    <col min="8" max="16384" width="9.140625" style="31"/>
  </cols>
  <sheetData>
    <row r="1" spans="1:10" ht="15" customHeight="1">
      <c r="A1" s="30" t="s">
        <v>44</v>
      </c>
    </row>
    <row r="2" spans="1:10" ht="15" customHeight="1">
      <c r="A2" s="31" t="s">
        <v>24</v>
      </c>
    </row>
    <row r="3" spans="1:10" ht="15" customHeight="1">
      <c r="A3" s="31" t="s">
        <v>12</v>
      </c>
      <c r="C3" s="4" t="s">
        <v>0</v>
      </c>
    </row>
    <row r="4" spans="1:10" ht="15" customHeight="1">
      <c r="B4" s="42"/>
      <c r="C4" s="41" t="s">
        <v>137</v>
      </c>
      <c r="D4" s="40" t="s">
        <v>17</v>
      </c>
      <c r="E4" s="40" t="s">
        <v>150</v>
      </c>
      <c r="F4" s="40" t="s">
        <v>25</v>
      </c>
      <c r="G4" s="40" t="s">
        <v>23</v>
      </c>
      <c r="H4" s="40" t="s">
        <v>87</v>
      </c>
      <c r="I4" s="40" t="s">
        <v>88</v>
      </c>
    </row>
    <row r="5" spans="1:10" ht="15" customHeight="1">
      <c r="B5" s="42" t="s">
        <v>9</v>
      </c>
      <c r="C5" s="40">
        <v>-200</v>
      </c>
      <c r="D5" s="40">
        <v>1</v>
      </c>
      <c r="E5" s="40" t="s">
        <v>13</v>
      </c>
      <c r="F5" s="40">
        <f t="shared" ref="F5:F11" si="0">C5*D5</f>
        <v>-200</v>
      </c>
      <c r="G5" s="40">
        <f>F5</f>
        <v>-200</v>
      </c>
      <c r="H5" s="40">
        <v>1</v>
      </c>
      <c r="I5" s="40"/>
    </row>
    <row r="6" spans="1:10" ht="15" customHeight="1">
      <c r="A6" s="33" t="s">
        <v>10</v>
      </c>
      <c r="B6" s="42" t="s">
        <v>4</v>
      </c>
      <c r="C6" s="40">
        <v>35</v>
      </c>
      <c r="D6" s="45">
        <v>0.90909090909090906</v>
      </c>
      <c r="E6" s="40" t="s">
        <v>82</v>
      </c>
      <c r="F6" s="48">
        <f>C6*D6</f>
        <v>31.818181818181817</v>
      </c>
      <c r="G6" s="48">
        <f>SUM(F5:F6)</f>
        <v>-168.18181818181819</v>
      </c>
      <c r="H6" s="45">
        <v>0.86956521739130443</v>
      </c>
      <c r="I6" s="48"/>
    </row>
    <row r="7" spans="1:10" ht="15" customHeight="1">
      <c r="B7" s="42" t="s">
        <v>5</v>
      </c>
      <c r="C7" s="40">
        <v>45</v>
      </c>
      <c r="D7" s="45">
        <v>0.82644628099173545</v>
      </c>
      <c r="E7" s="40" t="s">
        <v>83</v>
      </c>
      <c r="F7" s="48">
        <f t="shared" si="0"/>
        <v>37.190082644628092</v>
      </c>
      <c r="G7" s="48">
        <f>SUM(F5:F7)</f>
        <v>-130.9917355371901</v>
      </c>
      <c r="H7" s="45">
        <v>0.7561436672967865</v>
      </c>
      <c r="I7" s="48"/>
    </row>
    <row r="8" spans="1:10" ht="15" customHeight="1">
      <c r="B8" s="42" t="s">
        <v>6</v>
      </c>
      <c r="C8" s="40">
        <v>55</v>
      </c>
      <c r="D8" s="45">
        <v>0.75131480090157754</v>
      </c>
      <c r="E8" s="40" t="s">
        <v>84</v>
      </c>
      <c r="F8" s="48">
        <f t="shared" si="0"/>
        <v>41.322314049586765</v>
      </c>
      <c r="G8" s="48">
        <f>SUM(F5:F8)</f>
        <v>-89.66942148760333</v>
      </c>
      <c r="H8" s="45">
        <v>0.65751623243198831</v>
      </c>
      <c r="I8" s="48"/>
    </row>
    <row r="9" spans="1:10" ht="15" customHeight="1">
      <c r="B9" s="42" t="s">
        <v>7</v>
      </c>
      <c r="C9" s="40">
        <v>65</v>
      </c>
      <c r="D9" s="45">
        <v>0.68301345536507052</v>
      </c>
      <c r="E9" s="40" t="s">
        <v>85</v>
      </c>
      <c r="F9" s="48">
        <f t="shared" si="0"/>
        <v>44.395874598729584</v>
      </c>
      <c r="G9" s="49">
        <f>SUM(F5:F9)</f>
        <v>-45.273546888873746</v>
      </c>
      <c r="H9" s="45">
        <v>0.57175324559303342</v>
      </c>
      <c r="I9" s="48"/>
    </row>
    <row r="10" spans="1:10" ht="15" customHeight="1">
      <c r="B10" s="42" t="s">
        <v>8</v>
      </c>
      <c r="C10" s="40">
        <v>70</v>
      </c>
      <c r="D10" s="45">
        <v>0.62092132305915493</v>
      </c>
      <c r="E10" s="40" t="s">
        <v>86</v>
      </c>
      <c r="F10" s="48">
        <f t="shared" si="0"/>
        <v>43.464492614140845</v>
      </c>
      <c r="G10" s="49">
        <f>SUM(F5:F10)</f>
        <v>-1.809054274732901</v>
      </c>
      <c r="H10" s="45">
        <v>0.49717673529828987</v>
      </c>
      <c r="I10" s="48"/>
    </row>
    <row r="11" spans="1:10" ht="15" customHeight="1">
      <c r="B11" s="42" t="s">
        <v>18</v>
      </c>
      <c r="C11" s="40">
        <v>40</v>
      </c>
      <c r="D11" s="45">
        <v>0.62092132305915493</v>
      </c>
      <c r="E11" s="40" t="s">
        <v>15</v>
      </c>
      <c r="F11" s="48">
        <f t="shared" si="0"/>
        <v>24.836852922366198</v>
      </c>
      <c r="G11" s="49">
        <f>SUM(F5:F11)</f>
        <v>23.027798647633297</v>
      </c>
      <c r="H11" s="45">
        <v>0.49717673529828987</v>
      </c>
      <c r="I11" s="48"/>
    </row>
    <row r="12" spans="1:10" ht="15" customHeight="1">
      <c r="C12" s="4"/>
      <c r="D12" s="4"/>
      <c r="E12" s="33" t="s">
        <v>89</v>
      </c>
      <c r="F12" s="50">
        <f>SUM(F5:F11)</f>
        <v>23.027798647633297</v>
      </c>
      <c r="I12" s="48"/>
      <c r="J12" s="31" t="s">
        <v>143</v>
      </c>
    </row>
    <row r="13" spans="1:10" ht="15" customHeight="1">
      <c r="C13" s="4"/>
      <c r="F13" s="4"/>
      <c r="I13" s="50"/>
      <c r="J13" s="31" t="s">
        <v>142</v>
      </c>
    </row>
    <row r="14" spans="1:10" ht="15" customHeight="1">
      <c r="C14" s="4" t="s">
        <v>2</v>
      </c>
      <c r="F14" s="4"/>
    </row>
    <row r="15" spans="1:10" ht="15" customHeight="1">
      <c r="B15" s="42"/>
      <c r="C15" s="41" t="s">
        <v>137</v>
      </c>
      <c r="D15" s="40" t="s">
        <v>17</v>
      </c>
      <c r="E15" s="40" t="s">
        <v>150</v>
      </c>
      <c r="F15" s="40" t="s">
        <v>25</v>
      </c>
      <c r="G15" s="40" t="s">
        <v>23</v>
      </c>
      <c r="H15" s="40" t="s">
        <v>94</v>
      </c>
      <c r="I15" s="40" t="s">
        <v>95</v>
      </c>
    </row>
    <row r="16" spans="1:10" ht="15" customHeight="1">
      <c r="B16" s="42" t="s">
        <v>9</v>
      </c>
      <c r="C16" s="40">
        <v>-200</v>
      </c>
      <c r="D16" s="40">
        <v>1</v>
      </c>
      <c r="E16" s="40" t="s">
        <v>13</v>
      </c>
      <c r="F16" s="40">
        <f t="shared" ref="F16:F22" si="1">C16*D16</f>
        <v>-200</v>
      </c>
      <c r="G16" s="40">
        <f>F16</f>
        <v>-200</v>
      </c>
      <c r="H16" s="40">
        <v>1</v>
      </c>
      <c r="I16" s="40"/>
    </row>
    <row r="17" spans="1:10" ht="15" customHeight="1">
      <c r="A17" s="33" t="s">
        <v>10</v>
      </c>
      <c r="B17" s="42" t="s">
        <v>4</v>
      </c>
      <c r="C17" s="40">
        <v>40</v>
      </c>
      <c r="D17" s="40">
        <v>0.90900000000000003</v>
      </c>
      <c r="E17" s="40" t="s">
        <v>90</v>
      </c>
      <c r="F17" s="40">
        <f t="shared" si="1"/>
        <v>36.36</v>
      </c>
      <c r="G17" s="40">
        <f>SUM(F16:F17)</f>
        <v>-163.63999999999999</v>
      </c>
      <c r="H17" s="45">
        <v>0.95238095238095233</v>
      </c>
      <c r="I17" s="48"/>
    </row>
    <row r="18" spans="1:10" ht="15" customHeight="1">
      <c r="B18" s="42" t="s">
        <v>5</v>
      </c>
      <c r="C18" s="40">
        <v>40</v>
      </c>
      <c r="D18" s="40">
        <v>0.82599999999999996</v>
      </c>
      <c r="E18" s="40" t="s">
        <v>91</v>
      </c>
      <c r="F18" s="40">
        <f t="shared" si="1"/>
        <v>33.04</v>
      </c>
      <c r="G18" s="40">
        <f>SUM(F16:F18)</f>
        <v>-130.6</v>
      </c>
      <c r="H18" s="45">
        <v>0.90702947845804982</v>
      </c>
      <c r="I18" s="48"/>
    </row>
    <row r="19" spans="1:10" ht="15" customHeight="1">
      <c r="B19" s="42" t="s">
        <v>6</v>
      </c>
      <c r="C19" s="40">
        <v>45</v>
      </c>
      <c r="D19" s="40">
        <v>0.751</v>
      </c>
      <c r="E19" s="40" t="s">
        <v>92</v>
      </c>
      <c r="F19" s="40">
        <f t="shared" si="1"/>
        <v>33.795000000000002</v>
      </c>
      <c r="G19" s="40">
        <f>SUM(F16:F19)</f>
        <v>-96.804999999999993</v>
      </c>
      <c r="H19" s="45">
        <v>0.86383759853147601</v>
      </c>
      <c r="I19" s="48"/>
    </row>
    <row r="20" spans="1:10" ht="15" customHeight="1">
      <c r="B20" s="42" t="s">
        <v>7</v>
      </c>
      <c r="C20" s="40">
        <v>60</v>
      </c>
      <c r="D20" s="40">
        <v>0.68300000000000005</v>
      </c>
      <c r="E20" s="40" t="s">
        <v>93</v>
      </c>
      <c r="F20" s="40">
        <f t="shared" si="1"/>
        <v>40.980000000000004</v>
      </c>
      <c r="G20" s="40">
        <f>SUM(F16:F20)</f>
        <v>-55.824999999999989</v>
      </c>
      <c r="H20" s="45">
        <v>0.82270247479188197</v>
      </c>
      <c r="I20" s="48"/>
    </row>
    <row r="21" spans="1:10" ht="15" customHeight="1">
      <c r="B21" s="42" t="s">
        <v>8</v>
      </c>
      <c r="C21" s="40">
        <v>75</v>
      </c>
      <c r="D21" s="40">
        <v>0.621</v>
      </c>
      <c r="E21" s="40" t="s">
        <v>98</v>
      </c>
      <c r="F21" s="40">
        <f t="shared" si="1"/>
        <v>46.575000000000003</v>
      </c>
      <c r="G21" s="40">
        <f>SUM(F16:F21)</f>
        <v>-9.2499999999999858</v>
      </c>
      <c r="H21" s="45">
        <v>0.78352616646845896</v>
      </c>
      <c r="I21" s="48"/>
    </row>
    <row r="22" spans="1:10" ht="15" customHeight="1">
      <c r="B22" s="42" t="s">
        <v>18</v>
      </c>
      <c r="C22" s="40">
        <v>10</v>
      </c>
      <c r="D22" s="40">
        <v>0.621</v>
      </c>
      <c r="E22" s="40" t="s">
        <v>16</v>
      </c>
      <c r="F22" s="40">
        <f t="shared" si="1"/>
        <v>6.21</v>
      </c>
      <c r="G22" s="40">
        <f>SUM(F16:F22)</f>
        <v>-3.0399999999999858</v>
      </c>
      <c r="H22" s="45">
        <v>0.78352616646845896</v>
      </c>
      <c r="I22" s="48"/>
    </row>
    <row r="23" spans="1:10" ht="15" customHeight="1">
      <c r="C23" s="4"/>
      <c r="D23" s="4"/>
      <c r="E23" s="33" t="s">
        <v>106</v>
      </c>
      <c r="F23" s="51">
        <f>SUM(F16:F22)</f>
        <v>-3.0399999999999858</v>
      </c>
      <c r="G23" s="4"/>
      <c r="I23" s="48"/>
      <c r="J23" s="31" t="s">
        <v>143</v>
      </c>
    </row>
    <row r="24" spans="1:10" ht="15" customHeight="1">
      <c r="C24" s="4"/>
      <c r="F24" s="4"/>
      <c r="G24" s="4"/>
      <c r="I24" s="50"/>
      <c r="J24" s="31" t="s">
        <v>142</v>
      </c>
    </row>
    <row r="25" spans="1:10" ht="15" customHeight="1">
      <c r="C25" s="4" t="s">
        <v>1</v>
      </c>
      <c r="F25" s="4"/>
      <c r="G25" s="4"/>
    </row>
    <row r="26" spans="1:10" ht="15" customHeight="1">
      <c r="B26" s="42"/>
      <c r="C26" s="41" t="s">
        <v>137</v>
      </c>
      <c r="D26" s="40" t="s">
        <v>17</v>
      </c>
      <c r="E26" s="40" t="s">
        <v>150</v>
      </c>
      <c r="F26" s="40" t="s">
        <v>25</v>
      </c>
      <c r="G26" s="40" t="s">
        <v>23</v>
      </c>
      <c r="H26" s="40" t="s">
        <v>99</v>
      </c>
      <c r="I26" s="40" t="s">
        <v>100</v>
      </c>
    </row>
    <row r="27" spans="1:10" ht="15" customHeight="1">
      <c r="B27" s="42" t="s">
        <v>9</v>
      </c>
      <c r="C27" s="40">
        <v>-200</v>
      </c>
      <c r="D27" s="40">
        <v>1</v>
      </c>
      <c r="E27" s="40" t="s">
        <v>13</v>
      </c>
      <c r="F27" s="40">
        <f t="shared" ref="F27:F33" si="2">C27*D27</f>
        <v>-200</v>
      </c>
      <c r="G27" s="40">
        <f>F27</f>
        <v>-200</v>
      </c>
      <c r="H27" s="40">
        <v>1</v>
      </c>
      <c r="I27" s="40"/>
    </row>
    <row r="28" spans="1:10" ht="15" customHeight="1">
      <c r="A28" s="33" t="s">
        <v>10</v>
      </c>
      <c r="B28" s="42" t="s">
        <v>4</v>
      </c>
      <c r="C28" s="40">
        <v>45</v>
      </c>
      <c r="D28" s="40">
        <v>0.90900000000000003</v>
      </c>
      <c r="E28" s="40" t="s">
        <v>101</v>
      </c>
      <c r="F28" s="40">
        <f t="shared" si="2"/>
        <v>40.905000000000001</v>
      </c>
      <c r="G28" s="40">
        <f>SUM(F27:F28)</f>
        <v>-159.095</v>
      </c>
      <c r="H28" s="45">
        <v>0.83333333333333337</v>
      </c>
      <c r="I28" s="48"/>
    </row>
    <row r="29" spans="1:10" ht="15" customHeight="1">
      <c r="B29" s="42" t="s">
        <v>5</v>
      </c>
      <c r="C29" s="40">
        <v>60</v>
      </c>
      <c r="D29" s="40">
        <v>0.82599999999999996</v>
      </c>
      <c r="E29" s="40" t="s">
        <v>14</v>
      </c>
      <c r="F29" s="40">
        <f t="shared" si="2"/>
        <v>49.559999999999995</v>
      </c>
      <c r="G29" s="40">
        <f>SUM(F27:F29)</f>
        <v>-109.535</v>
      </c>
      <c r="H29" s="45">
        <v>0.69444444444444442</v>
      </c>
      <c r="I29" s="48"/>
    </row>
    <row r="30" spans="1:10" ht="15" customHeight="1">
      <c r="B30" s="42" t="s">
        <v>6</v>
      </c>
      <c r="C30" s="40">
        <v>75</v>
      </c>
      <c r="D30" s="40">
        <v>0.751</v>
      </c>
      <c r="E30" s="40" t="s">
        <v>102</v>
      </c>
      <c r="F30" s="40">
        <f t="shared" si="2"/>
        <v>56.325000000000003</v>
      </c>
      <c r="G30" s="40">
        <f>SUM(F27:F30)</f>
        <v>-53.209999999999994</v>
      </c>
      <c r="H30" s="45">
        <v>0.57870370370370372</v>
      </c>
      <c r="I30" s="48"/>
    </row>
    <row r="31" spans="1:10" ht="15" customHeight="1">
      <c r="B31" s="42" t="s">
        <v>7</v>
      </c>
      <c r="C31" s="40">
        <v>85</v>
      </c>
      <c r="D31" s="40">
        <v>0.68300000000000005</v>
      </c>
      <c r="E31" s="40" t="s">
        <v>103</v>
      </c>
      <c r="F31" s="40">
        <f t="shared" si="2"/>
        <v>58.055000000000007</v>
      </c>
      <c r="G31" s="52">
        <f>SUM(F27:F31)</f>
        <v>4.8450000000000131</v>
      </c>
      <c r="H31" s="45">
        <v>0.48225308641975312</v>
      </c>
      <c r="I31" s="48"/>
    </row>
    <row r="32" spans="1:10" ht="15" customHeight="1">
      <c r="B32" s="42" t="s">
        <v>8</v>
      </c>
      <c r="C32" s="40">
        <v>90</v>
      </c>
      <c r="D32" s="40">
        <v>0.621</v>
      </c>
      <c r="E32" s="40" t="s">
        <v>104</v>
      </c>
      <c r="F32" s="40">
        <f t="shared" si="2"/>
        <v>55.89</v>
      </c>
      <c r="G32" s="52">
        <f t="shared" ref="G32:G33" si="3">SUM(F28:F32)</f>
        <v>260.73500000000001</v>
      </c>
      <c r="H32" s="45">
        <v>0.4018775720164609</v>
      </c>
      <c r="I32" s="48"/>
    </row>
    <row r="33" spans="1:10" ht="15" customHeight="1">
      <c r="B33" s="42" t="s">
        <v>18</v>
      </c>
      <c r="C33" s="40">
        <v>0</v>
      </c>
      <c r="D33" s="40">
        <v>0.621</v>
      </c>
      <c r="E33" s="40" t="s">
        <v>105</v>
      </c>
      <c r="F33" s="40">
        <f t="shared" si="2"/>
        <v>0</v>
      </c>
      <c r="G33" s="52">
        <f t="shared" si="3"/>
        <v>219.82999999999998</v>
      </c>
      <c r="H33" s="45">
        <v>0.4018775720164609</v>
      </c>
      <c r="I33" s="48"/>
    </row>
    <row r="34" spans="1:10" ht="15" customHeight="1">
      <c r="C34" s="4"/>
      <c r="D34" s="4"/>
      <c r="E34" s="33" t="s">
        <v>107</v>
      </c>
      <c r="F34" s="51">
        <f>SUM(F27:F33)</f>
        <v>60.735000000000014</v>
      </c>
      <c r="H34" s="36"/>
      <c r="I34" s="48"/>
      <c r="J34" s="31" t="s">
        <v>143</v>
      </c>
    </row>
    <row r="35" spans="1:10" ht="15" customHeight="1">
      <c r="I35" s="50"/>
      <c r="J35" s="31" t="s">
        <v>142</v>
      </c>
    </row>
    <row r="36" spans="1:10" ht="15" customHeight="1">
      <c r="A36" s="31" t="s">
        <v>149</v>
      </c>
    </row>
    <row r="38" spans="1:10" ht="15" customHeight="1">
      <c r="A38" s="37" t="s">
        <v>79</v>
      </c>
    </row>
    <row r="40" spans="1:10" ht="15" customHeight="1">
      <c r="A40" s="31" t="s">
        <v>133</v>
      </c>
    </row>
    <row r="42" spans="1:10" ht="15" customHeight="1">
      <c r="C42" s="4" t="s">
        <v>0</v>
      </c>
    </row>
    <row r="43" spans="1:10" ht="15" customHeight="1">
      <c r="C43" s="32" t="s">
        <v>137</v>
      </c>
      <c r="D43" s="4" t="s">
        <v>17</v>
      </c>
      <c r="E43" s="4" t="s">
        <v>11</v>
      </c>
      <c r="F43" s="4" t="s">
        <v>25</v>
      </c>
    </row>
    <row r="44" spans="1:10" ht="15" customHeight="1">
      <c r="B44" s="31" t="s">
        <v>9</v>
      </c>
      <c r="C44" s="4">
        <f>C5</f>
        <v>-200</v>
      </c>
      <c r="D44" s="4">
        <f>D5</f>
        <v>1</v>
      </c>
      <c r="E44" s="4" t="s">
        <v>121</v>
      </c>
      <c r="F44" s="4">
        <f t="shared" ref="F44:F50" si="4">C44*D44</f>
        <v>-200</v>
      </c>
    </row>
    <row r="45" spans="1:10" ht="15" customHeight="1">
      <c r="A45" s="33" t="s">
        <v>10</v>
      </c>
      <c r="B45" s="31" t="s">
        <v>4</v>
      </c>
      <c r="C45" s="4">
        <f t="shared" ref="C45:E51" si="5">C6</f>
        <v>35</v>
      </c>
      <c r="D45" s="4">
        <f t="shared" si="5"/>
        <v>0.90909090909090906</v>
      </c>
      <c r="E45" s="4" t="s">
        <v>128</v>
      </c>
      <c r="F45" s="34">
        <f t="shared" si="4"/>
        <v>31.818181818181817</v>
      </c>
    </row>
    <row r="46" spans="1:10" ht="15" customHeight="1">
      <c r="B46" s="31" t="s">
        <v>5</v>
      </c>
      <c r="C46" s="4">
        <f t="shared" si="5"/>
        <v>45</v>
      </c>
      <c r="D46" s="4">
        <f t="shared" si="5"/>
        <v>0.82644628099173545</v>
      </c>
      <c r="E46" s="4" t="s">
        <v>129</v>
      </c>
      <c r="F46" s="34">
        <f t="shared" si="4"/>
        <v>37.190082644628092</v>
      </c>
    </row>
    <row r="47" spans="1:10" ht="15" customHeight="1">
      <c r="B47" s="31" t="s">
        <v>6</v>
      </c>
      <c r="C47" s="4">
        <f t="shared" si="5"/>
        <v>55</v>
      </c>
      <c r="D47" s="4">
        <f t="shared" si="5"/>
        <v>0.75131480090157754</v>
      </c>
      <c r="E47" s="4" t="s">
        <v>130</v>
      </c>
      <c r="F47" s="34">
        <f t="shared" si="4"/>
        <v>41.322314049586765</v>
      </c>
    </row>
    <row r="48" spans="1:10" ht="15" customHeight="1">
      <c r="B48" s="31" t="s">
        <v>7</v>
      </c>
      <c r="C48" s="4">
        <f t="shared" si="5"/>
        <v>65</v>
      </c>
      <c r="D48" s="4">
        <f t="shared" si="5"/>
        <v>0.68301345536507052</v>
      </c>
      <c r="E48" s="4" t="s">
        <v>131</v>
      </c>
      <c r="F48" s="34">
        <f t="shared" si="4"/>
        <v>44.395874598729584</v>
      </c>
    </row>
    <row r="49" spans="1:6" ht="15" customHeight="1">
      <c r="B49" s="31" t="s">
        <v>8</v>
      </c>
      <c r="C49" s="4">
        <f t="shared" si="5"/>
        <v>70</v>
      </c>
      <c r="D49" s="4">
        <f t="shared" si="5"/>
        <v>0.62092132305915493</v>
      </c>
      <c r="E49" s="4" t="s">
        <v>132</v>
      </c>
      <c r="F49" s="34">
        <f t="shared" si="4"/>
        <v>43.464492614140845</v>
      </c>
    </row>
    <row r="50" spans="1:6" ht="15" customHeight="1">
      <c r="B50" s="31" t="s">
        <v>18</v>
      </c>
      <c r="C50" s="4">
        <f t="shared" si="5"/>
        <v>40</v>
      </c>
      <c r="D50" s="4">
        <f t="shared" si="5"/>
        <v>0.62092132305915493</v>
      </c>
      <c r="E50" s="4" t="s">
        <v>127</v>
      </c>
      <c r="F50" s="34">
        <f t="shared" si="4"/>
        <v>24.836852922366198</v>
      </c>
    </row>
    <row r="51" spans="1:6" ht="15" customHeight="1">
      <c r="C51" s="4"/>
      <c r="D51" s="4"/>
      <c r="E51" s="33" t="str">
        <f t="shared" si="5"/>
        <v>NPV Project A =&gt;</v>
      </c>
      <c r="F51" s="38">
        <f>SUM(F44:F50)</f>
        <v>23.027798647633297</v>
      </c>
    </row>
    <row r="53" spans="1:6" ht="15" customHeight="1">
      <c r="A53" s="31" t="s">
        <v>80</v>
      </c>
    </row>
    <row r="54" spans="1:6" ht="15" customHeight="1">
      <c r="A54" s="31" t="s">
        <v>108</v>
      </c>
    </row>
    <row r="56" spans="1:6" ht="15" customHeight="1">
      <c r="C56" s="4" t="s">
        <v>0</v>
      </c>
    </row>
    <row r="57" spans="1:6" ht="15" customHeight="1">
      <c r="C57" s="32" t="s">
        <v>137</v>
      </c>
      <c r="D57" s="4" t="s">
        <v>109</v>
      </c>
      <c r="E57" s="4" t="s">
        <v>11</v>
      </c>
      <c r="F57" s="4" t="s">
        <v>88</v>
      </c>
    </row>
    <row r="58" spans="1:6" ht="15" customHeight="1">
      <c r="B58" s="31" t="s">
        <v>9</v>
      </c>
      <c r="C58" s="4">
        <f>C5</f>
        <v>-200</v>
      </c>
      <c r="D58" s="4">
        <f>H5</f>
        <v>1</v>
      </c>
      <c r="E58" s="4" t="s">
        <v>121</v>
      </c>
      <c r="F58" s="4">
        <f>C58*D58</f>
        <v>-200</v>
      </c>
    </row>
    <row r="59" spans="1:6" ht="15" customHeight="1">
      <c r="A59" s="33" t="s">
        <v>10</v>
      </c>
      <c r="B59" s="31" t="s">
        <v>4</v>
      </c>
      <c r="C59" s="4">
        <f t="shared" ref="C59:C64" si="6">C6</f>
        <v>35</v>
      </c>
      <c r="D59" s="4">
        <f t="shared" ref="D59:D64" si="7">H6</f>
        <v>0.86956521739130443</v>
      </c>
      <c r="E59" s="4" t="s">
        <v>128</v>
      </c>
      <c r="F59" s="34">
        <f t="shared" ref="F59:F64" si="8">C59*D59</f>
        <v>30.434782608695656</v>
      </c>
    </row>
    <row r="60" spans="1:6" ht="15" customHeight="1">
      <c r="B60" s="31" t="s">
        <v>5</v>
      </c>
      <c r="C60" s="4">
        <f t="shared" si="6"/>
        <v>45</v>
      </c>
      <c r="D60" s="4">
        <f t="shared" si="7"/>
        <v>0.7561436672967865</v>
      </c>
      <c r="E60" s="4" t="s">
        <v>129</v>
      </c>
      <c r="F60" s="34">
        <f t="shared" si="8"/>
        <v>34.026465028355389</v>
      </c>
    </row>
    <row r="61" spans="1:6" ht="15" customHeight="1">
      <c r="B61" s="31" t="s">
        <v>6</v>
      </c>
      <c r="C61" s="4">
        <f t="shared" si="6"/>
        <v>55</v>
      </c>
      <c r="D61" s="4">
        <f t="shared" si="7"/>
        <v>0.65751623243198831</v>
      </c>
      <c r="E61" s="4" t="s">
        <v>130</v>
      </c>
      <c r="F61" s="34">
        <f t="shared" si="8"/>
        <v>36.163392783759356</v>
      </c>
    </row>
    <row r="62" spans="1:6" ht="15" customHeight="1">
      <c r="B62" s="31" t="s">
        <v>7</v>
      </c>
      <c r="C62" s="4">
        <f t="shared" si="6"/>
        <v>65</v>
      </c>
      <c r="D62" s="4">
        <f t="shared" si="7"/>
        <v>0.57175324559303342</v>
      </c>
      <c r="E62" s="4" t="s">
        <v>131</v>
      </c>
      <c r="F62" s="34">
        <f t="shared" si="8"/>
        <v>37.163960963547176</v>
      </c>
    </row>
    <row r="63" spans="1:6" ht="15" customHeight="1">
      <c r="B63" s="31" t="s">
        <v>8</v>
      </c>
      <c r="C63" s="4">
        <f t="shared" si="6"/>
        <v>70</v>
      </c>
      <c r="D63" s="4">
        <f t="shared" si="7"/>
        <v>0.49717673529828987</v>
      </c>
      <c r="E63" s="4" t="s">
        <v>132</v>
      </c>
      <c r="F63" s="34">
        <f t="shared" si="8"/>
        <v>34.802371470880288</v>
      </c>
    </row>
    <row r="64" spans="1:6" ht="15" customHeight="1">
      <c r="B64" s="31" t="s">
        <v>18</v>
      </c>
      <c r="C64" s="4">
        <f t="shared" si="6"/>
        <v>40</v>
      </c>
      <c r="D64" s="4">
        <f t="shared" si="7"/>
        <v>0.49717673529828987</v>
      </c>
      <c r="E64" s="4" t="s">
        <v>127</v>
      </c>
      <c r="F64" s="34">
        <f t="shared" si="8"/>
        <v>19.887069411931595</v>
      </c>
    </row>
    <row r="65" spans="1:6" ht="15" customHeight="1">
      <c r="C65" s="4"/>
      <c r="D65" s="4"/>
      <c r="E65" s="33" t="str">
        <f>E12</f>
        <v>NPV Project A =&gt;</v>
      </c>
      <c r="F65" s="38">
        <f>SUM(F58:F64)</f>
        <v>-7.5219577328305611</v>
      </c>
    </row>
    <row r="67" spans="1:6" ht="15" customHeight="1">
      <c r="A67" s="31" t="s">
        <v>110</v>
      </c>
    </row>
    <row r="68" spans="1:6" ht="15" customHeight="1">
      <c r="A68" s="31" t="s">
        <v>111</v>
      </c>
    </row>
    <row r="69" spans="1:6" ht="15" customHeight="1">
      <c r="A69" s="31" t="s">
        <v>112</v>
      </c>
    </row>
    <row r="70" spans="1:6" ht="15" customHeight="1">
      <c r="A70" s="31" t="s">
        <v>113</v>
      </c>
    </row>
    <row r="71" spans="1:6" ht="15" customHeight="1">
      <c r="A71" s="31" t="s">
        <v>114</v>
      </c>
    </row>
    <row r="73" spans="1:6" ht="15" customHeight="1">
      <c r="A73" s="31" t="s">
        <v>115</v>
      </c>
      <c r="C73" s="4" t="s">
        <v>0</v>
      </c>
    </row>
    <row r="74" spans="1:6" ht="15" customHeight="1">
      <c r="C74" s="32" t="s">
        <v>137</v>
      </c>
      <c r="D74" s="4" t="s">
        <v>116</v>
      </c>
      <c r="E74" s="4" t="s">
        <v>11</v>
      </c>
      <c r="F74" s="4" t="s">
        <v>117</v>
      </c>
    </row>
    <row r="75" spans="1:6" ht="15" customHeight="1">
      <c r="B75" s="31" t="s">
        <v>9</v>
      </c>
      <c r="C75" s="4">
        <f>C5</f>
        <v>-200</v>
      </c>
      <c r="D75" s="4">
        <v>1</v>
      </c>
      <c r="E75" s="4" t="s">
        <v>121</v>
      </c>
      <c r="F75" s="4">
        <f>C75*D75</f>
        <v>-200</v>
      </c>
    </row>
    <row r="76" spans="1:6" ht="15" customHeight="1">
      <c r="A76" s="33" t="s">
        <v>10</v>
      </c>
      <c r="B76" s="31" t="s">
        <v>4</v>
      </c>
      <c r="C76" s="4">
        <f t="shared" ref="C76:C81" si="9">C6</f>
        <v>35</v>
      </c>
      <c r="D76" s="18">
        <f>1/(1.1377)</f>
        <v>0.878966335589347</v>
      </c>
      <c r="E76" s="4" t="s">
        <v>122</v>
      </c>
      <c r="F76" s="34">
        <f t="shared" ref="F76:F81" si="10">C76*D76</f>
        <v>30.763821745627144</v>
      </c>
    </row>
    <row r="77" spans="1:6" ht="15" customHeight="1">
      <c r="B77" s="31" t="s">
        <v>5</v>
      </c>
      <c r="C77" s="4">
        <f t="shared" si="9"/>
        <v>45</v>
      </c>
      <c r="D77" s="18">
        <f>1/(1.1377*1.1377)</f>
        <v>0.77258181909936452</v>
      </c>
      <c r="E77" s="4" t="s">
        <v>123</v>
      </c>
      <c r="F77" s="34">
        <f t="shared" si="10"/>
        <v>34.766181859471402</v>
      </c>
    </row>
    <row r="78" spans="1:6" ht="15" customHeight="1">
      <c r="B78" s="31" t="s">
        <v>6</v>
      </c>
      <c r="C78" s="4">
        <f t="shared" si="9"/>
        <v>55</v>
      </c>
      <c r="D78" s="18">
        <f>1/(1.1377*1.1377*1.1377)</f>
        <v>0.67907341047672021</v>
      </c>
      <c r="E78" s="4" t="s">
        <v>124</v>
      </c>
      <c r="F78" s="34">
        <f t="shared" si="10"/>
        <v>37.349037576219608</v>
      </c>
    </row>
    <row r="79" spans="1:6" ht="15" customHeight="1">
      <c r="B79" s="31" t="s">
        <v>7</v>
      </c>
      <c r="C79" s="4">
        <f t="shared" si="9"/>
        <v>65</v>
      </c>
      <c r="D79" s="18">
        <f>1/(1.1377*1.1377*1.1377*1.1377)</f>
        <v>0.59688266720288319</v>
      </c>
      <c r="E79" s="4" t="s">
        <v>125</v>
      </c>
      <c r="F79" s="34">
        <f t="shared" si="10"/>
        <v>38.797373368187408</v>
      </c>
    </row>
    <row r="80" spans="1:6" ht="15" customHeight="1">
      <c r="B80" s="31" t="s">
        <v>8</v>
      </c>
      <c r="C80" s="4">
        <f t="shared" si="9"/>
        <v>70</v>
      </c>
      <c r="D80" s="18">
        <f>1/(1.1377*1.1377*1.1377*1.1377*1.1377)</f>
        <v>0.52463977076811397</v>
      </c>
      <c r="E80" s="4" t="s">
        <v>126</v>
      </c>
      <c r="F80" s="34">
        <f t="shared" si="10"/>
        <v>36.724783953767975</v>
      </c>
    </row>
    <row r="81" spans="1:6" ht="15" customHeight="1">
      <c r="B81" s="31" t="s">
        <v>18</v>
      </c>
      <c r="C81" s="4">
        <f t="shared" si="9"/>
        <v>40</v>
      </c>
      <c r="D81" s="18">
        <f>1/(1.1377*1.1377*1.1377*1.1377*1.1377)</f>
        <v>0.52463977076811397</v>
      </c>
      <c r="E81" s="4" t="s">
        <v>127</v>
      </c>
      <c r="F81" s="34">
        <f t="shared" si="10"/>
        <v>20.985590830724558</v>
      </c>
    </row>
    <row r="82" spans="1:6" ht="15" customHeight="1">
      <c r="C82" s="4"/>
      <c r="D82" s="4"/>
      <c r="E82" s="33" t="str">
        <f>E12</f>
        <v>NPV Project A =&gt;</v>
      </c>
      <c r="F82" s="38">
        <f>SUM(F75:F81)</f>
        <v>-0.61321066600188701</v>
      </c>
    </row>
    <row r="84" spans="1:6" ht="15" customHeight="1">
      <c r="A84" s="31" t="s">
        <v>118</v>
      </c>
    </row>
    <row r="85" spans="1:6" ht="15" customHeight="1">
      <c r="A85" s="31" t="s">
        <v>119</v>
      </c>
    </row>
  </sheetData>
  <pageMargins left="0.25" right="0.25" top="0.75" bottom="0.75" header="0.3" footer="0.3"/>
  <pageSetup scale="72" orientation="landscape" r:id="rId1"/>
  <headerFooter>
    <oddFooter>&amp;C&amp;F      &amp;A</oddFooter>
  </headerFooter>
  <rowBreaks count="1" manualBreakCount="1">
    <brk id="3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J47"/>
  <sheetViews>
    <sheetView showRuler="0" topLeftCell="A20" zoomScaleNormal="100" workbookViewId="0">
      <selection activeCell="D51" sqref="D51"/>
    </sheetView>
  </sheetViews>
  <sheetFormatPr defaultRowHeight="12.75"/>
  <cols>
    <col min="1" max="1" width="14.42578125" style="31" customWidth="1"/>
    <col min="2" max="2" width="22.140625" style="31" customWidth="1"/>
    <col min="3" max="3" width="16.5703125" style="31" customWidth="1"/>
    <col min="4" max="5" width="17.42578125" style="31" customWidth="1"/>
    <col min="6" max="6" width="16.42578125" style="31" customWidth="1"/>
    <col min="7" max="10" width="9.140625" style="31"/>
    <col min="11" max="11" width="8.85546875" style="31" customWidth="1"/>
    <col min="12" max="16384" width="9.140625" style="31"/>
  </cols>
  <sheetData>
    <row r="1" spans="1:7">
      <c r="A1" s="30" t="s">
        <v>45</v>
      </c>
    </row>
    <row r="2" spans="1:7">
      <c r="A2" s="31" t="s">
        <v>12</v>
      </c>
      <c r="C2" s="4" t="s">
        <v>0</v>
      </c>
    </row>
    <row r="3" spans="1:7">
      <c r="B3" s="42"/>
      <c r="C3" s="41" t="s">
        <v>137</v>
      </c>
      <c r="D3" s="40" t="s">
        <v>17</v>
      </c>
      <c r="E3" s="40" t="s">
        <v>11</v>
      </c>
      <c r="F3" s="40" t="s">
        <v>19</v>
      </c>
    </row>
    <row r="4" spans="1:7" ht="15">
      <c r="B4" s="42" t="s">
        <v>9</v>
      </c>
      <c r="C4" s="40">
        <f>Question!D8</f>
        <v>-200</v>
      </c>
      <c r="D4" s="40">
        <v>1</v>
      </c>
      <c r="E4" s="40" t="s">
        <v>13</v>
      </c>
      <c r="F4" s="40">
        <f t="shared" ref="F4:F10" si="0">C4*D4</f>
        <v>-200</v>
      </c>
    </row>
    <row r="5" spans="1:7" ht="15.75">
      <c r="A5" s="33" t="s">
        <v>10</v>
      </c>
      <c r="B5" s="42" t="s">
        <v>4</v>
      </c>
      <c r="C5" s="40">
        <f>Question!D9</f>
        <v>35</v>
      </c>
      <c r="D5" s="45">
        <v>0.90909090909090906</v>
      </c>
      <c r="E5" s="40" t="s">
        <v>82</v>
      </c>
      <c r="F5" s="48">
        <f t="shared" si="0"/>
        <v>31.818181818181817</v>
      </c>
    </row>
    <row r="6" spans="1:7" ht="15.75">
      <c r="B6" s="42" t="s">
        <v>5</v>
      </c>
      <c r="C6" s="40">
        <f>Question!D10</f>
        <v>45</v>
      </c>
      <c r="D6" s="45">
        <v>0.82644628099173545</v>
      </c>
      <c r="E6" s="40" t="s">
        <v>83</v>
      </c>
      <c r="F6" s="48">
        <f t="shared" si="0"/>
        <v>37.190082644628092</v>
      </c>
    </row>
    <row r="7" spans="1:7" ht="15.75">
      <c r="B7" s="42" t="s">
        <v>6</v>
      </c>
      <c r="C7" s="40">
        <f>Question!D11</f>
        <v>55</v>
      </c>
      <c r="D7" s="45">
        <v>0.75131480090157754</v>
      </c>
      <c r="E7" s="40" t="s">
        <v>84</v>
      </c>
      <c r="F7" s="48">
        <f t="shared" si="0"/>
        <v>41.322314049586765</v>
      </c>
    </row>
    <row r="8" spans="1:7" ht="15.75">
      <c r="B8" s="42" t="s">
        <v>7</v>
      </c>
      <c r="C8" s="40">
        <f>Question!D12</f>
        <v>65</v>
      </c>
      <c r="D8" s="45">
        <v>0.68301345536507052</v>
      </c>
      <c r="E8" s="40" t="s">
        <v>85</v>
      </c>
      <c r="F8" s="48">
        <f t="shared" si="0"/>
        <v>44.395874598729584</v>
      </c>
    </row>
    <row r="9" spans="1:7" ht="15.75">
      <c r="B9" s="42" t="s">
        <v>8</v>
      </c>
      <c r="C9" s="40">
        <f>Question!D13</f>
        <v>70</v>
      </c>
      <c r="D9" s="45">
        <v>0.62092132305915493</v>
      </c>
      <c r="E9" s="40" t="s">
        <v>86</v>
      </c>
      <c r="F9" s="48">
        <f t="shared" si="0"/>
        <v>43.464492614140845</v>
      </c>
    </row>
    <row r="10" spans="1:7" ht="14.25" customHeight="1">
      <c r="B10" s="42" t="s">
        <v>18</v>
      </c>
      <c r="C10" s="40">
        <f>Question!D14</f>
        <v>40</v>
      </c>
      <c r="D10" s="45">
        <v>0.62092132305915493</v>
      </c>
      <c r="E10" s="40" t="s">
        <v>15</v>
      </c>
      <c r="F10" s="48">
        <f t="shared" si="0"/>
        <v>24.836852922366198</v>
      </c>
    </row>
    <row r="11" spans="1:7" ht="14.25" customHeight="1">
      <c r="C11" s="4"/>
      <c r="D11" s="4"/>
      <c r="E11" s="4"/>
      <c r="F11" s="49">
        <f>SUM(F4:F10)</f>
        <v>23.027798647633297</v>
      </c>
      <c r="G11" s="31" t="s">
        <v>20</v>
      </c>
    </row>
    <row r="12" spans="1:7">
      <c r="C12" s="4"/>
      <c r="F12" s="4"/>
    </row>
    <row r="13" spans="1:7">
      <c r="C13" s="4" t="s">
        <v>2</v>
      </c>
      <c r="F13" s="4"/>
    </row>
    <row r="14" spans="1:7">
      <c r="B14" s="42"/>
      <c r="C14" s="41" t="s">
        <v>137</v>
      </c>
      <c r="D14" s="40" t="s">
        <v>17</v>
      </c>
      <c r="E14" s="40" t="s">
        <v>11</v>
      </c>
      <c r="F14" s="40" t="s">
        <v>19</v>
      </c>
    </row>
    <row r="15" spans="1:7" ht="15">
      <c r="B15" s="42" t="s">
        <v>9</v>
      </c>
      <c r="C15" s="40">
        <f>Question!E8</f>
        <v>-200</v>
      </c>
      <c r="D15" s="40">
        <v>1</v>
      </c>
      <c r="E15" s="40" t="s">
        <v>13</v>
      </c>
      <c r="F15" s="40">
        <f t="shared" ref="F15:F21" si="1">C15*D15</f>
        <v>-200</v>
      </c>
    </row>
    <row r="16" spans="1:7" ht="15.75">
      <c r="A16" s="33" t="s">
        <v>10</v>
      </c>
      <c r="B16" s="42" t="s">
        <v>4</v>
      </c>
      <c r="C16" s="40">
        <f>Question!E9</f>
        <v>40</v>
      </c>
      <c r="D16" s="45">
        <v>0.90909090909090906</v>
      </c>
      <c r="E16" s="40" t="s">
        <v>90</v>
      </c>
      <c r="F16" s="48">
        <f t="shared" si="1"/>
        <v>36.36363636363636</v>
      </c>
    </row>
    <row r="17" spans="1:7" ht="15.75">
      <c r="B17" s="42" t="s">
        <v>5</v>
      </c>
      <c r="C17" s="40">
        <f>Question!E10</f>
        <v>40</v>
      </c>
      <c r="D17" s="45">
        <v>0.82644628099173545</v>
      </c>
      <c r="E17" s="40" t="s">
        <v>91</v>
      </c>
      <c r="F17" s="48">
        <f t="shared" si="1"/>
        <v>33.057851239669418</v>
      </c>
    </row>
    <row r="18" spans="1:7" ht="15.75">
      <c r="B18" s="42" t="s">
        <v>6</v>
      </c>
      <c r="C18" s="40">
        <f>Question!E11</f>
        <v>45</v>
      </c>
      <c r="D18" s="45">
        <v>0.75131480090157754</v>
      </c>
      <c r="E18" s="40" t="s">
        <v>92</v>
      </c>
      <c r="F18" s="48">
        <f t="shared" si="1"/>
        <v>33.809166040570986</v>
      </c>
    </row>
    <row r="19" spans="1:7" ht="15.75">
      <c r="B19" s="42" t="s">
        <v>7</v>
      </c>
      <c r="C19" s="40">
        <f>Question!E12</f>
        <v>60</v>
      </c>
      <c r="D19" s="45">
        <v>0.68301345536507052</v>
      </c>
      <c r="E19" s="40" t="s">
        <v>93</v>
      </c>
      <c r="F19" s="48">
        <f t="shared" si="1"/>
        <v>40.98080732190423</v>
      </c>
    </row>
    <row r="20" spans="1:7" ht="15.75">
      <c r="B20" s="42" t="s">
        <v>8</v>
      </c>
      <c r="C20" s="40">
        <f>Question!E13</f>
        <v>75</v>
      </c>
      <c r="D20" s="45">
        <v>0.62092132305915493</v>
      </c>
      <c r="E20" s="40" t="s">
        <v>98</v>
      </c>
      <c r="F20" s="48">
        <f t="shared" si="1"/>
        <v>46.569099229436617</v>
      </c>
    </row>
    <row r="21" spans="1:7" ht="15.75">
      <c r="B21" s="42" t="s">
        <v>18</v>
      </c>
      <c r="C21" s="40">
        <f>Question!E14</f>
        <v>10</v>
      </c>
      <c r="D21" s="45">
        <v>0.62092132305915493</v>
      </c>
      <c r="E21" s="40" t="s">
        <v>16</v>
      </c>
      <c r="F21" s="48">
        <f t="shared" si="1"/>
        <v>6.2092132305915495</v>
      </c>
    </row>
    <row r="22" spans="1:7">
      <c r="C22" s="4"/>
      <c r="D22" s="4"/>
      <c r="E22" s="4"/>
      <c r="F22" s="49">
        <f>SUM(F15:F21)</f>
        <v>-3.0102265741908258</v>
      </c>
      <c r="G22" s="31" t="s">
        <v>21</v>
      </c>
    </row>
    <row r="23" spans="1:7">
      <c r="C23" s="4"/>
      <c r="F23" s="4"/>
    </row>
    <row r="24" spans="1:7">
      <c r="C24" s="4" t="s">
        <v>1</v>
      </c>
      <c r="F24" s="4"/>
    </row>
    <row r="25" spans="1:7">
      <c r="B25" s="42"/>
      <c r="C25" s="41" t="s">
        <v>137</v>
      </c>
      <c r="D25" s="40" t="s">
        <v>17</v>
      </c>
      <c r="E25" s="40" t="s">
        <v>11</v>
      </c>
      <c r="F25" s="40" t="s">
        <v>19</v>
      </c>
    </row>
    <row r="26" spans="1:7" ht="15">
      <c r="B26" s="42" t="s">
        <v>9</v>
      </c>
      <c r="C26" s="40">
        <f>Question!F8</f>
        <v>-200</v>
      </c>
      <c r="D26" s="40">
        <v>1</v>
      </c>
      <c r="E26" s="40" t="s">
        <v>13</v>
      </c>
      <c r="F26" s="40">
        <f t="shared" ref="F26:F32" si="2">C26*D26</f>
        <v>-200</v>
      </c>
    </row>
    <row r="27" spans="1:7" ht="15.75">
      <c r="A27" s="33" t="s">
        <v>10</v>
      </c>
      <c r="B27" s="42" t="s">
        <v>4</v>
      </c>
      <c r="C27" s="40">
        <f>Question!F9</f>
        <v>45</v>
      </c>
      <c r="D27" s="45">
        <v>0.90909090909090906</v>
      </c>
      <c r="E27" s="40" t="s">
        <v>101</v>
      </c>
      <c r="F27" s="48">
        <f t="shared" si="2"/>
        <v>40.909090909090907</v>
      </c>
    </row>
    <row r="28" spans="1:7" ht="15.75">
      <c r="B28" s="42" t="s">
        <v>5</v>
      </c>
      <c r="C28" s="40">
        <f>Question!F10</f>
        <v>60</v>
      </c>
      <c r="D28" s="45">
        <v>0.82644628099173545</v>
      </c>
      <c r="E28" s="40" t="s">
        <v>14</v>
      </c>
      <c r="F28" s="48">
        <f t="shared" si="2"/>
        <v>49.586776859504127</v>
      </c>
    </row>
    <row r="29" spans="1:7" ht="15.75">
      <c r="B29" s="42" t="s">
        <v>6</v>
      </c>
      <c r="C29" s="40">
        <f>Question!F11</f>
        <v>75</v>
      </c>
      <c r="D29" s="45">
        <v>0.75131480090157754</v>
      </c>
      <c r="E29" s="40" t="s">
        <v>102</v>
      </c>
      <c r="F29" s="48">
        <f t="shared" si="2"/>
        <v>56.348610067618317</v>
      </c>
    </row>
    <row r="30" spans="1:7" ht="15.75">
      <c r="B30" s="42" t="s">
        <v>7</v>
      </c>
      <c r="C30" s="40">
        <f>Question!F12</f>
        <v>85</v>
      </c>
      <c r="D30" s="45">
        <v>0.68301345536507052</v>
      </c>
      <c r="E30" s="40" t="s">
        <v>103</v>
      </c>
      <c r="F30" s="48">
        <f t="shared" si="2"/>
        <v>58.056143706030994</v>
      </c>
    </row>
    <row r="31" spans="1:7" ht="15.75">
      <c r="B31" s="42" t="s">
        <v>8</v>
      </c>
      <c r="C31" s="40">
        <f>Question!F13</f>
        <v>90</v>
      </c>
      <c r="D31" s="45">
        <v>0.62092132305915493</v>
      </c>
      <c r="E31" s="40" t="s">
        <v>104</v>
      </c>
      <c r="F31" s="48">
        <f t="shared" si="2"/>
        <v>55.88291907532394</v>
      </c>
    </row>
    <row r="32" spans="1:7" ht="15.75">
      <c r="B32" s="42" t="s">
        <v>18</v>
      </c>
      <c r="C32" s="40">
        <f>Question!F14</f>
        <v>0</v>
      </c>
      <c r="D32" s="45">
        <v>0.62092132305915493</v>
      </c>
      <c r="E32" s="40" t="s">
        <v>105</v>
      </c>
      <c r="F32" s="48">
        <f t="shared" si="2"/>
        <v>0</v>
      </c>
    </row>
    <row r="33" spans="1:10">
      <c r="C33" s="4"/>
      <c r="D33" s="4"/>
      <c r="E33" s="4"/>
      <c r="F33" s="49">
        <f>SUM(F26:F32)</f>
        <v>60.783540617568285</v>
      </c>
      <c r="G33" s="31" t="s">
        <v>22</v>
      </c>
    </row>
    <row r="35" spans="1:10">
      <c r="A35" s="31" t="s">
        <v>148</v>
      </c>
    </row>
    <row r="37" spans="1:10">
      <c r="B37" s="42"/>
      <c r="C37" s="40" t="s">
        <v>27</v>
      </c>
      <c r="D37" s="40" t="s">
        <v>28</v>
      </c>
      <c r="E37" s="40" t="s">
        <v>29</v>
      </c>
      <c r="F37" s="40" t="s">
        <v>30</v>
      </c>
      <c r="G37" s="42" t="s">
        <v>31</v>
      </c>
    </row>
    <row r="38" spans="1:10">
      <c r="B38" s="42" t="s">
        <v>0</v>
      </c>
      <c r="C38" s="48">
        <f>F11</f>
        <v>23.027798647633297</v>
      </c>
      <c r="D38" s="40">
        <v>200</v>
      </c>
      <c r="E38" s="42"/>
      <c r="F38" s="55"/>
      <c r="G38" s="42"/>
    </row>
    <row r="39" spans="1:10">
      <c r="B39" s="42" t="s">
        <v>2</v>
      </c>
      <c r="C39" s="48">
        <f>F22</f>
        <v>-3.0102265741908258</v>
      </c>
      <c r="D39" s="40">
        <v>200</v>
      </c>
      <c r="E39" s="42"/>
      <c r="F39" s="55"/>
      <c r="G39" s="42"/>
    </row>
    <row r="40" spans="1:10">
      <c r="B40" s="42" t="s">
        <v>1</v>
      </c>
      <c r="C40" s="48">
        <f>F33</f>
        <v>60.783540617568285</v>
      </c>
      <c r="D40" s="40">
        <v>200</v>
      </c>
      <c r="E40" s="42"/>
      <c r="F40" s="55"/>
      <c r="G40" s="42"/>
    </row>
    <row r="42" spans="1:10">
      <c r="B42" s="42" t="s">
        <v>139</v>
      </c>
      <c r="C42" s="40" t="s">
        <v>32</v>
      </c>
      <c r="D42" s="40" t="s">
        <v>140</v>
      </c>
      <c r="E42" s="40" t="s">
        <v>33</v>
      </c>
    </row>
    <row r="43" spans="1:10">
      <c r="B43" s="56" t="s">
        <v>1</v>
      </c>
      <c r="C43" s="57"/>
      <c r="D43" s="52"/>
      <c r="E43" s="58"/>
    </row>
    <row r="44" spans="1:10">
      <c r="B44" s="56" t="s">
        <v>0</v>
      </c>
      <c r="C44" s="59"/>
      <c r="D44" s="52"/>
      <c r="E44" s="58"/>
    </row>
    <row r="45" spans="1:10">
      <c r="B45" s="43"/>
      <c r="C45" s="43"/>
      <c r="D45" s="52"/>
      <c r="E45" s="58"/>
      <c r="F45" s="31" t="s">
        <v>146</v>
      </c>
    </row>
    <row r="46" spans="1:10" s="43" customFormat="1">
      <c r="D46" s="35"/>
      <c r="E46" s="44"/>
    </row>
    <row r="47" spans="1:10" ht="14.25" customHeight="1">
      <c r="A47" s="64" t="s">
        <v>147</v>
      </c>
      <c r="B47" s="64"/>
      <c r="C47" s="64"/>
      <c r="D47" s="64"/>
      <c r="E47" s="64"/>
      <c r="F47" s="64"/>
      <c r="G47" s="64"/>
      <c r="H47" s="64"/>
      <c r="I47" s="64"/>
      <c r="J47" s="64"/>
    </row>
  </sheetData>
  <mergeCells count="1">
    <mergeCell ref="A47:J47"/>
  </mergeCells>
  <pageMargins left="0.23622047244094491" right="0.23622047244094491" top="0.39370078740157483" bottom="0.39370078740157483" header="0.31496062992125984" footer="0.31496062992125984"/>
  <pageSetup scale="85" orientation="landscape" r:id="rId1"/>
  <headerFooter>
    <oddFooter>&amp;C&amp;F      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BK27"/>
  <sheetViews>
    <sheetView zoomScaleNormal="100" workbookViewId="0">
      <selection activeCell="W7" sqref="W7"/>
    </sheetView>
  </sheetViews>
  <sheetFormatPr defaultRowHeight="12"/>
  <cols>
    <col min="1" max="1" width="6.140625" style="24" bestFit="1" customWidth="1"/>
    <col min="2" max="10" width="7" style="24" bestFit="1" customWidth="1"/>
    <col min="11" max="21" width="6" style="24" bestFit="1" customWidth="1"/>
    <col min="22" max="16384" width="9.140625" style="24"/>
  </cols>
  <sheetData>
    <row r="1" spans="1:63" s="19" customFormat="1" ht="20.25">
      <c r="A1" s="65" t="s">
        <v>97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7"/>
    </row>
    <row r="2" spans="1:63">
      <c r="A2" s="20" t="s">
        <v>96</v>
      </c>
      <c r="B2" s="21">
        <v>0.01</v>
      </c>
      <c r="C2" s="21">
        <v>0.02</v>
      </c>
      <c r="D2" s="21">
        <v>0.03</v>
      </c>
      <c r="E2" s="21">
        <v>0.04</v>
      </c>
      <c r="F2" s="22">
        <v>0.05</v>
      </c>
      <c r="G2" s="21">
        <v>0.06</v>
      </c>
      <c r="H2" s="21">
        <v>7.0000000000000007E-2</v>
      </c>
      <c r="I2" s="21">
        <v>0.08</v>
      </c>
      <c r="J2" s="21">
        <v>0.09</v>
      </c>
      <c r="K2" s="22">
        <v>0.1</v>
      </c>
      <c r="L2" s="21">
        <v>0.11</v>
      </c>
      <c r="M2" s="21">
        <v>0.12</v>
      </c>
      <c r="N2" s="21">
        <v>0.13</v>
      </c>
      <c r="O2" s="21">
        <v>0.14000000000000001</v>
      </c>
      <c r="P2" s="22">
        <v>0.15</v>
      </c>
      <c r="Q2" s="21">
        <v>0.16</v>
      </c>
      <c r="R2" s="21">
        <v>0.17</v>
      </c>
      <c r="S2" s="21">
        <v>0.18</v>
      </c>
      <c r="T2" s="21">
        <v>0.19</v>
      </c>
      <c r="U2" s="22">
        <v>0.2</v>
      </c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</row>
    <row r="3" spans="1:63">
      <c r="A3" s="25">
        <v>1</v>
      </c>
      <c r="B3" s="26">
        <f t="shared" ref="B3:Q18" si="0">1/(1+B$2)^$A3</f>
        <v>0.99009900990099009</v>
      </c>
      <c r="C3" s="26">
        <f t="shared" si="0"/>
        <v>0.98039215686274506</v>
      </c>
      <c r="D3" s="26">
        <f t="shared" si="0"/>
        <v>0.970873786407767</v>
      </c>
      <c r="E3" s="26">
        <f t="shared" si="0"/>
        <v>0.96153846153846145</v>
      </c>
      <c r="F3" s="27">
        <f t="shared" si="0"/>
        <v>0.95238095238095233</v>
      </c>
      <c r="G3" s="26">
        <f t="shared" si="0"/>
        <v>0.94339622641509424</v>
      </c>
      <c r="H3" s="26">
        <f t="shared" si="0"/>
        <v>0.93457943925233644</v>
      </c>
      <c r="I3" s="26">
        <f t="shared" si="0"/>
        <v>0.92592592592592582</v>
      </c>
      <c r="J3" s="26">
        <f t="shared" si="0"/>
        <v>0.9174311926605504</v>
      </c>
      <c r="K3" s="27">
        <f t="shared" si="0"/>
        <v>0.90909090909090906</v>
      </c>
      <c r="L3" s="26">
        <f t="shared" si="0"/>
        <v>0.9009009009009008</v>
      </c>
      <c r="M3" s="26">
        <f t="shared" si="0"/>
        <v>0.89285714285714279</v>
      </c>
      <c r="N3" s="26">
        <f t="shared" si="0"/>
        <v>0.88495575221238942</v>
      </c>
      <c r="O3" s="26">
        <f t="shared" si="0"/>
        <v>0.8771929824561403</v>
      </c>
      <c r="P3" s="27">
        <f t="shared" si="0"/>
        <v>0.86956521739130443</v>
      </c>
      <c r="Q3" s="26">
        <f t="shared" si="0"/>
        <v>0.86206896551724144</v>
      </c>
      <c r="R3" s="26">
        <f t="shared" ref="R3:U17" si="1">1/(1+R$2)^$A3</f>
        <v>0.85470085470085477</v>
      </c>
      <c r="S3" s="26">
        <f t="shared" si="1"/>
        <v>0.84745762711864414</v>
      </c>
      <c r="T3" s="26">
        <f t="shared" si="1"/>
        <v>0.84033613445378152</v>
      </c>
      <c r="U3" s="27">
        <f t="shared" si="1"/>
        <v>0.83333333333333337</v>
      </c>
    </row>
    <row r="4" spans="1:63">
      <c r="A4" s="25">
        <v>2</v>
      </c>
      <c r="B4" s="26">
        <f t="shared" si="0"/>
        <v>0.98029604940692083</v>
      </c>
      <c r="C4" s="26">
        <f t="shared" si="0"/>
        <v>0.96116878123798544</v>
      </c>
      <c r="D4" s="26">
        <f t="shared" si="0"/>
        <v>0.94259590913375435</v>
      </c>
      <c r="E4" s="26">
        <f t="shared" si="0"/>
        <v>0.92455621301775137</v>
      </c>
      <c r="F4" s="27">
        <f t="shared" si="0"/>
        <v>0.90702947845804982</v>
      </c>
      <c r="G4" s="26">
        <f t="shared" si="0"/>
        <v>0.88999644001423983</v>
      </c>
      <c r="H4" s="26">
        <f t="shared" si="0"/>
        <v>0.87343872827321156</v>
      </c>
      <c r="I4" s="26">
        <f t="shared" si="0"/>
        <v>0.85733882030178321</v>
      </c>
      <c r="J4" s="26">
        <f t="shared" si="0"/>
        <v>0.84167999326655996</v>
      </c>
      <c r="K4" s="27">
        <f t="shared" si="0"/>
        <v>0.82644628099173545</v>
      </c>
      <c r="L4" s="26">
        <f t="shared" si="0"/>
        <v>0.8116224332440547</v>
      </c>
      <c r="M4" s="26">
        <f t="shared" si="0"/>
        <v>0.79719387755102034</v>
      </c>
      <c r="N4" s="26">
        <f t="shared" si="0"/>
        <v>0.78314668337379612</v>
      </c>
      <c r="O4" s="26">
        <f t="shared" si="0"/>
        <v>0.76946752847029842</v>
      </c>
      <c r="P4" s="27">
        <f t="shared" si="0"/>
        <v>0.7561436672967865</v>
      </c>
      <c r="Q4" s="26">
        <f t="shared" si="0"/>
        <v>0.74316290130796681</v>
      </c>
      <c r="R4" s="26">
        <f t="shared" si="1"/>
        <v>0.73051355102637161</v>
      </c>
      <c r="S4" s="26">
        <f t="shared" si="1"/>
        <v>0.71818442976156283</v>
      </c>
      <c r="T4" s="26">
        <f t="shared" si="1"/>
        <v>0.70616481886872395</v>
      </c>
      <c r="U4" s="27">
        <f t="shared" si="1"/>
        <v>0.69444444444444442</v>
      </c>
    </row>
    <row r="5" spans="1:63">
      <c r="A5" s="25">
        <v>3</v>
      </c>
      <c r="B5" s="26">
        <f t="shared" si="0"/>
        <v>0.97059014792764453</v>
      </c>
      <c r="C5" s="26">
        <f t="shared" si="0"/>
        <v>0.94232233454704462</v>
      </c>
      <c r="D5" s="26">
        <f t="shared" si="0"/>
        <v>0.91514165935315961</v>
      </c>
      <c r="E5" s="26">
        <f t="shared" si="0"/>
        <v>0.88899635867091487</v>
      </c>
      <c r="F5" s="27">
        <f t="shared" si="0"/>
        <v>0.86383759853147601</v>
      </c>
      <c r="G5" s="26">
        <f t="shared" si="0"/>
        <v>0.8396192830323016</v>
      </c>
      <c r="H5" s="26">
        <f t="shared" si="0"/>
        <v>0.81629787689085187</v>
      </c>
      <c r="I5" s="26">
        <f t="shared" si="0"/>
        <v>0.79383224102016958</v>
      </c>
      <c r="J5" s="26">
        <f t="shared" si="0"/>
        <v>0.77218348006106419</v>
      </c>
      <c r="K5" s="27">
        <f t="shared" si="0"/>
        <v>0.75131480090157754</v>
      </c>
      <c r="L5" s="26">
        <f t="shared" si="0"/>
        <v>0.73119138130095018</v>
      </c>
      <c r="M5" s="26">
        <f t="shared" si="0"/>
        <v>0.71178024781341087</v>
      </c>
      <c r="N5" s="26">
        <f t="shared" si="0"/>
        <v>0.69305016227769578</v>
      </c>
      <c r="O5" s="26">
        <f t="shared" si="0"/>
        <v>0.67497151620201612</v>
      </c>
      <c r="P5" s="27">
        <f t="shared" si="0"/>
        <v>0.65751623243198831</v>
      </c>
      <c r="Q5" s="26">
        <f t="shared" si="0"/>
        <v>0.64065767354135073</v>
      </c>
      <c r="R5" s="26">
        <f t="shared" si="1"/>
        <v>0.62437055643279626</v>
      </c>
      <c r="S5" s="26">
        <f t="shared" si="1"/>
        <v>0.6086308726792905</v>
      </c>
      <c r="T5" s="26">
        <f t="shared" si="1"/>
        <v>0.59341581417539835</v>
      </c>
      <c r="U5" s="27">
        <f t="shared" si="1"/>
        <v>0.57870370370370372</v>
      </c>
    </row>
    <row r="6" spans="1:63">
      <c r="A6" s="25">
        <v>4</v>
      </c>
      <c r="B6" s="26">
        <f t="shared" si="0"/>
        <v>0.96098034448281622</v>
      </c>
      <c r="C6" s="26">
        <f t="shared" si="0"/>
        <v>0.9238454260265142</v>
      </c>
      <c r="D6" s="26">
        <f t="shared" si="0"/>
        <v>0.888487047915689</v>
      </c>
      <c r="E6" s="26">
        <f t="shared" si="0"/>
        <v>0.85480419102972571</v>
      </c>
      <c r="F6" s="27">
        <f t="shared" si="0"/>
        <v>0.82270247479188197</v>
      </c>
      <c r="G6" s="26">
        <f t="shared" si="0"/>
        <v>0.79209366323802044</v>
      </c>
      <c r="H6" s="26">
        <f t="shared" si="0"/>
        <v>0.7628952120475252</v>
      </c>
      <c r="I6" s="26">
        <f t="shared" si="0"/>
        <v>0.73502985279645328</v>
      </c>
      <c r="J6" s="26">
        <f t="shared" si="0"/>
        <v>0.7084252110651964</v>
      </c>
      <c r="K6" s="27">
        <f t="shared" si="0"/>
        <v>0.68301345536507052</v>
      </c>
      <c r="L6" s="26">
        <f t="shared" si="0"/>
        <v>0.65873097414500015</v>
      </c>
      <c r="M6" s="26">
        <f t="shared" si="0"/>
        <v>0.63551807840483121</v>
      </c>
      <c r="N6" s="26">
        <f t="shared" si="0"/>
        <v>0.61331872767937679</v>
      </c>
      <c r="O6" s="26">
        <f t="shared" si="0"/>
        <v>0.59208027737018942</v>
      </c>
      <c r="P6" s="27">
        <f t="shared" si="0"/>
        <v>0.57175324559303342</v>
      </c>
      <c r="Q6" s="26">
        <f t="shared" si="0"/>
        <v>0.5522910978804747</v>
      </c>
      <c r="R6" s="26">
        <f t="shared" si="1"/>
        <v>0.53365004823315931</v>
      </c>
      <c r="S6" s="26">
        <f t="shared" si="1"/>
        <v>0.51578887515194116</v>
      </c>
      <c r="T6" s="26">
        <f t="shared" si="1"/>
        <v>0.49866875140789779</v>
      </c>
      <c r="U6" s="27">
        <f t="shared" si="1"/>
        <v>0.48225308641975312</v>
      </c>
    </row>
    <row r="7" spans="1:63">
      <c r="A7" s="20">
        <v>5</v>
      </c>
      <c r="B7" s="28">
        <f t="shared" si="0"/>
        <v>0.95146568760674888</v>
      </c>
      <c r="C7" s="28">
        <f t="shared" si="0"/>
        <v>0.90573080982991594</v>
      </c>
      <c r="D7" s="28">
        <f t="shared" si="0"/>
        <v>0.86260878438416411</v>
      </c>
      <c r="E7" s="28">
        <f t="shared" si="0"/>
        <v>0.82192710675935154</v>
      </c>
      <c r="F7" s="29">
        <f t="shared" si="0"/>
        <v>0.78352616646845896</v>
      </c>
      <c r="G7" s="28">
        <f t="shared" si="0"/>
        <v>0.74725817286605689</v>
      </c>
      <c r="H7" s="28">
        <f t="shared" si="0"/>
        <v>0.71298617948366838</v>
      </c>
      <c r="I7" s="28">
        <f t="shared" si="0"/>
        <v>0.68058319703375303</v>
      </c>
      <c r="J7" s="28">
        <f t="shared" si="0"/>
        <v>0.64993138629834524</v>
      </c>
      <c r="K7" s="29">
        <f t="shared" si="0"/>
        <v>0.62092132305915493</v>
      </c>
      <c r="L7" s="28">
        <f t="shared" si="0"/>
        <v>0.5934513280585586</v>
      </c>
      <c r="M7" s="28">
        <f t="shared" si="0"/>
        <v>0.56742685571859919</v>
      </c>
      <c r="N7" s="28">
        <f t="shared" si="0"/>
        <v>0.54275993599944861</v>
      </c>
      <c r="O7" s="28">
        <f t="shared" si="0"/>
        <v>0.51936866435981521</v>
      </c>
      <c r="P7" s="29">
        <f t="shared" si="0"/>
        <v>0.49717673529828987</v>
      </c>
      <c r="Q7" s="28">
        <f t="shared" si="0"/>
        <v>0.47611301541420237</v>
      </c>
      <c r="R7" s="28">
        <f t="shared" si="1"/>
        <v>0.45611115233603361</v>
      </c>
      <c r="S7" s="28">
        <f t="shared" si="1"/>
        <v>0.43710921623045873</v>
      </c>
      <c r="T7" s="28">
        <f t="shared" si="1"/>
        <v>0.41904937093100653</v>
      </c>
      <c r="U7" s="29">
        <f t="shared" si="1"/>
        <v>0.4018775720164609</v>
      </c>
    </row>
    <row r="8" spans="1:63">
      <c r="A8" s="25">
        <v>6</v>
      </c>
      <c r="B8" s="26">
        <f t="shared" si="0"/>
        <v>0.94204523525420658</v>
      </c>
      <c r="C8" s="26">
        <f t="shared" si="0"/>
        <v>0.88797138218619198</v>
      </c>
      <c r="D8" s="26">
        <f t="shared" si="0"/>
        <v>0.83748425668365445</v>
      </c>
      <c r="E8" s="26">
        <f t="shared" si="0"/>
        <v>0.79031452573014571</v>
      </c>
      <c r="F8" s="27">
        <f t="shared" si="0"/>
        <v>0.74621539663662761</v>
      </c>
      <c r="G8" s="26">
        <f t="shared" si="0"/>
        <v>0.70496054043967626</v>
      </c>
      <c r="H8" s="26">
        <f t="shared" si="0"/>
        <v>0.66634222381651254</v>
      </c>
      <c r="I8" s="26">
        <f t="shared" si="0"/>
        <v>0.63016962688310452</v>
      </c>
      <c r="J8" s="26">
        <f t="shared" si="0"/>
        <v>0.5962673268792158</v>
      </c>
      <c r="K8" s="27">
        <f t="shared" si="0"/>
        <v>0.56447393005377722</v>
      </c>
      <c r="L8" s="26">
        <f t="shared" si="0"/>
        <v>0.53464083608879154</v>
      </c>
      <c r="M8" s="26">
        <f t="shared" si="0"/>
        <v>0.50663112117732068</v>
      </c>
      <c r="N8" s="26">
        <f t="shared" si="0"/>
        <v>0.48031852743314046</v>
      </c>
      <c r="O8" s="26">
        <f t="shared" si="0"/>
        <v>0.45558654768404844</v>
      </c>
      <c r="P8" s="27">
        <f t="shared" si="0"/>
        <v>0.43232759591155645</v>
      </c>
      <c r="Q8" s="26">
        <f t="shared" si="0"/>
        <v>0.41044225466741585</v>
      </c>
      <c r="R8" s="26">
        <f t="shared" si="1"/>
        <v>0.38983859174019969</v>
      </c>
      <c r="S8" s="26">
        <f t="shared" si="1"/>
        <v>0.37043153917835481</v>
      </c>
      <c r="T8" s="26">
        <f t="shared" si="1"/>
        <v>0.3521423285134509</v>
      </c>
      <c r="U8" s="27">
        <f t="shared" si="1"/>
        <v>0.33489797668038412</v>
      </c>
    </row>
    <row r="9" spans="1:63">
      <c r="A9" s="25">
        <v>7</v>
      </c>
      <c r="B9" s="26">
        <f t="shared" si="0"/>
        <v>0.93271805470713554</v>
      </c>
      <c r="C9" s="26">
        <f t="shared" si="0"/>
        <v>0.87056017861391388</v>
      </c>
      <c r="D9" s="26">
        <f t="shared" si="0"/>
        <v>0.81309151134335378</v>
      </c>
      <c r="E9" s="26">
        <f t="shared" si="0"/>
        <v>0.75991781320206331</v>
      </c>
      <c r="F9" s="27">
        <f t="shared" si="0"/>
        <v>0.71068133013012147</v>
      </c>
      <c r="G9" s="26">
        <f t="shared" si="0"/>
        <v>0.66505711362233599</v>
      </c>
      <c r="H9" s="26">
        <f t="shared" si="0"/>
        <v>0.62274974188459109</v>
      </c>
      <c r="I9" s="26">
        <f t="shared" si="0"/>
        <v>0.58349039526213387</v>
      </c>
      <c r="J9" s="26">
        <f t="shared" si="0"/>
        <v>0.54703424484331731</v>
      </c>
      <c r="K9" s="27">
        <f t="shared" si="0"/>
        <v>0.51315811823070645</v>
      </c>
      <c r="L9" s="26">
        <f t="shared" si="0"/>
        <v>0.48165841089080319</v>
      </c>
      <c r="M9" s="26">
        <f t="shared" si="0"/>
        <v>0.45234921533689343</v>
      </c>
      <c r="N9" s="26">
        <f t="shared" si="0"/>
        <v>0.425060643746142</v>
      </c>
      <c r="O9" s="26">
        <f t="shared" si="0"/>
        <v>0.39963732252986695</v>
      </c>
      <c r="P9" s="27">
        <f t="shared" si="0"/>
        <v>0.37593703992309269</v>
      </c>
      <c r="Q9" s="26">
        <f t="shared" si="0"/>
        <v>0.35382952988570338</v>
      </c>
      <c r="R9" s="26">
        <f t="shared" si="1"/>
        <v>0.33319537755572626</v>
      </c>
      <c r="S9" s="26">
        <f t="shared" si="1"/>
        <v>0.31392503320199561</v>
      </c>
      <c r="T9" s="26">
        <f t="shared" si="1"/>
        <v>0.29591792312054699</v>
      </c>
      <c r="U9" s="27">
        <f t="shared" si="1"/>
        <v>0.27908164723365342</v>
      </c>
    </row>
    <row r="10" spans="1:63">
      <c r="A10" s="25">
        <v>8</v>
      </c>
      <c r="B10" s="26">
        <f t="shared" si="0"/>
        <v>0.92348322248231218</v>
      </c>
      <c r="C10" s="26">
        <f t="shared" si="0"/>
        <v>0.85349037119011162</v>
      </c>
      <c r="D10" s="26">
        <f t="shared" si="0"/>
        <v>0.78940923431393573</v>
      </c>
      <c r="E10" s="26">
        <f t="shared" si="0"/>
        <v>0.73069020500198378</v>
      </c>
      <c r="F10" s="27">
        <f t="shared" si="0"/>
        <v>0.67683936202868722</v>
      </c>
      <c r="G10" s="26">
        <f t="shared" si="0"/>
        <v>0.62741237134182648</v>
      </c>
      <c r="H10" s="26">
        <f t="shared" si="0"/>
        <v>0.5820091045650384</v>
      </c>
      <c r="I10" s="26">
        <f t="shared" si="0"/>
        <v>0.54026888450197574</v>
      </c>
      <c r="J10" s="26">
        <f t="shared" si="0"/>
        <v>0.50186627967276809</v>
      </c>
      <c r="K10" s="27">
        <f t="shared" si="0"/>
        <v>0.46650738020973315</v>
      </c>
      <c r="L10" s="26">
        <f t="shared" si="0"/>
        <v>0.43392649629802077</v>
      </c>
      <c r="M10" s="26">
        <f t="shared" si="0"/>
        <v>0.4038832279793691</v>
      </c>
      <c r="N10" s="26">
        <f t="shared" si="0"/>
        <v>0.37615986172224958</v>
      </c>
      <c r="O10" s="26">
        <f t="shared" si="0"/>
        <v>0.35055905485076044</v>
      </c>
      <c r="P10" s="27">
        <f t="shared" si="0"/>
        <v>0.32690177384616753</v>
      </c>
      <c r="Q10" s="26">
        <f t="shared" si="0"/>
        <v>0.30502545679802012</v>
      </c>
      <c r="R10" s="26">
        <f t="shared" si="1"/>
        <v>0.28478237397925327</v>
      </c>
      <c r="S10" s="26">
        <f t="shared" si="1"/>
        <v>0.26603816373050476</v>
      </c>
      <c r="T10" s="26">
        <f t="shared" si="1"/>
        <v>0.24867052363071171</v>
      </c>
      <c r="U10" s="27">
        <f t="shared" si="1"/>
        <v>0.23256803936137788</v>
      </c>
    </row>
    <row r="11" spans="1:63">
      <c r="A11" s="25">
        <v>9</v>
      </c>
      <c r="B11" s="26">
        <f t="shared" si="0"/>
        <v>0.91433982423991289</v>
      </c>
      <c r="C11" s="26">
        <f t="shared" si="0"/>
        <v>0.83675526587265847</v>
      </c>
      <c r="D11" s="26">
        <f t="shared" si="0"/>
        <v>0.76641673234362695</v>
      </c>
      <c r="E11" s="26">
        <f t="shared" si="0"/>
        <v>0.70258673557883045</v>
      </c>
      <c r="F11" s="27">
        <f t="shared" si="0"/>
        <v>0.64460891621779726</v>
      </c>
      <c r="G11" s="26">
        <f t="shared" si="0"/>
        <v>0.59189846353002495</v>
      </c>
      <c r="H11" s="26">
        <f t="shared" si="0"/>
        <v>0.54393374258414806</v>
      </c>
      <c r="I11" s="26">
        <f t="shared" si="0"/>
        <v>0.50024896713145905</v>
      </c>
      <c r="J11" s="26">
        <f t="shared" si="0"/>
        <v>0.46042777951630098</v>
      </c>
      <c r="K11" s="27">
        <f t="shared" si="0"/>
        <v>0.42409761837248466</v>
      </c>
      <c r="L11" s="26">
        <f t="shared" si="0"/>
        <v>0.39092477143965831</v>
      </c>
      <c r="M11" s="26">
        <f t="shared" si="0"/>
        <v>0.36061002498157957</v>
      </c>
      <c r="N11" s="26">
        <f t="shared" si="0"/>
        <v>0.33288483338252178</v>
      </c>
      <c r="O11" s="26">
        <f t="shared" si="0"/>
        <v>0.3075079428515442</v>
      </c>
      <c r="P11" s="27">
        <f t="shared" si="0"/>
        <v>0.28426241204014574</v>
      </c>
      <c r="Q11" s="26">
        <f t="shared" si="0"/>
        <v>0.26295297999829326</v>
      </c>
      <c r="R11" s="26">
        <f t="shared" si="1"/>
        <v>0.24340373844380622</v>
      </c>
      <c r="S11" s="26">
        <f t="shared" si="1"/>
        <v>0.22545607095805489</v>
      </c>
      <c r="T11" s="26">
        <f t="shared" si="1"/>
        <v>0.20896682658043003</v>
      </c>
      <c r="U11" s="27">
        <f t="shared" si="1"/>
        <v>0.1938066994678149</v>
      </c>
    </row>
    <row r="12" spans="1:63">
      <c r="A12" s="20">
        <v>10</v>
      </c>
      <c r="B12" s="28">
        <f t="shared" si="0"/>
        <v>0.90528695469298315</v>
      </c>
      <c r="C12" s="28">
        <f t="shared" si="0"/>
        <v>0.82034829987515534</v>
      </c>
      <c r="D12" s="28">
        <f t="shared" si="0"/>
        <v>0.74409391489672516</v>
      </c>
      <c r="E12" s="28">
        <f t="shared" si="0"/>
        <v>0.67556416882579851</v>
      </c>
      <c r="F12" s="29">
        <f t="shared" si="0"/>
        <v>0.61391325354075932</v>
      </c>
      <c r="G12" s="28">
        <f t="shared" si="0"/>
        <v>0.55839477691511785</v>
      </c>
      <c r="H12" s="28">
        <f t="shared" si="0"/>
        <v>0.5083492921347178</v>
      </c>
      <c r="I12" s="28">
        <f t="shared" si="0"/>
        <v>0.46319348808468425</v>
      </c>
      <c r="J12" s="28">
        <f t="shared" si="0"/>
        <v>0.42241080689568894</v>
      </c>
      <c r="K12" s="29">
        <f t="shared" si="0"/>
        <v>0.38554328942953148</v>
      </c>
      <c r="L12" s="28">
        <f t="shared" si="0"/>
        <v>0.3521844787744669</v>
      </c>
      <c r="M12" s="28">
        <f t="shared" si="0"/>
        <v>0.32197323659069599</v>
      </c>
      <c r="N12" s="28">
        <f t="shared" si="0"/>
        <v>0.2945883481261255</v>
      </c>
      <c r="O12" s="28">
        <f t="shared" si="0"/>
        <v>0.26974380951889843</v>
      </c>
      <c r="P12" s="29">
        <f t="shared" si="0"/>
        <v>0.24718470612186585</v>
      </c>
      <c r="Q12" s="28">
        <f t="shared" si="0"/>
        <v>0.22668360344680452</v>
      </c>
      <c r="R12" s="28">
        <f t="shared" si="1"/>
        <v>0.20803738328530447</v>
      </c>
      <c r="S12" s="28">
        <f t="shared" si="1"/>
        <v>0.19106446691360587</v>
      </c>
      <c r="T12" s="28">
        <f t="shared" si="1"/>
        <v>0.17560237527767228</v>
      </c>
      <c r="U12" s="29">
        <f t="shared" si="1"/>
        <v>0.16150558288984573</v>
      </c>
    </row>
    <row r="13" spans="1:63">
      <c r="A13" s="25">
        <v>11</v>
      </c>
      <c r="B13" s="26">
        <f t="shared" si="0"/>
        <v>0.89632371751780526</v>
      </c>
      <c r="C13" s="26">
        <f t="shared" si="0"/>
        <v>0.80426303909328967</v>
      </c>
      <c r="D13" s="26">
        <f t="shared" si="0"/>
        <v>0.72242127659876232</v>
      </c>
      <c r="E13" s="26">
        <f t="shared" si="0"/>
        <v>0.6495809315632679</v>
      </c>
      <c r="F13" s="27">
        <f t="shared" si="0"/>
        <v>0.5846792890864374</v>
      </c>
      <c r="G13" s="26">
        <f t="shared" si="0"/>
        <v>0.52678752539162055</v>
      </c>
      <c r="H13" s="26">
        <f t="shared" si="0"/>
        <v>0.47509279638758667</v>
      </c>
      <c r="I13" s="26">
        <f t="shared" si="0"/>
        <v>0.42888285933767062</v>
      </c>
      <c r="J13" s="26">
        <f t="shared" si="0"/>
        <v>0.38753285036301738</v>
      </c>
      <c r="K13" s="27">
        <f t="shared" si="0"/>
        <v>0.3504938994813922</v>
      </c>
      <c r="L13" s="26">
        <f t="shared" si="0"/>
        <v>0.31728331421123146</v>
      </c>
      <c r="M13" s="26">
        <f t="shared" si="0"/>
        <v>0.28747610409883567</v>
      </c>
      <c r="N13" s="26">
        <f t="shared" si="0"/>
        <v>0.26069765320896066</v>
      </c>
      <c r="O13" s="26">
        <f t="shared" si="0"/>
        <v>0.23661737677096348</v>
      </c>
      <c r="P13" s="27">
        <f t="shared" si="0"/>
        <v>0.21494322271466598</v>
      </c>
      <c r="Q13" s="26">
        <f t="shared" si="0"/>
        <v>0.19541689952310734</v>
      </c>
      <c r="R13" s="26">
        <f t="shared" si="1"/>
        <v>0.17780972930367903</v>
      </c>
      <c r="S13" s="26">
        <f t="shared" si="1"/>
        <v>0.1619190397572931</v>
      </c>
      <c r="T13" s="26">
        <f t="shared" si="1"/>
        <v>0.14756502124174142</v>
      </c>
      <c r="U13" s="27">
        <f t="shared" si="1"/>
        <v>0.13458798574153813</v>
      </c>
    </row>
    <row r="14" spans="1:63">
      <c r="A14" s="25">
        <v>12</v>
      </c>
      <c r="B14" s="26">
        <f t="shared" si="0"/>
        <v>0.88744922526515368</v>
      </c>
      <c r="C14" s="26">
        <f t="shared" si="0"/>
        <v>0.78849317558165644</v>
      </c>
      <c r="D14" s="26">
        <f t="shared" si="0"/>
        <v>0.70137988019297326</v>
      </c>
      <c r="E14" s="26">
        <f t="shared" si="0"/>
        <v>0.62459704958006512</v>
      </c>
      <c r="F14" s="27">
        <f t="shared" si="0"/>
        <v>0.5568374181775595</v>
      </c>
      <c r="G14" s="26">
        <f t="shared" si="0"/>
        <v>0.4969693635770005</v>
      </c>
      <c r="H14" s="26">
        <f t="shared" si="0"/>
        <v>0.44401195924073528</v>
      </c>
      <c r="I14" s="26">
        <f t="shared" si="0"/>
        <v>0.39711375864599124</v>
      </c>
      <c r="J14" s="26">
        <f t="shared" si="0"/>
        <v>0.35553472510368567</v>
      </c>
      <c r="K14" s="27">
        <f t="shared" si="0"/>
        <v>0.31863081771035656</v>
      </c>
      <c r="L14" s="26">
        <f t="shared" si="0"/>
        <v>0.28584082361372198</v>
      </c>
      <c r="M14" s="26">
        <f t="shared" si="0"/>
        <v>0.25667509294538904</v>
      </c>
      <c r="N14" s="26">
        <f t="shared" si="0"/>
        <v>0.23070588779554044</v>
      </c>
      <c r="O14" s="26">
        <f t="shared" si="0"/>
        <v>0.20755910243066969</v>
      </c>
      <c r="P14" s="27">
        <f t="shared" si="0"/>
        <v>0.18690715018666609</v>
      </c>
      <c r="Q14" s="26">
        <f t="shared" si="0"/>
        <v>0.16846284441647186</v>
      </c>
      <c r="R14" s="26">
        <f t="shared" si="1"/>
        <v>0.15197412760998211</v>
      </c>
      <c r="S14" s="26">
        <f t="shared" si="1"/>
        <v>0.13721952521804504</v>
      </c>
      <c r="T14" s="26">
        <f t="shared" si="1"/>
        <v>0.12400421953087515</v>
      </c>
      <c r="U14" s="27">
        <f t="shared" si="1"/>
        <v>0.11215665478461512</v>
      </c>
    </row>
    <row r="15" spans="1:63">
      <c r="A15" s="25">
        <v>13</v>
      </c>
      <c r="B15" s="26">
        <f t="shared" si="0"/>
        <v>0.87866259927242929</v>
      </c>
      <c r="C15" s="26">
        <f t="shared" si="0"/>
        <v>0.77303252508005538</v>
      </c>
      <c r="D15" s="26">
        <f t="shared" si="0"/>
        <v>0.68095133999317792</v>
      </c>
      <c r="E15" s="26">
        <f t="shared" si="0"/>
        <v>0.600574086134678</v>
      </c>
      <c r="F15" s="27">
        <f t="shared" si="0"/>
        <v>0.53032135064529462</v>
      </c>
      <c r="G15" s="26">
        <f t="shared" si="0"/>
        <v>0.46883902224245327</v>
      </c>
      <c r="H15" s="26">
        <f t="shared" si="0"/>
        <v>0.41496444788853759</v>
      </c>
      <c r="I15" s="26">
        <f t="shared" si="0"/>
        <v>0.36769792467221413</v>
      </c>
      <c r="J15" s="26">
        <f t="shared" si="0"/>
        <v>0.32617864688411524</v>
      </c>
      <c r="K15" s="27">
        <f t="shared" si="0"/>
        <v>0.28966437973668779</v>
      </c>
      <c r="L15" s="26">
        <f t="shared" si="0"/>
        <v>0.25751425550785767</v>
      </c>
      <c r="M15" s="26">
        <f t="shared" si="0"/>
        <v>0.22917419012981158</v>
      </c>
      <c r="N15" s="26">
        <f t="shared" si="0"/>
        <v>0.20416450247392959</v>
      </c>
      <c r="O15" s="26">
        <f t="shared" si="0"/>
        <v>0.18206938809707865</v>
      </c>
      <c r="P15" s="27">
        <f t="shared" si="0"/>
        <v>0.16252795668405748</v>
      </c>
      <c r="Q15" s="26">
        <f t="shared" si="0"/>
        <v>0.14522659001419991</v>
      </c>
      <c r="R15" s="26">
        <f t="shared" si="1"/>
        <v>0.12989241676066848</v>
      </c>
      <c r="S15" s="26">
        <f t="shared" si="1"/>
        <v>0.11628773323563139</v>
      </c>
      <c r="T15" s="26">
        <f t="shared" si="1"/>
        <v>0.10420522649653374</v>
      </c>
      <c r="U15" s="27">
        <f t="shared" si="1"/>
        <v>9.3463878987179255E-2</v>
      </c>
    </row>
    <row r="16" spans="1:63">
      <c r="A16" s="25">
        <v>14</v>
      </c>
      <c r="B16" s="26">
        <f t="shared" si="0"/>
        <v>0.86996296957666264</v>
      </c>
      <c r="C16" s="26">
        <f t="shared" si="0"/>
        <v>0.75787502458828948</v>
      </c>
      <c r="D16" s="26">
        <f t="shared" si="0"/>
        <v>0.66111780581861923</v>
      </c>
      <c r="E16" s="26">
        <f t="shared" si="0"/>
        <v>0.57747508282180582</v>
      </c>
      <c r="F16" s="27">
        <f t="shared" si="0"/>
        <v>0.50506795299551888</v>
      </c>
      <c r="G16" s="26">
        <f t="shared" si="0"/>
        <v>0.44230096437967292</v>
      </c>
      <c r="H16" s="26">
        <f t="shared" si="0"/>
        <v>0.3878172410173249</v>
      </c>
      <c r="I16" s="26">
        <f t="shared" si="0"/>
        <v>0.34046104136316119</v>
      </c>
      <c r="J16" s="26">
        <f t="shared" si="0"/>
        <v>0.29924646503129837</v>
      </c>
      <c r="K16" s="27">
        <f t="shared" si="0"/>
        <v>0.26333125430607973</v>
      </c>
      <c r="L16" s="26">
        <f t="shared" si="0"/>
        <v>0.23199482478185374</v>
      </c>
      <c r="M16" s="26">
        <f t="shared" si="0"/>
        <v>0.20461981261590317</v>
      </c>
      <c r="N16" s="26">
        <f t="shared" si="0"/>
        <v>0.18067655086188467</v>
      </c>
      <c r="O16" s="26">
        <f t="shared" si="0"/>
        <v>0.15970998955884091</v>
      </c>
      <c r="P16" s="27">
        <f t="shared" si="0"/>
        <v>0.14132865798613695</v>
      </c>
      <c r="Q16" s="26">
        <f t="shared" si="0"/>
        <v>0.12519533621913784</v>
      </c>
      <c r="R16" s="26">
        <f t="shared" si="1"/>
        <v>0.11101915962450297</v>
      </c>
      <c r="S16" s="26">
        <f t="shared" si="1"/>
        <v>9.8548926470874057E-2</v>
      </c>
      <c r="T16" s="26">
        <f t="shared" si="1"/>
        <v>8.7567417223977942E-2</v>
      </c>
      <c r="U16" s="27">
        <f t="shared" si="1"/>
        <v>7.7886565822649384E-2</v>
      </c>
    </row>
    <row r="17" spans="1:21">
      <c r="A17" s="20">
        <v>15</v>
      </c>
      <c r="B17" s="28">
        <f t="shared" si="0"/>
        <v>0.86134947482837909</v>
      </c>
      <c r="C17" s="28">
        <f t="shared" si="0"/>
        <v>0.74301472998851925</v>
      </c>
      <c r="D17" s="28">
        <f t="shared" si="0"/>
        <v>0.64186194739671765</v>
      </c>
      <c r="E17" s="28">
        <f t="shared" si="0"/>
        <v>0.55526450271327477</v>
      </c>
      <c r="F17" s="29">
        <f t="shared" si="0"/>
        <v>0.48101709809097021</v>
      </c>
      <c r="G17" s="28">
        <f t="shared" si="0"/>
        <v>0.41726506073554037</v>
      </c>
      <c r="H17" s="28">
        <f t="shared" si="0"/>
        <v>0.36244601964235967</v>
      </c>
      <c r="I17" s="28">
        <f t="shared" si="0"/>
        <v>0.31524170496588994</v>
      </c>
      <c r="J17" s="28">
        <f t="shared" si="0"/>
        <v>0.27453804131311776</v>
      </c>
      <c r="K17" s="29">
        <f t="shared" si="0"/>
        <v>0.23939204936916339</v>
      </c>
      <c r="L17" s="28">
        <f t="shared" si="0"/>
        <v>0.2090043466503187</v>
      </c>
      <c r="M17" s="28">
        <f t="shared" si="0"/>
        <v>0.18269626126419927</v>
      </c>
      <c r="N17" s="28">
        <f t="shared" si="0"/>
        <v>0.15989075297511918</v>
      </c>
      <c r="O17" s="28">
        <f t="shared" si="0"/>
        <v>0.1400964820691587</v>
      </c>
      <c r="P17" s="29">
        <f t="shared" si="0"/>
        <v>0.1228944852053365</v>
      </c>
      <c r="Q17" s="28">
        <f t="shared" si="0"/>
        <v>0.10792701398201539</v>
      </c>
      <c r="R17" s="28">
        <f t="shared" si="1"/>
        <v>9.4888170619233325E-2</v>
      </c>
      <c r="S17" s="28">
        <f t="shared" si="1"/>
        <v>8.351603938209666E-2</v>
      </c>
      <c r="T17" s="28">
        <f t="shared" si="1"/>
        <v>7.3586064894099107E-2</v>
      </c>
      <c r="U17" s="29">
        <f t="shared" si="1"/>
        <v>6.4905471518874491E-2</v>
      </c>
    </row>
    <row r="18" spans="1:21">
      <c r="A18" s="25">
        <v>16</v>
      </c>
      <c r="B18" s="26">
        <f t="shared" si="0"/>
        <v>0.8528212622063156</v>
      </c>
      <c r="C18" s="26">
        <f t="shared" si="0"/>
        <v>0.72844581371423445</v>
      </c>
      <c r="D18" s="26">
        <f t="shared" si="0"/>
        <v>0.62316693922011435</v>
      </c>
      <c r="E18" s="26">
        <f t="shared" si="0"/>
        <v>0.53390817568584104</v>
      </c>
      <c r="F18" s="27">
        <f t="shared" si="0"/>
        <v>0.45811152199140021</v>
      </c>
      <c r="G18" s="26">
        <f t="shared" si="0"/>
        <v>0.39364628371277405</v>
      </c>
      <c r="H18" s="26">
        <f t="shared" si="0"/>
        <v>0.33873459779659787</v>
      </c>
      <c r="I18" s="26">
        <f t="shared" si="0"/>
        <v>0.29189046756100923</v>
      </c>
      <c r="J18" s="26">
        <f t="shared" si="0"/>
        <v>0.2518697626725851</v>
      </c>
      <c r="K18" s="27">
        <f t="shared" si="0"/>
        <v>0.21762913579014853</v>
      </c>
      <c r="L18" s="26">
        <f t="shared" si="0"/>
        <v>0.18829220418947626</v>
      </c>
      <c r="M18" s="26">
        <f t="shared" si="0"/>
        <v>0.16312166184303503</v>
      </c>
      <c r="N18" s="26">
        <f t="shared" si="0"/>
        <v>0.14149624157090193</v>
      </c>
      <c r="O18" s="26">
        <f t="shared" si="0"/>
        <v>0.12289165093785848</v>
      </c>
      <c r="P18" s="27">
        <f t="shared" si="0"/>
        <v>0.10686476974377089</v>
      </c>
      <c r="Q18" s="26">
        <f t="shared" ref="Q18:U27" si="2">1/(1+Q$2)^$A18</f>
        <v>9.3040529294840857E-2</v>
      </c>
      <c r="R18" s="26">
        <f t="shared" si="2"/>
        <v>8.1101000529259254E-2</v>
      </c>
      <c r="S18" s="26">
        <f t="shared" si="2"/>
        <v>7.0776304561098874E-2</v>
      </c>
      <c r="T18" s="26">
        <f t="shared" si="2"/>
        <v>6.1837029322772352E-2</v>
      </c>
      <c r="U18" s="27">
        <f t="shared" si="2"/>
        <v>5.4087892932395409E-2</v>
      </c>
    </row>
    <row r="19" spans="1:21">
      <c r="A19" s="25">
        <v>17</v>
      </c>
      <c r="B19" s="26">
        <f t="shared" ref="B19:Q27" si="3">1/(1+B$2)^$A19</f>
        <v>0.84437748733298568</v>
      </c>
      <c r="C19" s="26">
        <f t="shared" si="3"/>
        <v>0.7141625624649357</v>
      </c>
      <c r="D19" s="26">
        <f t="shared" si="3"/>
        <v>0.60501644584477121</v>
      </c>
      <c r="E19" s="26">
        <f t="shared" si="3"/>
        <v>0.51337324585177024</v>
      </c>
      <c r="F19" s="27">
        <f t="shared" si="3"/>
        <v>0.43629668761085727</v>
      </c>
      <c r="G19" s="26">
        <f t="shared" si="3"/>
        <v>0.37136441859695657</v>
      </c>
      <c r="H19" s="26">
        <f t="shared" si="3"/>
        <v>0.31657439046411018</v>
      </c>
      <c r="I19" s="26">
        <f t="shared" si="3"/>
        <v>0.27026895144537894</v>
      </c>
      <c r="J19" s="26">
        <f t="shared" si="3"/>
        <v>0.23107317676383954</v>
      </c>
      <c r="K19" s="27">
        <f t="shared" si="3"/>
        <v>0.19784466890013502</v>
      </c>
      <c r="L19" s="26">
        <f t="shared" si="3"/>
        <v>0.16963261638691554</v>
      </c>
      <c r="M19" s="26">
        <f t="shared" si="3"/>
        <v>0.14564434093128129</v>
      </c>
      <c r="N19" s="26">
        <f t="shared" si="3"/>
        <v>0.12521791289460349</v>
      </c>
      <c r="O19" s="26">
        <f t="shared" si="3"/>
        <v>0.107799693805139</v>
      </c>
      <c r="P19" s="27">
        <f t="shared" si="3"/>
        <v>9.2925886733713825E-2</v>
      </c>
      <c r="Q19" s="26">
        <f t="shared" si="3"/>
        <v>8.0207352840380053E-2</v>
      </c>
      <c r="R19" s="26">
        <f t="shared" si="2"/>
        <v>6.9317094469452362E-2</v>
      </c>
      <c r="S19" s="26">
        <f t="shared" si="2"/>
        <v>5.9979919119575315E-2</v>
      </c>
      <c r="T19" s="26">
        <f t="shared" si="2"/>
        <v>5.1963890187203661E-2</v>
      </c>
      <c r="U19" s="27">
        <f t="shared" si="2"/>
        <v>4.5073244110329508E-2</v>
      </c>
    </row>
    <row r="20" spans="1:21">
      <c r="A20" s="25">
        <v>18</v>
      </c>
      <c r="B20" s="26">
        <f t="shared" si="3"/>
        <v>0.83601731419107495</v>
      </c>
      <c r="C20" s="26">
        <f t="shared" si="3"/>
        <v>0.7001593749656233</v>
      </c>
      <c r="D20" s="26">
        <f t="shared" si="3"/>
        <v>0.5873946076162827</v>
      </c>
      <c r="E20" s="26">
        <f t="shared" si="3"/>
        <v>0.49362812101131748</v>
      </c>
      <c r="F20" s="27">
        <f t="shared" si="3"/>
        <v>0.41552065486748313</v>
      </c>
      <c r="G20" s="26">
        <f t="shared" si="3"/>
        <v>0.35034379112920433</v>
      </c>
      <c r="H20" s="26">
        <f t="shared" si="3"/>
        <v>0.29586391632159825</v>
      </c>
      <c r="I20" s="26">
        <f t="shared" si="3"/>
        <v>0.25024902911609154</v>
      </c>
      <c r="J20" s="26">
        <f t="shared" si="3"/>
        <v>0.21199374015031147</v>
      </c>
      <c r="K20" s="27">
        <f t="shared" si="3"/>
        <v>0.17985878990921364</v>
      </c>
      <c r="L20" s="26">
        <f t="shared" si="3"/>
        <v>0.15282217692514913</v>
      </c>
      <c r="M20" s="26">
        <f t="shared" si="3"/>
        <v>0.13003959011721541</v>
      </c>
      <c r="N20" s="26">
        <f t="shared" si="3"/>
        <v>0.1108123122961093</v>
      </c>
      <c r="O20" s="26">
        <f t="shared" si="3"/>
        <v>9.4561134916788581E-2</v>
      </c>
      <c r="P20" s="27">
        <f t="shared" si="3"/>
        <v>8.0805118898881603E-2</v>
      </c>
      <c r="Q20" s="26">
        <f t="shared" si="3"/>
        <v>6.9144269689982801E-2</v>
      </c>
      <c r="R20" s="26">
        <f t="shared" si="2"/>
        <v>5.9245379888420824E-2</v>
      </c>
      <c r="S20" s="26">
        <f t="shared" si="2"/>
        <v>5.0830439931843489E-2</v>
      </c>
      <c r="T20" s="26">
        <f t="shared" si="2"/>
        <v>4.3667134611095518E-2</v>
      </c>
      <c r="U20" s="27">
        <f t="shared" si="2"/>
        <v>3.7561036758607926E-2</v>
      </c>
    </row>
    <row r="21" spans="1:21">
      <c r="A21" s="25">
        <v>19</v>
      </c>
      <c r="B21" s="26">
        <f t="shared" si="3"/>
        <v>0.82773991504066846</v>
      </c>
      <c r="C21" s="26">
        <f t="shared" si="3"/>
        <v>0.68643075977021895</v>
      </c>
      <c r="D21" s="26">
        <f t="shared" si="3"/>
        <v>0.57028602681192497</v>
      </c>
      <c r="E21" s="26">
        <f t="shared" si="3"/>
        <v>0.47464242404934376</v>
      </c>
      <c r="F21" s="27">
        <f t="shared" si="3"/>
        <v>0.39573395701665059</v>
      </c>
      <c r="G21" s="26">
        <f t="shared" si="3"/>
        <v>0.3305130104992493</v>
      </c>
      <c r="H21" s="26">
        <f t="shared" si="3"/>
        <v>0.27650833301083949</v>
      </c>
      <c r="I21" s="26">
        <f t="shared" si="3"/>
        <v>0.23171206399638106</v>
      </c>
      <c r="J21" s="26">
        <f t="shared" si="3"/>
        <v>0.19448966986267105</v>
      </c>
      <c r="K21" s="27">
        <f t="shared" si="3"/>
        <v>0.16350799082655781</v>
      </c>
      <c r="L21" s="26">
        <f t="shared" si="3"/>
        <v>0.13767763686950371</v>
      </c>
      <c r="M21" s="26">
        <f t="shared" si="3"/>
        <v>0.1161067768903709</v>
      </c>
      <c r="N21" s="26">
        <f t="shared" si="3"/>
        <v>9.8063993182397627E-2</v>
      </c>
      <c r="O21" s="26">
        <f t="shared" si="3"/>
        <v>8.2948363962095248E-2</v>
      </c>
      <c r="P21" s="27">
        <f t="shared" si="3"/>
        <v>7.0265320781636179E-2</v>
      </c>
      <c r="Q21" s="26">
        <f t="shared" si="3"/>
        <v>5.9607129043088625E-2</v>
      </c>
      <c r="R21" s="26">
        <f t="shared" si="2"/>
        <v>5.0637076827710105E-2</v>
      </c>
      <c r="S21" s="26">
        <f t="shared" si="2"/>
        <v>4.3076644010036858E-2</v>
      </c>
      <c r="T21" s="26">
        <f t="shared" si="2"/>
        <v>3.6695071101760936E-2</v>
      </c>
      <c r="U21" s="27">
        <f t="shared" si="2"/>
        <v>3.1300863965506603E-2</v>
      </c>
    </row>
    <row r="22" spans="1:21">
      <c r="A22" s="20">
        <v>20</v>
      </c>
      <c r="B22" s="28">
        <f t="shared" si="3"/>
        <v>0.81954447033729538</v>
      </c>
      <c r="C22" s="28">
        <f t="shared" si="3"/>
        <v>0.67297133310805779</v>
      </c>
      <c r="D22" s="28">
        <f t="shared" si="3"/>
        <v>0.55367575418633497</v>
      </c>
      <c r="E22" s="28">
        <f t="shared" si="3"/>
        <v>0.45638694620129205</v>
      </c>
      <c r="F22" s="29">
        <f t="shared" si="3"/>
        <v>0.37688948287300061</v>
      </c>
      <c r="G22" s="28">
        <f t="shared" si="3"/>
        <v>0.31180472688608429</v>
      </c>
      <c r="H22" s="28">
        <f t="shared" si="3"/>
        <v>0.2584190028138687</v>
      </c>
      <c r="I22" s="28">
        <f t="shared" si="3"/>
        <v>0.21454820740405653</v>
      </c>
      <c r="J22" s="28">
        <f t="shared" si="3"/>
        <v>0.17843088978226704</v>
      </c>
      <c r="K22" s="29">
        <f t="shared" si="3"/>
        <v>0.14864362802414349</v>
      </c>
      <c r="L22" s="28">
        <f t="shared" si="3"/>
        <v>0.12403390708964297</v>
      </c>
      <c r="M22" s="28">
        <f t="shared" si="3"/>
        <v>0.1036667650806883</v>
      </c>
      <c r="N22" s="28">
        <f t="shared" si="3"/>
        <v>8.678229485167932E-2</v>
      </c>
      <c r="O22" s="28">
        <f t="shared" si="3"/>
        <v>7.2761722773767745E-2</v>
      </c>
      <c r="P22" s="29">
        <f t="shared" si="3"/>
        <v>6.1100278940553199E-2</v>
      </c>
      <c r="Q22" s="28">
        <f t="shared" si="3"/>
        <v>5.138545607162813E-2</v>
      </c>
      <c r="R22" s="28">
        <f t="shared" si="2"/>
        <v>4.3279552844196684E-2</v>
      </c>
      <c r="S22" s="28">
        <f t="shared" si="2"/>
        <v>3.6505630516980393E-2</v>
      </c>
      <c r="T22" s="28">
        <f t="shared" si="2"/>
        <v>3.0836194203160455E-2</v>
      </c>
      <c r="U22" s="29">
        <f t="shared" si="2"/>
        <v>2.6084053304588836E-2</v>
      </c>
    </row>
    <row r="23" spans="1:21">
      <c r="A23" s="25">
        <v>25</v>
      </c>
      <c r="B23" s="26">
        <f t="shared" si="3"/>
        <v>0.77976844299378323</v>
      </c>
      <c r="C23" s="26">
        <f t="shared" si="3"/>
        <v>0.60953087052827937</v>
      </c>
      <c r="D23" s="26">
        <f t="shared" si="3"/>
        <v>0.47760556926165965</v>
      </c>
      <c r="E23" s="26">
        <f t="shared" si="3"/>
        <v>0.37511680225396377</v>
      </c>
      <c r="F23" s="27">
        <f t="shared" si="3"/>
        <v>0.29530277169776209</v>
      </c>
      <c r="G23" s="26">
        <f t="shared" si="3"/>
        <v>0.23299863050389524</v>
      </c>
      <c r="H23" s="26">
        <f t="shared" si="3"/>
        <v>0.18424917752223957</v>
      </c>
      <c r="I23" s="26">
        <f t="shared" si="3"/>
        <v>0.1460179049129135</v>
      </c>
      <c r="J23" s="26">
        <f t="shared" si="3"/>
        <v>0.11596783555463605</v>
      </c>
      <c r="K23" s="27">
        <f t="shared" si="3"/>
        <v>9.2295998177064048E-2</v>
      </c>
      <c r="L23" s="26">
        <f t="shared" si="3"/>
        <v>7.3608086886640473E-2</v>
      </c>
      <c r="M23" s="26">
        <f t="shared" si="3"/>
        <v>5.8823306552253637E-2</v>
      </c>
      <c r="N23" s="26">
        <f t="shared" si="3"/>
        <v>4.7101952799582736E-2</v>
      </c>
      <c r="O23" s="26">
        <f t="shared" si="3"/>
        <v>3.779015877353091E-2</v>
      </c>
      <c r="P23" s="27">
        <f t="shared" si="3"/>
        <v>3.03776372094791E-2</v>
      </c>
      <c r="Q23" s="26">
        <f t="shared" si="3"/>
        <v>2.4465284438696902E-2</v>
      </c>
      <c r="R23" s="26">
        <f t="shared" si="2"/>
        <v>1.9740286720354813E-2</v>
      </c>
      <c r="S23" s="26">
        <f t="shared" si="2"/>
        <v>1.595694754327601E-2</v>
      </c>
      <c r="T23" s="26">
        <f t="shared" si="2"/>
        <v>1.2921887782740737E-2</v>
      </c>
      <c r="U23" s="27">
        <f t="shared" si="2"/>
        <v>1.0482596010396106E-2</v>
      </c>
    </row>
    <row r="24" spans="1:21">
      <c r="A24" s="25">
        <v>30</v>
      </c>
      <c r="B24" s="26">
        <f t="shared" si="3"/>
        <v>0.74192291778712394</v>
      </c>
      <c r="C24" s="26">
        <f t="shared" si="3"/>
        <v>0.55207088897991197</v>
      </c>
      <c r="D24" s="26">
        <f t="shared" si="3"/>
        <v>0.41198675951590691</v>
      </c>
      <c r="E24" s="26">
        <f t="shared" si="3"/>
        <v>0.30831866797342034</v>
      </c>
      <c r="F24" s="27">
        <f t="shared" si="3"/>
        <v>0.23137744865585813</v>
      </c>
      <c r="G24" s="26">
        <f t="shared" si="3"/>
        <v>0.17411013091063426</v>
      </c>
      <c r="H24" s="26">
        <f t="shared" si="3"/>
        <v>0.13136711715458982</v>
      </c>
      <c r="I24" s="26">
        <f t="shared" si="3"/>
        <v>9.9377332549801231E-2</v>
      </c>
      <c r="J24" s="26">
        <f t="shared" si="3"/>
        <v>7.5371136128043151E-2</v>
      </c>
      <c r="K24" s="27">
        <f t="shared" si="3"/>
        <v>5.7308553301167964E-2</v>
      </c>
      <c r="L24" s="26">
        <f t="shared" si="3"/>
        <v>4.3682816918726573E-2</v>
      </c>
      <c r="M24" s="26">
        <f t="shared" si="3"/>
        <v>3.3377923879916553E-2</v>
      </c>
      <c r="N24" s="26">
        <f t="shared" si="3"/>
        <v>2.556505288695058E-2</v>
      </c>
      <c r="O24" s="26">
        <f t="shared" si="3"/>
        <v>1.9627024288154101E-2</v>
      </c>
      <c r="P24" s="27">
        <f t="shared" si="3"/>
        <v>1.5103054493884669E-2</v>
      </c>
      <c r="Q24" s="26">
        <f t="shared" si="3"/>
        <v>1.1648240347074144E-2</v>
      </c>
      <c r="R24" s="26">
        <f t="shared" si="2"/>
        <v>9.0037649234647327E-3</v>
      </c>
      <c r="S24" s="26">
        <f t="shared" si="2"/>
        <v>6.9749288340719201E-3</v>
      </c>
      <c r="T24" s="26">
        <f t="shared" si="2"/>
        <v>5.4149089465985647E-3</v>
      </c>
      <c r="U24" s="27">
        <f t="shared" si="2"/>
        <v>4.2127202330874275E-3</v>
      </c>
    </row>
    <row r="25" spans="1:21">
      <c r="A25" s="25">
        <v>35</v>
      </c>
      <c r="B25" s="26">
        <f t="shared" si="3"/>
        <v>0.70591419912353137</v>
      </c>
      <c r="C25" s="26">
        <f t="shared" si="3"/>
        <v>0.50002761335929735</v>
      </c>
      <c r="D25" s="26">
        <f t="shared" si="3"/>
        <v>0.35538339780838735</v>
      </c>
      <c r="E25" s="26">
        <f t="shared" si="3"/>
        <v>0.25341547072729048</v>
      </c>
      <c r="F25" s="27">
        <f t="shared" si="3"/>
        <v>0.18129028535257716</v>
      </c>
      <c r="G25" s="26">
        <f t="shared" si="3"/>
        <v>0.13010521830175056</v>
      </c>
      <c r="H25" s="26">
        <f t="shared" si="3"/>
        <v>9.366293896983445E-2</v>
      </c>
      <c r="I25" s="26">
        <f t="shared" si="3"/>
        <v>6.7634542699430159E-2</v>
      </c>
      <c r="J25" s="26">
        <f t="shared" si="3"/>
        <v>4.8986066990580383E-2</v>
      </c>
      <c r="K25" s="27">
        <f t="shared" si="3"/>
        <v>3.5584102738367311E-2</v>
      </c>
      <c r="L25" s="26">
        <f t="shared" si="3"/>
        <v>2.5923625713757153E-2</v>
      </c>
      <c r="M25" s="26">
        <f t="shared" si="3"/>
        <v>1.8939530397595796E-2</v>
      </c>
      <c r="N25" s="26">
        <f t="shared" si="3"/>
        <v>1.3875686468743813E-2</v>
      </c>
      <c r="O25" s="26">
        <f t="shared" si="3"/>
        <v>1.019366138989625E-2</v>
      </c>
      <c r="P25" s="27">
        <f t="shared" si="3"/>
        <v>7.5088873263017501E-3</v>
      </c>
      <c r="Q25" s="26">
        <f t="shared" si="3"/>
        <v>5.5458788359148466E-3</v>
      </c>
      <c r="R25" s="26">
        <f t="shared" si="2"/>
        <v>4.1067175946042592E-3</v>
      </c>
      <c r="S25" s="26">
        <f t="shared" si="2"/>
        <v>3.048805675924404E-3</v>
      </c>
      <c r="T25" s="26">
        <f t="shared" si="2"/>
        <v>2.2691141877208072E-3</v>
      </c>
      <c r="U25" s="27">
        <f t="shared" si="2"/>
        <v>1.6929977788577952E-3</v>
      </c>
    </row>
    <row r="26" spans="1:21">
      <c r="A26" s="25">
        <v>40</v>
      </c>
      <c r="B26" s="26">
        <f t="shared" si="3"/>
        <v>0.67165313886043809</v>
      </c>
      <c r="C26" s="26">
        <f t="shared" si="3"/>
        <v>0.45289041518523643</v>
      </c>
      <c r="D26" s="26">
        <f t="shared" si="3"/>
        <v>0.30655684077380685</v>
      </c>
      <c r="E26" s="26">
        <f t="shared" si="3"/>
        <v>0.20828904466294101</v>
      </c>
      <c r="F26" s="27">
        <f t="shared" si="3"/>
        <v>0.14204568230027784</v>
      </c>
      <c r="G26" s="26">
        <f t="shared" si="3"/>
        <v>9.7222187708505589E-2</v>
      </c>
      <c r="H26" s="26">
        <f t="shared" si="3"/>
        <v>6.6780381015314264E-2</v>
      </c>
      <c r="I26" s="26">
        <f t="shared" si="3"/>
        <v>4.6030933300294057E-2</v>
      </c>
      <c r="J26" s="26">
        <f t="shared" si="3"/>
        <v>3.1837582428491523E-2</v>
      </c>
      <c r="K26" s="27">
        <f t="shared" si="3"/>
        <v>2.2094928152179935E-2</v>
      </c>
      <c r="L26" s="26">
        <f t="shared" si="3"/>
        <v>1.5384410107922184E-2</v>
      </c>
      <c r="M26" s="26">
        <f t="shared" si="3"/>
        <v>1.0746798182294614E-2</v>
      </c>
      <c r="N26" s="26">
        <f t="shared" si="3"/>
        <v>7.5311666997238055E-3</v>
      </c>
      <c r="O26" s="26">
        <f t="shared" si="3"/>
        <v>5.2942683010066324E-3</v>
      </c>
      <c r="P26" s="27">
        <f t="shared" si="3"/>
        <v>3.7332440866134084E-3</v>
      </c>
      <c r="Q26" s="26">
        <f t="shared" si="3"/>
        <v>2.6404650956892242E-3</v>
      </c>
      <c r="R26" s="26">
        <f t="shared" si="2"/>
        <v>1.8731196943936131E-3</v>
      </c>
      <c r="S26" s="26">
        <f t="shared" si="2"/>
        <v>1.33266105944229E-3</v>
      </c>
      <c r="T26" s="26">
        <f t="shared" si="2"/>
        <v>9.5087087293502627E-4</v>
      </c>
      <c r="U26" s="27">
        <f t="shared" si="2"/>
        <v>6.8037783679663201E-4</v>
      </c>
    </row>
    <row r="27" spans="1:21">
      <c r="A27" s="20">
        <v>50</v>
      </c>
      <c r="B27" s="28">
        <f t="shared" si="3"/>
        <v>0.60803882468894921</v>
      </c>
      <c r="C27" s="28">
        <f t="shared" si="3"/>
        <v>0.37152788212696192</v>
      </c>
      <c r="D27" s="28">
        <f t="shared" si="3"/>
        <v>0.22810707978975397</v>
      </c>
      <c r="E27" s="28">
        <f t="shared" si="3"/>
        <v>0.14071261533323939</v>
      </c>
      <c r="F27" s="29">
        <f t="shared" si="3"/>
        <v>8.7203726972380588E-2</v>
      </c>
      <c r="G27" s="28">
        <f t="shared" si="3"/>
        <v>5.4288361816690701E-2</v>
      </c>
      <c r="H27" s="28">
        <f t="shared" si="3"/>
        <v>3.3947759417621758E-2</v>
      </c>
      <c r="I27" s="28">
        <f t="shared" si="3"/>
        <v>2.1321228555156651E-2</v>
      </c>
      <c r="J27" s="28">
        <f t="shared" si="3"/>
        <v>1.3448538883227112E-2</v>
      </c>
      <c r="K27" s="29">
        <f t="shared" si="3"/>
        <v>8.5185512795006111E-3</v>
      </c>
      <c r="L27" s="28">
        <f t="shared" si="3"/>
        <v>5.4181504551112153E-3</v>
      </c>
      <c r="M27" s="28">
        <f t="shared" si="3"/>
        <v>3.460181393740405E-3</v>
      </c>
      <c r="N27" s="28">
        <f t="shared" si="3"/>
        <v>2.2185939575341202E-3</v>
      </c>
      <c r="O27" s="28">
        <f t="shared" si="3"/>
        <v>1.4280961001286749E-3</v>
      </c>
      <c r="P27" s="29">
        <f t="shared" si="3"/>
        <v>9.2280084243072911E-4</v>
      </c>
      <c r="Q27" s="28">
        <f t="shared" si="3"/>
        <v>5.9855014266634477E-4</v>
      </c>
      <c r="R27" s="28">
        <f t="shared" si="2"/>
        <v>3.8967891980181638E-4</v>
      </c>
      <c r="S27" s="28">
        <f t="shared" si="2"/>
        <v>2.5462417489886233E-4</v>
      </c>
      <c r="T27" s="28">
        <f t="shared" si="2"/>
        <v>1.6697518386974431E-4</v>
      </c>
      <c r="U27" s="29">
        <f t="shared" si="2"/>
        <v>1.0988481911717239E-4</v>
      </c>
    </row>
  </sheetData>
  <mergeCells count="1">
    <mergeCell ref="A1:U1"/>
  </mergeCells>
  <pageMargins left="0.23622047244094491" right="0.23622047244094491" top="0.39370078740157483" bottom="0.39370078740157483" header="0.31496062992125984" footer="0.31496062992125984"/>
  <pageSetup scale="99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Question</vt:lpstr>
      <vt:lpstr>ARR</vt:lpstr>
      <vt:lpstr>Payback Period</vt:lpstr>
      <vt:lpstr>Discounted Payback Period</vt:lpstr>
      <vt:lpstr>NPV</vt:lpstr>
      <vt:lpstr>IRR</vt:lpstr>
      <vt:lpstr>Cap rationing</vt:lpstr>
      <vt:lpstr>Discount Tables</vt:lpstr>
      <vt:lpstr>ARR!Print_Area</vt:lpstr>
      <vt:lpstr>'Cap rationing'!Print_Area</vt:lpstr>
      <vt:lpstr>'Discount Tables'!Print_Area</vt:lpstr>
      <vt:lpstr>IRR!Print_Area</vt:lpstr>
      <vt:lpstr>'Payback Period'!Print_Area</vt:lpstr>
    </vt:vector>
  </TitlesOfParts>
  <Company>3M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uk022380</dc:creator>
  <cp:lastModifiedBy>Administrator</cp:lastModifiedBy>
  <cp:lastPrinted>2015-11-07T17:16:01Z</cp:lastPrinted>
  <dcterms:created xsi:type="dcterms:W3CDTF">2011-10-30T14:37:28Z</dcterms:created>
  <dcterms:modified xsi:type="dcterms:W3CDTF">2017-07-26T11:58:08Z</dcterms:modified>
</cp:coreProperties>
</file>