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WTSD\EPF\"/>
    </mc:Choice>
  </mc:AlternateContent>
  <bookViews>
    <workbookView xWindow="0" yWindow="0" windowWidth="28800" windowHeight="11835"/>
  </bookViews>
  <sheets>
    <sheet name="Answers 1, 2, 3" sheetId="7" r:id="rId1"/>
  </sheets>
  <definedNames>
    <definedName name="_xlnm.Print_Area" localSheetId="0">'Answers 1, 2, 3'!$A$4:$E$64</definedName>
    <definedName name="_xlnm.Print_Titles" localSheetId="0">'Answers 1, 2, 3'!$1:$3</definedName>
  </definedNames>
  <calcPr calcId="152511"/>
</workbook>
</file>

<file path=xl/calcChain.xml><?xml version="1.0" encoding="utf-8"?>
<calcChain xmlns="http://schemas.openxmlformats.org/spreadsheetml/2006/main">
  <c r="F24" i="7" l="1"/>
  <c r="B43" i="7"/>
  <c r="C5" i="7"/>
  <c r="E123" i="7" l="1"/>
  <c r="D123" i="7"/>
  <c r="C123" i="7"/>
  <c r="E122" i="7"/>
  <c r="D122" i="7"/>
  <c r="C122" i="7"/>
  <c r="B109" i="7"/>
  <c r="E108" i="7"/>
  <c r="D108" i="7"/>
  <c r="C108" i="7"/>
  <c r="B108" i="7"/>
  <c r="E101" i="7"/>
  <c r="D101" i="7"/>
  <c r="C101" i="7"/>
  <c r="B101" i="7"/>
  <c r="E100" i="7"/>
  <c r="D100" i="7"/>
  <c r="C100" i="7"/>
  <c r="B100" i="7"/>
  <c r="B93" i="7"/>
  <c r="E92" i="7"/>
  <c r="D92" i="7"/>
  <c r="C92" i="7"/>
  <c r="B92" i="7"/>
  <c r="E89" i="7"/>
  <c r="D89" i="7"/>
  <c r="C89" i="7"/>
  <c r="B89" i="7"/>
  <c r="E88" i="7"/>
  <c r="D88" i="7"/>
  <c r="C88" i="7"/>
  <c r="B88" i="7"/>
  <c r="E87" i="7"/>
  <c r="D87" i="7"/>
  <c r="C87" i="7"/>
  <c r="B87" i="7"/>
  <c r="E81" i="7"/>
  <c r="D81" i="7"/>
  <c r="C81" i="7"/>
  <c r="B81" i="7"/>
  <c r="E77" i="7"/>
  <c r="D77" i="7"/>
  <c r="C77" i="7"/>
  <c r="B77" i="7"/>
  <c r="E75" i="7"/>
  <c r="D75" i="7"/>
  <c r="C75" i="7"/>
  <c r="B75" i="7"/>
  <c r="E74" i="7"/>
  <c r="D74" i="7"/>
  <c r="C74" i="7"/>
  <c r="B74" i="7"/>
  <c r="E71" i="7"/>
  <c r="D71" i="7"/>
  <c r="C71" i="7"/>
  <c r="B71" i="7"/>
  <c r="E70" i="7"/>
  <c r="D70" i="7"/>
  <c r="C70" i="7"/>
  <c r="B70" i="7"/>
  <c r="E67" i="7"/>
  <c r="D67" i="7"/>
  <c r="C67" i="7"/>
  <c r="B67" i="7"/>
  <c r="E66" i="7"/>
  <c r="D66" i="7"/>
  <c r="C66" i="7"/>
  <c r="B66" i="7"/>
  <c r="F13" i="7"/>
  <c r="F66" i="7" l="1"/>
  <c r="F41" i="7"/>
  <c r="F34" i="7"/>
  <c r="I81" i="7"/>
  <c r="I100" i="7"/>
  <c r="I67" i="7"/>
  <c r="F14" i="7" s="1"/>
  <c r="F15" i="7" s="1"/>
  <c r="I87" i="7"/>
  <c r="I89" i="7"/>
  <c r="F36" i="7" s="1"/>
  <c r="I92" i="7"/>
  <c r="I66" i="7"/>
  <c r="I70" i="7"/>
  <c r="F17" i="7" s="1"/>
  <c r="F70" i="7" s="1"/>
  <c r="I71" i="7"/>
  <c r="F18" i="7" s="1"/>
  <c r="F40" i="7" s="1"/>
  <c r="I74" i="7"/>
  <c r="I75" i="7"/>
  <c r="I77" i="7"/>
  <c r="I88" i="7"/>
  <c r="I101" i="7"/>
  <c r="I108" i="7"/>
  <c r="G13" i="7"/>
  <c r="F77" i="7"/>
  <c r="F47" i="7"/>
  <c r="F108" i="7"/>
  <c r="F104" i="7"/>
  <c r="F35" i="7"/>
  <c r="F48" i="7"/>
  <c r="F39" i="7" l="1"/>
  <c r="F88" i="7"/>
  <c r="F68" i="7"/>
  <c r="F19" i="7"/>
  <c r="F100" i="7"/>
  <c r="F49" i="7"/>
  <c r="F102" i="7" s="1"/>
  <c r="F89" i="7"/>
  <c r="F123" i="7"/>
  <c r="F67" i="7"/>
  <c r="F101" i="7"/>
  <c r="G21" i="7"/>
  <c r="G74" i="7" s="1"/>
  <c r="F71" i="7"/>
  <c r="F122" i="7"/>
  <c r="F87" i="7"/>
  <c r="F37" i="7"/>
  <c r="F43" i="7" s="1"/>
  <c r="G108" i="7"/>
  <c r="G104" i="7"/>
  <c r="G66" i="7"/>
  <c r="G47" i="7"/>
  <c r="G36" i="7"/>
  <c r="G34" i="7"/>
  <c r="G17" i="7"/>
  <c r="G70" i="7" s="1"/>
  <c r="G14" i="7"/>
  <c r="H13" i="7"/>
  <c r="G48" i="7"/>
  <c r="G35" i="7"/>
  <c r="G18" i="7"/>
  <c r="G71" i="7" s="1"/>
  <c r="F132" i="7" l="1"/>
  <c r="G101" i="7"/>
  <c r="H21" i="7"/>
  <c r="H74" i="7" s="1"/>
  <c r="G123" i="7"/>
  <c r="G67" i="7"/>
  <c r="G87" i="7"/>
  <c r="G37" i="7"/>
  <c r="F117" i="7"/>
  <c r="F72" i="7"/>
  <c r="G15" i="7"/>
  <c r="G88" i="7"/>
  <c r="H108" i="7"/>
  <c r="H104" i="7"/>
  <c r="H48" i="7"/>
  <c r="H35" i="7"/>
  <c r="H18" i="7"/>
  <c r="H71" i="7" s="1"/>
  <c r="H66" i="7"/>
  <c r="H47" i="7"/>
  <c r="H36" i="7"/>
  <c r="H34" i="7"/>
  <c r="H17" i="7"/>
  <c r="H70" i="7" s="1"/>
  <c r="H14" i="7"/>
  <c r="H15" i="7" s="1"/>
  <c r="G89" i="7"/>
  <c r="G100" i="7"/>
  <c r="G49" i="7"/>
  <c r="G102" i="7" s="1"/>
  <c r="G122" i="7"/>
  <c r="F131" i="7"/>
  <c r="F90" i="7"/>
  <c r="H68" i="7" l="1"/>
  <c r="H19" i="7"/>
  <c r="H89" i="7"/>
  <c r="H100" i="7"/>
  <c r="H49" i="7"/>
  <c r="H102" i="7" s="1"/>
  <c r="H88" i="7"/>
  <c r="H122" i="7"/>
  <c r="G68" i="7"/>
  <c r="G19" i="7"/>
  <c r="G132" i="7"/>
  <c r="H123" i="7"/>
  <c r="H67" i="7"/>
  <c r="H87" i="7"/>
  <c r="H37" i="7"/>
  <c r="H101" i="7"/>
  <c r="G131" i="7"/>
  <c r="G90" i="7"/>
  <c r="H132" i="7" l="1"/>
  <c r="H131" i="7"/>
  <c r="H90" i="7"/>
  <c r="G117" i="7"/>
  <c r="G128" i="7"/>
  <c r="G72" i="7"/>
  <c r="G22" i="7"/>
  <c r="G75" i="7" s="1"/>
  <c r="H128" i="7"/>
  <c r="H117" i="7"/>
  <c r="H72" i="7"/>
  <c r="H22" i="7"/>
  <c r="H75" i="7" s="1"/>
  <c r="H23" i="7" l="1"/>
  <c r="G23" i="7"/>
  <c r="H76" i="7" l="1"/>
  <c r="H28" i="7"/>
  <c r="G28" i="7"/>
  <c r="G76" i="7"/>
  <c r="G29" i="7" l="1"/>
  <c r="G82" i="7" s="1"/>
  <c r="H81" i="7"/>
  <c r="H29" i="7"/>
  <c r="H82" i="7" s="1"/>
  <c r="G81" i="7"/>
  <c r="D5" i="7" l="1"/>
  <c r="E5" i="7"/>
  <c r="B15" i="7"/>
  <c r="B68" i="7" s="1"/>
  <c r="C15" i="7"/>
  <c r="C68" i="7" s="1"/>
  <c r="D15" i="7"/>
  <c r="D68" i="7" s="1"/>
  <c r="E15" i="7"/>
  <c r="E68" i="7" s="1"/>
  <c r="B19" i="7"/>
  <c r="B23" i="7" s="1"/>
  <c r="C19" i="7"/>
  <c r="B37" i="7"/>
  <c r="C37" i="7"/>
  <c r="D37" i="7"/>
  <c r="E37" i="7"/>
  <c r="C40" i="7"/>
  <c r="C41" i="7" s="1"/>
  <c r="C94" i="7" s="1"/>
  <c r="B41" i="7"/>
  <c r="B94" i="7" s="1"/>
  <c r="B49" i="7"/>
  <c r="C49" i="7"/>
  <c r="D49" i="7"/>
  <c r="E49" i="7"/>
  <c r="B57" i="7"/>
  <c r="E19" i="7" l="1"/>
  <c r="D102" i="7"/>
  <c r="D132" i="7"/>
  <c r="D90" i="7"/>
  <c r="D131" i="7"/>
  <c r="D19" i="7"/>
  <c r="C132" i="7"/>
  <c r="C102" i="7"/>
  <c r="C131" i="7"/>
  <c r="C90" i="7"/>
  <c r="C6" i="7"/>
  <c r="C128" i="7"/>
  <c r="C117" i="7"/>
  <c r="C72" i="7"/>
  <c r="B110" i="7"/>
  <c r="B136" i="7"/>
  <c r="B102" i="7"/>
  <c r="B132" i="7"/>
  <c r="D40" i="7"/>
  <c r="C93" i="7"/>
  <c r="B90" i="7"/>
  <c r="B131" i="7"/>
  <c r="B9" i="7"/>
  <c r="B76" i="7"/>
  <c r="B6" i="7"/>
  <c r="B117" i="7"/>
  <c r="B72" i="7"/>
  <c r="B128" i="7"/>
  <c r="I68" i="7"/>
  <c r="E102" i="7"/>
  <c r="E132" i="7"/>
  <c r="C43" i="7"/>
  <c r="E90" i="7"/>
  <c r="E131" i="7"/>
  <c r="E6" i="7"/>
  <c r="E117" i="7"/>
  <c r="E72" i="7"/>
  <c r="E128" i="7"/>
  <c r="B29" i="7"/>
  <c r="B82" i="7" s="1"/>
  <c r="B25" i="7"/>
  <c r="E23" i="7"/>
  <c r="C23" i="7"/>
  <c r="I102" i="7" l="1"/>
  <c r="E40" i="7"/>
  <c r="D93" i="7"/>
  <c r="D41" i="7"/>
  <c r="E76" i="7"/>
  <c r="B10" i="7"/>
  <c r="B78" i="7"/>
  <c r="B135" i="7"/>
  <c r="C76" i="7"/>
  <c r="I90" i="7"/>
  <c r="B59" i="7"/>
  <c r="C124" i="7"/>
  <c r="B96" i="7"/>
  <c r="C96" i="7"/>
  <c r="C59" i="7"/>
  <c r="C112" i="7" s="1"/>
  <c r="C118" i="7"/>
  <c r="D6" i="7"/>
  <c r="D117" i="7"/>
  <c r="D72" i="7"/>
  <c r="I72" i="7" s="1"/>
  <c r="D128" i="7"/>
  <c r="D23" i="7"/>
  <c r="E9" i="7"/>
  <c r="E29" i="7"/>
  <c r="E82" i="7" s="1"/>
  <c r="E25" i="7"/>
  <c r="C9" i="7"/>
  <c r="C29" i="7"/>
  <c r="C25" i="7"/>
  <c r="C10" i="7" l="1"/>
  <c r="C135" i="7"/>
  <c r="C78" i="7"/>
  <c r="E10" i="7"/>
  <c r="E78" i="7"/>
  <c r="E135" i="7"/>
  <c r="D43" i="7"/>
  <c r="D94" i="7"/>
  <c r="C56" i="7"/>
  <c r="C109" i="7" s="1"/>
  <c r="C82" i="7"/>
  <c r="B52" i="7"/>
  <c r="B112" i="7"/>
  <c r="E41" i="7"/>
  <c r="E93" i="7"/>
  <c r="I93" i="7" s="1"/>
  <c r="D9" i="7"/>
  <c r="D76" i="7"/>
  <c r="I76" i="7" s="1"/>
  <c r="D29" i="7"/>
  <c r="D82" i="7" s="1"/>
  <c r="D25" i="7"/>
  <c r="C57" i="7"/>
  <c r="D56" i="7" l="1"/>
  <c r="D109" i="7" s="1"/>
  <c r="C63" i="7"/>
  <c r="I82" i="7"/>
  <c r="C52" i="7"/>
  <c r="C136" i="7"/>
  <c r="C110" i="7"/>
  <c r="C119" i="7"/>
  <c r="D10" i="7"/>
  <c r="D78" i="7"/>
  <c r="I78" i="7" s="1"/>
  <c r="D135" i="7"/>
  <c r="F93" i="7"/>
  <c r="G40" i="7"/>
  <c r="B51" i="7"/>
  <c r="B105" i="7"/>
  <c r="D96" i="7"/>
  <c r="D59" i="7"/>
  <c r="D112" i="7" s="1"/>
  <c r="D124" i="7"/>
  <c r="D118" i="7"/>
  <c r="E94" i="7"/>
  <c r="I94" i="7" s="1"/>
  <c r="E43" i="7"/>
  <c r="E118" i="7" s="1"/>
  <c r="E56" i="7"/>
  <c r="D63" i="7" l="1"/>
  <c r="D57" i="7"/>
  <c r="G41" i="7"/>
  <c r="G39" i="7" s="1"/>
  <c r="H41" i="7"/>
  <c r="E109" i="7"/>
  <c r="I109" i="7" s="1"/>
  <c r="D52" i="7"/>
  <c r="D110" i="7"/>
  <c r="D136" i="7"/>
  <c r="D119" i="7"/>
  <c r="B61" i="7"/>
  <c r="B104" i="7"/>
  <c r="B127" i="7"/>
  <c r="C51" i="7"/>
  <c r="C105" i="7"/>
  <c r="E96" i="7"/>
  <c r="I96" i="7" s="1"/>
  <c r="E59" i="7"/>
  <c r="E112" i="7" s="1"/>
  <c r="I112" i="7" s="1"/>
  <c r="E124" i="7"/>
  <c r="G93" i="7"/>
  <c r="H40" i="7"/>
  <c r="E57" i="7"/>
  <c r="E63" i="7"/>
  <c r="G92" i="7" l="1"/>
  <c r="E52" i="7"/>
  <c r="E110" i="7"/>
  <c r="I110" i="7" s="1"/>
  <c r="E136" i="7"/>
  <c r="C61" i="7"/>
  <c r="C127" i="7"/>
  <c r="C104" i="7"/>
  <c r="H94" i="7"/>
  <c r="H43" i="7"/>
  <c r="D51" i="7"/>
  <c r="D105" i="7"/>
  <c r="G94" i="7"/>
  <c r="G43" i="7"/>
  <c r="H93" i="7"/>
  <c r="H39" i="7"/>
  <c r="E119" i="7"/>
  <c r="F94" i="7"/>
  <c r="F92" i="7" l="1"/>
  <c r="H92" i="7"/>
  <c r="F59" i="7"/>
  <c r="F127" i="7"/>
  <c r="F96" i="7"/>
  <c r="G118" i="7"/>
  <c r="F124" i="7"/>
  <c r="F118" i="7"/>
  <c r="D61" i="7"/>
  <c r="D104" i="7"/>
  <c r="D127" i="7"/>
  <c r="E51" i="7"/>
  <c r="E105" i="7"/>
  <c r="I105" i="7" s="1"/>
  <c r="G124" i="7"/>
  <c r="G59" i="7"/>
  <c r="G127" i="7"/>
  <c r="H124" i="7"/>
  <c r="H118" i="7"/>
  <c r="G96" i="7"/>
  <c r="H96" i="7"/>
  <c r="H59" i="7"/>
  <c r="H127" i="7"/>
  <c r="E61" i="7" l="1"/>
  <c r="F21" i="7"/>
  <c r="E104" i="7"/>
  <c r="E127" i="7"/>
  <c r="G112" i="7"/>
  <c r="H112" i="7"/>
  <c r="I104" i="7"/>
  <c r="F112" i="7"/>
  <c r="F74" i="7" l="1"/>
  <c r="F128" i="7"/>
  <c r="F22" i="7"/>
  <c r="F75" i="7" l="1"/>
  <c r="F23" i="7"/>
  <c r="F28" i="7" s="1"/>
  <c r="F25" i="7"/>
  <c r="F62" i="7" s="1"/>
  <c r="F76" i="7" l="1"/>
  <c r="F81" i="7"/>
  <c r="F29" i="7"/>
  <c r="F78" i="7"/>
  <c r="F135" i="7" l="1"/>
  <c r="G24" i="7"/>
  <c r="F82" i="7"/>
  <c r="F56" i="7"/>
  <c r="G25" i="7" l="1"/>
  <c r="G77" i="7"/>
  <c r="F109" i="7"/>
  <c r="F57" i="7"/>
  <c r="G56" i="7"/>
  <c r="F63" i="7"/>
  <c r="H56" i="7" l="1"/>
  <c r="G109" i="7"/>
  <c r="G57" i="7"/>
  <c r="G63" i="7"/>
  <c r="F61" i="7"/>
  <c r="F110" i="7"/>
  <c r="F52" i="7"/>
  <c r="F105" i="7" s="1"/>
  <c r="F119" i="7"/>
  <c r="F136" i="7"/>
  <c r="G62" i="7"/>
  <c r="G78" i="7"/>
  <c r="G119" i="7" l="1"/>
  <c r="G110" i="7"/>
  <c r="G61" i="7"/>
  <c r="H119" i="7"/>
  <c r="G52" i="7"/>
  <c r="G105" i="7" s="1"/>
  <c r="G136" i="7"/>
  <c r="G135" i="7"/>
  <c r="H24" i="7"/>
  <c r="H109" i="7"/>
  <c r="H57" i="7"/>
  <c r="H63" i="7"/>
  <c r="H77" i="7" l="1"/>
  <c r="H25" i="7"/>
  <c r="H110" i="7"/>
  <c r="H61" i="7"/>
  <c r="H52" i="7"/>
  <c r="H105" i="7" s="1"/>
  <c r="H62" i="7" l="1"/>
  <c r="H78" i="7"/>
  <c r="H135" i="7" l="1"/>
  <c r="H136" i="7"/>
</calcChain>
</file>

<file path=xl/sharedStrings.xml><?xml version="1.0" encoding="utf-8"?>
<sst xmlns="http://schemas.openxmlformats.org/spreadsheetml/2006/main" count="117" uniqueCount="77">
  <si>
    <t>Actual</t>
  </si>
  <si>
    <t>Forecast</t>
  </si>
  <si>
    <t>Sales</t>
  </si>
  <si>
    <t>Cost of Goods Sold</t>
  </si>
  <si>
    <t>Gross Margin</t>
  </si>
  <si>
    <t>EBIT</t>
  </si>
  <si>
    <t>Interest Expense</t>
  </si>
  <si>
    <t>Taxes</t>
  </si>
  <si>
    <t>Net Income</t>
  </si>
  <si>
    <t>Dividends</t>
  </si>
  <si>
    <t>Change in Equity</t>
  </si>
  <si>
    <t>Assets</t>
  </si>
  <si>
    <t>Allocation of Net Income:</t>
  </si>
  <si>
    <t>Current Assets</t>
  </si>
  <si>
    <t xml:space="preserve">   Receivables</t>
  </si>
  <si>
    <t xml:space="preserve">   Inventories</t>
  </si>
  <si>
    <t>Total Current Assets</t>
  </si>
  <si>
    <t>Total Assets</t>
  </si>
  <si>
    <t>Liabilities and Shareholders' Equity</t>
  </si>
  <si>
    <t>Current Liabilities</t>
  </si>
  <si>
    <t xml:space="preserve">   Accounts Payable</t>
  </si>
  <si>
    <t xml:space="preserve">   Short-term Debt</t>
  </si>
  <si>
    <t>Total Current Liabilities</t>
  </si>
  <si>
    <t>Long-term Debt</t>
  </si>
  <si>
    <t>Shareholders' Equity</t>
  </si>
  <si>
    <t xml:space="preserve">   Paid-in Capital</t>
  </si>
  <si>
    <t xml:space="preserve">   Retained Earnings</t>
  </si>
  <si>
    <t>Total Liabilities</t>
  </si>
  <si>
    <t>Total Liabilities and Equity</t>
  </si>
  <si>
    <t>Total Shareholders' Equity</t>
  </si>
  <si>
    <t>Sales Growth Rate</t>
  </si>
  <si>
    <t xml:space="preserve">   Cash &amp; Equivalents</t>
  </si>
  <si>
    <t>Tax Rate</t>
  </si>
  <si>
    <t>Int Rate on Short-Term Debt</t>
  </si>
  <si>
    <t>Int Rate on Long-Term Debt</t>
  </si>
  <si>
    <t>Key Assumptions</t>
  </si>
  <si>
    <t>Total Liab. &amp; Share. Equity</t>
  </si>
  <si>
    <t>Selling, Gen &amp; Adm Expenses</t>
  </si>
  <si>
    <t xml:space="preserve">   Accum Depreciation</t>
  </si>
  <si>
    <t>Property, Plant &amp; Equip. (PPE)</t>
  </si>
  <si>
    <t>Net PPE</t>
  </si>
  <si>
    <t xml:space="preserve">   Accumulated Depreciation</t>
  </si>
  <si>
    <t>Dividend Payout Rate</t>
  </si>
  <si>
    <t>Depreciation</t>
  </si>
  <si>
    <t>% of Sales</t>
  </si>
  <si>
    <t>Price / Earnings</t>
  </si>
  <si>
    <r>
      <t>C</t>
    </r>
    <r>
      <rPr>
        <b/>
        <sz val="14"/>
        <color indexed="10"/>
        <rFont val="Arial"/>
        <family val="2"/>
      </rPr>
      <t>ORPORATE</t>
    </r>
    <r>
      <rPr>
        <b/>
        <sz val="14"/>
        <color indexed="10"/>
        <rFont val="Arial"/>
        <family val="2"/>
      </rPr>
      <t xml:space="preserve"> </t>
    </r>
    <r>
      <rPr>
        <b/>
        <sz val="20"/>
        <color indexed="10"/>
        <rFont val="Arial"/>
        <family val="2"/>
      </rPr>
      <t>F</t>
    </r>
    <r>
      <rPr>
        <b/>
        <sz val="14"/>
        <color indexed="10"/>
        <rFont val="Arial"/>
        <family val="2"/>
      </rPr>
      <t xml:space="preserve">INANCIAL </t>
    </r>
    <r>
      <rPr>
        <b/>
        <sz val="20"/>
        <color indexed="10"/>
        <rFont val="Arial"/>
        <family val="2"/>
      </rPr>
      <t>P</t>
    </r>
    <r>
      <rPr>
        <b/>
        <sz val="14"/>
        <color indexed="10"/>
        <rFont val="Arial"/>
        <family val="2"/>
      </rPr>
      <t>LANNING</t>
    </r>
  </si>
  <si>
    <t>Financial Plan</t>
  </si>
  <si>
    <t>Balance Sheet (Mil.$)</t>
  </si>
  <si>
    <t>Income Statement (Mil.$)</t>
  </si>
  <si>
    <t>Income Statement (% of Sales)</t>
  </si>
  <si>
    <t>Balance Sheet (% of Sales)</t>
  </si>
  <si>
    <t>Ave Hist.</t>
  </si>
  <si>
    <t>Shares Outstanding (Millions)</t>
  </si>
  <si>
    <t>Earnings Per Share</t>
  </si>
  <si>
    <t>Debt / (Debt + Equity)</t>
  </si>
  <si>
    <t>Market to Book</t>
  </si>
  <si>
    <t>Price to Earnings</t>
  </si>
  <si>
    <t>Market Value</t>
  </si>
  <si>
    <t>Quick</t>
  </si>
  <si>
    <t>Current</t>
  </si>
  <si>
    <t>Liquidity</t>
  </si>
  <si>
    <t>Times Interest Earned</t>
  </si>
  <si>
    <t>Debt</t>
  </si>
  <si>
    <t>Financial Leverage</t>
  </si>
  <si>
    <t>Asset Turnover</t>
  </si>
  <si>
    <t>Inventory Turnover</t>
  </si>
  <si>
    <t>Receivables Turnover</t>
  </si>
  <si>
    <t>Return On Equity (ROE)</t>
  </si>
  <si>
    <t>Return On Assets (ROA)</t>
  </si>
  <si>
    <t>Return On Sales (ROS)</t>
  </si>
  <si>
    <t>Profitability</t>
  </si>
  <si>
    <t>Financial Ratios</t>
  </si>
  <si>
    <t xml:space="preserve">   External Funds Needed</t>
  </si>
  <si>
    <t xml:space="preserve">   Market Price / Share</t>
  </si>
  <si>
    <t>Global Impact P2P</t>
  </si>
  <si>
    <t>Problems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</si>
</sst>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$&quot;#,##0_);\(&quot;$&quot;#,##0\)"/>
    <numFmt numFmtId="165" formatCode="&quot;$&quot;#,##0.00_);\(&quot;$&quot;#,##0.00\)"/>
    <numFmt numFmtId="166" formatCode="&quot;$&quot;#,##0.00_);[Red]\(&quot;$&quot;#,##0.00\)"/>
    <numFmt numFmtId="167" formatCode="_(&quot;$&quot;* #,##0.00_);_(&quot;$&quot;* \(#,##0.00\);_(&quot;$&quot;* &quot;-&quot;??_);_(@_)"/>
    <numFmt numFmtId="168" formatCode="0.0%"/>
    <numFmt numFmtId="169" formatCode="0.0"/>
    <numFmt numFmtId="170" formatCode="&quot;$&quot;#,##0.00"/>
  </numFmts>
  <fonts count="9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20"/>
      <color indexed="10"/>
      <name val="Arial"/>
      <family val="2"/>
    </font>
    <font>
      <b/>
      <sz val="14"/>
      <color indexed="10"/>
      <name val="Arial"/>
      <family val="2"/>
    </font>
    <font>
      <b/>
      <sz val="16"/>
      <color indexed="17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1"/>
      </left>
      <right style="thin">
        <color indexed="61"/>
      </right>
      <top style="thin">
        <color indexed="61"/>
      </top>
      <bottom style="thin">
        <color indexed="61"/>
      </bottom>
      <diagonal/>
    </border>
    <border>
      <left style="thin">
        <color indexed="61"/>
      </left>
      <right style="thin">
        <color indexed="61"/>
      </right>
      <top/>
      <bottom style="thin">
        <color indexed="61"/>
      </bottom>
      <diagonal/>
    </border>
    <border>
      <left style="thin">
        <color indexed="61"/>
      </left>
      <right style="thin">
        <color indexed="61"/>
      </right>
      <top style="thin">
        <color indexed="61"/>
      </top>
      <bottom style="medium">
        <color indexed="64"/>
      </bottom>
      <diagonal/>
    </border>
    <border>
      <left style="thin">
        <color indexed="16"/>
      </left>
      <right style="thin">
        <color indexed="16"/>
      </right>
      <top style="thin">
        <color indexed="16"/>
      </top>
      <bottom style="thin">
        <color indexed="16"/>
      </bottom>
      <diagonal/>
    </border>
    <border>
      <left style="thin">
        <color indexed="61"/>
      </left>
      <right/>
      <top/>
      <bottom style="medium">
        <color indexed="64"/>
      </bottom>
      <diagonal/>
    </border>
    <border>
      <left style="thin">
        <color indexed="61"/>
      </left>
      <right/>
      <top/>
      <bottom/>
      <diagonal/>
    </border>
  </borders>
  <cellStyleXfs count="6">
    <xf numFmtId="0" fontId="0" fillId="0" borderId="0"/>
    <xf numFmtId="167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 applyBorder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2" xfId="0" applyBorder="1"/>
    <xf numFmtId="165" fontId="0" fillId="0" borderId="0" xfId="0" applyNumberFormat="1"/>
    <xf numFmtId="0" fontId="4" fillId="0" borderId="0" xfId="0" applyFont="1"/>
    <xf numFmtId="0" fontId="2" fillId="0" borderId="2" xfId="0" applyFont="1" applyBorder="1"/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Border="1"/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vertical="center"/>
    </xf>
    <xf numFmtId="0" fontId="2" fillId="0" borderId="0" xfId="0" applyFont="1" applyAlignment="1"/>
    <xf numFmtId="165" fontId="0" fillId="0" borderId="0" xfId="2" applyNumberFormat="1" applyFont="1" applyBorder="1"/>
    <xf numFmtId="166" fontId="0" fillId="0" borderId="0" xfId="2" applyNumberFormat="1" applyFont="1" applyFill="1" applyBorder="1"/>
    <xf numFmtId="165" fontId="0" fillId="0" borderId="1" xfId="2" applyNumberFormat="1" applyFont="1" applyBorder="1"/>
    <xf numFmtId="165" fontId="0" fillId="0" borderId="0" xfId="2" applyNumberFormat="1" applyFont="1" applyFill="1" applyBorder="1"/>
    <xf numFmtId="168" fontId="0" fillId="0" borderId="0" xfId="2" applyNumberFormat="1" applyFont="1" applyBorder="1"/>
    <xf numFmtId="168" fontId="0" fillId="0" borderId="0" xfId="5" applyNumberFormat="1" applyFont="1" applyFill="1"/>
    <xf numFmtId="9" fontId="0" fillId="0" borderId="0" xfId="5" applyFont="1"/>
    <xf numFmtId="168" fontId="0" fillId="0" borderId="1" xfId="2" applyNumberFormat="1" applyFont="1" applyBorder="1"/>
    <xf numFmtId="168" fontId="0" fillId="0" borderId="1" xfId="5" applyNumberFormat="1" applyFont="1" applyFill="1" applyBorder="1"/>
    <xf numFmtId="168" fontId="0" fillId="0" borderId="0" xfId="5" applyNumberFormat="1" applyFont="1" applyFill="1" applyBorder="1"/>
    <xf numFmtId="168" fontId="0" fillId="0" borderId="0" xfId="5" applyNumberFormat="1" applyFont="1"/>
    <xf numFmtId="168" fontId="0" fillId="0" borderId="2" xfId="2" applyNumberFormat="1" applyFont="1" applyBorder="1"/>
    <xf numFmtId="168" fontId="0" fillId="0" borderId="2" xfId="5" applyNumberFormat="1" applyFont="1" applyFill="1" applyBorder="1"/>
    <xf numFmtId="168" fontId="0" fillId="0" borderId="0" xfId="5" applyNumberFormat="1" applyFont="1" applyBorder="1"/>
    <xf numFmtId="9" fontId="0" fillId="0" borderId="0" xfId="5" applyFont="1" applyFill="1" applyBorder="1"/>
    <xf numFmtId="9" fontId="0" fillId="0" borderId="0" xfId="5" applyFont="1" applyBorder="1"/>
    <xf numFmtId="164" fontId="0" fillId="0" borderId="0" xfId="2" applyNumberFormat="1" applyFont="1" applyBorder="1"/>
    <xf numFmtId="165" fontId="0" fillId="0" borderId="1" xfId="2" applyNumberFormat="1" applyFont="1" applyFill="1" applyBorder="1"/>
    <xf numFmtId="168" fontId="0" fillId="0" borderId="0" xfId="0" applyNumberFormat="1"/>
    <xf numFmtId="165" fontId="0" fillId="0" borderId="0" xfId="5" applyNumberFormat="1" applyFont="1" applyFill="1" applyBorder="1"/>
    <xf numFmtId="165" fontId="0" fillId="0" borderId="0" xfId="5" applyNumberFormat="1" applyFont="1" applyBorder="1"/>
    <xf numFmtId="165" fontId="0" fillId="0" borderId="7" xfId="2" applyNumberFormat="1" applyFont="1" applyBorder="1"/>
    <xf numFmtId="9" fontId="0" fillId="0" borderId="0" xfId="5" applyFont="1" applyBorder="1" applyAlignment="1">
      <alignment horizontal="center"/>
    </xf>
    <xf numFmtId="9" fontId="0" fillId="0" borderId="0" xfId="5" applyFont="1" applyAlignment="1">
      <alignment horizontal="center"/>
    </xf>
    <xf numFmtId="165" fontId="0" fillId="0" borderId="2" xfId="2" applyNumberFormat="1" applyFont="1" applyBorder="1"/>
    <xf numFmtId="168" fontId="0" fillId="0" borderId="0" xfId="0" quotePrefix="1" applyNumberFormat="1"/>
    <xf numFmtId="39" fontId="0" fillId="0" borderId="0" xfId="2" applyNumberFormat="1" applyFont="1" applyBorder="1"/>
    <xf numFmtId="168" fontId="0" fillId="0" borderId="0" xfId="5" applyNumberFormat="1" applyFont="1" applyFill="1" applyAlignment="1">
      <alignment horizontal="right"/>
    </xf>
    <xf numFmtId="169" fontId="0" fillId="0" borderId="0" xfId="5" applyNumberFormat="1" applyFont="1" applyFill="1" applyAlignment="1">
      <alignment horizontal="right"/>
    </xf>
    <xf numFmtId="2" fontId="0" fillId="0" borderId="0" xfId="5" applyNumberFormat="1" applyFont="1" applyFill="1" applyBorder="1"/>
    <xf numFmtId="168" fontId="0" fillId="0" borderId="0" xfId="2" applyNumberFormat="1" applyFont="1" applyFill="1" applyBorder="1"/>
    <xf numFmtId="165" fontId="0" fillId="0" borderId="8" xfId="2" applyNumberFormat="1" applyFont="1" applyBorder="1"/>
    <xf numFmtId="165" fontId="0" fillId="0" borderId="7" xfId="2" applyNumberFormat="1" applyFont="1" applyFill="1" applyBorder="1"/>
    <xf numFmtId="0" fontId="1" fillId="0" borderId="0" xfId="0" applyFont="1"/>
    <xf numFmtId="168" fontId="0" fillId="2" borderId="3" xfId="5" applyNumberFormat="1" applyFont="1" applyFill="1" applyBorder="1"/>
    <xf numFmtId="165" fontId="0" fillId="2" borderId="3" xfId="2" applyNumberFormat="1" applyFont="1" applyFill="1" applyBorder="1"/>
    <xf numFmtId="165" fontId="0" fillId="2" borderId="5" xfId="2" applyNumberFormat="1" applyFont="1" applyFill="1" applyBorder="1"/>
    <xf numFmtId="165" fontId="0" fillId="2" borderId="4" xfId="2" applyNumberFormat="1" applyFont="1" applyFill="1" applyBorder="1"/>
    <xf numFmtId="166" fontId="0" fillId="3" borderId="5" xfId="5" applyNumberFormat="1" applyFont="1" applyFill="1" applyBorder="1" applyAlignment="1">
      <alignment horizontal="right"/>
    </xf>
    <xf numFmtId="166" fontId="0" fillId="3" borderId="3" xfId="5" applyNumberFormat="1" applyFont="1" applyFill="1" applyBorder="1" applyAlignment="1">
      <alignment horizontal="right"/>
    </xf>
    <xf numFmtId="39" fontId="0" fillId="2" borderId="3" xfId="2" applyNumberFormat="1" applyFont="1" applyFill="1" applyBorder="1"/>
    <xf numFmtId="170" fontId="0" fillId="3" borderId="6" xfId="2" applyNumberFormat="1" applyFont="1" applyFill="1" applyBorder="1"/>
    <xf numFmtId="168" fontId="0" fillId="3" borderId="6" xfId="2" applyNumberFormat="1" applyFont="1" applyFill="1" applyBorder="1"/>
    <xf numFmtId="169" fontId="0" fillId="3" borderId="6" xfId="2" applyNumberFormat="1" applyFont="1" applyFill="1" applyBorder="1"/>
  </cellXfs>
  <cellStyles count="6">
    <cellStyle name="Currency 2" xfId="1"/>
    <cellStyle name="Currency 3" xfId="2"/>
    <cellStyle name="Normal" xfId="0" builtinId="0"/>
    <cellStyle name="Normal 2" xfId="3"/>
    <cellStyle name="Percent 2" xfId="4"/>
    <cellStyle name="Percent 3" xfId="5"/>
  </cellStyles>
  <dxfs count="0"/>
  <tableStyles count="0" defaultTableStyle="TableStyleMedium9" defaultPivotStyle="PivotStyleLight16"/>
  <colors>
    <mruColors>
      <color rgb="FFCCFFFF"/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6"/>
  <sheetViews>
    <sheetView tabSelected="1" workbookViewId="0">
      <pane xSplit="1" ySplit="3" topLeftCell="B4" activePane="bottomRight" state="frozen"/>
      <selection pane="topRight" activeCell="B1" sqref="B1"/>
      <selection pane="bottomLeft" activeCell="A3" sqref="A3"/>
      <selection pane="bottomRight" activeCell="J19" sqref="J19"/>
    </sheetView>
  </sheetViews>
  <sheetFormatPr defaultRowHeight="12.75" x14ac:dyDescent="0.2"/>
  <cols>
    <col min="1" max="1" width="25.7109375" customWidth="1"/>
    <col min="2" max="4" width="8.85546875" bestFit="1" customWidth="1"/>
    <col min="5" max="5" width="9.28515625" customWidth="1"/>
    <col min="6" max="6" width="9.7109375" customWidth="1"/>
    <col min="7" max="7" width="10.140625" customWidth="1"/>
    <col min="8" max="8" width="10.42578125" customWidth="1"/>
  </cols>
  <sheetData>
    <row r="1" spans="1:9" ht="26.25" customHeight="1" x14ac:dyDescent="0.2">
      <c r="A1" s="14" t="s">
        <v>46</v>
      </c>
      <c r="E1" s="15" t="s">
        <v>76</v>
      </c>
    </row>
    <row r="2" spans="1:9" ht="15.75" x14ac:dyDescent="0.25">
      <c r="A2" s="1" t="s">
        <v>75</v>
      </c>
      <c r="B2" s="2">
        <v>2010</v>
      </c>
      <c r="C2" s="2">
        <v>2011</v>
      </c>
      <c r="D2" s="2">
        <v>2012</v>
      </c>
      <c r="E2" s="2">
        <v>2013</v>
      </c>
      <c r="F2" s="2">
        <v>2014</v>
      </c>
      <c r="G2" s="2">
        <v>2015</v>
      </c>
      <c r="H2" s="2">
        <v>2016</v>
      </c>
      <c r="I2" s="2" t="s">
        <v>52</v>
      </c>
    </row>
    <row r="3" spans="1:9" ht="15.75" x14ac:dyDescent="0.25">
      <c r="A3" s="9" t="s">
        <v>47</v>
      </c>
      <c r="B3" s="10" t="s">
        <v>0</v>
      </c>
      <c r="C3" s="10" t="s">
        <v>0</v>
      </c>
      <c r="D3" s="10" t="s">
        <v>0</v>
      </c>
      <c r="E3" s="10" t="s">
        <v>0</v>
      </c>
      <c r="F3" s="10" t="s">
        <v>1</v>
      </c>
      <c r="G3" s="10" t="s">
        <v>1</v>
      </c>
      <c r="H3" s="10" t="s">
        <v>1</v>
      </c>
      <c r="I3" s="10" t="s">
        <v>44</v>
      </c>
    </row>
    <row r="4" spans="1:9" ht="15.75" x14ac:dyDescent="0.25">
      <c r="A4" s="1" t="s">
        <v>35</v>
      </c>
      <c r="B4" s="11"/>
      <c r="C4" s="11"/>
      <c r="D4" s="11"/>
      <c r="E4" s="11"/>
      <c r="F4" s="11"/>
      <c r="G4" s="11"/>
      <c r="H4" s="11"/>
      <c r="I4" s="11"/>
    </row>
    <row r="5" spans="1:9" x14ac:dyDescent="0.2">
      <c r="A5" t="s">
        <v>30</v>
      </c>
      <c r="B5" s="2"/>
      <c r="C5" s="26">
        <f>(C13-B13)/B13</f>
        <v>4.5919465977605524E-2</v>
      </c>
      <c r="D5" s="26">
        <f>(D13-C13)/C13</f>
        <v>0.2138555767152196</v>
      </c>
      <c r="E5" s="26">
        <f>(E13-D13)/D13</f>
        <v>0.19309701492537309</v>
      </c>
      <c r="F5" s="59">
        <v>0.16</v>
      </c>
      <c r="G5" s="59">
        <v>0.13</v>
      </c>
      <c r="H5" s="59">
        <v>0.11</v>
      </c>
    </row>
    <row r="6" spans="1:9" x14ac:dyDescent="0.2">
      <c r="A6" t="s">
        <v>32</v>
      </c>
      <c r="B6" s="44">
        <f>B22/(B19-B21)</f>
        <v>0.40503616394320935</v>
      </c>
      <c r="C6" s="44">
        <f>C22/(C19-C21)</f>
        <v>0.38792676892627409</v>
      </c>
      <c r="D6" s="44">
        <f>D22/(D19-D21)</f>
        <v>0.38204140587385643</v>
      </c>
      <c r="E6" s="44">
        <f>E22/(E19-E21)</f>
        <v>0.36038338658146968</v>
      </c>
      <c r="F6" s="59">
        <v>0.4</v>
      </c>
      <c r="G6" s="59">
        <v>0.4</v>
      </c>
      <c r="H6" s="59">
        <v>0.4</v>
      </c>
    </row>
    <row r="7" spans="1:9" x14ac:dyDescent="0.2">
      <c r="A7" t="s">
        <v>33</v>
      </c>
      <c r="B7" s="51">
        <v>6.3E-2</v>
      </c>
      <c r="C7" s="51">
        <v>6.3E-2</v>
      </c>
      <c r="D7" s="51">
        <v>6.4000000000000001E-2</v>
      </c>
      <c r="E7" s="51">
        <v>6.5000000000000002E-2</v>
      </c>
      <c r="F7" s="59">
        <v>6.5000000000000002E-2</v>
      </c>
      <c r="G7" s="59">
        <v>6.5000000000000002E-2</v>
      </c>
      <c r="H7" s="59">
        <v>6.5000000000000002E-2</v>
      </c>
    </row>
    <row r="8" spans="1:9" x14ac:dyDescent="0.2">
      <c r="A8" t="s">
        <v>34</v>
      </c>
      <c r="B8" s="51">
        <v>7.3999999999999996E-2</v>
      </c>
      <c r="C8" s="51">
        <v>7.3999999999999996E-2</v>
      </c>
      <c r="D8" s="51">
        <v>7.4999999999999997E-2</v>
      </c>
      <c r="E8" s="51">
        <v>7.5999999999999998E-2</v>
      </c>
      <c r="F8" s="59">
        <v>7.5999999999999998E-2</v>
      </c>
      <c r="G8" s="59">
        <v>7.5999999999999998E-2</v>
      </c>
      <c r="H8" s="59">
        <v>7.5999999999999998E-2</v>
      </c>
    </row>
    <row r="9" spans="1:9" x14ac:dyDescent="0.2">
      <c r="A9" t="s">
        <v>42</v>
      </c>
      <c r="B9" s="44">
        <f>B28/B23</f>
        <v>0.2611436289959479</v>
      </c>
      <c r="C9" s="44">
        <f>C28/C23</f>
        <v>0.25909458367016974</v>
      </c>
      <c r="D9" s="44">
        <f>D28/D23</f>
        <v>0.2676275808336579</v>
      </c>
      <c r="E9" s="44">
        <f>E28/E23</f>
        <v>0.2440892440892441</v>
      </c>
      <c r="F9" s="59">
        <v>0.25</v>
      </c>
      <c r="G9" s="59">
        <v>0.25</v>
      </c>
      <c r="H9" s="59">
        <v>0.25</v>
      </c>
    </row>
    <row r="10" spans="1:9" x14ac:dyDescent="0.2">
      <c r="A10" t="s">
        <v>45</v>
      </c>
      <c r="B10" s="45">
        <f>B62/B25</f>
        <v>8.6446375506528632</v>
      </c>
      <c r="C10" s="45">
        <f>C62/C25</f>
        <v>8.4135812449474532</v>
      </c>
      <c r="D10" s="45">
        <f>D62/D25</f>
        <v>8.6661667315932966</v>
      </c>
      <c r="E10" s="45">
        <f>E62/E25</f>
        <v>9.3399267399267405</v>
      </c>
      <c r="F10" s="60">
        <v>9</v>
      </c>
      <c r="G10" s="60">
        <v>9</v>
      </c>
      <c r="H10" s="60">
        <v>9</v>
      </c>
      <c r="I10" s="45"/>
    </row>
    <row r="11" spans="1:9" x14ac:dyDescent="0.2">
      <c r="B11" s="2"/>
      <c r="C11" s="44"/>
      <c r="D11" s="44"/>
      <c r="E11" s="44"/>
      <c r="I11" s="45"/>
    </row>
    <row r="12" spans="1:9" ht="15.75" x14ac:dyDescent="0.25">
      <c r="A12" s="1" t="s">
        <v>49</v>
      </c>
      <c r="B12" s="11"/>
      <c r="C12" s="2"/>
      <c r="D12" s="2"/>
      <c r="E12" s="2"/>
      <c r="F12" s="2"/>
      <c r="G12" s="2"/>
      <c r="H12" s="2"/>
      <c r="I12" s="11"/>
    </row>
    <row r="13" spans="1:9" x14ac:dyDescent="0.2">
      <c r="A13" t="s">
        <v>2</v>
      </c>
      <c r="B13" s="52">
        <v>185.76</v>
      </c>
      <c r="C13" s="52">
        <v>194.29</v>
      </c>
      <c r="D13" s="52">
        <v>235.84</v>
      </c>
      <c r="E13" s="52">
        <v>281.38</v>
      </c>
      <c r="F13" s="17">
        <f>E13*(1+F5)</f>
        <v>326.40079999999995</v>
      </c>
      <c r="G13" s="17">
        <f>F13*(1+G5)</f>
        <v>368.83290399999993</v>
      </c>
      <c r="H13" s="17">
        <f>G13*(1+H5)</f>
        <v>409.40452343999993</v>
      </c>
    </row>
    <row r="14" spans="1:9" ht="13.5" thickBot="1" x14ac:dyDescent="0.25">
      <c r="A14" s="5" t="s">
        <v>3</v>
      </c>
      <c r="B14" s="53">
        <v>109.81</v>
      </c>
      <c r="C14" s="53">
        <v>112.25</v>
      </c>
      <c r="D14" s="53">
        <v>138.97</v>
      </c>
      <c r="E14" s="53">
        <v>171.57</v>
      </c>
      <c r="F14" s="19">
        <f>$I67*F$13</f>
        <v>193.2198054684518</v>
      </c>
      <c r="G14" s="19">
        <f>$I67*G$13</f>
        <v>218.33838017935054</v>
      </c>
      <c r="H14" s="19">
        <f>$I67*H$13</f>
        <v>242.35560199907908</v>
      </c>
      <c r="I14" s="35"/>
    </row>
    <row r="15" spans="1:9" x14ac:dyDescent="0.2">
      <c r="A15" t="s">
        <v>4</v>
      </c>
      <c r="B15" s="20">
        <f>B13-B14</f>
        <v>75.949999999999989</v>
      </c>
      <c r="C15" s="20">
        <f>C13-C14</f>
        <v>82.039999999999992</v>
      </c>
      <c r="D15" s="20">
        <f>D13-D14</f>
        <v>96.87</v>
      </c>
      <c r="E15" s="20">
        <f>E13-E14</f>
        <v>109.81</v>
      </c>
      <c r="F15" s="20">
        <f t="shared" ref="F15:H15" si="0">F13-F14</f>
        <v>133.18099453154815</v>
      </c>
      <c r="G15" s="20">
        <f t="shared" si="0"/>
        <v>150.49452382064939</v>
      </c>
      <c r="H15" s="20">
        <f t="shared" si="0"/>
        <v>167.04892144092085</v>
      </c>
      <c r="I15" s="35"/>
    </row>
    <row r="16" spans="1:9" x14ac:dyDescent="0.2">
      <c r="B16" s="32"/>
      <c r="C16" s="32"/>
      <c r="D16" s="32"/>
      <c r="E16" s="32"/>
      <c r="F16" s="17"/>
      <c r="G16" s="17"/>
      <c r="H16" s="7"/>
      <c r="I16" s="35"/>
    </row>
    <row r="17" spans="1:9" x14ac:dyDescent="0.2">
      <c r="A17" s="13" t="s">
        <v>37</v>
      </c>
      <c r="B17" s="52">
        <v>12.73</v>
      </c>
      <c r="C17" s="52">
        <v>13.54</v>
      </c>
      <c r="D17" s="52">
        <v>16.87</v>
      </c>
      <c r="E17" s="52">
        <v>19.940000000000001</v>
      </c>
      <c r="F17" s="17">
        <f t="shared" ref="F17:H18" si="1">$I70*F$13</f>
        <v>22.898280392636387</v>
      </c>
      <c r="G17" s="17">
        <f t="shared" si="1"/>
        <v>25.875056843679118</v>
      </c>
      <c r="H17" s="17">
        <f t="shared" si="1"/>
        <v>28.721313096483822</v>
      </c>
      <c r="I17" s="35"/>
    </row>
    <row r="18" spans="1:9" ht="13.5" thickBot="1" x14ac:dyDescent="0.25">
      <c r="A18" s="5" t="s">
        <v>43</v>
      </c>
      <c r="B18" s="53">
        <v>11.66</v>
      </c>
      <c r="C18" s="53">
        <v>12.39</v>
      </c>
      <c r="D18" s="53">
        <v>14.58</v>
      </c>
      <c r="E18" s="53">
        <v>18.37</v>
      </c>
      <c r="F18" s="19">
        <f t="shared" si="1"/>
        <v>20.697627143586381</v>
      </c>
      <c r="G18" s="19">
        <f t="shared" si="1"/>
        <v>23.388318672252609</v>
      </c>
      <c r="H18" s="19">
        <f t="shared" si="1"/>
        <v>25.961033726200398</v>
      </c>
      <c r="I18" s="35"/>
    </row>
    <row r="19" spans="1:9" x14ac:dyDescent="0.2">
      <c r="A19" t="s">
        <v>5</v>
      </c>
      <c r="B19" s="20">
        <f>B15-B17-B18</f>
        <v>51.559999999999988</v>
      </c>
      <c r="C19" s="20">
        <f>C15-C17-C18</f>
        <v>56.11</v>
      </c>
      <c r="D19" s="20">
        <f>D15-D17-D18</f>
        <v>65.42</v>
      </c>
      <c r="E19" s="20">
        <f>E15-E17-E18</f>
        <v>71.5</v>
      </c>
      <c r="F19" s="20">
        <f t="shared" ref="F19:H19" si="2">F15-F17-F18</f>
        <v>89.585086995325383</v>
      </c>
      <c r="G19" s="20">
        <f t="shared" si="2"/>
        <v>101.23114830471766</v>
      </c>
      <c r="H19" s="20">
        <f t="shared" si="2"/>
        <v>112.36657461823664</v>
      </c>
      <c r="I19" s="35"/>
    </row>
    <row r="20" spans="1:9" x14ac:dyDescent="0.2">
      <c r="B20" s="17"/>
      <c r="C20" s="17"/>
      <c r="D20" s="17"/>
      <c r="E20" s="17"/>
      <c r="F20" s="17"/>
      <c r="G20" s="17"/>
      <c r="H20" s="17"/>
      <c r="I20" s="35"/>
    </row>
    <row r="21" spans="1:9" x14ac:dyDescent="0.2">
      <c r="A21" t="s">
        <v>6</v>
      </c>
      <c r="B21" s="52">
        <v>14.23</v>
      </c>
      <c r="C21" s="52">
        <v>15.69</v>
      </c>
      <c r="D21" s="52">
        <v>23.88</v>
      </c>
      <c r="E21" s="52">
        <v>24.55</v>
      </c>
      <c r="F21" s="17">
        <f>F7*E48+F8*E51</f>
        <v>21.679690000000001</v>
      </c>
      <c r="G21" s="17">
        <f>G7*F48+G8*F51</f>
        <v>30.731562880450941</v>
      </c>
      <c r="H21" s="17">
        <f>H7*G48+H8*G51</f>
        <v>34.232666054909558</v>
      </c>
      <c r="I21" s="35"/>
    </row>
    <row r="22" spans="1:9" ht="13.5" thickBot="1" x14ac:dyDescent="0.25">
      <c r="A22" s="5" t="s">
        <v>7</v>
      </c>
      <c r="B22" s="53">
        <v>15.12</v>
      </c>
      <c r="C22" s="53">
        <v>15.68</v>
      </c>
      <c r="D22" s="53">
        <v>15.87</v>
      </c>
      <c r="E22" s="53">
        <v>16.920000000000002</v>
      </c>
      <c r="F22" s="19">
        <f>(F19-F21)*F6</f>
        <v>27.162158798130157</v>
      </c>
      <c r="G22" s="19">
        <f>(G19-G21)*G6</f>
        <v>28.199834169706691</v>
      </c>
      <c r="H22" s="19">
        <f>(H19-H21)*H6</f>
        <v>31.253563425330835</v>
      </c>
      <c r="I22" s="35"/>
    </row>
    <row r="23" spans="1:9" x14ac:dyDescent="0.2">
      <c r="A23" t="s">
        <v>8</v>
      </c>
      <c r="B23" s="20">
        <f>B19-B21-B22</f>
        <v>22.209999999999987</v>
      </c>
      <c r="C23" s="20">
        <f>C19-C21-C22</f>
        <v>24.740000000000002</v>
      </c>
      <c r="D23" s="20">
        <f>D19-D21-D22</f>
        <v>25.670000000000009</v>
      </c>
      <c r="E23" s="20">
        <f>E19-E21-E22</f>
        <v>30.03</v>
      </c>
      <c r="F23" s="20">
        <f>F19-F21-F22</f>
        <v>40.743238197195232</v>
      </c>
      <c r="G23" s="20">
        <f t="shared" ref="G23:H23" si="3">G19-G21-G22</f>
        <v>42.299751254560036</v>
      </c>
      <c r="H23" s="20">
        <f t="shared" si="3"/>
        <v>46.880345137996244</v>
      </c>
      <c r="I23" s="35"/>
    </row>
    <row r="24" spans="1:9" x14ac:dyDescent="0.2">
      <c r="A24" t="s">
        <v>53</v>
      </c>
      <c r="B24" s="57">
        <v>2.0299999999999998</v>
      </c>
      <c r="C24" s="57">
        <v>2.1</v>
      </c>
      <c r="D24" s="57">
        <v>2.15</v>
      </c>
      <c r="E24" s="57">
        <v>2.44</v>
      </c>
      <c r="F24" s="43">
        <f>E24+(F55-E55)/E62</f>
        <v>2.613988690735102</v>
      </c>
      <c r="G24" s="43">
        <f>F24+(G55-F55)/F62</f>
        <v>2.8991336136336949</v>
      </c>
      <c r="H24" s="43">
        <f>G24+(H55-G55)/G62</f>
        <v>3.1275930826730201</v>
      </c>
      <c r="I24" s="42"/>
    </row>
    <row r="25" spans="1:9" x14ac:dyDescent="0.2">
      <c r="A25" t="s">
        <v>54</v>
      </c>
      <c r="B25" s="58">
        <f>B23/B24</f>
        <v>10.940886699507384</v>
      </c>
      <c r="C25" s="58">
        <f>C23/C24</f>
        <v>11.780952380952382</v>
      </c>
      <c r="D25" s="58">
        <f>D23/D24</f>
        <v>11.939534883720935</v>
      </c>
      <c r="E25" s="58">
        <f>E23/E24</f>
        <v>12.307377049180328</v>
      </c>
      <c r="F25" s="58">
        <f t="shared" ref="F25:H25" si="4">F23/F24</f>
        <v>15.586616094248471</v>
      </c>
      <c r="G25" s="58">
        <f t="shared" si="4"/>
        <v>14.590480085373741</v>
      </c>
      <c r="H25" s="58">
        <f t="shared" si="4"/>
        <v>14.98927254882199</v>
      </c>
      <c r="I25" s="35"/>
    </row>
    <row r="26" spans="1:9" x14ac:dyDescent="0.2">
      <c r="B26" s="37"/>
      <c r="C26" s="37"/>
      <c r="D26" s="37"/>
      <c r="E26" s="37"/>
      <c r="F26" s="37"/>
      <c r="G26" s="37"/>
      <c r="H26" s="37"/>
    </row>
    <row r="27" spans="1:9" x14ac:dyDescent="0.2">
      <c r="A27" s="6" t="s">
        <v>12</v>
      </c>
      <c r="B27" s="41"/>
      <c r="C27" s="41"/>
      <c r="D27" s="41"/>
      <c r="E27" s="41"/>
      <c r="F27" s="41"/>
      <c r="G27" s="41"/>
      <c r="H27" s="41"/>
    </row>
    <row r="28" spans="1:9" x14ac:dyDescent="0.2">
      <c r="A28" t="s">
        <v>9</v>
      </c>
      <c r="B28" s="54">
        <v>5.8</v>
      </c>
      <c r="C28" s="54">
        <v>6.41</v>
      </c>
      <c r="D28" s="54">
        <v>6.87</v>
      </c>
      <c r="E28" s="54">
        <v>7.33</v>
      </c>
      <c r="F28" s="17">
        <f>F23*F9</f>
        <v>10.185809549298808</v>
      </c>
      <c r="G28" s="17">
        <f>G23*G9</f>
        <v>10.574937813640009</v>
      </c>
      <c r="H28" s="17">
        <f>H23*H9</f>
        <v>11.720086284499061</v>
      </c>
    </row>
    <row r="29" spans="1:9" x14ac:dyDescent="0.2">
      <c r="A29" t="s">
        <v>10</v>
      </c>
      <c r="B29" s="20">
        <f>B23-B28</f>
        <v>16.409999999999986</v>
      </c>
      <c r="C29" s="20">
        <f>C23-C28</f>
        <v>18.330000000000002</v>
      </c>
      <c r="D29" s="20">
        <f>D23-D28</f>
        <v>18.800000000000008</v>
      </c>
      <c r="E29" s="20">
        <f>E23-E28</f>
        <v>22.700000000000003</v>
      </c>
      <c r="F29" s="17">
        <f t="shared" ref="F29:H29" si="5">F23-F28</f>
        <v>30.557428647896423</v>
      </c>
      <c r="G29" s="17">
        <f t="shared" si="5"/>
        <v>31.724813440920027</v>
      </c>
      <c r="H29" s="17">
        <f t="shared" si="5"/>
        <v>35.160258853497183</v>
      </c>
    </row>
    <row r="30" spans="1:9" x14ac:dyDescent="0.2">
      <c r="B30" s="17"/>
      <c r="C30" s="17"/>
      <c r="D30" s="17"/>
      <c r="E30" s="17"/>
      <c r="F30" s="17"/>
      <c r="G30" s="17"/>
      <c r="H30" s="17"/>
    </row>
    <row r="31" spans="1:9" ht="15.75" x14ac:dyDescent="0.25">
      <c r="A31" s="3" t="s">
        <v>48</v>
      </c>
      <c r="B31" s="2"/>
      <c r="C31" s="40"/>
      <c r="D31" s="40"/>
      <c r="E31" s="40"/>
      <c r="F31" s="40"/>
      <c r="G31" s="40"/>
      <c r="H31" s="40"/>
      <c r="I31" s="11"/>
    </row>
    <row r="32" spans="1:9" x14ac:dyDescent="0.2">
      <c r="A32" s="12" t="s">
        <v>11</v>
      </c>
      <c r="B32" s="11"/>
      <c r="C32" s="39"/>
      <c r="D32" s="39"/>
      <c r="E32" s="39"/>
      <c r="F32" s="39"/>
      <c r="G32" s="39"/>
      <c r="H32" s="39"/>
    </row>
    <row r="33" spans="1:9" x14ac:dyDescent="0.2">
      <c r="A33" s="8" t="s">
        <v>13</v>
      </c>
      <c r="B33" s="17"/>
      <c r="C33" s="17"/>
      <c r="D33" s="17"/>
      <c r="E33" s="17"/>
      <c r="F33" s="17"/>
      <c r="G33" s="17"/>
      <c r="H33" s="17"/>
    </row>
    <row r="34" spans="1:9" x14ac:dyDescent="0.2">
      <c r="A34" t="s">
        <v>31</v>
      </c>
      <c r="B34" s="52">
        <v>8.56</v>
      </c>
      <c r="C34" s="52">
        <v>13.97</v>
      </c>
      <c r="D34" s="52">
        <v>15.34</v>
      </c>
      <c r="E34" s="52">
        <v>17.75</v>
      </c>
      <c r="F34" s="48">
        <f>$I87*F$13</f>
        <v>20.082612270615126</v>
      </c>
      <c r="G34" s="17">
        <f t="shared" ref="F34:H36" si="6">$I87*G$13</f>
        <v>22.693351865795094</v>
      </c>
      <c r="H34" s="17">
        <f t="shared" si="6"/>
        <v>25.189620571032552</v>
      </c>
      <c r="I34" s="35"/>
    </row>
    <row r="35" spans="1:9" x14ac:dyDescent="0.2">
      <c r="A35" t="s">
        <v>14</v>
      </c>
      <c r="B35" s="52">
        <v>41.63</v>
      </c>
      <c r="C35" s="52">
        <v>49.52</v>
      </c>
      <c r="D35" s="52">
        <v>57.37</v>
      </c>
      <c r="E35" s="52">
        <v>68.91</v>
      </c>
      <c r="F35" s="48">
        <f t="shared" si="6"/>
        <v>78.918930088282778</v>
      </c>
      <c r="G35" s="17">
        <f t="shared" si="6"/>
        <v>89.178390999759543</v>
      </c>
      <c r="H35" s="17">
        <f t="shared" si="6"/>
        <v>98.988014009733092</v>
      </c>
      <c r="I35" s="35"/>
    </row>
    <row r="36" spans="1:9" ht="13.5" thickBot="1" x14ac:dyDescent="0.25">
      <c r="A36" s="5" t="s">
        <v>15</v>
      </c>
      <c r="B36" s="53">
        <v>52.11</v>
      </c>
      <c r="C36" s="53">
        <v>60.94</v>
      </c>
      <c r="D36" s="53">
        <v>73.489999999999995</v>
      </c>
      <c r="E36" s="53">
        <v>86.32</v>
      </c>
      <c r="F36" s="38">
        <f t="shared" si="6"/>
        <v>98.945254823107447</v>
      </c>
      <c r="G36" s="19">
        <f t="shared" si="6"/>
        <v>111.8081379501114</v>
      </c>
      <c r="H36" s="19">
        <f t="shared" si="6"/>
        <v>124.10703312462367</v>
      </c>
      <c r="I36" s="35"/>
    </row>
    <row r="37" spans="1:9" x14ac:dyDescent="0.2">
      <c r="A37" t="s">
        <v>16</v>
      </c>
      <c r="B37" s="20">
        <f>SUM(B34:B36)</f>
        <v>102.30000000000001</v>
      </c>
      <c r="C37" s="20">
        <f>SUM(C34:C36)</f>
        <v>124.43</v>
      </c>
      <c r="D37" s="20">
        <f>SUM(D34:D36)</f>
        <v>146.19999999999999</v>
      </c>
      <c r="E37" s="20">
        <f>SUM(E34:E36)</f>
        <v>172.98</v>
      </c>
      <c r="F37" s="17">
        <f t="shared" ref="F37:H37" si="7">SUM(F34:F36)</f>
        <v>197.94679718200535</v>
      </c>
      <c r="G37" s="17">
        <f t="shared" si="7"/>
        <v>223.67988081566602</v>
      </c>
      <c r="H37" s="17">
        <f t="shared" si="7"/>
        <v>248.28466770538932</v>
      </c>
    </row>
    <row r="38" spans="1:9" x14ac:dyDescent="0.2">
      <c r="B38" s="17"/>
      <c r="C38" s="17"/>
      <c r="D38" s="31"/>
      <c r="E38" s="31"/>
      <c r="F38" s="31"/>
      <c r="G38" s="31"/>
      <c r="H38" s="31"/>
    </row>
    <row r="39" spans="1:9" x14ac:dyDescent="0.2">
      <c r="A39" s="13" t="s">
        <v>39</v>
      </c>
      <c r="B39" s="52">
        <v>663.29</v>
      </c>
      <c r="C39" s="52">
        <v>846.39</v>
      </c>
      <c r="D39" s="52">
        <v>910.34</v>
      </c>
      <c r="E39" s="52">
        <v>958.31</v>
      </c>
      <c r="F39" s="17">
        <f>F40+F41</f>
        <v>1184.3802416298913</v>
      </c>
      <c r="G39" s="17">
        <f>G40+G41</f>
        <v>1328.5571001853637</v>
      </c>
      <c r="H39" s="17">
        <f>H40+H41</f>
        <v>1470.0105608922117</v>
      </c>
      <c r="I39" s="35"/>
    </row>
    <row r="40" spans="1:9" ht="13.5" thickBot="1" x14ac:dyDescent="0.25">
      <c r="A40" s="5" t="s">
        <v>41</v>
      </c>
      <c r="B40" s="53">
        <v>189.2</v>
      </c>
      <c r="C40" s="53">
        <f>B40+C18</f>
        <v>201.58999999999997</v>
      </c>
      <c r="D40" s="53">
        <f>C40+D18</f>
        <v>216.17</v>
      </c>
      <c r="E40" s="53">
        <f>D40+E18</f>
        <v>234.54</v>
      </c>
      <c r="F40" s="49">
        <f>E40+F18</f>
        <v>255.23762714358637</v>
      </c>
      <c r="G40" s="34">
        <f t="shared" ref="G40:H40" si="8">F40+G18</f>
        <v>278.62594581583897</v>
      </c>
      <c r="H40" s="34">
        <f t="shared" si="8"/>
        <v>304.58697954203939</v>
      </c>
      <c r="I40" s="35"/>
    </row>
    <row r="41" spans="1:9" x14ac:dyDescent="0.2">
      <c r="A41" s="13" t="s">
        <v>40</v>
      </c>
      <c r="B41" s="20">
        <f>B39-B40</f>
        <v>474.09</v>
      </c>
      <c r="C41" s="20">
        <f>C39-C40</f>
        <v>644.79999999999995</v>
      </c>
      <c r="D41" s="20">
        <f>D39-D40</f>
        <v>694.17000000000007</v>
      </c>
      <c r="E41" s="20">
        <f>E39-E40</f>
        <v>723.77</v>
      </c>
      <c r="F41" s="17">
        <f>$I94*F$13</f>
        <v>929.14261448630498</v>
      </c>
      <c r="G41" s="17">
        <f>$I94*G$13</f>
        <v>1049.9311543695246</v>
      </c>
      <c r="H41" s="17">
        <f>$I94*H$13</f>
        <v>1165.4235813501723</v>
      </c>
      <c r="I41" s="35"/>
    </row>
    <row r="42" spans="1:9" x14ac:dyDescent="0.2">
      <c r="A42" s="13"/>
      <c r="B42" s="17"/>
      <c r="C42" s="17"/>
      <c r="D42" s="17"/>
      <c r="E42" s="17"/>
      <c r="F42" s="32"/>
      <c r="G42" s="32"/>
      <c r="H42" s="32"/>
    </row>
    <row r="43" spans="1:9" x14ac:dyDescent="0.2">
      <c r="A43" t="s">
        <v>17</v>
      </c>
      <c r="B43" s="20">
        <f>B37+B41</f>
        <v>576.39</v>
      </c>
      <c r="C43" s="20">
        <f>C37+C41</f>
        <v>769.23</v>
      </c>
      <c r="D43" s="20">
        <f>D37+D41</f>
        <v>840.37000000000012</v>
      </c>
      <c r="E43" s="20">
        <f>E37+E41</f>
        <v>896.75</v>
      </c>
      <c r="F43" s="17">
        <f>F37+F41</f>
        <v>1127.0894116683103</v>
      </c>
      <c r="G43" s="17">
        <f t="shared" ref="G43:H43" si="9">G37+G41</f>
        <v>1273.6110351851908</v>
      </c>
      <c r="H43" s="17">
        <f t="shared" si="9"/>
        <v>1413.7082490555617</v>
      </c>
    </row>
    <row r="44" spans="1:9" x14ac:dyDescent="0.2">
      <c r="B44" s="32"/>
      <c r="C44" s="32"/>
      <c r="D44" s="32"/>
      <c r="E44" s="32"/>
      <c r="F44" s="17"/>
      <c r="G44" s="17"/>
      <c r="H44" s="17"/>
    </row>
    <row r="45" spans="1:9" x14ac:dyDescent="0.2">
      <c r="A45" s="4" t="s">
        <v>18</v>
      </c>
      <c r="B45" s="17"/>
      <c r="C45" s="17"/>
      <c r="D45" s="17"/>
      <c r="E45" s="17"/>
      <c r="F45" s="17"/>
      <c r="G45" s="17"/>
      <c r="H45" s="17"/>
    </row>
    <row r="46" spans="1:9" x14ac:dyDescent="0.2">
      <c r="A46" t="s">
        <v>19</v>
      </c>
      <c r="B46" s="37"/>
      <c r="C46" s="37"/>
      <c r="D46" s="37"/>
      <c r="E46" s="37"/>
      <c r="F46" s="7"/>
      <c r="G46" s="7"/>
      <c r="H46" s="7"/>
    </row>
    <row r="47" spans="1:9" x14ac:dyDescent="0.2">
      <c r="A47" t="s">
        <v>20</v>
      </c>
      <c r="B47" s="52">
        <v>62.46</v>
      </c>
      <c r="C47" s="52">
        <v>90.48</v>
      </c>
      <c r="D47" s="52">
        <v>134.32</v>
      </c>
      <c r="E47" s="52">
        <v>174.57</v>
      </c>
      <c r="F47" s="48">
        <f t="shared" ref="F47:H48" si="10">$I100*F$13</f>
        <v>162.53790084039721</v>
      </c>
      <c r="G47" s="17">
        <f t="shared" si="10"/>
        <v>183.66782794964885</v>
      </c>
      <c r="H47" s="17">
        <f t="shared" si="10"/>
        <v>203.87128902411021</v>
      </c>
      <c r="I47" s="35"/>
    </row>
    <row r="48" spans="1:9" ht="13.5" thickBot="1" x14ac:dyDescent="0.25">
      <c r="A48" s="5" t="s">
        <v>21</v>
      </c>
      <c r="B48" s="53">
        <v>202.12</v>
      </c>
      <c r="C48" s="53">
        <v>307.87</v>
      </c>
      <c r="D48" s="53">
        <v>304.95999999999998</v>
      </c>
      <c r="E48" s="53">
        <v>312.85000000000002</v>
      </c>
      <c r="F48" s="38">
        <f t="shared" si="10"/>
        <v>414.33173662232213</v>
      </c>
      <c r="G48" s="19">
        <f t="shared" si="10"/>
        <v>468.19486238322395</v>
      </c>
      <c r="H48" s="19">
        <f t="shared" si="10"/>
        <v>519.69629724537867</v>
      </c>
      <c r="I48" s="35"/>
    </row>
    <row r="49" spans="1:9" x14ac:dyDescent="0.2">
      <c r="A49" t="s">
        <v>22</v>
      </c>
      <c r="B49" s="17">
        <f>B47+B48</f>
        <v>264.58</v>
      </c>
      <c r="C49" s="17">
        <f>C47+C48</f>
        <v>398.35</v>
      </c>
      <c r="D49" s="17">
        <f>D47+D48</f>
        <v>439.28</v>
      </c>
      <c r="E49" s="17">
        <f>E47+E48</f>
        <v>487.42</v>
      </c>
      <c r="F49" s="17">
        <f t="shared" ref="F49:H49" si="11">F47+F48</f>
        <v>576.86963746271931</v>
      </c>
      <c r="G49" s="17">
        <f t="shared" si="11"/>
        <v>651.86269033287283</v>
      </c>
      <c r="H49" s="17">
        <f t="shared" si="11"/>
        <v>723.56758626948886</v>
      </c>
      <c r="I49" s="23"/>
    </row>
    <row r="50" spans="1:9" x14ac:dyDescent="0.2">
      <c r="B50" s="37"/>
      <c r="C50" s="37"/>
      <c r="D50" s="37"/>
      <c r="E50" s="37"/>
      <c r="F50" s="36"/>
      <c r="G50" s="36"/>
      <c r="H50" s="36"/>
      <c r="I50" s="23"/>
    </row>
    <row r="51" spans="1:9" ht="13.5" thickBot="1" x14ac:dyDescent="0.25">
      <c r="A51" s="5" t="s">
        <v>23</v>
      </c>
      <c r="B51" s="34">
        <f>B52-B49</f>
        <v>40</v>
      </c>
      <c r="C51" s="34">
        <f>C52-C49</f>
        <v>55.740000000000009</v>
      </c>
      <c r="D51" s="34">
        <f>D52-D49</f>
        <v>62.150000000000148</v>
      </c>
      <c r="E51" s="34">
        <f>E52-E49</f>
        <v>17.689999999999998</v>
      </c>
      <c r="F51" s="55">
        <v>50</v>
      </c>
      <c r="G51" s="55">
        <v>50</v>
      </c>
      <c r="H51" s="55">
        <v>50</v>
      </c>
      <c r="I51" s="35"/>
    </row>
    <row r="52" spans="1:9" x14ac:dyDescent="0.2">
      <c r="A52" t="s">
        <v>27</v>
      </c>
      <c r="B52" s="17">
        <f>B59-B57</f>
        <v>304.58</v>
      </c>
      <c r="C52" s="17">
        <f>C59-C57</f>
        <v>454.09000000000003</v>
      </c>
      <c r="D52" s="17">
        <f>D59-D57</f>
        <v>501.43000000000012</v>
      </c>
      <c r="E52" s="17">
        <f>E59-E57</f>
        <v>505.11</v>
      </c>
      <c r="F52" s="17">
        <f t="shared" ref="F52:H52" si="12">F59-F57</f>
        <v>684.89198302041382</v>
      </c>
      <c r="G52" s="17">
        <f t="shared" si="12"/>
        <v>759.6887930963743</v>
      </c>
      <c r="H52" s="17">
        <f t="shared" si="12"/>
        <v>834.62574811324816</v>
      </c>
      <c r="I52" s="23"/>
    </row>
    <row r="53" spans="1:9" x14ac:dyDescent="0.2">
      <c r="B53" s="31"/>
      <c r="C53" s="31"/>
      <c r="D53" s="31"/>
      <c r="E53" s="31"/>
      <c r="F53" s="36"/>
      <c r="G53" s="36"/>
      <c r="H53" s="36"/>
      <c r="I53" s="36"/>
    </row>
    <row r="54" spans="1:9" x14ac:dyDescent="0.2">
      <c r="A54" t="s">
        <v>24</v>
      </c>
      <c r="B54" s="23"/>
      <c r="C54" s="23"/>
      <c r="D54" s="23"/>
      <c r="E54" s="23"/>
      <c r="F54" s="23"/>
      <c r="G54" s="23"/>
      <c r="H54" s="23"/>
      <c r="I54" s="23"/>
    </row>
    <row r="55" spans="1:9" x14ac:dyDescent="0.2">
      <c r="A55" t="s">
        <v>25</v>
      </c>
      <c r="B55" s="52">
        <v>180</v>
      </c>
      <c r="C55" s="52">
        <v>205</v>
      </c>
      <c r="D55" s="52">
        <v>210</v>
      </c>
      <c r="E55" s="52">
        <v>240</v>
      </c>
      <c r="F55" s="56">
        <v>260</v>
      </c>
      <c r="G55" s="56">
        <v>300</v>
      </c>
      <c r="H55" s="56">
        <v>330</v>
      </c>
      <c r="I55" s="35"/>
    </row>
    <row r="56" spans="1:9" ht="13.5" thickBot="1" x14ac:dyDescent="0.25">
      <c r="A56" s="5" t="s">
        <v>26</v>
      </c>
      <c r="B56" s="34">
        <v>91.81</v>
      </c>
      <c r="C56" s="34">
        <f>B56+C29</f>
        <v>110.14</v>
      </c>
      <c r="D56" s="34">
        <f>C56+D29</f>
        <v>128.94</v>
      </c>
      <c r="E56" s="34">
        <f>D56+E29</f>
        <v>151.63999999999999</v>
      </c>
      <c r="F56" s="34">
        <f t="shared" ref="F56:H56" si="13">E56+F29</f>
        <v>182.1974286478964</v>
      </c>
      <c r="G56" s="34">
        <f t="shared" si="13"/>
        <v>213.92224208881643</v>
      </c>
      <c r="H56" s="34">
        <f t="shared" si="13"/>
        <v>249.08250094231363</v>
      </c>
      <c r="I56" s="20"/>
    </row>
    <row r="57" spans="1:9" x14ac:dyDescent="0.2">
      <c r="A57" t="s">
        <v>29</v>
      </c>
      <c r="B57" s="20">
        <f>B55+B56</f>
        <v>271.81</v>
      </c>
      <c r="C57" s="20">
        <f>C55+C56</f>
        <v>315.14</v>
      </c>
      <c r="D57" s="20">
        <f>D55+D56</f>
        <v>338.94</v>
      </c>
      <c r="E57" s="20">
        <f>E55+E56</f>
        <v>391.64</v>
      </c>
      <c r="F57" s="20">
        <f t="shared" ref="F57:H57" si="14">F55+F56</f>
        <v>442.1974286478964</v>
      </c>
      <c r="G57" s="20">
        <f t="shared" si="14"/>
        <v>513.92224208881646</v>
      </c>
      <c r="H57" s="20">
        <f t="shared" si="14"/>
        <v>579.08250094231357</v>
      </c>
      <c r="I57" s="20"/>
    </row>
    <row r="58" spans="1:9" x14ac:dyDescent="0.2">
      <c r="B58" s="33"/>
      <c r="C58" s="32"/>
      <c r="D58" s="32"/>
      <c r="E58" s="32"/>
      <c r="F58" s="32"/>
      <c r="G58" s="32"/>
      <c r="H58" s="32"/>
    </row>
    <row r="59" spans="1:9" x14ac:dyDescent="0.2">
      <c r="A59" t="s">
        <v>36</v>
      </c>
      <c r="B59" s="20">
        <f>B43</f>
        <v>576.39</v>
      </c>
      <c r="C59" s="20">
        <f>C43</f>
        <v>769.23</v>
      </c>
      <c r="D59" s="20">
        <f>D43</f>
        <v>840.37000000000012</v>
      </c>
      <c r="E59" s="20">
        <f>E43</f>
        <v>896.75</v>
      </c>
      <c r="F59" s="17">
        <f t="shared" ref="F59:H59" si="15">F43</f>
        <v>1127.0894116683103</v>
      </c>
      <c r="G59" s="17">
        <f t="shared" si="15"/>
        <v>1273.6110351851908</v>
      </c>
      <c r="H59" s="17">
        <f t="shared" si="15"/>
        <v>1413.7082490555617</v>
      </c>
    </row>
    <row r="60" spans="1:9" x14ac:dyDescent="0.2">
      <c r="B60" s="20"/>
      <c r="C60" s="20"/>
      <c r="D60" s="31"/>
      <c r="E60" s="31"/>
      <c r="F60" s="31"/>
      <c r="G60" s="31"/>
      <c r="H60" s="31"/>
    </row>
    <row r="61" spans="1:9" x14ac:dyDescent="0.2">
      <c r="A61" t="s">
        <v>55</v>
      </c>
      <c r="B61" s="30">
        <f>(B48+B51)/(B48+B51+B57)</f>
        <v>0.47111474325297215</v>
      </c>
      <c r="C61" s="30">
        <f>(C48+C51)/(C48+C51+C57)</f>
        <v>0.5357053406998159</v>
      </c>
      <c r="D61" s="30">
        <f>(D48+D51)/(D48+D51+D57)</f>
        <v>0.51994901210962396</v>
      </c>
      <c r="E61" s="30">
        <f>(E48+E51)/(E48+E51+E57)</f>
        <v>0.45769752693234372</v>
      </c>
      <c r="F61" s="30">
        <f t="shared" ref="F61:H61" si="16">(F48+F51)/(F48+F51+F57)</f>
        <v>0.5122082712958429</v>
      </c>
      <c r="G61" s="30">
        <f t="shared" si="16"/>
        <v>0.5020698331012512</v>
      </c>
      <c r="H61" s="30">
        <f t="shared" si="16"/>
        <v>0.49591470363496326</v>
      </c>
    </row>
    <row r="62" spans="1:9" x14ac:dyDescent="0.2">
      <c r="A62" t="s">
        <v>74</v>
      </c>
      <c r="B62" s="52">
        <v>94.58</v>
      </c>
      <c r="C62" s="52">
        <v>99.12</v>
      </c>
      <c r="D62" s="52">
        <v>103.47</v>
      </c>
      <c r="E62" s="52">
        <v>114.95</v>
      </c>
      <c r="F62" s="20">
        <f>F10*F25</f>
        <v>140.27954484823624</v>
      </c>
      <c r="G62" s="20">
        <f>G10*G25</f>
        <v>131.31432076836367</v>
      </c>
      <c r="H62" s="20">
        <f>H10*H25</f>
        <v>134.90345293939791</v>
      </c>
    </row>
    <row r="63" spans="1:9" x14ac:dyDescent="0.2">
      <c r="A63" t="s">
        <v>73</v>
      </c>
      <c r="B63" s="17"/>
      <c r="C63" s="17">
        <f>(C43-B43)-(C56-B56)-(C47-B47)</f>
        <v>146.49000000000004</v>
      </c>
      <c r="D63" s="17">
        <f>(D43-C43)-(D56-C56)-(D47-C47)</f>
        <v>8.5000000000001137</v>
      </c>
      <c r="E63" s="17">
        <f>(E43-D43)-(E56-D56)-(E47-D47)</f>
        <v>-6.5700000000001069</v>
      </c>
      <c r="F63" s="17">
        <f t="shared" ref="F63:H63" si="17">(F43-E43)-(F56-E56)-(F47-E47)</f>
        <v>211.81408218001664</v>
      </c>
      <c r="G63" s="17">
        <f t="shared" si="17"/>
        <v>93.666882966708812</v>
      </c>
      <c r="H63" s="17">
        <f t="shared" si="17"/>
        <v>84.733493942412423</v>
      </c>
    </row>
    <row r="64" spans="1:9" x14ac:dyDescent="0.2">
      <c r="B64" s="17"/>
      <c r="C64" s="17"/>
      <c r="D64" s="17"/>
      <c r="E64" s="17"/>
    </row>
    <row r="65" spans="1:9" ht="15.75" x14ac:dyDescent="0.25">
      <c r="A65" s="1" t="s">
        <v>50</v>
      </c>
      <c r="B65" s="11"/>
      <c r="C65" s="11"/>
      <c r="D65" s="11"/>
      <c r="E65" s="11"/>
      <c r="F65" s="11"/>
      <c r="G65" s="11"/>
      <c r="H65" s="11"/>
      <c r="I65" s="11"/>
    </row>
    <row r="66" spans="1:9" x14ac:dyDescent="0.2">
      <c r="A66" t="s">
        <v>2</v>
      </c>
      <c r="B66" s="22">
        <f t="shared" ref="B66:E68" si="18">B13/B$13</f>
        <v>1</v>
      </c>
      <c r="C66" s="22">
        <f t="shared" si="18"/>
        <v>1</v>
      </c>
      <c r="D66" s="22">
        <f t="shared" si="18"/>
        <v>1</v>
      </c>
      <c r="E66" s="22">
        <f t="shared" si="18"/>
        <v>1</v>
      </c>
      <c r="F66" s="22">
        <f t="shared" ref="F66:H68" si="19">F13/F$13</f>
        <v>1</v>
      </c>
      <c r="G66" s="22">
        <f t="shared" si="19"/>
        <v>1</v>
      </c>
      <c r="H66" s="22">
        <f t="shared" si="19"/>
        <v>1</v>
      </c>
      <c r="I66" s="21">
        <f>AVERAGE(B66:E66)</f>
        <v>1</v>
      </c>
    </row>
    <row r="67" spans="1:9" ht="13.5" thickBot="1" x14ac:dyDescent="0.25">
      <c r="A67" s="5" t="s">
        <v>3</v>
      </c>
      <c r="B67" s="25">
        <f t="shared" si="18"/>
        <v>0.59113910422049964</v>
      </c>
      <c r="C67" s="25">
        <f t="shared" si="18"/>
        <v>0.57774460857481091</v>
      </c>
      <c r="D67" s="25">
        <f t="shared" si="18"/>
        <v>0.58925542740841252</v>
      </c>
      <c r="E67" s="25">
        <f t="shared" si="18"/>
        <v>0.6097448290567915</v>
      </c>
      <c r="F67" s="25">
        <f t="shared" si="19"/>
        <v>0.59197099231512862</v>
      </c>
      <c r="G67" s="25">
        <f t="shared" si="19"/>
        <v>0.59197099231512862</v>
      </c>
      <c r="H67" s="25">
        <f t="shared" si="19"/>
        <v>0.59197099231512862</v>
      </c>
      <c r="I67" s="24">
        <f>AVERAGE(B67:E67)</f>
        <v>0.59197099231512862</v>
      </c>
    </row>
    <row r="68" spans="1:9" x14ac:dyDescent="0.2">
      <c r="A68" t="s">
        <v>4</v>
      </c>
      <c r="B68" s="22">
        <f t="shared" si="18"/>
        <v>0.40886089577950041</v>
      </c>
      <c r="C68" s="22">
        <f t="shared" si="18"/>
        <v>0.42225539142518914</v>
      </c>
      <c r="D68" s="22">
        <f t="shared" si="18"/>
        <v>0.41074457259158753</v>
      </c>
      <c r="E68" s="22">
        <f t="shared" si="18"/>
        <v>0.3902551709432085</v>
      </c>
      <c r="F68" s="22">
        <f t="shared" si="19"/>
        <v>0.40802900768487138</v>
      </c>
      <c r="G68" s="22">
        <f t="shared" si="19"/>
        <v>0.40802900768487138</v>
      </c>
      <c r="H68" s="22">
        <f t="shared" si="19"/>
        <v>0.40802900768487144</v>
      </c>
      <c r="I68" s="21">
        <f>AVERAGE(B68:E68)</f>
        <v>0.40802900768487138</v>
      </c>
    </row>
    <row r="69" spans="1:9" x14ac:dyDescent="0.2">
      <c r="B69" s="22"/>
      <c r="C69" s="22"/>
      <c r="D69" s="22"/>
      <c r="E69" s="22"/>
      <c r="F69" s="22"/>
      <c r="G69" s="22"/>
      <c r="H69" s="22"/>
      <c r="I69" s="21"/>
    </row>
    <row r="70" spans="1:9" x14ac:dyDescent="0.2">
      <c r="A70" s="13" t="s">
        <v>37</v>
      </c>
      <c r="B70" s="26">
        <f t="shared" ref="B70:E72" si="20">B17/B$13</f>
        <v>6.8529285099052553E-2</v>
      </c>
      <c r="C70" s="26">
        <f t="shared" si="20"/>
        <v>6.9689639199135317E-2</v>
      </c>
      <c r="D70" s="26">
        <f t="shared" si="20"/>
        <v>7.1531546811397562E-2</v>
      </c>
      <c r="E70" s="26">
        <f t="shared" si="20"/>
        <v>7.0865022389651006E-2</v>
      </c>
      <c r="F70" s="26">
        <f t="shared" ref="F70:H72" si="21">F17/F$13</f>
        <v>7.0153873374809106E-2</v>
      </c>
      <c r="G70" s="26">
        <f t="shared" si="21"/>
        <v>7.0153873374809106E-2</v>
      </c>
      <c r="H70" s="26">
        <f t="shared" si="21"/>
        <v>7.0153873374809106E-2</v>
      </c>
      <c r="I70" s="21">
        <f>AVERAGE(B70:E70)</f>
        <v>7.0153873374809106E-2</v>
      </c>
    </row>
    <row r="71" spans="1:9" ht="13.5" thickBot="1" x14ac:dyDescent="0.25">
      <c r="A71" s="5" t="s">
        <v>43</v>
      </c>
      <c r="B71" s="25">
        <f t="shared" si="20"/>
        <v>6.2769164513350559E-2</v>
      </c>
      <c r="C71" s="25">
        <f t="shared" si="20"/>
        <v>6.3770652117967994E-2</v>
      </c>
      <c r="D71" s="25">
        <f t="shared" si="20"/>
        <v>6.1821573948439616E-2</v>
      </c>
      <c r="E71" s="25">
        <f t="shared" si="20"/>
        <v>6.5285379202501964E-2</v>
      </c>
      <c r="F71" s="25">
        <f t="shared" si="21"/>
        <v>6.3411692445565035E-2</v>
      </c>
      <c r="G71" s="25">
        <f t="shared" si="21"/>
        <v>6.3411692445565035E-2</v>
      </c>
      <c r="H71" s="25">
        <f t="shared" si="21"/>
        <v>6.3411692445565035E-2</v>
      </c>
      <c r="I71" s="24">
        <f>AVERAGE(B71:E71)</f>
        <v>6.3411692445565035E-2</v>
      </c>
    </row>
    <row r="72" spans="1:9" x14ac:dyDescent="0.2">
      <c r="A72" t="s">
        <v>5</v>
      </c>
      <c r="B72" s="22">
        <f t="shared" si="20"/>
        <v>0.2775624461670973</v>
      </c>
      <c r="C72" s="22">
        <f t="shared" si="20"/>
        <v>0.28879510010808584</v>
      </c>
      <c r="D72" s="22">
        <f t="shared" si="20"/>
        <v>0.27739145183175035</v>
      </c>
      <c r="E72" s="22">
        <f t="shared" si="20"/>
        <v>0.25410476935105553</v>
      </c>
      <c r="F72" s="22">
        <f t="shared" si="21"/>
        <v>0.27446344186449728</v>
      </c>
      <c r="G72" s="22">
        <f t="shared" si="21"/>
        <v>0.27446344186449723</v>
      </c>
      <c r="H72" s="22">
        <f t="shared" si="21"/>
        <v>0.27446344186449728</v>
      </c>
      <c r="I72" s="21">
        <f>AVERAGE(B72:E72)</f>
        <v>0.27446344186449723</v>
      </c>
    </row>
    <row r="73" spans="1:9" x14ac:dyDescent="0.2">
      <c r="B73" s="22"/>
      <c r="C73" s="22"/>
      <c r="D73" s="22"/>
      <c r="E73" s="22"/>
      <c r="F73" s="22"/>
      <c r="G73" s="22"/>
      <c r="H73" s="22"/>
      <c r="I73" s="21"/>
    </row>
    <row r="74" spans="1:9" x14ac:dyDescent="0.2">
      <c r="A74" t="s">
        <v>6</v>
      </c>
      <c r="B74" s="22">
        <f t="shared" ref="B74:E78" si="22">B21/B$13</f>
        <v>7.6604220499569345E-2</v>
      </c>
      <c r="C74" s="22">
        <f t="shared" si="22"/>
        <v>8.0755571568274231E-2</v>
      </c>
      <c r="D74" s="22">
        <f t="shared" si="22"/>
        <v>0.1012550881953867</v>
      </c>
      <c r="E74" s="22">
        <f t="shared" si="22"/>
        <v>8.7248560665292491E-2</v>
      </c>
      <c r="F74" s="22">
        <f t="shared" ref="F74:H78" si="23">F21/F$13</f>
        <v>6.6420456077313547E-2</v>
      </c>
      <c r="G74" s="22">
        <f t="shared" si="23"/>
        <v>8.3321098923568232E-2</v>
      </c>
      <c r="H74" s="22">
        <f t="shared" si="23"/>
        <v>8.3615749448177526E-2</v>
      </c>
      <c r="I74" s="21">
        <f>AVERAGE(B74:E74)</f>
        <v>8.6465860232130681E-2</v>
      </c>
    </row>
    <row r="75" spans="1:9" ht="13.5" thickBot="1" x14ac:dyDescent="0.25">
      <c r="A75" s="5" t="s">
        <v>7</v>
      </c>
      <c r="B75" s="25">
        <f t="shared" si="22"/>
        <v>8.1395348837209308E-2</v>
      </c>
      <c r="C75" s="25">
        <f t="shared" si="22"/>
        <v>8.0704102115394513E-2</v>
      </c>
      <c r="D75" s="25">
        <f t="shared" si="22"/>
        <v>6.7291383989145179E-2</v>
      </c>
      <c r="E75" s="25">
        <f t="shared" si="22"/>
        <v>6.0132205558319718E-2</v>
      </c>
      <c r="F75" s="25">
        <f t="shared" si="23"/>
        <v>8.3217194314873497E-2</v>
      </c>
      <c r="G75" s="25">
        <f t="shared" si="23"/>
        <v>7.64569371763716E-2</v>
      </c>
      <c r="H75" s="25">
        <f t="shared" si="23"/>
        <v>7.6339076966527905E-2</v>
      </c>
      <c r="I75" s="24">
        <f>AVERAGE(B75:E75)</f>
        <v>7.2380760125017179E-2</v>
      </c>
    </row>
    <row r="76" spans="1:9" x14ac:dyDescent="0.2">
      <c r="A76" t="s">
        <v>8</v>
      </c>
      <c r="B76" s="22">
        <f t="shared" si="22"/>
        <v>0.11956287683031862</v>
      </c>
      <c r="C76" s="22">
        <f t="shared" si="22"/>
        <v>0.12733542642441711</v>
      </c>
      <c r="D76" s="22">
        <f t="shared" si="22"/>
        <v>0.1088449796472185</v>
      </c>
      <c r="E76" s="22">
        <f t="shared" si="22"/>
        <v>0.10672400312744332</v>
      </c>
      <c r="F76" s="22">
        <f t="shared" si="23"/>
        <v>0.12482579147231024</v>
      </c>
      <c r="G76" s="22">
        <f t="shared" si="23"/>
        <v>0.11468540576455739</v>
      </c>
      <c r="H76" s="22">
        <f t="shared" si="23"/>
        <v>0.11450861544979185</v>
      </c>
      <c r="I76" s="21">
        <f>AVERAGE(B76:E76)</f>
        <v>0.11561682150734939</v>
      </c>
    </row>
    <row r="77" spans="1:9" x14ac:dyDescent="0.2">
      <c r="A77" t="s">
        <v>53</v>
      </c>
      <c r="B77" s="22">
        <f t="shared" si="22"/>
        <v>1.0928079242032729E-2</v>
      </c>
      <c r="C77" s="22">
        <f t="shared" si="22"/>
        <v>1.0808585104740337E-2</v>
      </c>
      <c r="D77" s="22">
        <f t="shared" si="22"/>
        <v>9.1163500678426053E-3</v>
      </c>
      <c r="E77" s="22">
        <f t="shared" si="22"/>
        <v>8.6715473736583976E-3</v>
      </c>
      <c r="F77" s="22">
        <f t="shared" si="23"/>
        <v>8.0085241541537344E-3</v>
      </c>
      <c r="G77" s="22">
        <f t="shared" si="23"/>
        <v>7.8602900722591056E-3</v>
      </c>
      <c r="H77" s="22">
        <f t="shared" si="23"/>
        <v>7.6393710953498607E-3</v>
      </c>
      <c r="I77" s="21">
        <f>AVERAGE(B77:E77)</f>
        <v>9.8811404470685177E-3</v>
      </c>
    </row>
    <row r="78" spans="1:9" x14ac:dyDescent="0.2">
      <c r="A78" t="s">
        <v>54</v>
      </c>
      <c r="B78" s="22">
        <f t="shared" si="22"/>
        <v>5.8897968881930364E-2</v>
      </c>
      <c r="C78" s="22">
        <f t="shared" si="22"/>
        <v>6.0635917344960537E-2</v>
      </c>
      <c r="D78" s="22">
        <f t="shared" si="22"/>
        <v>5.0625571928938837E-2</v>
      </c>
      <c r="E78" s="22">
        <f t="shared" si="22"/>
        <v>4.373934554403415E-2</v>
      </c>
      <c r="F78" s="22">
        <f t="shared" si="23"/>
        <v>4.7752995992192647E-2</v>
      </c>
      <c r="G78" s="22">
        <f t="shared" si="23"/>
        <v>3.9558509902830538E-2</v>
      </c>
      <c r="H78" s="22">
        <f t="shared" si="23"/>
        <v>3.6612376489823358E-2</v>
      </c>
      <c r="I78" s="21">
        <f>AVERAGE(B78:E78)</f>
        <v>5.3474700924965965E-2</v>
      </c>
    </row>
    <row r="79" spans="1:9" x14ac:dyDescent="0.2">
      <c r="B79" s="22"/>
      <c r="C79" s="22"/>
      <c r="D79" s="22"/>
      <c r="E79" s="22"/>
      <c r="F79" s="22"/>
      <c r="G79" s="22"/>
      <c r="H79" s="22"/>
      <c r="I79" s="21"/>
    </row>
    <row r="80" spans="1:9" x14ac:dyDescent="0.2">
      <c r="A80" s="6" t="s">
        <v>12</v>
      </c>
      <c r="B80" s="29"/>
      <c r="C80" s="29"/>
      <c r="D80" s="29"/>
      <c r="E80" s="29"/>
      <c r="F80" s="29"/>
      <c r="G80" s="29"/>
      <c r="H80" s="29"/>
      <c r="I80" s="28"/>
    </row>
    <row r="81" spans="1:9" x14ac:dyDescent="0.2">
      <c r="A81" t="s">
        <v>9</v>
      </c>
      <c r="B81" s="22">
        <f t="shared" ref="B81:E82" si="24">B28/B$13</f>
        <v>3.1223083548664946E-2</v>
      </c>
      <c r="C81" s="22">
        <f t="shared" si="24"/>
        <v>3.2991919295897884E-2</v>
      </c>
      <c r="D81" s="22">
        <f t="shared" si="24"/>
        <v>2.9129918588873812E-2</v>
      </c>
      <c r="E81" s="22">
        <f t="shared" si="24"/>
        <v>2.605018124955576E-2</v>
      </c>
      <c r="F81" s="22">
        <f t="shared" ref="F81:H82" si="25">F28/F$13</f>
        <v>3.1206447868077559E-2</v>
      </c>
      <c r="G81" s="22">
        <f t="shared" si="25"/>
        <v>2.8671351441139348E-2</v>
      </c>
      <c r="H81" s="22">
        <f t="shared" si="25"/>
        <v>2.8627153862447963E-2</v>
      </c>
      <c r="I81" s="21">
        <f>AVERAGE(B81:E81)</f>
        <v>2.98487756707481E-2</v>
      </c>
    </row>
    <row r="82" spans="1:9" x14ac:dyDescent="0.2">
      <c r="A82" t="s">
        <v>10</v>
      </c>
      <c r="B82" s="22">
        <f>B29/B$13</f>
        <v>8.8339793281653672E-2</v>
      </c>
      <c r="C82" s="22">
        <f t="shared" si="24"/>
        <v>9.4343507128519244E-2</v>
      </c>
      <c r="D82" s="22">
        <f t="shared" si="24"/>
        <v>7.9715061058344666E-2</v>
      </c>
      <c r="E82" s="22">
        <f t="shared" si="24"/>
        <v>8.0673821877887561E-2</v>
      </c>
      <c r="F82" s="22">
        <f t="shared" si="25"/>
        <v>9.3619343604232672E-2</v>
      </c>
      <c r="G82" s="22">
        <f t="shared" si="25"/>
        <v>8.6014054323418049E-2</v>
      </c>
      <c r="H82" s="22">
        <f t="shared" si="25"/>
        <v>8.5881461587343888E-2</v>
      </c>
      <c r="I82" s="21">
        <f>AVERAGE(B82:E82)</f>
        <v>8.5768045836601289E-2</v>
      </c>
    </row>
    <row r="83" spans="1:9" x14ac:dyDescent="0.2">
      <c r="B83" s="23"/>
      <c r="C83" s="27"/>
      <c r="D83" s="27"/>
      <c r="E83" s="27"/>
      <c r="F83" s="27"/>
      <c r="G83" s="27"/>
      <c r="H83" s="27"/>
      <c r="I83" s="21"/>
    </row>
    <row r="84" spans="1:9" ht="15.75" x14ac:dyDescent="0.25">
      <c r="A84" s="16" t="s">
        <v>51</v>
      </c>
      <c r="B84" s="11"/>
      <c r="C84" s="11"/>
      <c r="D84" s="11"/>
      <c r="E84" s="11"/>
      <c r="F84" s="11"/>
      <c r="G84" s="11"/>
      <c r="H84" s="11"/>
      <c r="I84" s="11"/>
    </row>
    <row r="85" spans="1:9" x14ac:dyDescent="0.2">
      <c r="A85" s="12" t="s">
        <v>11</v>
      </c>
    </row>
    <row r="86" spans="1:9" x14ac:dyDescent="0.2">
      <c r="A86" s="50" t="s">
        <v>13</v>
      </c>
      <c r="B86" s="23"/>
      <c r="C86" s="27"/>
      <c r="D86" s="27"/>
      <c r="E86" s="27"/>
      <c r="F86" s="27"/>
      <c r="G86" s="27"/>
      <c r="H86" s="27"/>
      <c r="I86" s="21"/>
    </row>
    <row r="87" spans="1:9" x14ac:dyDescent="0.2">
      <c r="A87" t="s">
        <v>31</v>
      </c>
      <c r="B87" s="22">
        <f t="shared" ref="B87:E90" si="26">B34/B$13</f>
        <v>4.6080964685615851E-2</v>
      </c>
      <c r="C87" s="22">
        <f t="shared" si="26"/>
        <v>7.1902825672963105E-2</v>
      </c>
      <c r="D87" s="22">
        <f t="shared" si="26"/>
        <v>6.5044097693351427E-2</v>
      </c>
      <c r="E87" s="22">
        <f t="shared" si="26"/>
        <v>6.308195323050679E-2</v>
      </c>
      <c r="F87" s="22">
        <f t="shared" ref="F87:H90" si="27">F34/F$13</f>
        <v>6.1527460320609288E-2</v>
      </c>
      <c r="G87" s="22">
        <f t="shared" si="27"/>
        <v>6.1527460320609295E-2</v>
      </c>
      <c r="H87" s="22">
        <f t="shared" si="27"/>
        <v>6.1527460320609288E-2</v>
      </c>
      <c r="I87" s="21">
        <f>AVERAGE(B87:E87)</f>
        <v>6.1527460320609295E-2</v>
      </c>
    </row>
    <row r="88" spans="1:9" x14ac:dyDescent="0.2">
      <c r="A88" t="s">
        <v>14</v>
      </c>
      <c r="B88" s="22">
        <f t="shared" si="26"/>
        <v>0.22410637381567616</v>
      </c>
      <c r="C88" s="22">
        <f t="shared" si="26"/>
        <v>0.2548767306603531</v>
      </c>
      <c r="D88" s="22">
        <f t="shared" si="26"/>
        <v>0.2432581411126187</v>
      </c>
      <c r="E88" s="22">
        <f t="shared" si="26"/>
        <v>0.2449001350486886</v>
      </c>
      <c r="F88" s="22">
        <f t="shared" si="27"/>
        <v>0.24178534515933414</v>
      </c>
      <c r="G88" s="22">
        <f t="shared" si="27"/>
        <v>0.24178534515933417</v>
      </c>
      <c r="H88" s="22">
        <f t="shared" si="27"/>
        <v>0.24178534515933414</v>
      </c>
      <c r="I88" s="21">
        <f>AVERAGE(B88:E88)</f>
        <v>0.24178534515933414</v>
      </c>
    </row>
    <row r="89" spans="1:9" ht="13.5" thickBot="1" x14ac:dyDescent="0.25">
      <c r="A89" s="5" t="s">
        <v>15</v>
      </c>
      <c r="B89" s="25">
        <f t="shared" si="26"/>
        <v>0.28052325581395349</v>
      </c>
      <c r="C89" s="25">
        <f t="shared" si="26"/>
        <v>0.31365484584898862</v>
      </c>
      <c r="D89" s="25">
        <f t="shared" si="26"/>
        <v>0.31160956580732696</v>
      </c>
      <c r="E89" s="25">
        <f t="shared" si="26"/>
        <v>0.30677375790745609</v>
      </c>
      <c r="F89" s="25">
        <f t="shared" si="27"/>
        <v>0.30314035634443132</v>
      </c>
      <c r="G89" s="25">
        <f t="shared" si="27"/>
        <v>0.30314035634443132</v>
      </c>
      <c r="H89" s="25">
        <f t="shared" si="27"/>
        <v>0.30314035634443132</v>
      </c>
      <c r="I89" s="24">
        <f>AVERAGE(B89:E89)</f>
        <v>0.30314035634443132</v>
      </c>
    </row>
    <row r="90" spans="1:9" x14ac:dyDescent="0.2">
      <c r="A90" t="s">
        <v>16</v>
      </c>
      <c r="B90" s="22">
        <f t="shared" si="26"/>
        <v>0.55071059431524561</v>
      </c>
      <c r="C90" s="22">
        <f t="shared" si="26"/>
        <v>0.64043440218230485</v>
      </c>
      <c r="D90" s="22">
        <f t="shared" si="26"/>
        <v>0.61991180461329709</v>
      </c>
      <c r="E90" s="22">
        <f t="shared" si="26"/>
        <v>0.61475584618665147</v>
      </c>
      <c r="F90" s="22">
        <f t="shared" si="27"/>
        <v>0.60645316182437481</v>
      </c>
      <c r="G90" s="22">
        <f t="shared" si="27"/>
        <v>0.6064531618243747</v>
      </c>
      <c r="H90" s="22">
        <f t="shared" si="27"/>
        <v>0.60645316182437481</v>
      </c>
      <c r="I90" s="21">
        <f>AVERAGE(B90:E90)</f>
        <v>0.60645316182437481</v>
      </c>
    </row>
    <row r="91" spans="1:9" x14ac:dyDescent="0.2">
      <c r="B91" s="22"/>
      <c r="C91" s="22"/>
      <c r="D91" s="22"/>
      <c r="E91" s="22"/>
      <c r="F91" s="22"/>
      <c r="G91" s="22"/>
      <c r="H91" s="22"/>
      <c r="I91" s="21"/>
    </row>
    <row r="92" spans="1:9" x14ac:dyDescent="0.2">
      <c r="A92" s="13" t="s">
        <v>39</v>
      </c>
      <c r="B92" s="26">
        <f t="shared" ref="B92:E94" si="28">B39/B$13</f>
        <v>3.5706826012058568</v>
      </c>
      <c r="C92" s="26">
        <f t="shared" si="28"/>
        <v>4.356323022286273</v>
      </c>
      <c r="D92" s="26">
        <f t="shared" si="28"/>
        <v>3.8599898236092267</v>
      </c>
      <c r="E92" s="26">
        <f t="shared" si="28"/>
        <v>3.4057502310043355</v>
      </c>
      <c r="F92" s="26">
        <f t="shared" ref="F92:H94" si="29">F39/F$13</f>
        <v>3.6286070427213768</v>
      </c>
      <c r="G92" s="26">
        <f t="shared" si="29"/>
        <v>3.6020568820653915</v>
      </c>
      <c r="H92" s="26">
        <f t="shared" si="29"/>
        <v>3.5906065437199506</v>
      </c>
      <c r="I92" s="21">
        <f>AVERAGE(B92:E92)</f>
        <v>3.7981864195264232</v>
      </c>
    </row>
    <row r="93" spans="1:9" ht="13.5" thickBot="1" x14ac:dyDescent="0.25">
      <c r="A93" s="5" t="s">
        <v>38</v>
      </c>
      <c r="B93" s="25">
        <f t="shared" si="28"/>
        <v>1.0185185185185186</v>
      </c>
      <c r="C93" s="25">
        <f t="shared" si="28"/>
        <v>1.0375727006021924</v>
      </c>
      <c r="D93" s="25">
        <f t="shared" si="28"/>
        <v>0.91659599728629571</v>
      </c>
      <c r="E93" s="25">
        <f t="shared" si="28"/>
        <v>0.8335347217286232</v>
      </c>
      <c r="F93" s="25">
        <f t="shared" si="29"/>
        <v>0.78197610772886095</v>
      </c>
      <c r="G93" s="25">
        <f t="shared" si="29"/>
        <v>0.75542594707287569</v>
      </c>
      <c r="H93" s="25">
        <f t="shared" si="29"/>
        <v>0.74397560872743507</v>
      </c>
      <c r="I93" s="24">
        <f>AVERAGE(B93:E93)</f>
        <v>0.95155548453390759</v>
      </c>
    </row>
    <row r="94" spans="1:9" x14ac:dyDescent="0.2">
      <c r="A94" s="13" t="s">
        <v>40</v>
      </c>
      <c r="B94" s="26">
        <f t="shared" si="28"/>
        <v>2.5521640826873386</v>
      </c>
      <c r="C94" s="26">
        <f t="shared" si="28"/>
        <v>3.3187503216840804</v>
      </c>
      <c r="D94" s="26">
        <f t="shared" si="28"/>
        <v>2.9433938263229309</v>
      </c>
      <c r="E94" s="26">
        <f t="shared" si="28"/>
        <v>2.5722155092757126</v>
      </c>
      <c r="F94" s="26">
        <f t="shared" si="29"/>
        <v>2.8466309349925156</v>
      </c>
      <c r="G94" s="26">
        <f t="shared" si="29"/>
        <v>2.8466309349925156</v>
      </c>
      <c r="H94" s="26">
        <f t="shared" si="29"/>
        <v>2.8466309349925156</v>
      </c>
      <c r="I94" s="21">
        <f>AVERAGE(B94:E94)</f>
        <v>2.8466309349925156</v>
      </c>
    </row>
    <row r="95" spans="1:9" x14ac:dyDescent="0.2">
      <c r="A95" s="13"/>
      <c r="B95" s="26"/>
      <c r="C95" s="26"/>
      <c r="D95" s="26"/>
      <c r="E95" s="26"/>
      <c r="F95" s="26"/>
      <c r="G95" s="26"/>
      <c r="H95" s="26"/>
      <c r="I95" s="21"/>
    </row>
    <row r="96" spans="1:9" x14ac:dyDescent="0.2">
      <c r="A96" t="s">
        <v>17</v>
      </c>
      <c r="B96" s="22">
        <f t="shared" ref="B96:E96" si="30">B43/B$13</f>
        <v>3.1028746770025841</v>
      </c>
      <c r="C96" s="22">
        <f t="shared" si="30"/>
        <v>3.9591847238663855</v>
      </c>
      <c r="D96" s="22">
        <f t="shared" si="30"/>
        <v>3.5633056309362283</v>
      </c>
      <c r="E96" s="22">
        <f t="shared" si="30"/>
        <v>3.1869713554623642</v>
      </c>
      <c r="F96" s="22">
        <f t="shared" ref="F96:H96" si="31">F43/F$13</f>
        <v>3.4530840968168905</v>
      </c>
      <c r="G96" s="22">
        <f t="shared" si="31"/>
        <v>3.453084096816891</v>
      </c>
      <c r="H96" s="22">
        <f t="shared" si="31"/>
        <v>3.4530840968168905</v>
      </c>
      <c r="I96" s="21">
        <f>AVERAGE(B96:E96)</f>
        <v>3.453084096816891</v>
      </c>
    </row>
    <row r="97" spans="1:9" x14ac:dyDescent="0.2">
      <c r="B97" s="22"/>
      <c r="C97" s="22"/>
      <c r="D97" s="22"/>
      <c r="E97" s="22"/>
      <c r="F97" s="22"/>
      <c r="G97" s="22"/>
      <c r="H97" s="22"/>
      <c r="I97" s="21"/>
    </row>
    <row r="98" spans="1:9" x14ac:dyDescent="0.2">
      <c r="A98" s="4" t="s">
        <v>18</v>
      </c>
      <c r="B98" s="22"/>
      <c r="C98" s="22"/>
      <c r="D98" s="22"/>
      <c r="E98" s="22"/>
      <c r="F98" s="22"/>
      <c r="G98" s="22"/>
      <c r="H98" s="22"/>
      <c r="I98" s="21"/>
    </row>
    <row r="99" spans="1:9" x14ac:dyDescent="0.2">
      <c r="A99" t="s">
        <v>19</v>
      </c>
      <c r="B99" s="22"/>
      <c r="C99" s="22"/>
      <c r="D99" s="22"/>
      <c r="E99" s="22"/>
      <c r="F99" s="22"/>
      <c r="G99" s="22"/>
      <c r="H99" s="22"/>
      <c r="I99" s="21"/>
    </row>
    <row r="100" spans="1:9" x14ac:dyDescent="0.2">
      <c r="A100" t="s">
        <v>20</v>
      </c>
      <c r="B100" s="22">
        <f t="shared" ref="B100:E102" si="32">B47/B$13</f>
        <v>0.33624031007751942</v>
      </c>
      <c r="C100" s="22">
        <f t="shared" si="32"/>
        <v>0.46569560965566942</v>
      </c>
      <c r="D100" s="22">
        <f t="shared" si="32"/>
        <v>0.56953867028493887</v>
      </c>
      <c r="E100" s="22">
        <f t="shared" si="32"/>
        <v>0.62040656763096169</v>
      </c>
      <c r="F100" s="22">
        <f t="shared" ref="F100:H102" si="33">F47/F$13</f>
        <v>0.49797028941227239</v>
      </c>
      <c r="G100" s="22">
        <f t="shared" si="33"/>
        <v>0.49797028941227239</v>
      </c>
      <c r="H100" s="22">
        <f t="shared" si="33"/>
        <v>0.49797028941227234</v>
      </c>
      <c r="I100" s="21">
        <f>AVERAGE(B100:E100)</f>
        <v>0.49797028941227239</v>
      </c>
    </row>
    <row r="101" spans="1:9" ht="13.5" thickBot="1" x14ac:dyDescent="0.25">
      <c r="A101" s="5" t="s">
        <v>21</v>
      </c>
      <c r="B101" s="25">
        <f t="shared" si="32"/>
        <v>1.0880706287683033</v>
      </c>
      <c r="C101" s="25">
        <f t="shared" si="32"/>
        <v>1.584590045807813</v>
      </c>
      <c r="D101" s="25">
        <f t="shared" si="32"/>
        <v>1.2930800542740841</v>
      </c>
      <c r="E101" s="25">
        <f t="shared" si="32"/>
        <v>1.1118416376430451</v>
      </c>
      <c r="F101" s="25">
        <f t="shared" si="33"/>
        <v>1.2693955916233115</v>
      </c>
      <c r="G101" s="25">
        <f t="shared" si="33"/>
        <v>1.2693955916233115</v>
      </c>
      <c r="H101" s="25">
        <f t="shared" si="33"/>
        <v>1.2693955916233117</v>
      </c>
      <c r="I101" s="24">
        <f>AVERAGE(B101:E101)</f>
        <v>1.2693955916233115</v>
      </c>
    </row>
    <row r="102" spans="1:9" x14ac:dyDescent="0.2">
      <c r="A102" t="s">
        <v>22</v>
      </c>
      <c r="B102" s="22">
        <f t="shared" si="32"/>
        <v>1.4243109388458226</v>
      </c>
      <c r="C102" s="22">
        <f t="shared" si="32"/>
        <v>2.0502856554634827</v>
      </c>
      <c r="D102" s="22">
        <f t="shared" si="32"/>
        <v>1.8626187245590229</v>
      </c>
      <c r="E102" s="22">
        <f t="shared" si="32"/>
        <v>1.7322482052740067</v>
      </c>
      <c r="F102" s="22">
        <f t="shared" si="33"/>
        <v>1.7673658810355839</v>
      </c>
      <c r="G102" s="22">
        <f t="shared" si="33"/>
        <v>1.7673658810355839</v>
      </c>
      <c r="H102" s="22">
        <f t="shared" si="33"/>
        <v>1.7673658810355839</v>
      </c>
      <c r="I102" s="21">
        <f>AVERAGE(B102:E102)</f>
        <v>1.7673658810355837</v>
      </c>
    </row>
    <row r="103" spans="1:9" x14ac:dyDescent="0.2">
      <c r="B103" s="22"/>
      <c r="C103" s="22"/>
      <c r="D103" s="22"/>
      <c r="E103" s="22"/>
      <c r="F103" s="22"/>
      <c r="G103" s="22"/>
      <c r="H103" s="22"/>
      <c r="I103" s="21"/>
    </row>
    <row r="104" spans="1:9" ht="13.5" thickBot="1" x14ac:dyDescent="0.25">
      <c r="A104" s="5" t="s">
        <v>23</v>
      </c>
      <c r="B104" s="25">
        <f t="shared" ref="B104:E105" si="34">B51/B$13</f>
        <v>0.2153316106804479</v>
      </c>
      <c r="C104" s="25">
        <f t="shared" si="34"/>
        <v>0.28689073035153645</v>
      </c>
      <c r="D104" s="25">
        <f t="shared" si="34"/>
        <v>0.2635261194029857</v>
      </c>
      <c r="E104" s="25">
        <f t="shared" si="34"/>
        <v>6.2868718459023379E-2</v>
      </c>
      <c r="F104" s="25">
        <f t="shared" ref="F104:H105" si="35">F51/F$13</f>
        <v>0.15318589905416902</v>
      </c>
      <c r="G104" s="25">
        <f t="shared" si="35"/>
        <v>0.1355627425258133</v>
      </c>
      <c r="H104" s="25">
        <f t="shared" si="35"/>
        <v>0.12212859687010205</v>
      </c>
      <c r="I104" s="24">
        <f>AVERAGE(B104:E104)</f>
        <v>0.20715429472349836</v>
      </c>
    </row>
    <row r="105" spans="1:9" x14ac:dyDescent="0.2">
      <c r="A105" t="s">
        <v>27</v>
      </c>
      <c r="B105" s="22">
        <f t="shared" si="34"/>
        <v>1.6396425495262705</v>
      </c>
      <c r="C105" s="22">
        <f t="shared" si="34"/>
        <v>2.337176385815019</v>
      </c>
      <c r="D105" s="22">
        <f t="shared" si="34"/>
        <v>2.1261448439620088</v>
      </c>
      <c r="E105" s="22">
        <f t="shared" si="34"/>
        <v>1.7951169237330302</v>
      </c>
      <c r="F105" s="22">
        <f t="shared" si="35"/>
        <v>2.0983158834794948</v>
      </c>
      <c r="G105" s="22">
        <f t="shared" si="35"/>
        <v>2.0597099251653925</v>
      </c>
      <c r="H105" s="22">
        <f t="shared" si="35"/>
        <v>2.0386334305746043</v>
      </c>
      <c r="I105" s="21">
        <f>AVERAGE(B105:E105)</f>
        <v>1.974520175759082</v>
      </c>
    </row>
    <row r="106" spans="1:9" x14ac:dyDescent="0.2">
      <c r="B106" s="22"/>
      <c r="C106" s="22"/>
      <c r="D106" s="22"/>
      <c r="E106" s="22"/>
      <c r="F106" s="22"/>
      <c r="G106" s="22"/>
      <c r="H106" s="22"/>
      <c r="I106" s="21"/>
    </row>
    <row r="107" spans="1:9" x14ac:dyDescent="0.2">
      <c r="A107" t="s">
        <v>24</v>
      </c>
      <c r="B107" s="22"/>
      <c r="C107" s="22"/>
      <c r="D107" s="22"/>
      <c r="E107" s="22"/>
      <c r="F107" s="22"/>
      <c r="G107" s="22"/>
      <c r="H107" s="22"/>
      <c r="I107" s="21"/>
    </row>
    <row r="108" spans="1:9" x14ac:dyDescent="0.2">
      <c r="A108" t="s">
        <v>25</v>
      </c>
      <c r="B108" s="22">
        <f t="shared" ref="B108:E110" si="36">B55/B$13</f>
        <v>0.96899224806201556</v>
      </c>
      <c r="C108" s="22">
        <f t="shared" si="36"/>
        <v>1.0551237840341758</v>
      </c>
      <c r="D108" s="22">
        <f t="shared" si="36"/>
        <v>0.89043419267299861</v>
      </c>
      <c r="E108" s="22">
        <f t="shared" si="36"/>
        <v>0.85293908593361289</v>
      </c>
      <c r="F108" s="22">
        <f t="shared" ref="F108:H110" si="37">F55/F$13</f>
        <v>0.79656667508167889</v>
      </c>
      <c r="G108" s="22">
        <f t="shared" si="37"/>
        <v>0.81337645515487977</v>
      </c>
      <c r="H108" s="22">
        <f t="shared" si="37"/>
        <v>0.80604873934267363</v>
      </c>
      <c r="I108" s="21">
        <f>AVERAGE(B108:E108)</f>
        <v>0.94187232767570073</v>
      </c>
    </row>
    <row r="109" spans="1:9" ht="13.5" thickBot="1" x14ac:dyDescent="0.25">
      <c r="A109" s="5" t="s">
        <v>26</v>
      </c>
      <c r="B109" s="25">
        <f t="shared" si="36"/>
        <v>0.49423987941429803</v>
      </c>
      <c r="C109" s="25">
        <f t="shared" si="36"/>
        <v>0.56688455401719084</v>
      </c>
      <c r="D109" s="25">
        <f t="shared" si="36"/>
        <v>0.54672659430122117</v>
      </c>
      <c r="E109" s="25">
        <f t="shared" si="36"/>
        <v>0.53891534579572109</v>
      </c>
      <c r="F109" s="25">
        <f t="shared" si="37"/>
        <v>0.55820153825571639</v>
      </c>
      <c r="G109" s="25">
        <f t="shared" si="37"/>
        <v>0.57999771649661835</v>
      </c>
      <c r="H109" s="25">
        <f t="shared" si="37"/>
        <v>0.6084019268996127</v>
      </c>
      <c r="I109" s="24">
        <f>AVERAGE(B109:E109)</f>
        <v>0.53669159338210781</v>
      </c>
    </row>
    <row r="110" spans="1:9" x14ac:dyDescent="0.2">
      <c r="A110" t="s">
        <v>29</v>
      </c>
      <c r="B110" s="22">
        <f t="shared" si="36"/>
        <v>1.4632321274763136</v>
      </c>
      <c r="C110" s="22">
        <f t="shared" si="36"/>
        <v>1.6220083380513666</v>
      </c>
      <c r="D110" s="22">
        <f t="shared" si="36"/>
        <v>1.4371607869742198</v>
      </c>
      <c r="E110" s="22">
        <f t="shared" si="36"/>
        <v>1.391854431729334</v>
      </c>
      <c r="F110" s="22">
        <f t="shared" si="37"/>
        <v>1.3547682133373953</v>
      </c>
      <c r="G110" s="22">
        <f t="shared" si="37"/>
        <v>1.3933741716514982</v>
      </c>
      <c r="H110" s="22">
        <f t="shared" si="37"/>
        <v>1.4144506662422862</v>
      </c>
      <c r="I110" s="21">
        <f>AVERAGE(B110:E110)</f>
        <v>1.4785639210578085</v>
      </c>
    </row>
    <row r="111" spans="1:9" x14ac:dyDescent="0.2">
      <c r="B111" s="22"/>
      <c r="C111" s="22"/>
      <c r="D111" s="22"/>
      <c r="E111" s="22"/>
      <c r="F111" s="22"/>
      <c r="G111" s="22"/>
      <c r="H111" s="22"/>
      <c r="I111" s="21"/>
    </row>
    <row r="112" spans="1:9" x14ac:dyDescent="0.2">
      <c r="A112" t="s">
        <v>28</v>
      </c>
      <c r="B112" s="22">
        <f t="shared" ref="B112:E112" si="38">B59/B$13</f>
        <v>3.1028746770025841</v>
      </c>
      <c r="C112" s="22">
        <f t="shared" si="38"/>
        <v>3.9591847238663855</v>
      </c>
      <c r="D112" s="22">
        <f t="shared" si="38"/>
        <v>3.5633056309362283</v>
      </c>
      <c r="E112" s="22">
        <f t="shared" si="38"/>
        <v>3.1869713554623642</v>
      </c>
      <c r="F112" s="22">
        <f t="shared" ref="F112:H112" si="39">F59/F$13</f>
        <v>3.4530840968168905</v>
      </c>
      <c r="G112" s="22">
        <f t="shared" si="39"/>
        <v>3.453084096816891</v>
      </c>
      <c r="H112" s="22">
        <f t="shared" si="39"/>
        <v>3.4530840968168905</v>
      </c>
      <c r="I112" s="21">
        <f>AVERAGE(B112:E112)</f>
        <v>3.453084096816891</v>
      </c>
    </row>
    <row r="113" spans="1:9" x14ac:dyDescent="0.2">
      <c r="B113" s="22"/>
      <c r="C113" s="22"/>
      <c r="D113" s="22"/>
      <c r="E113" s="22"/>
      <c r="F113" s="22"/>
      <c r="G113" s="22"/>
      <c r="H113" s="22"/>
      <c r="I113" s="21"/>
    </row>
    <row r="114" spans="1:9" x14ac:dyDescent="0.2">
      <c r="B114" s="17"/>
      <c r="C114" s="18"/>
      <c r="D114" s="18"/>
      <c r="E114" s="18"/>
      <c r="F114" s="18"/>
      <c r="G114" s="18"/>
      <c r="H114" s="18"/>
    </row>
    <row r="115" spans="1:9" ht="15.75" x14ac:dyDescent="0.25">
      <c r="A115" s="1" t="s">
        <v>72</v>
      </c>
      <c r="B115" s="2"/>
      <c r="C115" s="2"/>
      <c r="D115" s="2"/>
      <c r="E115" s="2"/>
      <c r="F115" s="2"/>
      <c r="G115" s="2"/>
      <c r="H115" s="2"/>
    </row>
    <row r="116" spans="1:9" x14ac:dyDescent="0.2">
      <c r="A116" s="4" t="s">
        <v>71</v>
      </c>
      <c r="B116" s="17"/>
      <c r="C116" s="20"/>
      <c r="D116" s="20"/>
      <c r="E116" s="20"/>
      <c r="F116" s="17"/>
      <c r="G116" s="17"/>
      <c r="H116" s="17"/>
    </row>
    <row r="117" spans="1:9" x14ac:dyDescent="0.2">
      <c r="A117" t="s">
        <v>70</v>
      </c>
      <c r="B117" s="47">
        <f t="shared" ref="B117:E117" si="40">B19/B13</f>
        <v>0.2775624461670973</v>
      </c>
      <c r="C117" s="47">
        <f t="shared" si="40"/>
        <v>0.28879510010808584</v>
      </c>
      <c r="D117" s="47">
        <f t="shared" si="40"/>
        <v>0.27739145183175035</v>
      </c>
      <c r="E117" s="47">
        <f t="shared" si="40"/>
        <v>0.25410476935105553</v>
      </c>
      <c r="F117" s="47">
        <f t="shared" ref="F117:H117" si="41">F19/F13</f>
        <v>0.27446344186449728</v>
      </c>
      <c r="G117" s="47">
        <f t="shared" si="41"/>
        <v>0.27446344186449723</v>
      </c>
      <c r="H117" s="47">
        <f t="shared" si="41"/>
        <v>0.27446344186449728</v>
      </c>
    </row>
    <row r="118" spans="1:9" x14ac:dyDescent="0.2">
      <c r="A118" t="s">
        <v>69</v>
      </c>
      <c r="B118" s="26"/>
      <c r="C118" s="26">
        <f t="shared" ref="C118:E118" si="42">C19/((B43+C43)/2)</f>
        <v>8.3396501241063611E-2</v>
      </c>
      <c r="D118" s="26">
        <f t="shared" si="42"/>
        <v>8.1287276341948309E-2</v>
      </c>
      <c r="E118" s="26">
        <f t="shared" si="42"/>
        <v>8.232016210739615E-2</v>
      </c>
      <c r="F118" s="26">
        <f t="shared" ref="F118:H118" si="43">F19/((E43+F43)/2)</f>
        <v>8.8529837376254833E-2</v>
      </c>
      <c r="G118" s="26">
        <f t="shared" si="43"/>
        <v>8.4334676937638894E-2</v>
      </c>
      <c r="H118" s="26">
        <f t="shared" si="43"/>
        <v>8.3627260279184532E-2</v>
      </c>
    </row>
    <row r="119" spans="1:9" x14ac:dyDescent="0.2">
      <c r="A119" t="s">
        <v>68</v>
      </c>
      <c r="B119" s="26"/>
      <c r="C119" s="26">
        <f t="shared" ref="C119:E119" si="44">C23/((B57+C57)/2)</f>
        <v>8.4300195928102908E-2</v>
      </c>
      <c r="D119" s="26">
        <f t="shared" si="44"/>
        <v>7.8491927592955021E-2</v>
      </c>
      <c r="E119" s="26">
        <f t="shared" si="44"/>
        <v>8.2208656136220554E-2</v>
      </c>
      <c r="F119" s="26">
        <f t="shared" ref="F119:H119" si="45">F23/((E57+F57)/2)</f>
        <v>9.7724656623443165E-2</v>
      </c>
      <c r="G119" s="26">
        <f t="shared" si="45"/>
        <v>8.8482127393042911E-2</v>
      </c>
      <c r="H119" s="26">
        <f t="shared" si="45"/>
        <v>8.5782509978844679E-2</v>
      </c>
    </row>
    <row r="120" spans="1:9" x14ac:dyDescent="0.2">
      <c r="B120" s="26"/>
      <c r="C120" s="26"/>
      <c r="D120" s="20"/>
      <c r="E120" s="20"/>
      <c r="F120" s="17"/>
      <c r="G120" s="17"/>
      <c r="H120" s="17"/>
    </row>
    <row r="121" spans="1:9" x14ac:dyDescent="0.2">
      <c r="A121" s="4" t="s">
        <v>65</v>
      </c>
      <c r="B121" s="26"/>
      <c r="C121" s="26"/>
      <c r="D121" s="20"/>
      <c r="E121" s="20"/>
      <c r="F121" s="17"/>
      <c r="G121" s="17"/>
      <c r="H121" s="17"/>
    </row>
    <row r="122" spans="1:9" x14ac:dyDescent="0.2">
      <c r="A122" t="s">
        <v>67</v>
      </c>
      <c r="B122" s="26"/>
      <c r="C122" s="26">
        <f t="shared" ref="C122:E123" si="46">C13/((B35+C35)/2)</f>
        <v>4.2630828304991768</v>
      </c>
      <c r="D122" s="26">
        <f t="shared" si="46"/>
        <v>4.4127607821124517</v>
      </c>
      <c r="E122" s="26">
        <f t="shared" si="46"/>
        <v>4.4564459930313589</v>
      </c>
      <c r="F122" s="26">
        <f t="shared" ref="F122:H123" si="47">F13/((E35+F35)/2)</f>
        <v>4.4159258922468672</v>
      </c>
      <c r="G122" s="26">
        <f t="shared" si="47"/>
        <v>4.388325781906075</v>
      </c>
      <c r="H122" s="26">
        <f t="shared" si="47"/>
        <v>4.3515156004531867</v>
      </c>
    </row>
    <row r="123" spans="1:9" x14ac:dyDescent="0.2">
      <c r="A123" t="s">
        <v>66</v>
      </c>
      <c r="B123" s="26"/>
      <c r="C123" s="26">
        <f t="shared" si="46"/>
        <v>1.9858469703670942</v>
      </c>
      <c r="D123" s="26">
        <f t="shared" si="46"/>
        <v>2.0675444469240496</v>
      </c>
      <c r="E123" s="26">
        <f t="shared" si="46"/>
        <v>2.1471747700394217</v>
      </c>
      <c r="F123" s="26">
        <f t="shared" si="47"/>
        <v>2.0858720179662336</v>
      </c>
      <c r="G123" s="26">
        <f t="shared" si="47"/>
        <v>2.0719797418805355</v>
      </c>
      <c r="H123" s="26">
        <f t="shared" si="47"/>
        <v>2.0545995486004904</v>
      </c>
    </row>
    <row r="124" spans="1:9" x14ac:dyDescent="0.2">
      <c r="A124" t="s">
        <v>65</v>
      </c>
      <c r="B124" s="26"/>
      <c r="C124" s="26">
        <f t="shared" ref="C124:E124" si="48">C13/((B43+C43)/2)</f>
        <v>0.28877394806854834</v>
      </c>
      <c r="D124" s="26">
        <f t="shared" si="48"/>
        <v>0.29304174950298206</v>
      </c>
      <c r="E124" s="26">
        <f t="shared" si="48"/>
        <v>0.32396149949341435</v>
      </c>
      <c r="F124" s="26">
        <f t="shared" ref="F124:H124" si="49">F13/((E43+F43)/2)</f>
        <v>0.32255602704261815</v>
      </c>
      <c r="G124" s="26">
        <f t="shared" si="49"/>
        <v>0.30727107539252885</v>
      </c>
      <c r="H124" s="26">
        <f t="shared" si="49"/>
        <v>0.30469362225833829</v>
      </c>
    </row>
    <row r="125" spans="1:9" x14ac:dyDescent="0.2">
      <c r="B125" s="26"/>
      <c r="C125" s="26"/>
      <c r="D125" s="20"/>
      <c r="E125" s="20"/>
      <c r="F125" s="17"/>
      <c r="G125" s="17"/>
      <c r="H125" s="17"/>
    </row>
    <row r="126" spans="1:9" x14ac:dyDescent="0.2">
      <c r="A126" s="4" t="s">
        <v>64</v>
      </c>
      <c r="B126" s="26"/>
      <c r="C126" s="26"/>
      <c r="D126" s="20"/>
      <c r="E126" s="20"/>
      <c r="F126" s="17"/>
      <c r="G126" s="17"/>
      <c r="H126" s="17"/>
    </row>
    <row r="127" spans="1:9" x14ac:dyDescent="0.2">
      <c r="A127" t="s">
        <v>63</v>
      </c>
      <c r="B127" s="26">
        <f t="shared" ref="B127:E127" si="50">(B48+B51)/B43</f>
        <v>0.42006280469820784</v>
      </c>
      <c r="C127" s="26">
        <f t="shared" si="50"/>
        <v>0.47269347269347273</v>
      </c>
      <c r="D127" s="26">
        <f t="shared" si="50"/>
        <v>0.43684329521520293</v>
      </c>
      <c r="E127" s="26">
        <f t="shared" si="50"/>
        <v>0.36859771396710345</v>
      </c>
      <c r="F127" s="26">
        <f t="shared" ref="F127:H127" si="51">(F48+F51)/F43</f>
        <v>0.41197418041131395</v>
      </c>
      <c r="G127" s="26">
        <f t="shared" si="51"/>
        <v>0.40687058141567944</v>
      </c>
      <c r="H127" s="26">
        <f t="shared" si="51"/>
        <v>0.40298010401083001</v>
      </c>
    </row>
    <row r="128" spans="1:9" x14ac:dyDescent="0.2">
      <c r="A128" t="s">
        <v>62</v>
      </c>
      <c r="B128" s="26">
        <f t="shared" ref="B128:E128" si="52">B19/B21</f>
        <v>3.6233309908643703</v>
      </c>
      <c r="C128" s="26">
        <f t="shared" si="52"/>
        <v>3.5761631612492035</v>
      </c>
      <c r="D128" s="26">
        <f t="shared" si="52"/>
        <v>2.7395309882747072</v>
      </c>
      <c r="E128" s="26">
        <f t="shared" si="52"/>
        <v>2.9124236252545823</v>
      </c>
      <c r="F128" s="26">
        <f t="shared" ref="F128:H128" si="53">F19/F21</f>
        <v>4.1322125452589669</v>
      </c>
      <c r="G128" s="26">
        <f t="shared" si="53"/>
        <v>3.2940449107166345</v>
      </c>
      <c r="H128" s="26">
        <f t="shared" si="53"/>
        <v>3.2824371446266984</v>
      </c>
    </row>
    <row r="129" spans="1:8" x14ac:dyDescent="0.2">
      <c r="B129" s="26"/>
      <c r="C129" s="26"/>
      <c r="D129" s="20"/>
      <c r="E129" s="20"/>
      <c r="F129" s="17"/>
      <c r="G129" s="17"/>
      <c r="H129" s="17"/>
    </row>
    <row r="130" spans="1:8" x14ac:dyDescent="0.2">
      <c r="A130" s="4" t="s">
        <v>61</v>
      </c>
      <c r="B130" s="26"/>
      <c r="C130" s="26"/>
      <c r="D130" s="20"/>
      <c r="E130" s="20"/>
      <c r="F130" s="17"/>
      <c r="G130" s="17"/>
      <c r="H130" s="17"/>
    </row>
    <row r="131" spans="1:8" x14ac:dyDescent="0.2">
      <c r="A131" t="s">
        <v>60</v>
      </c>
      <c r="B131" s="26">
        <f t="shared" ref="B131:E131" si="54">B37/B49</f>
        <v>0.38665054047925018</v>
      </c>
      <c r="C131" s="26">
        <f t="shared" si="54"/>
        <v>0.31236349943517006</v>
      </c>
      <c r="D131" s="26">
        <f t="shared" si="54"/>
        <v>0.33281733746130032</v>
      </c>
      <c r="E131" s="26">
        <f t="shared" si="54"/>
        <v>0.35488900742685975</v>
      </c>
      <c r="F131" s="26">
        <f t="shared" ref="F131:H131" si="55">F37/F49</f>
        <v>0.34313956625043873</v>
      </c>
      <c r="G131" s="26">
        <f t="shared" si="55"/>
        <v>0.34313956625043868</v>
      </c>
      <c r="H131" s="26">
        <f t="shared" si="55"/>
        <v>0.34313956625043873</v>
      </c>
    </row>
    <row r="132" spans="1:8" x14ac:dyDescent="0.2">
      <c r="A132" t="s">
        <v>59</v>
      </c>
      <c r="B132" s="26">
        <f t="shared" ref="B132:E132" si="56">(B34+B35)/B49</f>
        <v>0.18969687807090485</v>
      </c>
      <c r="C132" s="26">
        <f t="shared" si="56"/>
        <v>0.15938245261704531</v>
      </c>
      <c r="D132" s="26">
        <f t="shared" si="56"/>
        <v>0.16552085230376981</v>
      </c>
      <c r="E132" s="26">
        <f t="shared" si="56"/>
        <v>0.17779327889704977</v>
      </c>
      <c r="F132" s="26">
        <f t="shared" ref="F132:H132" si="57">(F34+F35)/F49</f>
        <v>0.17161857017530407</v>
      </c>
      <c r="G132" s="26">
        <f t="shared" si="57"/>
        <v>0.17161857017530407</v>
      </c>
      <c r="H132" s="26">
        <f t="shared" si="57"/>
        <v>0.17161857017530405</v>
      </c>
    </row>
    <row r="133" spans="1:8" x14ac:dyDescent="0.2">
      <c r="B133" s="26"/>
      <c r="C133" s="26"/>
      <c r="D133" s="26"/>
      <c r="E133" s="26"/>
      <c r="F133" s="26"/>
      <c r="G133" s="26"/>
      <c r="H133" s="26"/>
    </row>
    <row r="134" spans="1:8" x14ac:dyDescent="0.2">
      <c r="A134" s="4" t="s">
        <v>58</v>
      </c>
      <c r="B134" s="26"/>
      <c r="C134" s="26"/>
      <c r="D134" s="26"/>
      <c r="E134" s="26"/>
      <c r="F134" s="26"/>
      <c r="G134" s="26"/>
      <c r="H134" s="26"/>
    </row>
    <row r="135" spans="1:8" x14ac:dyDescent="0.2">
      <c r="A135" t="s">
        <v>57</v>
      </c>
      <c r="B135" s="46">
        <f t="shared" ref="B135:E135" si="58">B62/B25</f>
        <v>8.6446375506528632</v>
      </c>
      <c r="C135" s="46">
        <f t="shared" si="58"/>
        <v>8.4135812449474532</v>
      </c>
      <c r="D135" s="46">
        <f t="shared" si="58"/>
        <v>8.6661667315932966</v>
      </c>
      <c r="E135" s="46">
        <f t="shared" si="58"/>
        <v>9.3399267399267405</v>
      </c>
      <c r="F135" s="46">
        <f t="shared" ref="F135:H135" si="59">F62/F25</f>
        <v>9</v>
      </c>
      <c r="G135" s="46">
        <f t="shared" si="59"/>
        <v>9</v>
      </c>
      <c r="H135" s="46">
        <f t="shared" si="59"/>
        <v>9</v>
      </c>
    </row>
    <row r="136" spans="1:8" x14ac:dyDescent="0.2">
      <c r="A136" t="s">
        <v>56</v>
      </c>
      <c r="B136" s="26">
        <f t="shared" ref="B136:E136" si="60">B62/(B57/B24)</f>
        <v>0.70636621169199065</v>
      </c>
      <c r="C136" s="26">
        <f t="shared" si="60"/>
        <v>0.66050644158151939</v>
      </c>
      <c r="D136" s="26">
        <f t="shared" si="60"/>
        <v>0.6563418304124623</v>
      </c>
      <c r="E136" s="26">
        <f t="shared" si="60"/>
        <v>0.71616280257379228</v>
      </c>
      <c r="F136" s="26">
        <f t="shared" ref="F136:H136" si="61">F62/(F57/F24)</f>
        <v>0.82924304850885178</v>
      </c>
      <c r="G136" s="26">
        <f t="shared" si="61"/>
        <v>0.74076918668417513</v>
      </c>
      <c r="H136" s="26">
        <f t="shared" si="61"/>
        <v>0.72860620991895053</v>
      </c>
    </row>
  </sheetData>
  <printOptions gridLines="1"/>
  <pageMargins left="0.5" right="0.5" top="0.25" bottom="0.25" header="0.5" footer="0.5"/>
  <pageSetup fitToHeight="2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Answers 1, 2, 3</vt:lpstr>
      <vt:lpstr>'Answers 1, 2, 3'!Print_Area</vt:lpstr>
      <vt:lpstr>'Answers 1, 2, 3'!Print_Titles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Craig W. Holden</dc:creator>
  <cp:lastModifiedBy>jmiao</cp:lastModifiedBy>
  <cp:lastPrinted>1998-05-26T04:00:47Z</cp:lastPrinted>
  <dcterms:created xsi:type="dcterms:W3CDTF">1998-05-25T17:06:53Z</dcterms:created>
  <dcterms:modified xsi:type="dcterms:W3CDTF">2018-12-10T10:48:24Z</dcterms:modified>
</cp:coreProperties>
</file>