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BENGWORK\Vehicle Dynamics 2015-16\Lateral Acceleration\"/>
    </mc:Choice>
  </mc:AlternateContent>
  <bookViews>
    <workbookView xWindow="0" yWindow="105" windowWidth="7515" windowHeight="7935"/>
  </bookViews>
  <sheets>
    <sheet name="Load Distribution  A" sheetId="11" r:id="rId1"/>
    <sheet name="Load Distribution  B" sheetId="19" r:id="rId2"/>
    <sheet name="Load Distribution  C" sheetId="18" r:id="rId3"/>
    <sheet name="Sheet1" sheetId="17" r:id="rId4"/>
  </sheets>
  <calcPr calcId="152511"/>
</workbook>
</file>

<file path=xl/calcChain.xml><?xml version="1.0" encoding="utf-8"?>
<calcChain xmlns="http://schemas.openxmlformats.org/spreadsheetml/2006/main">
  <c r="G43" i="11" l="1"/>
  <c r="G42" i="11" s="1"/>
  <c r="G39" i="11"/>
  <c r="G29" i="11"/>
  <c r="G30" i="11"/>
  <c r="G26" i="11"/>
  <c r="G17" i="11"/>
  <c r="G13" i="11"/>
  <c r="L43" i="11" l="1"/>
  <c r="H43" i="11"/>
  <c r="L39" i="11"/>
  <c r="H39" i="11"/>
  <c r="L30" i="11"/>
  <c r="H30" i="11"/>
  <c r="L26" i="11"/>
  <c r="H26" i="11"/>
  <c r="K17" i="18" l="1"/>
  <c r="G17" i="18"/>
  <c r="K13" i="18"/>
  <c r="G13" i="18"/>
  <c r="F13" i="18" l="1"/>
  <c r="F16" i="18" s="1"/>
  <c r="F17" i="18"/>
  <c r="G43" i="18"/>
  <c r="G30" i="18"/>
  <c r="K43" i="18"/>
  <c r="K30" i="18"/>
  <c r="G39" i="18"/>
  <c r="G26" i="18"/>
  <c r="K39" i="18"/>
  <c r="K26" i="18"/>
  <c r="L17" i="19"/>
  <c r="H17" i="19"/>
  <c r="L13" i="19"/>
  <c r="L39" i="19" s="1"/>
  <c r="H13" i="19"/>
  <c r="G17" i="19" l="1"/>
  <c r="F26" i="18"/>
  <c r="F30" i="18"/>
  <c r="F29" i="18"/>
  <c r="F39" i="18"/>
  <c r="F43" i="18"/>
  <c r="G13" i="19"/>
  <c r="L26" i="19"/>
  <c r="H30" i="19"/>
  <c r="H43" i="19"/>
  <c r="L30" i="19"/>
  <c r="L43" i="19"/>
  <c r="H39" i="19"/>
  <c r="G39" i="19" s="1"/>
  <c r="H26" i="19"/>
  <c r="L15" i="19"/>
  <c r="L18" i="19"/>
  <c r="J18" i="19"/>
  <c r="H18" i="19"/>
  <c r="H15" i="19"/>
  <c r="G31" i="18"/>
  <c r="I11" i="18"/>
  <c r="I37" i="18"/>
  <c r="G15" i="18"/>
  <c r="G20" i="18"/>
  <c r="G41" i="18"/>
  <c r="I18" i="18"/>
  <c r="K15" i="18"/>
  <c r="K18" i="18"/>
  <c r="K31" i="18"/>
  <c r="G18" i="18"/>
  <c r="J11" i="19"/>
  <c r="H20" i="19"/>
  <c r="G33" i="18"/>
  <c r="G16" i="19" l="1"/>
  <c r="G26" i="19"/>
  <c r="G43" i="19"/>
  <c r="G30" i="19"/>
  <c r="G29" i="19"/>
  <c r="H31" i="19"/>
  <c r="J37" i="19"/>
  <c r="L31" i="19"/>
  <c r="H28" i="19"/>
  <c r="J31" i="19"/>
  <c r="L44" i="19"/>
  <c r="J44" i="19"/>
  <c r="H46" i="19"/>
  <c r="L41" i="19"/>
  <c r="H41" i="19"/>
  <c r="H33" i="19"/>
  <c r="L28" i="19"/>
  <c r="J24" i="19"/>
  <c r="J15" i="19"/>
  <c r="L12" i="19" s="1"/>
  <c r="H44" i="19"/>
  <c r="K44" i="18"/>
  <c r="I15" i="18"/>
  <c r="G19" i="18" s="1"/>
  <c r="I24" i="18"/>
  <c r="G28" i="18"/>
  <c r="K41" i="18"/>
  <c r="G44" i="18"/>
  <c r="I44" i="18"/>
  <c r="I41" i="18" s="1"/>
  <c r="G38" i="18" s="1"/>
  <c r="G46" i="18"/>
  <c r="K28" i="18"/>
  <c r="I31" i="18"/>
  <c r="J24" i="11"/>
  <c r="H46" i="11"/>
  <c r="L44" i="11"/>
  <c r="J44" i="11"/>
  <c r="H44" i="11"/>
  <c r="L41" i="11"/>
  <c r="H41" i="11"/>
  <c r="J37" i="11"/>
  <c r="H33" i="11"/>
  <c r="L31" i="11"/>
  <c r="J31" i="11"/>
  <c r="H31" i="11"/>
  <c r="L28" i="11"/>
  <c r="H28" i="11"/>
  <c r="H20" i="11"/>
  <c r="L18" i="11"/>
  <c r="J18" i="11"/>
  <c r="H18" i="11"/>
  <c r="L15" i="11"/>
  <c r="H15" i="11"/>
  <c r="J11" i="11"/>
  <c r="I28" i="18" l="1"/>
  <c r="I33" i="18" s="1"/>
  <c r="J41" i="19"/>
  <c r="H42" i="19" s="1"/>
  <c r="G42" i="19"/>
  <c r="J28" i="19"/>
  <c r="J33" i="19" s="1"/>
  <c r="J20" i="19"/>
  <c r="H16" i="19"/>
  <c r="L16" i="19"/>
  <c r="H19" i="19"/>
  <c r="P23" i="19"/>
  <c r="P26" i="19"/>
  <c r="H12" i="19"/>
  <c r="J9" i="19"/>
  <c r="M15" i="19"/>
  <c r="G15" i="19"/>
  <c r="F42" i="18"/>
  <c r="O23" i="18"/>
  <c r="O26" i="18"/>
  <c r="K12" i="18"/>
  <c r="I20" i="18"/>
  <c r="K16" i="18"/>
  <c r="I9" i="18"/>
  <c r="L15" i="18"/>
  <c r="F15" i="18"/>
  <c r="G12" i="18"/>
  <c r="G16" i="18"/>
  <c r="G45" i="18"/>
  <c r="F41" i="18"/>
  <c r="L41" i="18"/>
  <c r="G42" i="18"/>
  <c r="K42" i="18"/>
  <c r="I46" i="18"/>
  <c r="K38" i="18"/>
  <c r="F28" i="18"/>
  <c r="I35" i="18"/>
  <c r="K25" i="18"/>
  <c r="L42" i="19"/>
  <c r="J28" i="11"/>
  <c r="J33" i="11" s="1"/>
  <c r="J41" i="11"/>
  <c r="H38" i="11" s="1"/>
  <c r="J15" i="11"/>
  <c r="M15" i="11" s="1"/>
  <c r="G16" i="11"/>
  <c r="K29" i="18" l="1"/>
  <c r="G29" i="18"/>
  <c r="I22" i="18"/>
  <c r="G25" i="18"/>
  <c r="L28" i="18"/>
  <c r="G32" i="18"/>
  <c r="H45" i="19"/>
  <c r="J35" i="19"/>
  <c r="M41" i="19"/>
  <c r="L38" i="19"/>
  <c r="G41" i="19"/>
  <c r="H38" i="19"/>
  <c r="J46" i="19"/>
  <c r="G28" i="19"/>
  <c r="H29" i="19"/>
  <c r="J22" i="19"/>
  <c r="L29" i="19"/>
  <c r="L25" i="19"/>
  <c r="H25" i="19"/>
  <c r="H32" i="19"/>
  <c r="M28" i="19"/>
  <c r="P26" i="11"/>
  <c r="P23" i="11"/>
  <c r="H25" i="11"/>
  <c r="M41" i="11"/>
  <c r="H42" i="11"/>
  <c r="H45" i="11"/>
  <c r="L38" i="11"/>
  <c r="J35" i="11"/>
  <c r="L42" i="11"/>
  <c r="L29" i="11"/>
  <c r="H32" i="11"/>
  <c r="M28" i="11"/>
  <c r="J22" i="11"/>
  <c r="L25" i="11"/>
  <c r="L16" i="11"/>
  <c r="L12" i="11"/>
  <c r="G41" i="11"/>
  <c r="G28" i="11"/>
  <c r="H29" i="11"/>
  <c r="J46" i="11"/>
  <c r="J20" i="11"/>
  <c r="G15" i="11"/>
  <c r="H16" i="11"/>
  <c r="H19" i="11"/>
  <c r="J9" i="11"/>
  <c r="H12" i="11"/>
</calcChain>
</file>

<file path=xl/sharedStrings.xml><?xml version="1.0" encoding="utf-8"?>
<sst xmlns="http://schemas.openxmlformats.org/spreadsheetml/2006/main" count="264" uniqueCount="62">
  <si>
    <t>LF+RF</t>
  </si>
  <si>
    <t>LF</t>
  </si>
  <si>
    <t>RF</t>
  </si>
  <si>
    <t xml:space="preserve">Front Split </t>
  </si>
  <si>
    <t xml:space="preserve">LF-RF </t>
  </si>
  <si>
    <t>LF+LR</t>
  </si>
  <si>
    <t xml:space="preserve">   RF+RR</t>
  </si>
  <si>
    <t xml:space="preserve">(LF-RF) </t>
  </si>
  <si>
    <t xml:space="preserve">Rear Split </t>
  </si>
  <si>
    <t xml:space="preserve">LR-RR </t>
  </si>
  <si>
    <t>LR</t>
  </si>
  <si>
    <t>RR</t>
  </si>
  <si>
    <t>LR-LF Split</t>
  </si>
  <si>
    <t>Wedge</t>
  </si>
  <si>
    <t>LR+RR</t>
  </si>
  <si>
    <t>LR-RF Split</t>
  </si>
  <si>
    <t>Static</t>
  </si>
  <si>
    <t>Left Turn</t>
  </si>
  <si>
    <t>RR-RF Split</t>
  </si>
  <si>
    <t xml:space="preserve"> (LR-RR) -</t>
  </si>
  <si>
    <t xml:space="preserve"> Load  Splits </t>
  </si>
  <si>
    <t>Right Turn</t>
  </si>
  <si>
    <t>H9</t>
  </si>
  <si>
    <t>L9</t>
  </si>
  <si>
    <t>H13</t>
  </si>
  <si>
    <t>L13</t>
  </si>
  <si>
    <t>H9-100</t>
  </si>
  <si>
    <t>L9+100</t>
  </si>
  <si>
    <t>H13-100</t>
  </si>
  <si>
    <t>L13+100</t>
  </si>
  <si>
    <t xml:space="preserve"> Case C</t>
  </si>
  <si>
    <t>Front  +ve</t>
  </si>
  <si>
    <t>Track</t>
  </si>
  <si>
    <t xml:space="preserve">Wheelbase </t>
  </si>
  <si>
    <t xml:space="preserve">Lateral </t>
  </si>
  <si>
    <t xml:space="preserve">Longitudinal </t>
  </si>
  <si>
    <t>H9-175</t>
  </si>
  <si>
    <t>L9-25</t>
  </si>
  <si>
    <t>H13-75</t>
  </si>
  <si>
    <t>L13+275</t>
  </si>
  <si>
    <t xml:space="preserve">Left turn </t>
  </si>
  <si>
    <t>Less U/S</t>
  </si>
  <si>
    <t>More U/S</t>
  </si>
  <si>
    <t xml:space="preserve">Right Turn </t>
  </si>
  <si>
    <t>More  U/S</t>
  </si>
  <si>
    <t xml:space="preserve">More Wedge </t>
  </si>
  <si>
    <t>Front WT</t>
  </si>
  <si>
    <t>Rear WT</t>
  </si>
  <si>
    <t xml:space="preserve">Less Wedge </t>
  </si>
  <si>
    <t>Less Wedge</t>
  </si>
  <si>
    <t xml:space="preserve">    Effect  on balance </t>
  </si>
  <si>
    <t xml:space="preserve"> Case B</t>
  </si>
  <si>
    <t xml:space="preserve"> Case A</t>
  </si>
  <si>
    <t xml:space="preserve">Corner Loads </t>
  </si>
  <si>
    <t>Assymetric Load  (50% Wedge)</t>
  </si>
  <si>
    <t>Assymetric Load (48.7% Wedge)</t>
  </si>
  <si>
    <t>Symmetrical  Load (50% Wedge)</t>
  </si>
  <si>
    <t xml:space="preserve">Car Centre = 0,0 </t>
  </si>
  <si>
    <t>Left -ve</t>
  </si>
  <si>
    <t>Right +ve</t>
  </si>
  <si>
    <t>Rear  -ve</t>
  </si>
  <si>
    <t xml:space="preserve">CG Position mm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</si>
</sst>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0.0%"/>
  </numFmts>
  <fonts count="1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14"/>
      <color rgb="FF000000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9">
    <xf numFmtId="0" fontId="0" fillId="0" borderId="0" xfId="0"/>
    <xf numFmtId="165" fontId="0" fillId="0" borderId="0" xfId="0" applyNumberFormat="1"/>
    <xf numFmtId="0" fontId="0" fillId="0" borderId="0" xfId="0" applyBorder="1"/>
    <xf numFmtId="0" fontId="3" fillId="2" borderId="1" xfId="0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2" borderId="4" xfId="0" applyFont="1" applyFill="1" applyBorder="1"/>
    <xf numFmtId="0" fontId="3" fillId="2" borderId="0" xfId="0" applyFont="1" applyFill="1" applyBorder="1"/>
    <xf numFmtId="0" fontId="4" fillId="2" borderId="5" xfId="0" applyFont="1" applyFill="1" applyBorder="1"/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/>
    <xf numFmtId="0" fontId="3" fillId="2" borderId="8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0" fillId="0" borderId="2" xfId="0" applyFill="1" applyBorder="1"/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165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/>
    <xf numFmtId="0" fontId="6" fillId="0" borderId="0" xfId="0" applyFont="1"/>
    <xf numFmtId="165" fontId="6" fillId="0" borderId="0" xfId="0" applyNumberFormat="1" applyFont="1"/>
    <xf numFmtId="0" fontId="2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2" fillId="0" borderId="15" xfId="0" applyFont="1" applyFill="1" applyBorder="1"/>
    <xf numFmtId="0" fontId="2" fillId="0" borderId="5" xfId="0" applyFont="1" applyFill="1" applyBorder="1"/>
    <xf numFmtId="166" fontId="2" fillId="0" borderId="0" xfId="1" applyNumberFormat="1" applyFont="1" applyFill="1" applyBorder="1" applyAlignment="1">
      <alignment horizontal="center"/>
    </xf>
    <xf numFmtId="164" fontId="2" fillId="3" borderId="16" xfId="0" applyNumberFormat="1" applyFont="1" applyFill="1" applyBorder="1" applyAlignment="1">
      <alignment horizontal="center"/>
    </xf>
    <xf numFmtId="164" fontId="2" fillId="3" borderId="17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2" fillId="0" borderId="6" xfId="0" applyFont="1" applyFill="1" applyBorder="1"/>
    <xf numFmtId="0" fontId="2" fillId="0" borderId="7" xfId="0" applyFont="1" applyFill="1" applyBorder="1"/>
    <xf numFmtId="0" fontId="5" fillId="0" borderId="0" xfId="0" applyFont="1"/>
    <xf numFmtId="0" fontId="3" fillId="2" borderId="0" xfId="0" applyFont="1" applyFill="1" applyBorder="1" applyAlignment="1">
      <alignment horizontal="center"/>
    </xf>
    <xf numFmtId="166" fontId="2" fillId="4" borderId="18" xfId="1" applyNumberFormat="1" applyFont="1" applyFill="1" applyBorder="1" applyAlignment="1">
      <alignment horizontal="center"/>
    </xf>
    <xf numFmtId="166" fontId="2" fillId="4" borderId="19" xfId="1" applyNumberFormat="1" applyFont="1" applyFill="1" applyBorder="1" applyAlignment="1">
      <alignment horizontal="center"/>
    </xf>
    <xf numFmtId="166" fontId="2" fillId="4" borderId="20" xfId="1" applyNumberFormat="1" applyFont="1" applyFill="1" applyBorder="1" applyAlignment="1">
      <alignment horizontal="center"/>
    </xf>
    <xf numFmtId="166" fontId="2" fillId="4" borderId="21" xfId="1" applyNumberFormat="1" applyFont="1" applyFill="1" applyBorder="1" applyAlignment="1">
      <alignment horizontal="center"/>
    </xf>
    <xf numFmtId="0" fontId="3" fillId="5" borderId="22" xfId="0" applyFont="1" applyFill="1" applyBorder="1" applyAlignment="1">
      <alignment horizontal="right"/>
    </xf>
    <xf numFmtId="0" fontId="2" fillId="0" borderId="3" xfId="0" applyFont="1" applyFill="1" applyBorder="1"/>
    <xf numFmtId="164" fontId="2" fillId="0" borderId="0" xfId="1" applyNumberFormat="1" applyFont="1" applyFill="1" applyBorder="1" applyAlignment="1">
      <alignment horizontal="center"/>
    </xf>
    <xf numFmtId="166" fontId="2" fillId="0" borderId="25" xfId="1" applyNumberFormat="1" applyFont="1" applyFill="1" applyBorder="1" applyAlignment="1">
      <alignment horizontal="center"/>
    </xf>
    <xf numFmtId="0" fontId="3" fillId="6" borderId="9" xfId="0" applyFont="1" applyFill="1" applyBorder="1"/>
    <xf numFmtId="0" fontId="3" fillId="6" borderId="26" xfId="0" applyFont="1" applyFill="1" applyBorder="1" applyAlignment="1">
      <alignment horizontal="right"/>
    </xf>
    <xf numFmtId="164" fontId="2" fillId="6" borderId="23" xfId="0" applyNumberFormat="1" applyFont="1" applyFill="1" applyBorder="1" applyAlignment="1">
      <alignment horizontal="center"/>
    </xf>
    <xf numFmtId="0" fontId="3" fillId="6" borderId="31" xfId="0" applyFont="1" applyFill="1" applyBorder="1" applyAlignment="1">
      <alignment horizontal="center"/>
    </xf>
    <xf numFmtId="164" fontId="2" fillId="6" borderId="24" xfId="0" applyNumberFormat="1" applyFon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0" fontId="3" fillId="6" borderId="23" xfId="0" applyFont="1" applyFill="1" applyBorder="1" applyAlignment="1">
      <alignment horizontal="left"/>
    </xf>
    <xf numFmtId="0" fontId="3" fillId="5" borderId="15" xfId="0" applyFont="1" applyFill="1" applyBorder="1" applyAlignment="1"/>
    <xf numFmtId="164" fontId="3" fillId="6" borderId="24" xfId="0" applyNumberFormat="1" applyFont="1" applyFill="1" applyBorder="1" applyAlignment="1">
      <alignment horizontal="center"/>
    </xf>
    <xf numFmtId="166" fontId="2" fillId="6" borderId="26" xfId="0" applyNumberFormat="1" applyFon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164" fontId="2" fillId="6" borderId="9" xfId="0" applyNumberFormat="1" applyFont="1" applyFill="1" applyBorder="1" applyAlignment="1">
      <alignment horizontal="center"/>
    </xf>
    <xf numFmtId="166" fontId="2" fillId="6" borderId="32" xfId="1" applyNumberFormat="1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164" fontId="2" fillId="6" borderId="33" xfId="0" applyNumberFormat="1" applyFont="1" applyFill="1" applyBorder="1" applyAlignment="1">
      <alignment horizontal="center"/>
    </xf>
    <xf numFmtId="164" fontId="2" fillId="6" borderId="11" xfId="0" applyNumberFormat="1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166" fontId="2" fillId="6" borderId="14" xfId="1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right"/>
    </xf>
    <xf numFmtId="164" fontId="2" fillId="0" borderId="23" xfId="1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right"/>
    </xf>
    <xf numFmtId="166" fontId="2" fillId="6" borderId="5" xfId="1" applyNumberFormat="1" applyFont="1" applyFill="1" applyBorder="1" applyAlignment="1">
      <alignment horizontal="center"/>
    </xf>
    <xf numFmtId="164" fontId="2" fillId="0" borderId="23" xfId="0" applyNumberFormat="1" applyFont="1" applyFill="1" applyBorder="1" applyAlignment="1">
      <alignment horizontal="center"/>
    </xf>
    <xf numFmtId="164" fontId="2" fillId="3" borderId="29" xfId="0" applyNumberFormat="1" applyFont="1" applyFill="1" applyBorder="1" applyAlignment="1">
      <alignment horizontal="center"/>
    </xf>
    <xf numFmtId="164" fontId="2" fillId="0" borderId="30" xfId="0" applyNumberFormat="1" applyFont="1" applyFill="1" applyBorder="1" applyAlignment="1">
      <alignment horizontal="center"/>
    </xf>
    <xf numFmtId="0" fontId="3" fillId="6" borderId="10" xfId="0" applyFont="1" applyFill="1" applyBorder="1" applyAlignment="1">
      <alignment horizontal="left"/>
    </xf>
    <xf numFmtId="0" fontId="7" fillId="4" borderId="34" xfId="0" applyFont="1" applyFill="1" applyBorder="1" applyAlignment="1">
      <alignment horizontal="center" wrapText="1" readingOrder="1"/>
    </xf>
    <xf numFmtId="0" fontId="1" fillId="0" borderId="0" xfId="0" applyFont="1"/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5" fontId="1" fillId="0" borderId="0" xfId="0" applyNumberFormat="1" applyFont="1" applyAlignment="1">
      <alignment horizontal="left" vertical="center"/>
    </xf>
    <xf numFmtId="0" fontId="0" fillId="0" borderId="32" xfId="0" applyBorder="1"/>
    <xf numFmtId="0" fontId="0" fillId="0" borderId="14" xfId="0" applyBorder="1"/>
    <xf numFmtId="0" fontId="0" fillId="7" borderId="37" xfId="0" applyFill="1" applyBorder="1" applyAlignment="1">
      <alignment horizontal="center"/>
    </xf>
    <xf numFmtId="0" fontId="0" fillId="7" borderId="14" xfId="0" applyFill="1" applyBorder="1"/>
    <xf numFmtId="164" fontId="0" fillId="7" borderId="37" xfId="0" applyNumberFormat="1" applyFill="1" applyBorder="1" applyAlignment="1">
      <alignment horizontal="center"/>
    </xf>
    <xf numFmtId="0" fontId="1" fillId="8" borderId="0" xfId="0" applyFont="1" applyFill="1" applyBorder="1"/>
    <xf numFmtId="0" fontId="0" fillId="8" borderId="0" xfId="0" applyFill="1" applyBorder="1"/>
    <xf numFmtId="0" fontId="0" fillId="8" borderId="0" xfId="0" applyFill="1" applyBorder="1" applyAlignment="1">
      <alignment horizontal="center"/>
    </xf>
    <xf numFmtId="0" fontId="4" fillId="7" borderId="32" xfId="0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4" fillId="7" borderId="37" xfId="0" applyFont="1" applyFill="1" applyBorder="1" applyAlignment="1">
      <alignment horizontal="center"/>
    </xf>
    <xf numFmtId="0" fontId="2" fillId="8" borderId="7" xfId="0" applyFont="1" applyFill="1" applyBorder="1"/>
    <xf numFmtId="2" fontId="2" fillId="8" borderId="7" xfId="0" applyNumberFormat="1" applyFont="1" applyFill="1" applyBorder="1"/>
    <xf numFmtId="0" fontId="1" fillId="8" borderId="8" xfId="0" applyFont="1" applyFill="1" applyBorder="1"/>
    <xf numFmtId="0" fontId="1" fillId="0" borderId="0" xfId="0" applyFont="1" applyBorder="1" applyAlignment="1">
      <alignment horizontal="center" vertical="center"/>
    </xf>
    <xf numFmtId="0" fontId="0" fillId="0" borderId="35" xfId="0" applyBorder="1"/>
    <xf numFmtId="0" fontId="0" fillId="0" borderId="38" xfId="0" applyBorder="1"/>
    <xf numFmtId="0" fontId="0" fillId="0" borderId="0" xfId="0" applyAlignment="1">
      <alignment horizontal="center"/>
    </xf>
    <xf numFmtId="0" fontId="0" fillId="4" borderId="36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164" fontId="2" fillId="6" borderId="31" xfId="0" applyNumberFormat="1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4" borderId="40" xfId="0" applyFont="1" applyFill="1" applyBorder="1" applyAlignment="1">
      <alignment horizontal="center" wrapText="1" readingOrder="1"/>
    </xf>
    <xf numFmtId="0" fontId="7" fillId="4" borderId="41" xfId="0" applyFont="1" applyFill="1" applyBorder="1" applyAlignment="1">
      <alignment horizontal="center" wrapText="1" readingOrder="1"/>
    </xf>
    <xf numFmtId="0" fontId="0" fillId="0" borderId="42" xfId="0" applyBorder="1"/>
    <xf numFmtId="0" fontId="0" fillId="4" borderId="42" xfId="0" applyFill="1" applyBorder="1" applyAlignment="1">
      <alignment horizontal="center"/>
    </xf>
    <xf numFmtId="0" fontId="1" fillId="0" borderId="42" xfId="0" applyFont="1" applyBorder="1" applyAlignment="1">
      <alignment horizontal="center" vertical="center"/>
    </xf>
    <xf numFmtId="0" fontId="1" fillId="7" borderId="30" xfId="0" applyFont="1" applyFill="1" applyBorder="1"/>
    <xf numFmtId="165" fontId="8" fillId="7" borderId="35" xfId="0" applyNumberFormat="1" applyFont="1" applyFill="1" applyBorder="1" applyAlignment="1">
      <alignment horizontal="center"/>
    </xf>
    <xf numFmtId="0" fontId="8" fillId="7" borderId="36" xfId="0" applyFont="1" applyFill="1" applyBorder="1" applyAlignment="1">
      <alignment horizontal="center"/>
    </xf>
    <xf numFmtId="165" fontId="8" fillId="7" borderId="38" xfId="0" applyNumberFormat="1" applyFont="1" applyFill="1" applyBorder="1" applyAlignment="1">
      <alignment horizontal="center"/>
    </xf>
    <xf numFmtId="0" fontId="8" fillId="7" borderId="39" xfId="0" applyFont="1" applyFill="1" applyBorder="1" applyAlignment="1">
      <alignment horizontal="center"/>
    </xf>
    <xf numFmtId="0" fontId="4" fillId="9" borderId="35" xfId="0" applyFont="1" applyFill="1" applyBorder="1"/>
    <xf numFmtId="0" fontId="0" fillId="9" borderId="36" xfId="0" applyFill="1" applyBorder="1"/>
    <xf numFmtId="0" fontId="1" fillId="8" borderId="43" xfId="0" applyFont="1" applyFill="1" applyBorder="1"/>
    <xf numFmtId="0" fontId="0" fillId="8" borderId="44" xfId="0" applyFill="1" applyBorder="1"/>
    <xf numFmtId="0" fontId="0" fillId="8" borderId="43" xfId="0" applyFill="1" applyBorder="1"/>
    <xf numFmtId="0" fontId="4" fillId="9" borderId="43" xfId="0" applyFont="1" applyFill="1" applyBorder="1"/>
    <xf numFmtId="0" fontId="0" fillId="9" borderId="44" xfId="0" applyFill="1" applyBorder="1"/>
    <xf numFmtId="0" fontId="0" fillId="8" borderId="38" xfId="0" applyFill="1" applyBorder="1"/>
    <xf numFmtId="0" fontId="0" fillId="8" borderId="39" xfId="0" applyFill="1" applyBorder="1"/>
    <xf numFmtId="166" fontId="2" fillId="4" borderId="45" xfId="1" applyNumberFormat="1" applyFont="1" applyFill="1" applyBorder="1" applyAlignment="1">
      <alignment horizontal="center"/>
    </xf>
    <xf numFmtId="166" fontId="2" fillId="6" borderId="46" xfId="0" applyNumberFormat="1" applyFont="1" applyFill="1" applyBorder="1" applyAlignment="1">
      <alignment horizontal="center"/>
    </xf>
    <xf numFmtId="164" fontId="2" fillId="6" borderId="8" xfId="0" applyNumberFormat="1" applyFont="1" applyFill="1" applyBorder="1" applyAlignment="1">
      <alignment horizontal="center"/>
    </xf>
    <xf numFmtId="164" fontId="3" fillId="6" borderId="47" xfId="0" applyNumberFormat="1" applyFont="1" applyFill="1" applyBorder="1" applyAlignment="1">
      <alignment horizontal="center"/>
    </xf>
    <xf numFmtId="0" fontId="3" fillId="5" borderId="9" xfId="0" applyFont="1" applyFill="1" applyBorder="1" applyAlignment="1">
      <alignment horizontal="right"/>
    </xf>
    <xf numFmtId="0" fontId="3" fillId="5" borderId="23" xfId="0" applyFont="1" applyFill="1" applyBorder="1" applyAlignment="1"/>
    <xf numFmtId="164" fontId="9" fillId="10" borderId="30" xfId="0" applyNumberFormat="1" applyFont="1" applyFill="1" applyBorder="1" applyAlignment="1">
      <alignment horizontal="center"/>
    </xf>
    <xf numFmtId="164" fontId="3" fillId="10" borderId="0" xfId="0" applyNumberFormat="1" applyFont="1" applyFill="1" applyBorder="1" applyAlignment="1">
      <alignment horizontal="center"/>
    </xf>
    <xf numFmtId="0" fontId="3" fillId="8" borderId="7" xfId="0" applyFont="1" applyFill="1" applyBorder="1"/>
    <xf numFmtId="2" fontId="3" fillId="8" borderId="7" xfId="0" applyNumberFormat="1" applyFont="1" applyFill="1" applyBorder="1"/>
    <xf numFmtId="2" fontId="4" fillId="8" borderId="8" xfId="0" applyNumberFormat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3"/>
  <sheetViews>
    <sheetView tabSelected="1" topLeftCell="B32" workbookViewId="0">
      <selection activeCell="Q34" sqref="Q34"/>
    </sheetView>
  </sheetViews>
  <sheetFormatPr defaultRowHeight="12.75" x14ac:dyDescent="0.2"/>
  <cols>
    <col min="5" max="5" width="13.28515625" customWidth="1"/>
    <col min="6" max="6" width="10.28515625" customWidth="1"/>
    <col min="7" max="7" width="10.7109375" customWidth="1"/>
    <col min="8" max="8" width="11.42578125" bestFit="1" customWidth="1"/>
    <col min="10" max="10" width="10.7109375" customWidth="1"/>
    <col min="12" max="12" width="10.28515625" customWidth="1"/>
    <col min="13" max="13" width="11.42578125" customWidth="1"/>
    <col min="14" max="14" width="11.28515625" customWidth="1"/>
    <col min="16" max="16" width="17.7109375" customWidth="1"/>
    <col min="17" max="17" width="15.140625" customWidth="1"/>
  </cols>
  <sheetData>
    <row r="1" spans="3:17" ht="26.25" x14ac:dyDescent="0.4">
      <c r="D1" s="37" t="s">
        <v>20</v>
      </c>
    </row>
    <row r="3" spans="3:17" x14ac:dyDescent="0.2">
      <c r="D3" s="107" t="s">
        <v>52</v>
      </c>
      <c r="E3" s="106" t="s">
        <v>56</v>
      </c>
    </row>
    <row r="4" spans="3:17" x14ac:dyDescent="0.2">
      <c r="E4" s="75"/>
      <c r="G4" s="81"/>
      <c r="J4" s="1"/>
    </row>
    <row r="5" spans="3:17" x14ac:dyDescent="0.2">
      <c r="E5" s="106" t="s">
        <v>53</v>
      </c>
      <c r="M5" s="96"/>
    </row>
    <row r="6" spans="3:17" x14ac:dyDescent="0.2">
      <c r="E6" s="113" t="s">
        <v>22</v>
      </c>
      <c r="F6" s="113" t="s">
        <v>23</v>
      </c>
      <c r="G6" s="2"/>
      <c r="H6" s="111" t="s">
        <v>46</v>
      </c>
      <c r="I6" s="112">
        <v>300</v>
      </c>
      <c r="J6" s="111" t="s">
        <v>33</v>
      </c>
      <c r="K6" s="112">
        <v>2000</v>
      </c>
    </row>
    <row r="7" spans="3:17" x14ac:dyDescent="0.2">
      <c r="E7" s="113" t="s">
        <v>24</v>
      </c>
      <c r="F7" s="113" t="s">
        <v>25</v>
      </c>
      <c r="G7" s="2"/>
      <c r="H7" s="111" t="s">
        <v>47</v>
      </c>
      <c r="I7" s="112">
        <v>500</v>
      </c>
      <c r="J7" s="111" t="s">
        <v>32</v>
      </c>
      <c r="K7" s="112">
        <v>1500</v>
      </c>
    </row>
    <row r="8" spans="3:17" ht="13.5" thickBot="1" x14ac:dyDescent="0.25">
      <c r="C8" s="2"/>
      <c r="D8" s="16"/>
      <c r="E8" s="17"/>
      <c r="F8" s="16"/>
      <c r="G8" s="18"/>
      <c r="H8" s="18"/>
      <c r="I8" s="17"/>
      <c r="J8" s="19"/>
      <c r="K8" s="20"/>
      <c r="L8" s="21"/>
      <c r="M8" s="21"/>
      <c r="N8" s="21"/>
    </row>
    <row r="9" spans="3:17" ht="16.5" thickBot="1" x14ac:dyDescent="0.3">
      <c r="C9" s="2"/>
      <c r="D9" s="2"/>
      <c r="E9" s="14" t="s">
        <v>16</v>
      </c>
      <c r="F9" s="15"/>
      <c r="G9" s="15"/>
      <c r="H9" s="15"/>
      <c r="I9" s="15"/>
      <c r="J9" s="59">
        <f>J11/J15</f>
        <v>0.48318771511781838</v>
      </c>
      <c r="K9" s="22"/>
      <c r="L9" s="23"/>
      <c r="M9" s="22"/>
      <c r="N9" s="44"/>
      <c r="O9" s="2"/>
      <c r="P9" s="108" t="s">
        <v>50</v>
      </c>
      <c r="Q9" s="106"/>
    </row>
    <row r="10" spans="3:17" ht="15.75" x14ac:dyDescent="0.25">
      <c r="C10" s="2"/>
      <c r="D10" s="2"/>
      <c r="E10" s="24"/>
      <c r="F10" s="25"/>
      <c r="G10" s="26"/>
      <c r="H10" s="26"/>
      <c r="I10" s="26"/>
      <c r="J10" s="60" t="s">
        <v>0</v>
      </c>
      <c r="K10" s="26"/>
      <c r="L10" s="26"/>
      <c r="M10" s="26"/>
      <c r="N10" s="28"/>
      <c r="O10" s="2"/>
      <c r="P10" s="119" t="s">
        <v>40</v>
      </c>
      <c r="Q10" s="120"/>
    </row>
    <row r="11" spans="3:17" ht="15.75" customHeight="1" thickBot="1" x14ac:dyDescent="0.25">
      <c r="C11" s="2"/>
      <c r="D11" s="2"/>
      <c r="E11" s="24"/>
      <c r="F11" s="26"/>
      <c r="G11" s="26"/>
      <c r="H11" s="26"/>
      <c r="I11" s="26"/>
      <c r="J11" s="61">
        <f>H13+L13</f>
        <v>3650</v>
      </c>
      <c r="K11" s="26"/>
      <c r="L11" s="26"/>
      <c r="M11" s="26"/>
      <c r="N11" s="28"/>
      <c r="O11" s="2"/>
      <c r="P11" s="121" t="s">
        <v>49</v>
      </c>
      <c r="Q11" s="122" t="s">
        <v>41</v>
      </c>
    </row>
    <row r="12" spans="3:17" ht="16.5" thickBot="1" x14ac:dyDescent="0.3">
      <c r="C12" s="2"/>
      <c r="D12" s="2"/>
      <c r="E12" s="24"/>
      <c r="F12" s="26"/>
      <c r="G12" s="29"/>
      <c r="H12" s="39">
        <f>H13/J15</f>
        <v>0.24159385755890919</v>
      </c>
      <c r="I12" s="3" t="s">
        <v>1</v>
      </c>
      <c r="J12" s="4"/>
      <c r="K12" s="5" t="s">
        <v>2</v>
      </c>
      <c r="L12" s="40">
        <f>L13/J15</f>
        <v>0.24159385755890919</v>
      </c>
      <c r="M12" s="26"/>
      <c r="N12" s="28"/>
      <c r="O12" s="2"/>
      <c r="P12" s="121" t="s">
        <v>45</v>
      </c>
      <c r="Q12" s="122" t="s">
        <v>42</v>
      </c>
    </row>
    <row r="13" spans="3:17" ht="18.75" thickBot="1" x14ac:dyDescent="0.3">
      <c r="C13" s="2"/>
      <c r="D13" s="2"/>
      <c r="E13" s="47" t="s">
        <v>3</v>
      </c>
      <c r="F13" s="48" t="s">
        <v>4</v>
      </c>
      <c r="G13" s="49">
        <f>ABS(H13-L13)</f>
        <v>0</v>
      </c>
      <c r="H13" s="74">
        <v>1825</v>
      </c>
      <c r="I13" s="6"/>
      <c r="J13" s="7"/>
      <c r="K13" s="8"/>
      <c r="L13" s="74">
        <v>1825</v>
      </c>
      <c r="M13" s="26"/>
      <c r="N13" s="28"/>
      <c r="O13" s="2"/>
      <c r="P13" s="123"/>
      <c r="Q13" s="122"/>
    </row>
    <row r="14" spans="3:17" ht="16.5" thickBot="1" x14ac:dyDescent="0.3">
      <c r="C14" s="2"/>
      <c r="D14" s="2"/>
      <c r="E14" s="24"/>
      <c r="F14" s="32"/>
      <c r="G14" s="26"/>
      <c r="H14" s="32"/>
      <c r="I14" s="9"/>
      <c r="J14" s="7"/>
      <c r="K14" s="10"/>
      <c r="L14" s="33"/>
      <c r="M14" s="26"/>
      <c r="N14" s="28"/>
      <c r="O14" s="2"/>
      <c r="P14" s="123"/>
      <c r="Q14" s="122"/>
    </row>
    <row r="15" spans="3:17" ht="16.5" thickBot="1" x14ac:dyDescent="0.3">
      <c r="C15" s="2"/>
      <c r="D15" s="2"/>
      <c r="E15" s="24"/>
      <c r="F15" s="55" t="s">
        <v>5</v>
      </c>
      <c r="G15" s="56">
        <f>H15/J15</f>
        <v>0.5</v>
      </c>
      <c r="H15" s="57">
        <f>H13+H17</f>
        <v>3777</v>
      </c>
      <c r="I15" s="38"/>
      <c r="J15" s="72">
        <f>J11+J18</f>
        <v>7554</v>
      </c>
      <c r="K15" s="38"/>
      <c r="L15" s="51">
        <f>L13+L17</f>
        <v>3777</v>
      </c>
      <c r="M15" s="52">
        <f>L15/J15</f>
        <v>0.5</v>
      </c>
      <c r="N15" s="53" t="s">
        <v>6</v>
      </c>
      <c r="O15" s="2"/>
      <c r="P15" s="124" t="s">
        <v>43</v>
      </c>
      <c r="Q15" s="125"/>
    </row>
    <row r="16" spans="3:17" ht="16.5" thickBot="1" x14ac:dyDescent="0.3">
      <c r="C16" s="2"/>
      <c r="D16" s="2"/>
      <c r="E16" s="43" t="s">
        <v>19</v>
      </c>
      <c r="F16" s="54" t="s">
        <v>7</v>
      </c>
      <c r="G16" s="135">
        <f>G17-G13</f>
        <v>0</v>
      </c>
      <c r="H16" s="41">
        <f>H17/J15</f>
        <v>0.25840614244109084</v>
      </c>
      <c r="I16" s="9"/>
      <c r="J16" s="7"/>
      <c r="K16" s="10"/>
      <c r="L16" s="42">
        <f>L17/J15</f>
        <v>0.25840614244109084</v>
      </c>
      <c r="M16" s="26"/>
      <c r="N16" s="28"/>
      <c r="O16" s="2"/>
      <c r="P16" s="121" t="s">
        <v>48</v>
      </c>
      <c r="Q16" s="122" t="s">
        <v>44</v>
      </c>
    </row>
    <row r="17" spans="2:17" ht="18.75" thickBot="1" x14ac:dyDescent="0.3">
      <c r="C17" s="2"/>
      <c r="D17" s="2"/>
      <c r="E17" s="47" t="s">
        <v>8</v>
      </c>
      <c r="F17" s="50" t="s">
        <v>9</v>
      </c>
      <c r="G17" s="49">
        <f>ABS(H17-L17)</f>
        <v>0</v>
      </c>
      <c r="H17" s="74">
        <v>1952</v>
      </c>
      <c r="I17" s="11" t="s">
        <v>10</v>
      </c>
      <c r="J17" s="12"/>
      <c r="K17" s="13" t="s">
        <v>11</v>
      </c>
      <c r="L17" s="74">
        <v>1952</v>
      </c>
      <c r="M17" s="26"/>
      <c r="N17" s="28"/>
      <c r="O17" s="2"/>
      <c r="P17" s="123" t="s">
        <v>45</v>
      </c>
      <c r="Q17" s="122" t="s">
        <v>41</v>
      </c>
    </row>
    <row r="18" spans="2:17" ht="16.5" thickBot="1" x14ac:dyDescent="0.3">
      <c r="C18" s="2"/>
      <c r="D18" s="2"/>
      <c r="E18" s="24"/>
      <c r="F18" s="65"/>
      <c r="G18" s="66" t="s">
        <v>12</v>
      </c>
      <c r="H18" s="70">
        <f>H17-H13</f>
        <v>127</v>
      </c>
      <c r="I18" s="29"/>
      <c r="J18" s="62">
        <f>H17+L17</f>
        <v>3904</v>
      </c>
      <c r="K18" s="29"/>
      <c r="L18" s="58">
        <f>L17-L13</f>
        <v>127</v>
      </c>
      <c r="M18" s="73" t="s">
        <v>18</v>
      </c>
      <c r="N18" s="53"/>
      <c r="O18" s="2"/>
      <c r="P18" s="123"/>
      <c r="Q18" s="122"/>
    </row>
    <row r="19" spans="2:17" ht="16.5" thickBot="1" x14ac:dyDescent="0.3">
      <c r="C19" s="2"/>
      <c r="D19" s="2"/>
      <c r="E19" s="24"/>
      <c r="F19" s="32"/>
      <c r="G19" s="68" t="s">
        <v>13</v>
      </c>
      <c r="H19" s="69">
        <f>(H17+L13)/J15</f>
        <v>0.5</v>
      </c>
      <c r="I19" s="26"/>
      <c r="J19" s="63" t="s">
        <v>14</v>
      </c>
      <c r="K19" s="26"/>
      <c r="L19" s="26"/>
      <c r="M19" s="26"/>
      <c r="N19" s="28"/>
      <c r="O19" s="76"/>
      <c r="P19" s="126"/>
      <c r="Q19" s="127"/>
    </row>
    <row r="20" spans="2:17" ht="16.5" thickBot="1" x14ac:dyDescent="0.3">
      <c r="C20" s="2"/>
      <c r="D20" s="2"/>
      <c r="E20" s="35"/>
      <c r="F20" s="65"/>
      <c r="G20" s="66" t="s">
        <v>15</v>
      </c>
      <c r="H20" s="67">
        <f>H17-L13</f>
        <v>127</v>
      </c>
      <c r="I20" s="36"/>
      <c r="J20" s="64">
        <f>J18/J15</f>
        <v>0.51681228488218167</v>
      </c>
      <c r="K20" s="36"/>
      <c r="L20" s="93"/>
      <c r="M20" s="94"/>
      <c r="N20" s="95"/>
    </row>
    <row r="21" spans="2:17" ht="18.75" customHeight="1" thickBot="1" x14ac:dyDescent="0.3">
      <c r="C21" s="2"/>
      <c r="D21" s="2"/>
      <c r="E21" s="26"/>
      <c r="F21" s="32"/>
      <c r="G21" s="34"/>
      <c r="H21" s="45"/>
      <c r="I21" s="27"/>
      <c r="J21" s="46"/>
      <c r="K21" s="26"/>
      <c r="L21" s="26"/>
      <c r="M21" s="26"/>
      <c r="N21" s="26"/>
      <c r="O21" s="2"/>
      <c r="P21" s="90" t="s">
        <v>61</v>
      </c>
    </row>
    <row r="22" spans="2:17" ht="15.75" x14ac:dyDescent="0.25">
      <c r="C22" s="2"/>
      <c r="D22" s="2"/>
      <c r="E22" s="14" t="s">
        <v>17</v>
      </c>
      <c r="F22" s="15"/>
      <c r="G22" s="15"/>
      <c r="H22" s="15"/>
      <c r="I22" s="15"/>
      <c r="J22" s="59">
        <f>J24/J28</f>
        <v>0.48318771511781838</v>
      </c>
      <c r="K22" s="22"/>
      <c r="L22" s="23"/>
      <c r="M22" s="22"/>
      <c r="N22" s="44"/>
      <c r="O22" s="2"/>
      <c r="P22" s="90" t="s">
        <v>34</v>
      </c>
    </row>
    <row r="23" spans="2:17" ht="15.75" x14ac:dyDescent="0.25">
      <c r="B23" s="2"/>
      <c r="C23" s="2"/>
      <c r="D23" s="2"/>
      <c r="E23" s="24"/>
      <c r="F23" s="25"/>
      <c r="G23" s="26"/>
      <c r="H23" s="26"/>
      <c r="I23" s="26"/>
      <c r="J23" s="60" t="s">
        <v>0</v>
      </c>
      <c r="K23" s="26"/>
      <c r="L23" s="26"/>
      <c r="M23" s="26"/>
      <c r="N23" s="28"/>
      <c r="O23" s="2"/>
      <c r="P23" s="84">
        <f>0.5*K7*(L15-H15)/J15</f>
        <v>0</v>
      </c>
    </row>
    <row r="24" spans="2:17" ht="15.75" thickBot="1" x14ac:dyDescent="0.25">
      <c r="E24" s="24"/>
      <c r="F24" s="26"/>
      <c r="G24" s="26"/>
      <c r="H24" s="26"/>
      <c r="I24" s="26"/>
      <c r="J24" s="61">
        <f>H26+L26</f>
        <v>3650</v>
      </c>
      <c r="K24" s="26"/>
      <c r="L24" s="26"/>
      <c r="M24" s="26"/>
      <c r="N24" s="28"/>
      <c r="P24" s="91"/>
    </row>
    <row r="25" spans="2:17" ht="16.5" thickBot="1" x14ac:dyDescent="0.3">
      <c r="E25" s="24"/>
      <c r="F25" s="26"/>
      <c r="G25" s="29"/>
      <c r="H25" s="39">
        <f>H26/J28</f>
        <v>0.20187979878210219</v>
      </c>
      <c r="I25" s="3" t="s">
        <v>1</v>
      </c>
      <c r="J25" s="4"/>
      <c r="K25" s="5" t="s">
        <v>2</v>
      </c>
      <c r="L25" s="40">
        <f>L26/J28</f>
        <v>0.28130791633571617</v>
      </c>
      <c r="M25" s="26"/>
      <c r="N25" s="28"/>
      <c r="P25" s="92" t="s">
        <v>35</v>
      </c>
      <c r="Q25" s="88"/>
    </row>
    <row r="26" spans="2:17" ht="16.5" thickBot="1" x14ac:dyDescent="0.3">
      <c r="E26" s="47" t="s">
        <v>3</v>
      </c>
      <c r="F26" s="48" t="s">
        <v>4</v>
      </c>
      <c r="G26" s="49">
        <f>ABS(H26-L26)</f>
        <v>600</v>
      </c>
      <c r="H26" s="30">
        <f>H13-I6</f>
        <v>1525</v>
      </c>
      <c r="I26" s="6"/>
      <c r="J26" s="7"/>
      <c r="K26" s="8"/>
      <c r="L26" s="31">
        <f>L13+I6</f>
        <v>2125</v>
      </c>
      <c r="M26" s="26"/>
      <c r="N26" s="28"/>
      <c r="P26" s="86">
        <f>0.5*K6*(J11-J18)/J15</f>
        <v>-33.624569764363251</v>
      </c>
      <c r="Q26" s="87"/>
    </row>
    <row r="27" spans="2:17" ht="18.75" customHeight="1" thickBot="1" x14ac:dyDescent="0.3">
      <c r="E27" s="24"/>
      <c r="F27" s="32"/>
      <c r="G27" s="26"/>
      <c r="H27" s="32"/>
      <c r="I27" s="9"/>
      <c r="J27" s="7"/>
      <c r="K27" s="10"/>
      <c r="L27" s="33"/>
      <c r="M27" s="26"/>
      <c r="N27" s="28"/>
      <c r="P27" s="85"/>
      <c r="Q27" s="88"/>
    </row>
    <row r="28" spans="2:17" ht="16.5" thickBot="1" x14ac:dyDescent="0.3">
      <c r="E28" s="24"/>
      <c r="F28" s="55" t="s">
        <v>5</v>
      </c>
      <c r="G28" s="56">
        <f>H28/J28</f>
        <v>0.39409584326184804</v>
      </c>
      <c r="H28" s="57">
        <f>H26+H30</f>
        <v>2977</v>
      </c>
      <c r="I28" s="38"/>
      <c r="J28" s="72">
        <f>J24+J31</f>
        <v>7554</v>
      </c>
      <c r="K28" s="38"/>
      <c r="L28" s="51">
        <f>L26+L30</f>
        <v>4577</v>
      </c>
      <c r="M28" s="52">
        <f>L28/J28</f>
        <v>0.60590415673815201</v>
      </c>
      <c r="N28" s="53" t="s">
        <v>6</v>
      </c>
      <c r="Q28" s="89"/>
    </row>
    <row r="29" spans="2:17" ht="16.5" thickBot="1" x14ac:dyDescent="0.3">
      <c r="E29" s="43" t="s">
        <v>19</v>
      </c>
      <c r="F29" s="54" t="s">
        <v>7</v>
      </c>
      <c r="G29" s="135">
        <f>G30-G26</f>
        <v>400</v>
      </c>
      <c r="H29" s="41">
        <f>H30/J28</f>
        <v>0.19221604447974583</v>
      </c>
      <c r="I29" s="9"/>
      <c r="J29" s="7"/>
      <c r="K29" s="10"/>
      <c r="L29" s="42">
        <f>L30/J28</f>
        <v>0.32459624040243579</v>
      </c>
      <c r="M29" s="26"/>
      <c r="N29" s="28"/>
      <c r="P29" s="114" t="s">
        <v>57</v>
      </c>
    </row>
    <row r="30" spans="2:17" ht="16.5" thickBot="1" x14ac:dyDescent="0.3">
      <c r="E30" s="47" t="s">
        <v>8</v>
      </c>
      <c r="F30" s="50" t="s">
        <v>9</v>
      </c>
      <c r="G30" s="49">
        <f>ABS(H30-L30)</f>
        <v>1000</v>
      </c>
      <c r="H30" s="30">
        <f>H17-I7</f>
        <v>1452</v>
      </c>
      <c r="I30" s="11" t="s">
        <v>10</v>
      </c>
      <c r="J30" s="12"/>
      <c r="K30" s="13" t="s">
        <v>11</v>
      </c>
      <c r="L30" s="71">
        <f>L17+I7</f>
        <v>2452</v>
      </c>
      <c r="M30" s="26"/>
      <c r="N30" s="28"/>
      <c r="P30" s="115" t="s">
        <v>60</v>
      </c>
      <c r="Q30" s="116" t="s">
        <v>58</v>
      </c>
    </row>
    <row r="31" spans="2:17" ht="16.5" thickBot="1" x14ac:dyDescent="0.3">
      <c r="E31" s="24"/>
      <c r="F31" s="65"/>
      <c r="G31" s="66" t="s">
        <v>12</v>
      </c>
      <c r="H31" s="70">
        <f>H30-H26</f>
        <v>-73</v>
      </c>
      <c r="I31" s="29"/>
      <c r="J31" s="62">
        <f>H30+L30</f>
        <v>3904</v>
      </c>
      <c r="K31" s="29"/>
      <c r="L31" s="58">
        <f>L30-L26</f>
        <v>327</v>
      </c>
      <c r="M31" s="73" t="s">
        <v>18</v>
      </c>
      <c r="N31" s="53"/>
      <c r="P31" s="117" t="s">
        <v>31</v>
      </c>
      <c r="Q31" s="118" t="s">
        <v>59</v>
      </c>
    </row>
    <row r="32" spans="2:17" ht="16.5" thickBot="1" x14ac:dyDescent="0.3">
      <c r="E32" s="24"/>
      <c r="F32" s="32"/>
      <c r="G32" s="68" t="s">
        <v>13</v>
      </c>
      <c r="H32" s="69">
        <f>(H30+L26)/J28</f>
        <v>0.473523960815462</v>
      </c>
      <c r="I32" s="26"/>
      <c r="J32" s="63" t="s">
        <v>14</v>
      </c>
      <c r="K32" s="26"/>
      <c r="L32" s="26"/>
      <c r="M32" s="26"/>
      <c r="N32" s="28"/>
    </row>
    <row r="33" spans="5:17" ht="16.5" thickBot="1" x14ac:dyDescent="0.3">
      <c r="E33" s="35"/>
      <c r="F33" s="65"/>
      <c r="G33" s="66" t="s">
        <v>15</v>
      </c>
      <c r="H33" s="67">
        <f>H30-L26</f>
        <v>-673</v>
      </c>
      <c r="I33" s="36"/>
      <c r="J33" s="64">
        <f>J31/J28</f>
        <v>0.51681228488218167</v>
      </c>
      <c r="K33" s="36"/>
      <c r="L33" s="136"/>
      <c r="M33" s="137"/>
      <c r="N33" s="138"/>
      <c r="P33" s="88"/>
      <c r="Q33" s="88"/>
    </row>
    <row r="34" spans="5:17" ht="13.5" thickBot="1" x14ac:dyDescent="0.25">
      <c r="P34" s="88"/>
      <c r="Q34" s="88"/>
    </row>
    <row r="35" spans="5:17" ht="15.75" x14ac:dyDescent="0.25">
      <c r="E35" s="14" t="s">
        <v>21</v>
      </c>
      <c r="F35" s="15"/>
      <c r="G35" s="15"/>
      <c r="H35" s="15"/>
      <c r="I35" s="15"/>
      <c r="J35" s="59">
        <f>J37/J41</f>
        <v>0.48318771511781838</v>
      </c>
      <c r="K35" s="22"/>
      <c r="L35" s="23"/>
      <c r="M35" s="22"/>
      <c r="N35" s="44"/>
    </row>
    <row r="36" spans="5:17" ht="15.75" x14ac:dyDescent="0.25">
      <c r="E36" s="24"/>
      <c r="F36" s="25"/>
      <c r="G36" s="26"/>
      <c r="H36" s="26"/>
      <c r="I36" s="26"/>
      <c r="J36" s="60" t="s">
        <v>0</v>
      </c>
      <c r="K36" s="26"/>
      <c r="L36" s="26"/>
      <c r="M36" s="26"/>
      <c r="N36" s="28"/>
    </row>
    <row r="37" spans="5:17" ht="18.75" customHeight="1" thickBot="1" x14ac:dyDescent="0.25">
      <c r="E37" s="24"/>
      <c r="F37" s="26"/>
      <c r="G37" s="26"/>
      <c r="H37" s="26"/>
      <c r="I37" s="26"/>
      <c r="J37" s="61">
        <f>H39+L39</f>
        <v>3650</v>
      </c>
      <c r="K37" s="26"/>
      <c r="L37" s="26"/>
      <c r="M37" s="26"/>
      <c r="N37" s="28"/>
    </row>
    <row r="38" spans="5:17" ht="16.5" thickBot="1" x14ac:dyDescent="0.3">
      <c r="E38" s="24"/>
      <c r="F38" s="26"/>
      <c r="G38" s="29"/>
      <c r="H38" s="39">
        <f>H39/J41</f>
        <v>0.28130791633571617</v>
      </c>
      <c r="I38" s="3" t="s">
        <v>1</v>
      </c>
      <c r="J38" s="4"/>
      <c r="K38" s="5" t="s">
        <v>2</v>
      </c>
      <c r="L38" s="40">
        <f>L39/J41</f>
        <v>0.20187979878210219</v>
      </c>
      <c r="M38" s="26"/>
      <c r="N38" s="28"/>
      <c r="P38" s="88"/>
      <c r="Q38" s="88"/>
    </row>
    <row r="39" spans="5:17" ht="16.5" thickBot="1" x14ac:dyDescent="0.3">
      <c r="E39" s="47" t="s">
        <v>3</v>
      </c>
      <c r="F39" s="48" t="s">
        <v>4</v>
      </c>
      <c r="G39" s="49">
        <f>ABS(H39-L39)</f>
        <v>600</v>
      </c>
      <c r="H39" s="30">
        <f>H13+I6</f>
        <v>2125</v>
      </c>
      <c r="I39" s="6"/>
      <c r="J39" s="7"/>
      <c r="K39" s="8"/>
      <c r="L39" s="31">
        <f>L13-I6</f>
        <v>1525</v>
      </c>
      <c r="M39" s="26"/>
      <c r="N39" s="28"/>
      <c r="P39" s="88"/>
      <c r="Q39" s="88"/>
    </row>
    <row r="40" spans="5:17" ht="16.5" thickBot="1" x14ac:dyDescent="0.3">
      <c r="E40" s="24"/>
      <c r="F40" s="32"/>
      <c r="G40" s="26"/>
      <c r="H40" s="32"/>
      <c r="I40" s="9"/>
      <c r="J40" s="7"/>
      <c r="K40" s="10"/>
      <c r="L40" s="33"/>
      <c r="M40" s="26"/>
      <c r="N40" s="28"/>
      <c r="P40" s="88"/>
      <c r="Q40" s="88"/>
    </row>
    <row r="41" spans="5:17" ht="16.5" thickBot="1" x14ac:dyDescent="0.3">
      <c r="E41" s="24"/>
      <c r="F41" s="55" t="s">
        <v>5</v>
      </c>
      <c r="G41" s="56">
        <f>H41/J41</f>
        <v>0.60590415673815201</v>
      </c>
      <c r="H41" s="57">
        <f>H39+H43</f>
        <v>4577</v>
      </c>
      <c r="I41" s="38"/>
      <c r="J41" s="72">
        <f>J37+J44</f>
        <v>7554</v>
      </c>
      <c r="K41" s="38"/>
      <c r="L41" s="51">
        <f>L39+L43</f>
        <v>2977</v>
      </c>
      <c r="M41" s="52">
        <f>L41/J41</f>
        <v>0.39409584326184804</v>
      </c>
      <c r="N41" s="53" t="s">
        <v>6</v>
      </c>
    </row>
    <row r="42" spans="5:17" ht="16.5" thickBot="1" x14ac:dyDescent="0.3">
      <c r="E42" s="43" t="s">
        <v>19</v>
      </c>
      <c r="F42" s="54" t="s">
        <v>7</v>
      </c>
      <c r="G42" s="135">
        <f>G43-G39</f>
        <v>400</v>
      </c>
      <c r="H42" s="41">
        <f>H43/J41</f>
        <v>0.32459624040243579</v>
      </c>
      <c r="I42" s="9"/>
      <c r="J42" s="7"/>
      <c r="K42" s="10"/>
      <c r="L42" s="42">
        <f>L43/J41</f>
        <v>0.19221604447974583</v>
      </c>
      <c r="M42" s="26"/>
      <c r="N42" s="28"/>
    </row>
    <row r="43" spans="5:17" ht="18.75" customHeight="1" thickBot="1" x14ac:dyDescent="0.3">
      <c r="E43" s="47" t="s">
        <v>8</v>
      </c>
      <c r="F43" s="50" t="s">
        <v>9</v>
      </c>
      <c r="G43" s="49">
        <f>ABS(H43-L43)</f>
        <v>1000</v>
      </c>
      <c r="H43" s="30">
        <f>H17+I7</f>
        <v>2452</v>
      </c>
      <c r="I43" s="11" t="s">
        <v>10</v>
      </c>
      <c r="J43" s="12"/>
      <c r="K43" s="13" t="s">
        <v>11</v>
      </c>
      <c r="L43" s="71">
        <f>L17-I7</f>
        <v>1452</v>
      </c>
      <c r="M43" s="26"/>
      <c r="N43" s="28"/>
    </row>
    <row r="44" spans="5:17" ht="16.5" thickBot="1" x14ac:dyDescent="0.3">
      <c r="E44" s="24"/>
      <c r="F44" s="65"/>
      <c r="G44" s="66" t="s">
        <v>12</v>
      </c>
      <c r="H44" s="70">
        <f>H43-H39</f>
        <v>327</v>
      </c>
      <c r="I44" s="29"/>
      <c r="J44" s="62">
        <f>H43+L43</f>
        <v>3904</v>
      </c>
      <c r="K44" s="29"/>
      <c r="L44" s="58">
        <f>L43-L39</f>
        <v>-73</v>
      </c>
      <c r="M44" s="73" t="s">
        <v>18</v>
      </c>
      <c r="N44" s="53"/>
    </row>
    <row r="45" spans="5:17" ht="16.5" thickBot="1" x14ac:dyDescent="0.3">
      <c r="E45" s="24"/>
      <c r="F45" s="32"/>
      <c r="G45" s="68" t="s">
        <v>13</v>
      </c>
      <c r="H45" s="69">
        <f>(H43+L39)/J41</f>
        <v>0.526476039184538</v>
      </c>
      <c r="I45" s="26"/>
      <c r="J45" s="63" t="s">
        <v>14</v>
      </c>
      <c r="K45" s="26"/>
      <c r="L45" s="26"/>
      <c r="M45" s="26"/>
      <c r="N45" s="28"/>
    </row>
    <row r="46" spans="5:17" ht="16.5" thickBot="1" x14ac:dyDescent="0.3">
      <c r="E46" s="35"/>
      <c r="F46" s="65"/>
      <c r="G46" s="66" t="s">
        <v>15</v>
      </c>
      <c r="H46" s="67">
        <f>H43-L39</f>
        <v>927</v>
      </c>
      <c r="I46" s="36"/>
      <c r="J46" s="64">
        <f>J44/J41</f>
        <v>0.51681228488218167</v>
      </c>
      <c r="K46" s="36"/>
      <c r="L46" s="136"/>
      <c r="M46" s="137"/>
      <c r="N46" s="138"/>
    </row>
    <row r="53" ht="18" customHeight="1" x14ac:dyDescent="0.2"/>
  </sheetData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3"/>
  <sheetViews>
    <sheetView topLeftCell="B31" workbookViewId="0">
      <selection activeCell="P43" sqref="P43"/>
    </sheetView>
  </sheetViews>
  <sheetFormatPr defaultRowHeight="12.75" x14ac:dyDescent="0.2"/>
  <cols>
    <col min="5" max="5" width="13.28515625" customWidth="1"/>
    <col min="6" max="6" width="10.28515625" customWidth="1"/>
    <col min="7" max="7" width="10.7109375" customWidth="1"/>
    <col min="8" max="8" width="11.42578125" bestFit="1" customWidth="1"/>
    <col min="9" max="9" width="10.85546875" customWidth="1"/>
    <col min="10" max="10" width="11" customWidth="1"/>
    <col min="12" max="12" width="10.28515625" customWidth="1"/>
    <col min="13" max="13" width="11.42578125" customWidth="1"/>
    <col min="14" max="14" width="11.28515625" customWidth="1"/>
    <col min="16" max="16" width="17.85546875" customWidth="1"/>
    <col min="17" max="17" width="14.140625" customWidth="1"/>
  </cols>
  <sheetData>
    <row r="1" spans="3:17" ht="26.25" x14ac:dyDescent="0.4">
      <c r="D1" s="37" t="s">
        <v>20</v>
      </c>
    </row>
    <row r="3" spans="3:17" x14ac:dyDescent="0.2">
      <c r="D3" s="107" t="s">
        <v>51</v>
      </c>
      <c r="E3" s="106" t="s">
        <v>54</v>
      </c>
    </row>
    <row r="4" spans="3:17" x14ac:dyDescent="0.2">
      <c r="E4" s="75"/>
      <c r="G4" s="81"/>
    </row>
    <row r="5" spans="3:17" ht="13.5" thickBot="1" x14ac:dyDescent="0.25">
      <c r="E5" s="106" t="s">
        <v>53</v>
      </c>
      <c r="G5" s="81"/>
      <c r="I5" s="1"/>
      <c r="J5" s="1"/>
    </row>
    <row r="6" spans="3:17" x14ac:dyDescent="0.2">
      <c r="E6" s="77" t="s">
        <v>26</v>
      </c>
      <c r="F6" s="78" t="s">
        <v>27</v>
      </c>
      <c r="H6" s="97" t="s">
        <v>46</v>
      </c>
      <c r="I6" s="100">
        <v>300</v>
      </c>
      <c r="J6" s="82" t="s">
        <v>33</v>
      </c>
      <c r="K6" s="102">
        <v>2000</v>
      </c>
      <c r="M6" s="96"/>
    </row>
    <row r="7" spans="3:17" ht="13.5" thickBot="1" x14ac:dyDescent="0.25">
      <c r="E7" s="79" t="s">
        <v>28</v>
      </c>
      <c r="F7" s="80" t="s">
        <v>29</v>
      </c>
      <c r="H7" s="98" t="s">
        <v>47</v>
      </c>
      <c r="I7" s="101">
        <v>500</v>
      </c>
      <c r="J7" s="83" t="s">
        <v>32</v>
      </c>
      <c r="K7" s="103">
        <v>1500</v>
      </c>
      <c r="M7" s="96"/>
    </row>
    <row r="8" spans="3:17" ht="13.5" thickBot="1" x14ac:dyDescent="0.25">
      <c r="C8" s="2"/>
      <c r="D8" s="16"/>
      <c r="E8" s="17"/>
      <c r="F8" s="16"/>
      <c r="G8" s="18"/>
      <c r="H8" s="18"/>
      <c r="I8" s="17"/>
      <c r="J8" s="19"/>
      <c r="K8" s="20"/>
      <c r="L8" s="21"/>
      <c r="M8" s="21"/>
      <c r="N8" s="21"/>
    </row>
    <row r="9" spans="3:17" ht="16.5" thickBot="1" x14ac:dyDescent="0.3">
      <c r="C9" s="2"/>
      <c r="D9" s="2"/>
      <c r="E9" s="14" t="s">
        <v>16</v>
      </c>
      <c r="F9" s="15"/>
      <c r="G9" s="15"/>
      <c r="H9" s="15"/>
      <c r="I9" s="15"/>
      <c r="J9" s="59">
        <f>J11/J15</f>
        <v>0.48318771511781838</v>
      </c>
      <c r="K9" s="22"/>
      <c r="L9" s="23"/>
      <c r="M9" s="22"/>
      <c r="N9" s="44"/>
      <c r="O9" s="2"/>
      <c r="P9" s="108" t="s">
        <v>50</v>
      </c>
      <c r="Q9" s="106"/>
    </row>
    <row r="10" spans="3:17" ht="15.75" x14ac:dyDescent="0.25">
      <c r="C10" s="2"/>
      <c r="D10" s="2"/>
      <c r="E10" s="24"/>
      <c r="F10" s="25"/>
      <c r="G10" s="26"/>
      <c r="H10" s="26"/>
      <c r="I10" s="26"/>
      <c r="J10" s="60" t="s">
        <v>0</v>
      </c>
      <c r="K10" s="26"/>
      <c r="L10" s="26"/>
      <c r="M10" s="26"/>
      <c r="N10" s="28"/>
      <c r="O10" s="2"/>
      <c r="P10" s="119" t="s">
        <v>40</v>
      </c>
      <c r="Q10" s="120"/>
    </row>
    <row r="11" spans="3:17" ht="15.75" customHeight="1" thickBot="1" x14ac:dyDescent="0.25">
      <c r="C11" s="2"/>
      <c r="D11" s="2"/>
      <c r="E11" s="24"/>
      <c r="F11" s="26"/>
      <c r="G11" s="26"/>
      <c r="H11" s="26"/>
      <c r="I11" s="26"/>
      <c r="J11" s="61">
        <f>H13+L13</f>
        <v>3650</v>
      </c>
      <c r="K11" s="26"/>
      <c r="L11" s="26"/>
      <c r="M11" s="26"/>
      <c r="N11" s="28"/>
      <c r="O11" s="2"/>
      <c r="P11" s="121" t="s">
        <v>49</v>
      </c>
      <c r="Q11" s="122" t="s">
        <v>41</v>
      </c>
    </row>
    <row r="12" spans="3:17" ht="16.5" thickBot="1" x14ac:dyDescent="0.3">
      <c r="C12" s="2"/>
      <c r="D12" s="2"/>
      <c r="E12" s="24"/>
      <c r="F12" s="26"/>
      <c r="G12" s="29"/>
      <c r="H12" s="39">
        <f>H13/J15</f>
        <v>0.22835583796664019</v>
      </c>
      <c r="I12" s="3" t="s">
        <v>1</v>
      </c>
      <c r="J12" s="4"/>
      <c r="K12" s="5" t="s">
        <v>2</v>
      </c>
      <c r="L12" s="40">
        <f>L13/J15</f>
        <v>0.25483187715117817</v>
      </c>
      <c r="M12" s="26"/>
      <c r="N12" s="28"/>
      <c r="O12" s="2"/>
      <c r="P12" s="121" t="s">
        <v>45</v>
      </c>
      <c r="Q12" s="122" t="s">
        <v>42</v>
      </c>
    </row>
    <row r="13" spans="3:17" ht="18.75" thickBot="1" x14ac:dyDescent="0.3">
      <c r="C13" s="2"/>
      <c r="D13" s="2"/>
      <c r="E13" s="47" t="s">
        <v>3</v>
      </c>
      <c r="F13" s="48" t="s">
        <v>4</v>
      </c>
      <c r="G13" s="49">
        <f>ABS(H13-L13)</f>
        <v>200</v>
      </c>
      <c r="H13" s="74">
        <f>'Load Distribution  A'!H13-100</f>
        <v>1725</v>
      </c>
      <c r="I13" s="6"/>
      <c r="J13" s="7"/>
      <c r="K13" s="8"/>
      <c r="L13" s="74">
        <f>'Load Distribution  A'!L13+100</f>
        <v>1925</v>
      </c>
      <c r="M13" s="26"/>
      <c r="N13" s="28"/>
      <c r="O13" s="2"/>
      <c r="P13" s="123"/>
      <c r="Q13" s="122"/>
    </row>
    <row r="14" spans="3:17" ht="16.5" thickBot="1" x14ac:dyDescent="0.3">
      <c r="C14" s="2"/>
      <c r="D14" s="2"/>
      <c r="E14" s="24"/>
      <c r="F14" s="32"/>
      <c r="G14" s="26"/>
      <c r="H14" s="32"/>
      <c r="I14" s="9"/>
      <c r="J14" s="7"/>
      <c r="K14" s="10"/>
      <c r="L14" s="33"/>
      <c r="M14" s="26"/>
      <c r="N14" s="28"/>
      <c r="O14" s="2"/>
      <c r="P14" s="123"/>
      <c r="Q14" s="122"/>
    </row>
    <row r="15" spans="3:17" ht="16.5" thickBot="1" x14ac:dyDescent="0.3">
      <c r="C15" s="2"/>
      <c r="D15" s="2"/>
      <c r="E15" s="24"/>
      <c r="F15" s="55" t="s">
        <v>5</v>
      </c>
      <c r="G15" s="56">
        <f>H15/J15</f>
        <v>0.473523960815462</v>
      </c>
      <c r="H15" s="57">
        <f>H13+H17</f>
        <v>3577</v>
      </c>
      <c r="I15" s="38"/>
      <c r="J15" s="72">
        <f>J11+J18</f>
        <v>7554</v>
      </c>
      <c r="K15" s="38"/>
      <c r="L15" s="51">
        <f>L13+L17</f>
        <v>3977</v>
      </c>
      <c r="M15" s="52">
        <f>L15/J15</f>
        <v>0.526476039184538</v>
      </c>
      <c r="N15" s="53" t="s">
        <v>6</v>
      </c>
      <c r="O15" s="2"/>
      <c r="P15" s="124" t="s">
        <v>43</v>
      </c>
      <c r="Q15" s="125"/>
    </row>
    <row r="16" spans="3:17" ht="16.5" thickBot="1" x14ac:dyDescent="0.3">
      <c r="C16" s="2"/>
      <c r="D16" s="2"/>
      <c r="E16" s="43" t="s">
        <v>19</v>
      </c>
      <c r="F16" s="54" t="s">
        <v>7</v>
      </c>
      <c r="G16" s="135">
        <f>G17-G13</f>
        <v>0</v>
      </c>
      <c r="H16" s="41">
        <f>H17/J15</f>
        <v>0.24516812284882181</v>
      </c>
      <c r="I16" s="9"/>
      <c r="J16" s="7"/>
      <c r="K16" s="10"/>
      <c r="L16" s="42">
        <f>L17/J15</f>
        <v>0.27164416203335978</v>
      </c>
      <c r="M16" s="26"/>
      <c r="N16" s="28"/>
      <c r="O16" s="2"/>
      <c r="P16" s="121" t="s">
        <v>48</v>
      </c>
      <c r="Q16" s="122" t="s">
        <v>44</v>
      </c>
    </row>
    <row r="17" spans="2:17" ht="18.75" thickBot="1" x14ac:dyDescent="0.3">
      <c r="C17" s="2"/>
      <c r="D17" s="2"/>
      <c r="E17" s="47" t="s">
        <v>8</v>
      </c>
      <c r="F17" s="50" t="s">
        <v>9</v>
      </c>
      <c r="G17" s="49">
        <f>ABS(H17-L17)</f>
        <v>200</v>
      </c>
      <c r="H17" s="74">
        <f>'Load Distribution  A'!H17-100</f>
        <v>1852</v>
      </c>
      <c r="I17" s="11" t="s">
        <v>10</v>
      </c>
      <c r="J17" s="12"/>
      <c r="K17" s="13" t="s">
        <v>11</v>
      </c>
      <c r="L17" s="74">
        <f>'Load Distribution  A'!L17+100</f>
        <v>2052</v>
      </c>
      <c r="M17" s="26"/>
      <c r="N17" s="28"/>
      <c r="O17" s="2"/>
      <c r="P17" s="123" t="s">
        <v>45</v>
      </c>
      <c r="Q17" s="122" t="s">
        <v>41</v>
      </c>
    </row>
    <row r="18" spans="2:17" ht="16.5" thickBot="1" x14ac:dyDescent="0.3">
      <c r="C18" s="2"/>
      <c r="D18" s="2"/>
      <c r="E18" s="24"/>
      <c r="F18" s="65"/>
      <c r="G18" s="66" t="s">
        <v>12</v>
      </c>
      <c r="H18" s="70">
        <f>H17-H13</f>
        <v>127</v>
      </c>
      <c r="I18" s="29"/>
      <c r="J18" s="62">
        <f>H17+L17</f>
        <v>3904</v>
      </c>
      <c r="K18" s="29"/>
      <c r="L18" s="58">
        <f>L17-L13</f>
        <v>127</v>
      </c>
      <c r="M18" s="73" t="s">
        <v>18</v>
      </c>
      <c r="N18" s="53"/>
      <c r="O18" s="2"/>
      <c r="P18" s="123"/>
      <c r="Q18" s="122"/>
    </row>
    <row r="19" spans="2:17" ht="16.5" thickBot="1" x14ac:dyDescent="0.3">
      <c r="C19" s="2"/>
      <c r="D19" s="2"/>
      <c r="E19" s="24"/>
      <c r="F19" s="32"/>
      <c r="G19" s="68" t="s">
        <v>13</v>
      </c>
      <c r="H19" s="69">
        <f>(H17+L13)/J15</f>
        <v>0.5</v>
      </c>
      <c r="I19" s="26"/>
      <c r="J19" s="63" t="s">
        <v>14</v>
      </c>
      <c r="K19" s="26"/>
      <c r="L19" s="26"/>
      <c r="M19" s="26"/>
      <c r="N19" s="28"/>
      <c r="O19" s="76"/>
      <c r="P19" s="126"/>
      <c r="Q19" s="127"/>
    </row>
    <row r="20" spans="2:17" ht="16.5" thickBot="1" x14ac:dyDescent="0.3">
      <c r="C20" s="2"/>
      <c r="D20" s="2"/>
      <c r="E20" s="35"/>
      <c r="F20" s="65"/>
      <c r="G20" s="66" t="s">
        <v>15</v>
      </c>
      <c r="H20" s="67">
        <f>H17-L13</f>
        <v>-73</v>
      </c>
      <c r="I20" s="36"/>
      <c r="J20" s="64">
        <f>J18/J15</f>
        <v>0.51681228488218167</v>
      </c>
      <c r="K20" s="36"/>
      <c r="L20" s="93"/>
      <c r="M20" s="94"/>
      <c r="N20" s="95"/>
    </row>
    <row r="21" spans="2:17" ht="18.75" customHeight="1" thickBot="1" x14ac:dyDescent="0.3">
      <c r="C21" s="2"/>
      <c r="D21" s="2"/>
      <c r="E21" s="26"/>
      <c r="F21" s="32"/>
      <c r="G21" s="34"/>
      <c r="H21" s="45"/>
      <c r="I21" s="27"/>
      <c r="J21" s="46"/>
      <c r="K21" s="26"/>
      <c r="L21" s="26"/>
      <c r="M21" s="26"/>
      <c r="N21" s="26"/>
      <c r="O21" s="2"/>
      <c r="P21" s="90" t="s">
        <v>61</v>
      </c>
    </row>
    <row r="22" spans="2:17" ht="15.75" x14ac:dyDescent="0.25">
      <c r="C22" s="2"/>
      <c r="D22" s="2"/>
      <c r="E22" s="14" t="s">
        <v>17</v>
      </c>
      <c r="F22" s="15"/>
      <c r="G22" s="15"/>
      <c r="H22" s="15"/>
      <c r="I22" s="15"/>
      <c r="J22" s="59">
        <f>J24/J28</f>
        <v>0.48318771511781838</v>
      </c>
      <c r="K22" s="22"/>
      <c r="L22" s="23"/>
      <c r="M22" s="22"/>
      <c r="N22" s="44"/>
      <c r="O22" s="2"/>
      <c r="P22" s="90" t="s">
        <v>34</v>
      </c>
    </row>
    <row r="23" spans="2:17" ht="15.75" x14ac:dyDescent="0.25">
      <c r="B23" s="2"/>
      <c r="C23" s="2"/>
      <c r="D23" s="2"/>
      <c r="E23" s="24"/>
      <c r="F23" s="25"/>
      <c r="G23" s="26"/>
      <c r="H23" s="26"/>
      <c r="I23" s="26"/>
      <c r="J23" s="60" t="s">
        <v>0</v>
      </c>
      <c r="K23" s="26"/>
      <c r="L23" s="26"/>
      <c r="M23" s="26"/>
      <c r="N23" s="28"/>
      <c r="O23" s="2"/>
      <c r="P23" s="86">
        <f>0.5*K7*(L15-H15)/J15</f>
        <v>39.714058776806986</v>
      </c>
    </row>
    <row r="24" spans="2:17" ht="15.75" thickBot="1" x14ac:dyDescent="0.25">
      <c r="E24" s="24"/>
      <c r="F24" s="26"/>
      <c r="G24" s="26"/>
      <c r="H24" s="26"/>
      <c r="I24" s="26"/>
      <c r="J24" s="61">
        <f>H26+L26</f>
        <v>3650</v>
      </c>
      <c r="K24" s="26"/>
      <c r="L24" s="26"/>
      <c r="M24" s="26"/>
      <c r="N24" s="28"/>
      <c r="P24" s="91"/>
    </row>
    <row r="25" spans="2:17" ht="16.5" thickBot="1" x14ac:dyDescent="0.3">
      <c r="E25" s="24"/>
      <c r="F25" s="26"/>
      <c r="G25" s="29"/>
      <c r="H25" s="39">
        <f>H26/J28</f>
        <v>0.18864177918983321</v>
      </c>
      <c r="I25" s="3" t="s">
        <v>1</v>
      </c>
      <c r="J25" s="4"/>
      <c r="K25" s="5" t="s">
        <v>2</v>
      </c>
      <c r="L25" s="40">
        <f>L26/J28</f>
        <v>0.29454593592798517</v>
      </c>
      <c r="M25" s="26"/>
      <c r="N25" s="28"/>
      <c r="P25" s="92" t="s">
        <v>35</v>
      </c>
    </row>
    <row r="26" spans="2:17" ht="16.5" thickBot="1" x14ac:dyDescent="0.3">
      <c r="E26" s="47" t="s">
        <v>3</v>
      </c>
      <c r="F26" s="48" t="s">
        <v>4</v>
      </c>
      <c r="G26" s="49">
        <f>ABS(H26-L26)</f>
        <v>800</v>
      </c>
      <c r="H26" s="30">
        <f>H13-I6</f>
        <v>1425</v>
      </c>
      <c r="I26" s="6"/>
      <c r="J26" s="7"/>
      <c r="K26" s="8"/>
      <c r="L26" s="31">
        <f>L13+I6</f>
        <v>2225</v>
      </c>
      <c r="M26" s="26"/>
      <c r="N26" s="28"/>
      <c r="P26" s="86">
        <f>0.5*K6*(J11-J18)/J15</f>
        <v>-33.624569764363251</v>
      </c>
      <c r="Q26" s="88"/>
    </row>
    <row r="27" spans="2:17" ht="18.75" customHeight="1" thickBot="1" x14ac:dyDescent="0.3">
      <c r="E27" s="24"/>
      <c r="F27" s="32"/>
      <c r="G27" s="26"/>
      <c r="H27" s="32"/>
      <c r="I27" s="9"/>
      <c r="J27" s="7"/>
      <c r="K27" s="10"/>
      <c r="L27" s="33"/>
      <c r="M27" s="26"/>
      <c r="N27" s="28"/>
      <c r="P27" s="85"/>
      <c r="Q27" s="87"/>
    </row>
    <row r="28" spans="2:17" ht="16.5" thickBot="1" x14ac:dyDescent="0.3">
      <c r="E28" s="24"/>
      <c r="F28" s="55" t="s">
        <v>5</v>
      </c>
      <c r="G28" s="56">
        <f>H28/J28</f>
        <v>0.36761980407731004</v>
      </c>
      <c r="H28" s="57">
        <f>H26+H30</f>
        <v>2777</v>
      </c>
      <c r="I28" s="38"/>
      <c r="J28" s="72">
        <f>J24+J31</f>
        <v>7554</v>
      </c>
      <c r="K28" s="38"/>
      <c r="L28" s="51">
        <f>L26+L30</f>
        <v>4777</v>
      </c>
      <c r="M28" s="52">
        <f>L28/J28</f>
        <v>0.63238019592269001</v>
      </c>
      <c r="N28" s="53" t="s">
        <v>6</v>
      </c>
      <c r="Q28" s="88"/>
    </row>
    <row r="29" spans="2:17" ht="16.5" thickBot="1" x14ac:dyDescent="0.3">
      <c r="E29" s="43" t="s">
        <v>19</v>
      </c>
      <c r="F29" s="54" t="s">
        <v>7</v>
      </c>
      <c r="G29" s="135">
        <f>(G30-G26)</f>
        <v>400</v>
      </c>
      <c r="H29" s="41">
        <f>H30/J28</f>
        <v>0.17897802488747683</v>
      </c>
      <c r="I29" s="9"/>
      <c r="J29" s="7"/>
      <c r="K29" s="10"/>
      <c r="L29" s="42">
        <f>L30/J28</f>
        <v>0.33783425999470479</v>
      </c>
      <c r="M29" s="26"/>
      <c r="N29" s="28"/>
      <c r="P29" s="114" t="s">
        <v>57</v>
      </c>
    </row>
    <row r="30" spans="2:17" ht="16.5" thickBot="1" x14ac:dyDescent="0.3">
      <c r="E30" s="47" t="s">
        <v>8</v>
      </c>
      <c r="F30" s="50" t="s">
        <v>9</v>
      </c>
      <c r="G30" s="49">
        <f>ABS(H30-L30)</f>
        <v>1200</v>
      </c>
      <c r="H30" s="30">
        <f>H17-I7</f>
        <v>1352</v>
      </c>
      <c r="I30" s="11" t="s">
        <v>10</v>
      </c>
      <c r="J30" s="12"/>
      <c r="K30" s="13" t="s">
        <v>11</v>
      </c>
      <c r="L30" s="71">
        <f>L17+I7</f>
        <v>2552</v>
      </c>
      <c r="M30" s="26"/>
      <c r="N30" s="28"/>
      <c r="P30" s="115" t="s">
        <v>60</v>
      </c>
      <c r="Q30" s="116" t="s">
        <v>58</v>
      </c>
    </row>
    <row r="31" spans="2:17" ht="16.5" thickBot="1" x14ac:dyDescent="0.3">
      <c r="E31" s="24"/>
      <c r="F31" s="65"/>
      <c r="G31" s="66" t="s">
        <v>12</v>
      </c>
      <c r="H31" s="70">
        <f>H30-H26</f>
        <v>-73</v>
      </c>
      <c r="I31" s="29"/>
      <c r="J31" s="62">
        <f>H30+L30</f>
        <v>3904</v>
      </c>
      <c r="K31" s="29"/>
      <c r="L31" s="58">
        <f>L30-L26</f>
        <v>327</v>
      </c>
      <c r="M31" s="73" t="s">
        <v>18</v>
      </c>
      <c r="N31" s="53"/>
      <c r="P31" s="117" t="s">
        <v>31</v>
      </c>
      <c r="Q31" s="118" t="s">
        <v>59</v>
      </c>
    </row>
    <row r="32" spans="2:17" ht="16.5" thickBot="1" x14ac:dyDescent="0.3">
      <c r="E32" s="24"/>
      <c r="F32" s="32"/>
      <c r="G32" s="68" t="s">
        <v>13</v>
      </c>
      <c r="H32" s="69">
        <f>(H30+L26)/J28</f>
        <v>0.473523960815462</v>
      </c>
      <c r="I32" s="26"/>
      <c r="J32" s="63" t="s">
        <v>14</v>
      </c>
      <c r="K32" s="26"/>
      <c r="L32" s="26"/>
      <c r="M32" s="26"/>
      <c r="N32" s="28"/>
      <c r="Q32" s="88"/>
    </row>
    <row r="33" spans="5:17" ht="16.5" thickBot="1" x14ac:dyDescent="0.3">
      <c r="E33" s="35"/>
      <c r="F33" s="65"/>
      <c r="G33" s="66" t="s">
        <v>15</v>
      </c>
      <c r="H33" s="67">
        <f>H30-L26</f>
        <v>-873</v>
      </c>
      <c r="I33" s="36"/>
      <c r="J33" s="64">
        <f>J31/J28</f>
        <v>0.51681228488218167</v>
      </c>
      <c r="K33" s="36"/>
      <c r="L33" s="136"/>
      <c r="M33" s="137"/>
      <c r="N33" s="138"/>
    </row>
    <row r="34" spans="5:17" ht="13.5" thickBot="1" x14ac:dyDescent="0.25">
      <c r="P34" s="88"/>
      <c r="Q34" s="88"/>
    </row>
    <row r="35" spans="5:17" ht="15.75" x14ac:dyDescent="0.25">
      <c r="E35" s="14" t="s">
        <v>21</v>
      </c>
      <c r="F35" s="15"/>
      <c r="G35" s="15"/>
      <c r="H35" s="15"/>
      <c r="I35" s="15"/>
      <c r="J35" s="59">
        <f>J37/J41</f>
        <v>0.48318771511781838</v>
      </c>
      <c r="K35" s="22"/>
      <c r="L35" s="23"/>
      <c r="M35" s="22"/>
      <c r="N35" s="44"/>
      <c r="P35" s="88"/>
      <c r="Q35" s="88"/>
    </row>
    <row r="36" spans="5:17" ht="15.75" x14ac:dyDescent="0.25">
      <c r="E36" s="24"/>
      <c r="F36" s="25"/>
      <c r="G36" s="26"/>
      <c r="H36" s="26"/>
      <c r="I36" s="26"/>
      <c r="J36" s="60" t="s">
        <v>0</v>
      </c>
      <c r="K36" s="26"/>
      <c r="L36" s="26"/>
      <c r="M36" s="26"/>
      <c r="N36" s="28"/>
    </row>
    <row r="37" spans="5:17" ht="18.75" customHeight="1" thickBot="1" x14ac:dyDescent="0.25">
      <c r="E37" s="24"/>
      <c r="F37" s="26"/>
      <c r="G37" s="26"/>
      <c r="H37" s="26"/>
      <c r="I37" s="26"/>
      <c r="J37" s="61">
        <f>H39+L39</f>
        <v>3650</v>
      </c>
      <c r="K37" s="26"/>
      <c r="L37" s="26"/>
      <c r="M37" s="26"/>
      <c r="N37" s="28"/>
    </row>
    <row r="38" spans="5:17" ht="16.5" thickBot="1" x14ac:dyDescent="0.3">
      <c r="E38" s="24"/>
      <c r="F38" s="26"/>
      <c r="G38" s="29"/>
      <c r="H38" s="39">
        <f>H39/J41</f>
        <v>0.26806989674344717</v>
      </c>
      <c r="I38" s="3" t="s">
        <v>1</v>
      </c>
      <c r="J38" s="4"/>
      <c r="K38" s="5" t="s">
        <v>2</v>
      </c>
      <c r="L38" s="40">
        <f>L39/J41</f>
        <v>0.21511781837437119</v>
      </c>
      <c r="M38" s="26"/>
      <c r="N38" s="28"/>
    </row>
    <row r="39" spans="5:17" ht="16.5" thickBot="1" x14ac:dyDescent="0.3">
      <c r="E39" s="47" t="s">
        <v>3</v>
      </c>
      <c r="F39" s="48" t="s">
        <v>4</v>
      </c>
      <c r="G39" s="49">
        <f>ABS(H39-L39)</f>
        <v>400</v>
      </c>
      <c r="H39" s="30">
        <f>H13+I6</f>
        <v>2025</v>
      </c>
      <c r="I39" s="6"/>
      <c r="J39" s="7"/>
      <c r="K39" s="8"/>
      <c r="L39" s="31">
        <f>L13-I6</f>
        <v>1625</v>
      </c>
      <c r="M39" s="26"/>
      <c r="N39" s="28"/>
      <c r="P39" s="88"/>
      <c r="Q39" s="88"/>
    </row>
    <row r="40" spans="5:17" ht="16.5" thickBot="1" x14ac:dyDescent="0.3">
      <c r="E40" s="24"/>
      <c r="F40" s="32"/>
      <c r="G40" s="26"/>
      <c r="H40" s="32"/>
      <c r="I40" s="9"/>
      <c r="J40" s="7"/>
      <c r="K40" s="10"/>
      <c r="L40" s="33"/>
      <c r="M40" s="26"/>
      <c r="N40" s="28"/>
      <c r="P40" s="88"/>
      <c r="Q40" s="88"/>
    </row>
    <row r="41" spans="5:17" ht="16.5" thickBot="1" x14ac:dyDescent="0.3">
      <c r="E41" s="24"/>
      <c r="F41" s="55" t="s">
        <v>5</v>
      </c>
      <c r="G41" s="56">
        <f>H41/J41</f>
        <v>0.57942811755361401</v>
      </c>
      <c r="H41" s="57">
        <f>H39+H43</f>
        <v>4377</v>
      </c>
      <c r="I41" s="38"/>
      <c r="J41" s="72">
        <f>J37+J44</f>
        <v>7554</v>
      </c>
      <c r="K41" s="38"/>
      <c r="L41" s="51">
        <f>L39+L43</f>
        <v>3177</v>
      </c>
      <c r="M41" s="52">
        <f>L41/J41</f>
        <v>0.42057188244638605</v>
      </c>
      <c r="N41" s="53" t="s">
        <v>6</v>
      </c>
    </row>
    <row r="42" spans="5:17" ht="16.5" thickBot="1" x14ac:dyDescent="0.3">
      <c r="E42" s="43" t="s">
        <v>19</v>
      </c>
      <c r="F42" s="54" t="s">
        <v>7</v>
      </c>
      <c r="G42" s="135">
        <f>G43-G39</f>
        <v>400</v>
      </c>
      <c r="H42" s="41">
        <f>H43/J41</f>
        <v>0.31135822081016679</v>
      </c>
      <c r="I42" s="9"/>
      <c r="J42" s="7"/>
      <c r="K42" s="10"/>
      <c r="L42" s="42">
        <f>L43/J41</f>
        <v>0.20545406407201483</v>
      </c>
      <c r="M42" s="26"/>
      <c r="N42" s="28"/>
    </row>
    <row r="43" spans="5:17" ht="18.75" customHeight="1" thickBot="1" x14ac:dyDescent="0.3">
      <c r="E43" s="47" t="s">
        <v>8</v>
      </c>
      <c r="F43" s="50" t="s">
        <v>9</v>
      </c>
      <c r="G43" s="49">
        <f>ABS(H43-L43)</f>
        <v>800</v>
      </c>
      <c r="H43" s="30">
        <f>H17+I7</f>
        <v>2352</v>
      </c>
      <c r="I43" s="11" t="s">
        <v>10</v>
      </c>
      <c r="J43" s="12"/>
      <c r="K43" s="13" t="s">
        <v>11</v>
      </c>
      <c r="L43" s="71">
        <f>L17-I7</f>
        <v>1552</v>
      </c>
      <c r="M43" s="26"/>
      <c r="N43" s="28"/>
    </row>
    <row r="44" spans="5:17" ht="16.5" thickBot="1" x14ac:dyDescent="0.3">
      <c r="E44" s="24"/>
      <c r="F44" s="65"/>
      <c r="G44" s="66" t="s">
        <v>12</v>
      </c>
      <c r="H44" s="70">
        <f>H43-H39</f>
        <v>327</v>
      </c>
      <c r="I44" s="29"/>
      <c r="J44" s="62">
        <f>H43+L43</f>
        <v>3904</v>
      </c>
      <c r="K44" s="29"/>
      <c r="L44" s="58">
        <f>L43-L39</f>
        <v>-73</v>
      </c>
      <c r="M44" s="73" t="s">
        <v>18</v>
      </c>
      <c r="N44" s="53"/>
    </row>
    <row r="45" spans="5:17" ht="16.5" thickBot="1" x14ac:dyDescent="0.3">
      <c r="E45" s="24"/>
      <c r="F45" s="32"/>
      <c r="G45" s="68" t="s">
        <v>13</v>
      </c>
      <c r="H45" s="69">
        <f>(H43+L39)/J41</f>
        <v>0.526476039184538</v>
      </c>
      <c r="I45" s="26"/>
      <c r="J45" s="63" t="s">
        <v>14</v>
      </c>
      <c r="K45" s="26"/>
      <c r="L45" s="26"/>
      <c r="M45" s="26"/>
      <c r="N45" s="28"/>
    </row>
    <row r="46" spans="5:17" ht="16.5" thickBot="1" x14ac:dyDescent="0.3">
      <c r="E46" s="35"/>
      <c r="F46" s="65"/>
      <c r="G46" s="66" t="s">
        <v>15</v>
      </c>
      <c r="H46" s="67">
        <f>H43-L39</f>
        <v>727</v>
      </c>
      <c r="I46" s="36"/>
      <c r="J46" s="64">
        <f>J44/J41</f>
        <v>0.51681228488218167</v>
      </c>
      <c r="K46" s="36"/>
      <c r="L46" s="136"/>
      <c r="M46" s="137"/>
      <c r="N46" s="138"/>
    </row>
    <row r="53" ht="18" customHeight="1" x14ac:dyDescent="0.2"/>
  </sheetData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3"/>
  <sheetViews>
    <sheetView topLeftCell="C29" zoomScaleNormal="100" workbookViewId="0">
      <selection activeCell="O39" sqref="O39"/>
    </sheetView>
  </sheetViews>
  <sheetFormatPr defaultRowHeight="12.75" x14ac:dyDescent="0.2"/>
  <cols>
    <col min="4" max="4" width="13.28515625" customWidth="1"/>
    <col min="5" max="5" width="10.28515625" customWidth="1"/>
    <col min="6" max="6" width="10.7109375" customWidth="1"/>
    <col min="7" max="7" width="11.42578125" customWidth="1"/>
    <col min="8" max="8" width="10.5703125" customWidth="1"/>
    <col min="9" max="9" width="11.28515625" customWidth="1"/>
    <col min="10" max="10" width="11.42578125" customWidth="1"/>
    <col min="11" max="11" width="10.28515625" customWidth="1"/>
    <col min="12" max="12" width="11.42578125" customWidth="1"/>
    <col min="13" max="13" width="11.28515625" customWidth="1"/>
    <col min="15" max="15" width="17.5703125" customWidth="1"/>
    <col min="16" max="16" width="15.28515625" customWidth="1"/>
    <col min="17" max="17" width="16.7109375" customWidth="1"/>
  </cols>
  <sheetData>
    <row r="1" spans="3:17" ht="26.25" x14ac:dyDescent="0.4">
      <c r="C1" s="37" t="s">
        <v>20</v>
      </c>
    </row>
    <row r="3" spans="3:17" x14ac:dyDescent="0.2">
      <c r="C3" s="107" t="s">
        <v>30</v>
      </c>
      <c r="D3" s="106" t="s">
        <v>55</v>
      </c>
      <c r="O3" s="99"/>
      <c r="P3" s="99"/>
      <c r="Q3" s="99"/>
    </row>
    <row r="4" spans="3:17" x14ac:dyDescent="0.2">
      <c r="D4" s="75"/>
      <c r="F4" s="81"/>
      <c r="I4" s="1"/>
      <c r="Q4" s="99"/>
    </row>
    <row r="5" spans="3:17" ht="13.5" thickBot="1" x14ac:dyDescent="0.25">
      <c r="D5" s="106" t="s">
        <v>53</v>
      </c>
      <c r="F5" s="81"/>
      <c r="H5" s="1"/>
      <c r="I5" s="1"/>
      <c r="Q5" s="99"/>
    </row>
    <row r="6" spans="3:17" x14ac:dyDescent="0.2">
      <c r="D6" s="77" t="s">
        <v>36</v>
      </c>
      <c r="E6" s="78" t="s">
        <v>37</v>
      </c>
      <c r="G6" s="97" t="s">
        <v>46</v>
      </c>
      <c r="H6" s="100">
        <v>300</v>
      </c>
      <c r="I6" s="97" t="s">
        <v>33</v>
      </c>
      <c r="J6" s="100">
        <v>2000</v>
      </c>
    </row>
    <row r="7" spans="3:17" ht="13.5" thickBot="1" x14ac:dyDescent="0.25">
      <c r="D7" s="79" t="s">
        <v>38</v>
      </c>
      <c r="E7" s="80" t="s">
        <v>39</v>
      </c>
      <c r="G7" s="98" t="s">
        <v>47</v>
      </c>
      <c r="H7" s="101">
        <v>500</v>
      </c>
      <c r="I7" s="98" t="s">
        <v>32</v>
      </c>
      <c r="J7" s="101">
        <v>1500</v>
      </c>
    </row>
    <row r="8" spans="3:17" ht="13.5" thickBot="1" x14ac:dyDescent="0.25">
      <c r="C8" s="16"/>
      <c r="D8" s="17"/>
      <c r="E8" s="16"/>
      <c r="F8" s="18"/>
      <c r="G8" s="18"/>
      <c r="H8" s="17"/>
      <c r="I8" s="19"/>
      <c r="J8" s="20"/>
      <c r="K8" s="21"/>
      <c r="L8" s="21"/>
      <c r="M8" s="21"/>
    </row>
    <row r="9" spans="3:17" ht="16.5" thickBot="1" x14ac:dyDescent="0.3">
      <c r="C9" s="2"/>
      <c r="D9" s="14" t="s">
        <v>16</v>
      </c>
      <c r="E9" s="15"/>
      <c r="F9" s="15"/>
      <c r="G9" s="15"/>
      <c r="H9" s="15"/>
      <c r="I9" s="59">
        <f>I11/I15</f>
        <v>0.45671167593328038</v>
      </c>
      <c r="J9" s="22"/>
      <c r="K9" s="23"/>
      <c r="L9" s="22"/>
      <c r="M9" s="44"/>
      <c r="N9" s="2"/>
      <c r="O9" s="108" t="s">
        <v>50</v>
      </c>
      <c r="P9" s="106"/>
    </row>
    <row r="10" spans="3:17" ht="15.75" x14ac:dyDescent="0.25">
      <c r="C10" s="2"/>
      <c r="D10" s="24"/>
      <c r="E10" s="25"/>
      <c r="F10" s="26"/>
      <c r="G10" s="26"/>
      <c r="H10" s="26"/>
      <c r="I10" s="60" t="s">
        <v>0</v>
      </c>
      <c r="J10" s="26"/>
      <c r="K10" s="26"/>
      <c r="L10" s="26"/>
      <c r="M10" s="28"/>
      <c r="N10" s="2"/>
      <c r="O10" s="119" t="s">
        <v>40</v>
      </c>
      <c r="P10" s="120"/>
    </row>
    <row r="11" spans="3:17" ht="15.75" customHeight="1" thickBot="1" x14ac:dyDescent="0.25">
      <c r="C11" s="2"/>
      <c r="D11" s="24"/>
      <c r="E11" s="26"/>
      <c r="F11" s="26"/>
      <c r="G11" s="26"/>
      <c r="H11" s="26"/>
      <c r="I11" s="61">
        <f>G13+K13</f>
        <v>3450</v>
      </c>
      <c r="J11" s="26"/>
      <c r="K11" s="26"/>
      <c r="L11" s="26"/>
      <c r="M11" s="28"/>
      <c r="N11" s="2"/>
      <c r="O11" s="121" t="s">
        <v>49</v>
      </c>
      <c r="P11" s="122" t="s">
        <v>41</v>
      </c>
    </row>
    <row r="12" spans="3:17" ht="16.5" thickBot="1" x14ac:dyDescent="0.3">
      <c r="C12" s="2"/>
      <c r="D12" s="24"/>
      <c r="E12" s="26"/>
      <c r="F12" s="29"/>
      <c r="G12" s="39">
        <f>G13/I15</f>
        <v>0.21842732327243844</v>
      </c>
      <c r="H12" s="3" t="s">
        <v>1</v>
      </c>
      <c r="I12" s="4"/>
      <c r="J12" s="5" t="s">
        <v>2</v>
      </c>
      <c r="K12" s="40">
        <f>K13/I15</f>
        <v>0.23828435266084194</v>
      </c>
      <c r="L12" s="26"/>
      <c r="M12" s="28"/>
      <c r="N12" s="2"/>
      <c r="O12" s="121" t="s">
        <v>45</v>
      </c>
      <c r="P12" s="122" t="s">
        <v>42</v>
      </c>
    </row>
    <row r="13" spans="3:17" ht="18.75" thickBot="1" x14ac:dyDescent="0.3">
      <c r="C13" s="2"/>
      <c r="D13" s="47" t="s">
        <v>3</v>
      </c>
      <c r="E13" s="48" t="s">
        <v>4</v>
      </c>
      <c r="F13" s="49">
        <f>ABS(G13-K13)</f>
        <v>150</v>
      </c>
      <c r="G13" s="109">
        <f>'Load Distribution  A'!H13-175</f>
        <v>1650</v>
      </c>
      <c r="H13" s="6"/>
      <c r="I13" s="7"/>
      <c r="J13" s="8"/>
      <c r="K13" s="110">
        <f>'Load Distribution  A'!L13-25</f>
        <v>1800</v>
      </c>
      <c r="L13" s="26"/>
      <c r="M13" s="28"/>
      <c r="N13" s="2"/>
      <c r="O13" s="123"/>
      <c r="P13" s="122"/>
    </row>
    <row r="14" spans="3:17" ht="16.5" thickBot="1" x14ac:dyDescent="0.3">
      <c r="C14" s="2"/>
      <c r="D14" s="24"/>
      <c r="E14" s="32"/>
      <c r="F14" s="26"/>
      <c r="G14" s="32"/>
      <c r="H14" s="9"/>
      <c r="I14" s="7"/>
      <c r="J14" s="10"/>
      <c r="K14" s="33"/>
      <c r="L14" s="26"/>
      <c r="M14" s="28"/>
      <c r="N14" s="2"/>
      <c r="O14" s="123"/>
      <c r="P14" s="122"/>
    </row>
    <row r="15" spans="3:17" ht="16.5" thickBot="1" x14ac:dyDescent="0.3">
      <c r="C15" s="2"/>
      <c r="D15" s="24"/>
      <c r="E15" s="131" t="s">
        <v>5</v>
      </c>
      <c r="F15" s="129">
        <f>G15/I15</f>
        <v>0.4669049510193275</v>
      </c>
      <c r="G15" s="104">
        <f>G13+G17</f>
        <v>3527</v>
      </c>
      <c r="H15" s="9"/>
      <c r="I15" s="33">
        <f>I11+I18</f>
        <v>7554</v>
      </c>
      <c r="J15" s="10"/>
      <c r="K15" s="105">
        <f>K13+K17</f>
        <v>4027</v>
      </c>
      <c r="L15" s="52">
        <f>K15/I15</f>
        <v>0.5330950489806725</v>
      </c>
      <c r="M15" s="53" t="s">
        <v>6</v>
      </c>
      <c r="N15" s="2"/>
      <c r="O15" s="124" t="s">
        <v>43</v>
      </c>
      <c r="P15" s="125"/>
    </row>
    <row r="16" spans="3:17" ht="16.5" thickBot="1" x14ac:dyDescent="0.3">
      <c r="C16" s="2"/>
      <c r="D16" s="132" t="s">
        <v>19</v>
      </c>
      <c r="E16" s="133" t="s">
        <v>7</v>
      </c>
      <c r="F16" s="134">
        <f>F17-F13</f>
        <v>200</v>
      </c>
      <c r="G16" s="128">
        <f>G17/I15</f>
        <v>0.24847762774688906</v>
      </c>
      <c r="H16" s="9"/>
      <c r="I16" s="7"/>
      <c r="J16" s="10"/>
      <c r="K16" s="42">
        <f>K17/I15</f>
        <v>0.29481069631983053</v>
      </c>
      <c r="L16" s="26"/>
      <c r="M16" s="28"/>
      <c r="N16" s="2"/>
      <c r="O16" s="121" t="s">
        <v>48</v>
      </c>
      <c r="P16" s="122" t="s">
        <v>44</v>
      </c>
    </row>
    <row r="17" spans="2:16" ht="18.75" thickBot="1" x14ac:dyDescent="0.3">
      <c r="C17" s="2"/>
      <c r="D17" s="47" t="s">
        <v>8</v>
      </c>
      <c r="E17" s="50" t="s">
        <v>9</v>
      </c>
      <c r="F17" s="130">
        <f>ABS(G17-K17)</f>
        <v>350</v>
      </c>
      <c r="G17" s="109">
        <f>'Load Distribution  A'!H17-75</f>
        <v>1877</v>
      </c>
      <c r="H17" s="11" t="s">
        <v>10</v>
      </c>
      <c r="I17" s="12"/>
      <c r="J17" s="13" t="s">
        <v>11</v>
      </c>
      <c r="K17" s="110">
        <f>'Load Distribution  A'!L17+275</f>
        <v>2227</v>
      </c>
      <c r="L17" s="26"/>
      <c r="M17" s="28"/>
      <c r="N17" s="2"/>
      <c r="O17" s="123" t="s">
        <v>45</v>
      </c>
      <c r="P17" s="122" t="s">
        <v>41</v>
      </c>
    </row>
    <row r="18" spans="2:16" ht="16.5" thickBot="1" x14ac:dyDescent="0.3">
      <c r="C18" s="2"/>
      <c r="D18" s="24"/>
      <c r="E18" s="65"/>
      <c r="F18" s="66" t="s">
        <v>12</v>
      </c>
      <c r="G18" s="70">
        <f>G17-G13</f>
        <v>227</v>
      </c>
      <c r="H18" s="29"/>
      <c r="I18" s="62">
        <f>G17+K17</f>
        <v>4104</v>
      </c>
      <c r="J18" s="29"/>
      <c r="K18" s="58">
        <f>K17-K13</f>
        <v>427</v>
      </c>
      <c r="L18" s="73" t="s">
        <v>18</v>
      </c>
      <c r="M18" s="53"/>
      <c r="N18" s="2"/>
      <c r="O18" s="123"/>
      <c r="P18" s="122"/>
    </row>
    <row r="19" spans="2:16" ht="16.5" thickBot="1" x14ac:dyDescent="0.3">
      <c r="C19" s="2"/>
      <c r="D19" s="24"/>
      <c r="E19" s="32"/>
      <c r="F19" s="68" t="s">
        <v>13</v>
      </c>
      <c r="G19" s="69">
        <f>(G17+K13)/I15</f>
        <v>0.486761980407731</v>
      </c>
      <c r="H19" s="26"/>
      <c r="I19" s="63" t="s">
        <v>14</v>
      </c>
      <c r="J19" s="26"/>
      <c r="K19" s="26"/>
      <c r="L19" s="26"/>
      <c r="M19" s="28"/>
      <c r="N19" s="76"/>
      <c r="O19" s="126"/>
      <c r="P19" s="127"/>
    </row>
    <row r="20" spans="2:16" ht="16.5" thickBot="1" x14ac:dyDescent="0.3">
      <c r="C20" s="2"/>
      <c r="D20" s="35"/>
      <c r="E20" s="65"/>
      <c r="F20" s="66" t="s">
        <v>15</v>
      </c>
      <c r="G20" s="67">
        <f>G17-K13</f>
        <v>77</v>
      </c>
      <c r="H20" s="36"/>
      <c r="I20" s="64">
        <f>I18/I15</f>
        <v>0.54328832406671956</v>
      </c>
      <c r="J20" s="36"/>
      <c r="K20" s="93"/>
      <c r="L20" s="94"/>
      <c r="M20" s="95"/>
    </row>
    <row r="21" spans="2:16" ht="18.75" customHeight="1" thickBot="1" x14ac:dyDescent="0.3">
      <c r="C21" s="2"/>
      <c r="D21" s="26"/>
      <c r="E21" s="32"/>
      <c r="F21" s="34"/>
      <c r="G21" s="45"/>
      <c r="H21" s="27"/>
      <c r="I21" s="46"/>
      <c r="J21" s="26"/>
      <c r="K21" s="26"/>
      <c r="L21" s="26"/>
      <c r="M21" s="26"/>
      <c r="N21" s="2"/>
      <c r="O21" s="90" t="s">
        <v>61</v>
      </c>
    </row>
    <row r="22" spans="2:16" ht="15.75" x14ac:dyDescent="0.25">
      <c r="C22" s="2"/>
      <c r="D22" s="14" t="s">
        <v>17</v>
      </c>
      <c r="E22" s="15"/>
      <c r="F22" s="15"/>
      <c r="G22" s="15"/>
      <c r="H22" s="15"/>
      <c r="I22" s="59">
        <f>I24/I28</f>
        <v>0.45671167593328038</v>
      </c>
      <c r="J22" s="22"/>
      <c r="K22" s="23"/>
      <c r="L22" s="22"/>
      <c r="M22" s="44"/>
      <c r="N22" s="2"/>
      <c r="O22" s="90" t="s">
        <v>34</v>
      </c>
    </row>
    <row r="23" spans="2:16" ht="15.75" x14ac:dyDescent="0.25">
      <c r="B23" s="2"/>
      <c r="C23" s="2"/>
      <c r="D23" s="24"/>
      <c r="E23" s="25"/>
      <c r="F23" s="26"/>
      <c r="G23" s="26"/>
      <c r="H23" s="26"/>
      <c r="I23" s="60" t="s">
        <v>0</v>
      </c>
      <c r="J23" s="26"/>
      <c r="K23" s="26"/>
      <c r="L23" s="26"/>
      <c r="M23" s="28"/>
      <c r="N23" s="2"/>
      <c r="O23" s="86">
        <f>0.5*J7*(K15-G15)/I15</f>
        <v>49.642573471008738</v>
      </c>
      <c r="P23" s="88"/>
    </row>
    <row r="24" spans="2:16" ht="15.75" thickBot="1" x14ac:dyDescent="0.25">
      <c r="D24" s="24"/>
      <c r="E24" s="26"/>
      <c r="F24" s="26"/>
      <c r="G24" s="26"/>
      <c r="H24" s="26"/>
      <c r="I24" s="61">
        <f>G26+K26</f>
        <v>3450</v>
      </c>
      <c r="J24" s="26"/>
      <c r="K24" s="26"/>
      <c r="L24" s="26"/>
      <c r="M24" s="28"/>
      <c r="O24" s="91"/>
      <c r="P24" s="87"/>
    </row>
    <row r="25" spans="2:16" ht="16.5" thickBot="1" x14ac:dyDescent="0.3">
      <c r="D25" s="24"/>
      <c r="E25" s="26"/>
      <c r="F25" s="29"/>
      <c r="G25" s="39">
        <f>G26/I28</f>
        <v>0.17871326449563146</v>
      </c>
      <c r="H25" s="3" t="s">
        <v>1</v>
      </c>
      <c r="I25" s="4"/>
      <c r="J25" s="5" t="s">
        <v>2</v>
      </c>
      <c r="K25" s="40">
        <f>K26/I28</f>
        <v>0.27799841143764892</v>
      </c>
      <c r="L25" s="26"/>
      <c r="M25" s="28"/>
      <c r="O25" s="92" t="s">
        <v>35</v>
      </c>
      <c r="P25" s="88"/>
    </row>
    <row r="26" spans="2:16" ht="16.5" thickBot="1" x14ac:dyDescent="0.3">
      <c r="D26" s="47" t="s">
        <v>3</v>
      </c>
      <c r="E26" s="48" t="s">
        <v>4</v>
      </c>
      <c r="F26" s="49">
        <f>ABS(G26-K26)</f>
        <v>750</v>
      </c>
      <c r="G26" s="30">
        <f>G13-H6</f>
        <v>1350</v>
      </c>
      <c r="H26" s="6"/>
      <c r="I26" s="7"/>
      <c r="J26" s="8"/>
      <c r="K26" s="31">
        <f>K13+H6</f>
        <v>2100</v>
      </c>
      <c r="L26" s="26"/>
      <c r="M26" s="28"/>
      <c r="O26" s="86">
        <f>0.5*J6*(I11-I18)/I15</f>
        <v>-86.576648133439235</v>
      </c>
      <c r="P26" s="89"/>
    </row>
    <row r="27" spans="2:16" ht="18.75" customHeight="1" thickBot="1" x14ac:dyDescent="0.3">
      <c r="D27" s="24"/>
      <c r="E27" s="32"/>
      <c r="F27" s="26"/>
      <c r="G27" s="32"/>
      <c r="H27" s="9"/>
      <c r="I27" s="7"/>
      <c r="J27" s="10"/>
      <c r="K27" s="33"/>
      <c r="L27" s="26"/>
      <c r="M27" s="28"/>
      <c r="O27" s="85"/>
      <c r="P27" s="89"/>
    </row>
    <row r="28" spans="2:16" ht="16.5" thickBot="1" x14ac:dyDescent="0.3">
      <c r="D28" s="24"/>
      <c r="E28" s="55" t="s">
        <v>5</v>
      </c>
      <c r="F28" s="56">
        <f>G28/I28</f>
        <v>0.36100079428117554</v>
      </c>
      <c r="G28" s="57">
        <f>G26+G30</f>
        <v>2727</v>
      </c>
      <c r="H28" s="38"/>
      <c r="I28" s="72">
        <f>I24+I31</f>
        <v>7554</v>
      </c>
      <c r="J28" s="38"/>
      <c r="K28" s="51">
        <f>K26+K30</f>
        <v>4827</v>
      </c>
      <c r="L28" s="52">
        <f>K28/I28</f>
        <v>0.63899920571882451</v>
      </c>
      <c r="M28" s="53" t="s">
        <v>6</v>
      </c>
      <c r="P28" s="88"/>
    </row>
    <row r="29" spans="2:16" ht="16.5" thickBot="1" x14ac:dyDescent="0.3">
      <c r="D29" s="43" t="s">
        <v>19</v>
      </c>
      <c r="E29" s="54" t="s">
        <v>7</v>
      </c>
      <c r="F29" s="135">
        <f>F30-F26</f>
        <v>600</v>
      </c>
      <c r="G29" s="41">
        <f>G30/I28</f>
        <v>0.18228752978554408</v>
      </c>
      <c r="H29" s="9"/>
      <c r="I29" s="7"/>
      <c r="J29" s="10"/>
      <c r="K29" s="42">
        <f>K30/I28</f>
        <v>0.36100079428117554</v>
      </c>
      <c r="L29" s="26"/>
      <c r="M29" s="28"/>
      <c r="O29" s="114" t="s">
        <v>57</v>
      </c>
    </row>
    <row r="30" spans="2:16" ht="16.5" thickBot="1" x14ac:dyDescent="0.3">
      <c r="D30" s="47" t="s">
        <v>8</v>
      </c>
      <c r="E30" s="50" t="s">
        <v>9</v>
      </c>
      <c r="F30" s="49">
        <f>ABS(G30-K30)</f>
        <v>1350</v>
      </c>
      <c r="G30" s="30">
        <f>G17-H7</f>
        <v>1377</v>
      </c>
      <c r="H30" s="11" t="s">
        <v>10</v>
      </c>
      <c r="I30" s="12"/>
      <c r="J30" s="13" t="s">
        <v>11</v>
      </c>
      <c r="K30" s="71">
        <f>K17+H7</f>
        <v>2727</v>
      </c>
      <c r="L30" s="26"/>
      <c r="M30" s="28"/>
      <c r="O30" s="115" t="s">
        <v>60</v>
      </c>
      <c r="P30" s="116" t="s">
        <v>58</v>
      </c>
    </row>
    <row r="31" spans="2:16" ht="16.5" thickBot="1" x14ac:dyDescent="0.3">
      <c r="D31" s="24"/>
      <c r="E31" s="65"/>
      <c r="F31" s="66" t="s">
        <v>12</v>
      </c>
      <c r="G31" s="70">
        <f>G30-G26</f>
        <v>27</v>
      </c>
      <c r="H31" s="29"/>
      <c r="I31" s="62">
        <f>G30+K30</f>
        <v>4104</v>
      </c>
      <c r="J31" s="29"/>
      <c r="K31" s="58">
        <f>K30-K26</f>
        <v>627</v>
      </c>
      <c r="L31" s="73" t="s">
        <v>18</v>
      </c>
      <c r="M31" s="53"/>
      <c r="O31" s="117" t="s">
        <v>31</v>
      </c>
      <c r="P31" s="118" t="s">
        <v>59</v>
      </c>
    </row>
    <row r="32" spans="2:16" ht="16.5" thickBot="1" x14ac:dyDescent="0.3">
      <c r="D32" s="24"/>
      <c r="E32" s="32"/>
      <c r="F32" s="68" t="s">
        <v>13</v>
      </c>
      <c r="G32" s="69">
        <f>(G30+K26)/I28</f>
        <v>0.460285941223193</v>
      </c>
      <c r="H32" s="26"/>
      <c r="I32" s="63" t="s">
        <v>14</v>
      </c>
      <c r="J32" s="26"/>
      <c r="K32" s="26"/>
      <c r="L32" s="26"/>
      <c r="M32" s="28"/>
    </row>
    <row r="33" spans="4:13" ht="16.5" thickBot="1" x14ac:dyDescent="0.3">
      <c r="D33" s="35"/>
      <c r="E33" s="65"/>
      <c r="F33" s="66" t="s">
        <v>15</v>
      </c>
      <c r="G33" s="67">
        <f>G30-K26</f>
        <v>-723</v>
      </c>
      <c r="H33" s="36"/>
      <c r="I33" s="64">
        <f>I31/I28</f>
        <v>0.54328832406671956</v>
      </c>
      <c r="J33" s="36"/>
      <c r="K33" s="136"/>
      <c r="L33" s="137"/>
      <c r="M33" s="138"/>
    </row>
    <row r="34" spans="4:13" ht="13.5" thickBot="1" x14ac:dyDescent="0.25"/>
    <row r="35" spans="4:13" ht="15.75" x14ac:dyDescent="0.25">
      <c r="D35" s="14" t="s">
        <v>21</v>
      </c>
      <c r="E35" s="15"/>
      <c r="F35" s="15"/>
      <c r="G35" s="15"/>
      <c r="H35" s="15"/>
      <c r="I35" s="59">
        <f>I37/I41</f>
        <v>0.45671167593328038</v>
      </c>
      <c r="J35" s="22"/>
      <c r="K35" s="23"/>
      <c r="L35" s="22"/>
      <c r="M35" s="44"/>
    </row>
    <row r="36" spans="4:13" ht="15.75" x14ac:dyDescent="0.25">
      <c r="D36" s="24"/>
      <c r="E36" s="25"/>
      <c r="F36" s="26"/>
      <c r="G36" s="26"/>
      <c r="H36" s="26"/>
      <c r="I36" s="60" t="s">
        <v>0</v>
      </c>
      <c r="J36" s="26"/>
      <c r="K36" s="26"/>
      <c r="L36" s="26"/>
      <c r="M36" s="28"/>
    </row>
    <row r="37" spans="4:13" ht="18.75" customHeight="1" thickBot="1" x14ac:dyDescent="0.25">
      <c r="D37" s="24"/>
      <c r="E37" s="26"/>
      <c r="F37" s="26"/>
      <c r="G37" s="26"/>
      <c r="H37" s="26"/>
      <c r="I37" s="61">
        <f>G39+K39</f>
        <v>3450</v>
      </c>
      <c r="J37" s="26"/>
      <c r="K37" s="26"/>
      <c r="L37" s="26"/>
      <c r="M37" s="28"/>
    </row>
    <row r="38" spans="4:13" ht="16.5" thickBot="1" x14ac:dyDescent="0.3">
      <c r="D38" s="24"/>
      <c r="E38" s="26"/>
      <c r="F38" s="29"/>
      <c r="G38" s="39">
        <f>G39/I41</f>
        <v>0.25814138204924542</v>
      </c>
      <c r="H38" s="3" t="s">
        <v>1</v>
      </c>
      <c r="I38" s="4"/>
      <c r="J38" s="5" t="s">
        <v>2</v>
      </c>
      <c r="K38" s="40">
        <f>K39/I41</f>
        <v>0.19857029388403494</v>
      </c>
      <c r="L38" s="26"/>
      <c r="M38" s="28"/>
    </row>
    <row r="39" spans="4:13" ht="16.5" thickBot="1" x14ac:dyDescent="0.3">
      <c r="D39" s="47" t="s">
        <v>3</v>
      </c>
      <c r="E39" s="48" t="s">
        <v>4</v>
      </c>
      <c r="F39" s="49">
        <f>ABS(G39-K39)</f>
        <v>450</v>
      </c>
      <c r="G39" s="30">
        <f>G13+H6</f>
        <v>1950</v>
      </c>
      <c r="H39" s="6"/>
      <c r="I39" s="7"/>
      <c r="J39" s="8"/>
      <c r="K39" s="31">
        <f>K13-H6</f>
        <v>1500</v>
      </c>
      <c r="L39" s="26"/>
      <c r="M39" s="28"/>
    </row>
    <row r="40" spans="4:13" ht="16.5" thickBot="1" x14ac:dyDescent="0.3">
      <c r="D40" s="24"/>
      <c r="E40" s="32"/>
      <c r="F40" s="26"/>
      <c r="G40" s="32"/>
      <c r="H40" s="9"/>
      <c r="I40" s="7"/>
      <c r="J40" s="10"/>
      <c r="K40" s="33"/>
      <c r="L40" s="26"/>
      <c r="M40" s="28"/>
    </row>
    <row r="41" spans="4:13" ht="16.5" thickBot="1" x14ac:dyDescent="0.3">
      <c r="D41" s="24"/>
      <c r="E41" s="55" t="s">
        <v>5</v>
      </c>
      <c r="F41" s="56">
        <f>G41/I41</f>
        <v>0.57280910775747951</v>
      </c>
      <c r="G41" s="57">
        <f>G39+G43</f>
        <v>4327</v>
      </c>
      <c r="H41" s="38"/>
      <c r="I41" s="72">
        <f>I37+I44</f>
        <v>7554</v>
      </c>
      <c r="J41" s="38"/>
      <c r="K41" s="51">
        <f>K39+K43</f>
        <v>3227</v>
      </c>
      <c r="L41" s="52">
        <f>K41/I41</f>
        <v>0.42719089224252049</v>
      </c>
      <c r="M41" s="53" t="s">
        <v>6</v>
      </c>
    </row>
    <row r="42" spans="4:13" ht="16.5" thickBot="1" x14ac:dyDescent="0.3">
      <c r="D42" s="43" t="s">
        <v>19</v>
      </c>
      <c r="E42" s="54" t="s">
        <v>7</v>
      </c>
      <c r="F42" s="135">
        <f>F43-F39</f>
        <v>200</v>
      </c>
      <c r="G42" s="41">
        <f>G43/I41</f>
        <v>0.31466772570823404</v>
      </c>
      <c r="H42" s="9"/>
      <c r="I42" s="7"/>
      <c r="J42" s="10"/>
      <c r="K42" s="42">
        <f>K43/I41</f>
        <v>0.22862059835848558</v>
      </c>
      <c r="L42" s="26"/>
      <c r="M42" s="28"/>
    </row>
    <row r="43" spans="4:13" ht="18.75" customHeight="1" thickBot="1" x14ac:dyDescent="0.3">
      <c r="D43" s="47" t="s">
        <v>8</v>
      </c>
      <c r="E43" s="50" t="s">
        <v>9</v>
      </c>
      <c r="F43" s="49">
        <f>ABS(G43-K43)</f>
        <v>650</v>
      </c>
      <c r="G43" s="30">
        <f>G17+H7</f>
        <v>2377</v>
      </c>
      <c r="H43" s="11" t="s">
        <v>10</v>
      </c>
      <c r="I43" s="12"/>
      <c r="J43" s="13" t="s">
        <v>11</v>
      </c>
      <c r="K43" s="71">
        <f>K17-H7</f>
        <v>1727</v>
      </c>
      <c r="L43" s="26"/>
      <c r="M43" s="28"/>
    </row>
    <row r="44" spans="4:13" ht="16.5" thickBot="1" x14ac:dyDescent="0.3">
      <c r="D44" s="24"/>
      <c r="E44" s="65"/>
      <c r="F44" s="66" t="s">
        <v>12</v>
      </c>
      <c r="G44" s="70">
        <f>G43-G39</f>
        <v>427</v>
      </c>
      <c r="H44" s="29"/>
      <c r="I44" s="62">
        <f>G43+K43</f>
        <v>4104</v>
      </c>
      <c r="J44" s="29"/>
      <c r="K44" s="58">
        <f>K43-K39</f>
        <v>227</v>
      </c>
      <c r="L44" s="73" t="s">
        <v>18</v>
      </c>
      <c r="M44" s="53"/>
    </row>
    <row r="45" spans="4:13" ht="16.5" thickBot="1" x14ac:dyDescent="0.3">
      <c r="D45" s="24"/>
      <c r="E45" s="32"/>
      <c r="F45" s="68" t="s">
        <v>13</v>
      </c>
      <c r="G45" s="69">
        <f>(G43+K39)/I41</f>
        <v>0.513238019592269</v>
      </c>
      <c r="H45" s="26"/>
      <c r="I45" s="63" t="s">
        <v>14</v>
      </c>
      <c r="J45" s="26"/>
      <c r="K45" s="26"/>
      <c r="L45" s="26"/>
      <c r="M45" s="28"/>
    </row>
    <row r="46" spans="4:13" ht="16.5" thickBot="1" x14ac:dyDescent="0.3">
      <c r="D46" s="35"/>
      <c r="E46" s="65"/>
      <c r="F46" s="66" t="s">
        <v>15</v>
      </c>
      <c r="G46" s="67">
        <f>G43-K39</f>
        <v>877</v>
      </c>
      <c r="H46" s="36"/>
      <c r="I46" s="64">
        <f>I44/I41</f>
        <v>0.54328832406671956</v>
      </c>
      <c r="J46" s="36"/>
      <c r="K46" s="136"/>
      <c r="L46" s="137"/>
      <c r="M46" s="138"/>
    </row>
    <row r="53" ht="18" customHeight="1" x14ac:dyDescent="0.2"/>
  </sheetData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Load Distribution  A</vt:lpstr>
      <vt:lpstr>Load Distribution  B</vt:lpstr>
      <vt:lpstr>Load Distribution  C</vt:lpstr>
      <vt:lpstr>Sheet1</vt:lpstr>
    </vt:vector>
  </TitlesOfParts>
  <Company>Swansea Institute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cp:lastPrinted>2010-11-09T11:49:06Z</cp:lastPrinted>
  <dcterms:created xsi:type="dcterms:W3CDTF">2008-02-09T17:39:24Z</dcterms:created>
  <dcterms:modified xsi:type="dcterms:W3CDTF">2015-10-19T09:33:45Z</dcterms:modified>
</cp:coreProperties>
</file>