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Teaching/Assessments 20-21/ACDB4002 &amp; ACDA4006 Electrical &amp; Electronic Principles/"/>
    </mc:Choice>
  </mc:AlternateContent>
  <bookViews>
    <workbookView xWindow="0" yWindow="0" windowWidth="20000" windowHeight="9173"/>
  </bookViews>
  <sheets>
    <sheet name="Parallel RLC" sheetId="1" r:id="rId1"/>
    <sheet name="Series RLC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D15" i="2"/>
  <c r="E15" i="2"/>
  <c r="F15" i="2"/>
  <c r="H15" i="2" s="1"/>
  <c r="B15" i="2"/>
  <c r="K9" i="2"/>
  <c r="J9" i="2"/>
  <c r="I9" i="2"/>
  <c r="H9" i="2"/>
  <c r="G9" i="2"/>
  <c r="F9" i="2"/>
  <c r="E11" i="2"/>
  <c r="F11" i="2" s="1"/>
  <c r="E9" i="2"/>
  <c r="B17" i="2"/>
  <c r="B20" i="2" s="1"/>
  <c r="B14" i="2"/>
  <c r="B18" i="2" s="1"/>
  <c r="B13" i="2"/>
  <c r="C13" i="2" s="1"/>
  <c r="B12" i="2"/>
  <c r="B16" i="2" s="1"/>
  <c r="D11" i="2"/>
  <c r="C11" i="2"/>
  <c r="D10" i="2"/>
  <c r="C10" i="2"/>
  <c r="D9" i="2"/>
  <c r="C9" i="2"/>
  <c r="D6" i="2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9" i="1"/>
  <c r="K10" i="1"/>
  <c r="L10" i="1"/>
  <c r="K11" i="1"/>
  <c r="L11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L9" i="1"/>
  <c r="K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I9" i="1"/>
  <c r="H9" i="1"/>
  <c r="D10" i="1"/>
  <c r="E10" i="1" s="1"/>
  <c r="D11" i="1"/>
  <c r="D12" i="1"/>
  <c r="D13" i="1"/>
  <c r="D21" i="1"/>
  <c r="D9" i="1"/>
  <c r="E9" i="1" s="1"/>
  <c r="C10" i="1"/>
  <c r="C11" i="1"/>
  <c r="E11" i="1" s="1"/>
  <c r="C12" i="1"/>
  <c r="E12" i="1" s="1"/>
  <c r="C17" i="1"/>
  <c r="C9" i="1"/>
  <c r="B13" i="1"/>
  <c r="C13" i="1" s="1"/>
  <c r="E13" i="1" s="1"/>
  <c r="B14" i="1"/>
  <c r="D14" i="1" s="1"/>
  <c r="B15" i="1"/>
  <c r="B18" i="1" s="1"/>
  <c r="B21" i="1" s="1"/>
  <c r="C21" i="1" s="1"/>
  <c r="E21" i="1" s="1"/>
  <c r="B17" i="1"/>
  <c r="B20" i="1" s="1"/>
  <c r="B12" i="1"/>
  <c r="D6" i="1"/>
  <c r="I15" i="2" l="1"/>
  <c r="G15" i="2"/>
  <c r="H11" i="2"/>
  <c r="G11" i="2"/>
  <c r="I11" i="2"/>
  <c r="E10" i="2"/>
  <c r="F10" i="2" s="1"/>
  <c r="D13" i="2"/>
  <c r="E13" i="2" s="1"/>
  <c r="F13" i="2" s="1"/>
  <c r="C18" i="2"/>
  <c r="B21" i="2"/>
  <c r="D18" i="2"/>
  <c r="C16" i="2"/>
  <c r="B19" i="2"/>
  <c r="D16" i="2"/>
  <c r="C20" i="2"/>
  <c r="B23" i="2"/>
  <c r="D20" i="2"/>
  <c r="C12" i="2"/>
  <c r="C14" i="2"/>
  <c r="C17" i="2"/>
  <c r="D12" i="2"/>
  <c r="D14" i="2"/>
  <c r="D17" i="2"/>
  <c r="F12" i="1"/>
  <c r="G12" i="1" s="1"/>
  <c r="J12" i="1" s="1"/>
  <c r="F11" i="1"/>
  <c r="G11" i="1" s="1"/>
  <c r="J11" i="1" s="1"/>
  <c r="C20" i="1"/>
  <c r="D20" i="1"/>
  <c r="B23" i="1"/>
  <c r="F9" i="1"/>
  <c r="G9" i="1" s="1"/>
  <c r="J9" i="1" s="1"/>
  <c r="F13" i="1"/>
  <c r="G13" i="1" s="1"/>
  <c r="J13" i="1" s="1"/>
  <c r="F21" i="1"/>
  <c r="G21" i="1" s="1"/>
  <c r="J21" i="1" s="1"/>
  <c r="E17" i="1"/>
  <c r="F10" i="1"/>
  <c r="G10" i="1" s="1"/>
  <c r="J10" i="1" s="1"/>
  <c r="B16" i="1"/>
  <c r="C18" i="1"/>
  <c r="D18" i="1"/>
  <c r="C15" i="1"/>
  <c r="C14" i="1"/>
  <c r="E14" i="1" s="1"/>
  <c r="D15" i="1"/>
  <c r="D17" i="1"/>
  <c r="B24" i="1"/>
  <c r="J15" i="2" l="1"/>
  <c r="G13" i="2"/>
  <c r="H13" i="2"/>
  <c r="I13" i="2"/>
  <c r="H10" i="2"/>
  <c r="G10" i="2"/>
  <c r="E17" i="2"/>
  <c r="F17" i="2" s="1"/>
  <c r="I17" i="2" s="1"/>
  <c r="E14" i="2"/>
  <c r="F14" i="2" s="1"/>
  <c r="J11" i="2"/>
  <c r="K11" i="2"/>
  <c r="E12" i="2"/>
  <c r="F12" i="2" s="1"/>
  <c r="I12" i="2" s="1"/>
  <c r="E20" i="2"/>
  <c r="F20" i="2" s="1"/>
  <c r="E16" i="2"/>
  <c r="F16" i="2" s="1"/>
  <c r="E18" i="2"/>
  <c r="F18" i="2" s="1"/>
  <c r="I18" i="2" s="1"/>
  <c r="I10" i="2"/>
  <c r="B22" i="2"/>
  <c r="D19" i="2"/>
  <c r="C19" i="2"/>
  <c r="B24" i="2"/>
  <c r="D21" i="2"/>
  <c r="C21" i="2"/>
  <c r="B26" i="2"/>
  <c r="D23" i="2"/>
  <c r="C23" i="2"/>
  <c r="D23" i="1"/>
  <c r="C23" i="1"/>
  <c r="E23" i="1" s="1"/>
  <c r="E20" i="1"/>
  <c r="D16" i="1"/>
  <c r="B19" i="1"/>
  <c r="C16" i="1"/>
  <c r="E16" i="1" s="1"/>
  <c r="C24" i="1"/>
  <c r="E24" i="1" s="1"/>
  <c r="D24" i="1"/>
  <c r="F17" i="1"/>
  <c r="G17" i="1" s="1"/>
  <c r="J17" i="1"/>
  <c r="F14" i="1"/>
  <c r="G14" i="1" s="1"/>
  <c r="J14" i="1" s="1"/>
  <c r="E15" i="1"/>
  <c r="E18" i="1"/>
  <c r="J17" i="2" l="1"/>
  <c r="K17" i="2"/>
  <c r="K18" i="2"/>
  <c r="J18" i="2"/>
  <c r="J12" i="2"/>
  <c r="K12" i="2"/>
  <c r="H16" i="2"/>
  <c r="G16" i="2"/>
  <c r="H20" i="2"/>
  <c r="G20" i="2"/>
  <c r="I20" i="2"/>
  <c r="G14" i="2"/>
  <c r="H14" i="2"/>
  <c r="E19" i="2"/>
  <c r="F19" i="2" s="1"/>
  <c r="H17" i="2"/>
  <c r="G17" i="2"/>
  <c r="E23" i="2"/>
  <c r="F23" i="2" s="1"/>
  <c r="I23" i="2"/>
  <c r="H12" i="2"/>
  <c r="G12" i="2"/>
  <c r="K13" i="2"/>
  <c r="J13" i="2"/>
  <c r="E21" i="2"/>
  <c r="F21" i="2" s="1"/>
  <c r="J10" i="2"/>
  <c r="K10" i="2"/>
  <c r="H18" i="2"/>
  <c r="G18" i="2"/>
  <c r="I16" i="2"/>
  <c r="I14" i="2"/>
  <c r="C26" i="2"/>
  <c r="D26" i="2"/>
  <c r="C24" i="2"/>
  <c r="D24" i="2"/>
  <c r="C22" i="2"/>
  <c r="B25" i="2"/>
  <c r="D22" i="2"/>
  <c r="F16" i="1"/>
  <c r="G16" i="1" s="1"/>
  <c r="J16" i="1" s="1"/>
  <c r="F15" i="1"/>
  <c r="G15" i="1" s="1"/>
  <c r="J15" i="1" s="1"/>
  <c r="D19" i="1"/>
  <c r="C19" i="1"/>
  <c r="E19" i="1" s="1"/>
  <c r="B22" i="1"/>
  <c r="F20" i="1"/>
  <c r="G20" i="1" s="1"/>
  <c r="J20" i="1" s="1"/>
  <c r="F18" i="1"/>
  <c r="G18" i="1" s="1"/>
  <c r="J18" i="1" s="1"/>
  <c r="F23" i="1"/>
  <c r="G23" i="1" s="1"/>
  <c r="J23" i="1" s="1"/>
  <c r="F24" i="1"/>
  <c r="G24" i="1" s="1"/>
  <c r="J24" i="1" s="1"/>
  <c r="H19" i="2" l="1"/>
  <c r="G19" i="2"/>
  <c r="J16" i="2"/>
  <c r="K16" i="2"/>
  <c r="I19" i="2"/>
  <c r="J14" i="2"/>
  <c r="K14" i="2"/>
  <c r="J20" i="2"/>
  <c r="K20" i="2"/>
  <c r="H21" i="2"/>
  <c r="G21" i="2"/>
  <c r="E22" i="2"/>
  <c r="F22" i="2" s="1"/>
  <c r="I22" i="2" s="1"/>
  <c r="G23" i="2"/>
  <c r="H23" i="2"/>
  <c r="I26" i="2"/>
  <c r="E26" i="2"/>
  <c r="F26" i="2" s="1"/>
  <c r="J23" i="2"/>
  <c r="K23" i="2"/>
  <c r="E24" i="2"/>
  <c r="F24" i="2" s="1"/>
  <c r="I24" i="2" s="1"/>
  <c r="I21" i="2"/>
  <c r="D25" i="2"/>
  <c r="C25" i="2"/>
  <c r="D22" i="1"/>
  <c r="C22" i="1"/>
  <c r="E22" i="1" s="1"/>
  <c r="B25" i="1"/>
  <c r="F19" i="1"/>
  <c r="G19" i="1" s="1"/>
  <c r="J19" i="1" s="1"/>
  <c r="J24" i="2" l="1"/>
  <c r="K24" i="2"/>
  <c r="K22" i="2"/>
  <c r="J22" i="2"/>
  <c r="J21" i="2"/>
  <c r="K21" i="2"/>
  <c r="E25" i="2"/>
  <c r="F25" i="2" s="1"/>
  <c r="I25" i="2" s="1"/>
  <c r="J19" i="2"/>
  <c r="K19" i="2"/>
  <c r="G22" i="2"/>
  <c r="H22" i="2"/>
  <c r="K26" i="2"/>
  <c r="J26" i="2"/>
  <c r="H24" i="2"/>
  <c r="G24" i="2"/>
  <c r="H26" i="2"/>
  <c r="G26" i="2"/>
  <c r="F22" i="1"/>
  <c r="G22" i="1" s="1"/>
  <c r="J22" i="1" s="1"/>
  <c r="D25" i="1"/>
  <c r="C25" i="1"/>
  <c r="E25" i="1" s="1"/>
  <c r="J25" i="2" l="1"/>
  <c r="K25" i="2"/>
  <c r="H25" i="2"/>
  <c r="G25" i="2"/>
  <c r="F25" i="1"/>
  <c r="G25" i="1" s="1"/>
  <c r="J25" i="1"/>
</calcChain>
</file>

<file path=xl/sharedStrings.xml><?xml version="1.0" encoding="utf-8"?>
<sst xmlns="http://schemas.openxmlformats.org/spreadsheetml/2006/main" count="42" uniqueCount="22">
  <si>
    <t>R</t>
  </si>
  <si>
    <t>L</t>
  </si>
  <si>
    <t>H</t>
  </si>
  <si>
    <t>C</t>
  </si>
  <si>
    <t>F</t>
  </si>
  <si>
    <t>Ω</t>
  </si>
  <si>
    <t>V</t>
  </si>
  <si>
    <t>Fres</t>
  </si>
  <si>
    <t>Hz</t>
  </si>
  <si>
    <t>f</t>
  </si>
  <si>
    <t>XL</t>
  </si>
  <si>
    <t>XC</t>
  </si>
  <si>
    <t>ZLC</t>
  </si>
  <si>
    <t>Ztotal</t>
  </si>
  <si>
    <t>I</t>
  </si>
  <si>
    <t>Vout</t>
  </si>
  <si>
    <t>I Mag</t>
  </si>
  <si>
    <t>I Phase</t>
  </si>
  <si>
    <t>V Mag</t>
  </si>
  <si>
    <t>V Phase</t>
  </si>
  <si>
    <t>V dB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</si>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</sst>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1" fontId="0" fillId="0" borderId="0" xfId="0" applyNumberFormat="1"/>
    <xf numFmtId="0" fontId="1" fillId="0" borderId="0" xfId="0" applyFont="1"/>
    <xf numFmtId="0" fontId="0" fillId="0" borderId="0" xfId="0" applyNumberFormat="1"/>
    <xf numFmtId="4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Circuit Current Vs Frequency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'Parallel RLC'!$B$9:$B$25</c:f>
              <c:numCache>
                <c:formatCode>##0.0E+0</c:formatCode>
                <c:ptCount val="17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20</c:v>
                </c:pt>
                <c:pt idx="5">
                  <c:v>50</c:v>
                </c:pt>
                <c:pt idx="6">
                  <c:v>100</c:v>
                </c:pt>
                <c:pt idx="7">
                  <c:v>200</c:v>
                </c:pt>
                <c:pt idx="8">
                  <c:v>500</c:v>
                </c:pt>
                <c:pt idx="9">
                  <c:v>1000</c:v>
                </c:pt>
                <c:pt idx="10">
                  <c:v>2000</c:v>
                </c:pt>
                <c:pt idx="11">
                  <c:v>5000</c:v>
                </c:pt>
                <c:pt idx="12">
                  <c:v>10000</c:v>
                </c:pt>
                <c:pt idx="13">
                  <c:v>20000</c:v>
                </c:pt>
                <c:pt idx="14">
                  <c:v>50000</c:v>
                </c:pt>
                <c:pt idx="15">
                  <c:v>100000</c:v>
                </c:pt>
                <c:pt idx="16">
                  <c:v>200000</c:v>
                </c:pt>
              </c:numCache>
            </c:numRef>
          </c:xVal>
          <c:yVal>
            <c:numRef>
              <c:f>'Parallel RLC'!$H$9:$H$25</c:f>
              <c:numCache>
                <c:formatCode>General</c:formatCode>
                <c:ptCount val="17"/>
                <c:pt idx="0">
                  <c:v>0.11994768040348135</c:v>
                </c:pt>
                <c:pt idx="1">
                  <c:v>0.11979078284322497</c:v>
                </c:pt>
                <c:pt idx="2">
                  <c:v>0.11869508481952636</c:v>
                </c:pt>
                <c:pt idx="3">
                  <c:v>0.11481951642722199</c:v>
                </c:pt>
                <c:pt idx="4">
                  <c:v>9.9940807175074572E-2</c:v>
                </c:pt>
                <c:pt idx="5">
                  <c:v>2.421343948971786E-2</c:v>
                </c:pt>
                <c:pt idx="6">
                  <c:v>6.2030063788837561E-2</c:v>
                </c:pt>
                <c:pt idx="7">
                  <c:v>0.10367426744473643</c:v>
                </c:pt>
                <c:pt idx="8">
                  <c:v>0.11731183601239838</c:v>
                </c:pt>
                <c:pt idx="9">
                  <c:v>0.11932537715919479</c:v>
                </c:pt>
                <c:pt idx="10">
                  <c:v>0.11983118448593703</c:v>
                </c:pt>
                <c:pt idx="11">
                  <c:v>0.11997298237693259</c:v>
                </c:pt>
                <c:pt idx="12">
                  <c:v>0.11999324533936973</c:v>
                </c:pt>
                <c:pt idx="13">
                  <c:v>0.11999831131891538</c:v>
                </c:pt>
                <c:pt idx="14">
                  <c:v>0.11999972981031279</c:v>
                </c:pt>
                <c:pt idx="15">
                  <c:v>0.11999993245255224</c:v>
                </c:pt>
                <c:pt idx="16">
                  <c:v>0.11999998311313702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144-40D0-87FF-D94BFC38F1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9119504"/>
        <c:axId val="739117208"/>
      </c:scatterChart>
      <c:valAx>
        <c:axId val="739119504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#0.0E+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117208"/>
        <c:crosses val="autoZero"/>
        <c:crossBetween val="midCat"/>
      </c:valAx>
      <c:valAx>
        <c:axId val="739117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119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Output</a:t>
            </a:r>
            <a:r>
              <a:rPr lang="en-GB" baseline="0"/>
              <a:t> Voltage Vs Frequency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'Parallel RLC'!$B$9:$B$25</c:f>
              <c:numCache>
                <c:formatCode>##0.0E+0</c:formatCode>
                <c:ptCount val="17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20</c:v>
                </c:pt>
                <c:pt idx="5">
                  <c:v>50</c:v>
                </c:pt>
                <c:pt idx="6">
                  <c:v>100</c:v>
                </c:pt>
                <c:pt idx="7">
                  <c:v>200</c:v>
                </c:pt>
                <c:pt idx="8">
                  <c:v>500</c:v>
                </c:pt>
                <c:pt idx="9">
                  <c:v>1000</c:v>
                </c:pt>
                <c:pt idx="10">
                  <c:v>2000</c:v>
                </c:pt>
                <c:pt idx="11">
                  <c:v>5000</c:v>
                </c:pt>
                <c:pt idx="12">
                  <c:v>10000</c:v>
                </c:pt>
                <c:pt idx="13">
                  <c:v>20000</c:v>
                </c:pt>
                <c:pt idx="14">
                  <c:v>50000</c:v>
                </c:pt>
                <c:pt idx="15">
                  <c:v>100000</c:v>
                </c:pt>
                <c:pt idx="16">
                  <c:v>200000</c:v>
                </c:pt>
              </c:numCache>
            </c:numRef>
          </c:xVal>
          <c:yVal>
            <c:numRef>
              <c:f>'Parallel RLC'!$K$9:$K$25</c:f>
              <c:numCache>
                <c:formatCode>General</c:formatCode>
                <c:ptCount val="17"/>
                <c:pt idx="0">
                  <c:v>0.35431576064668785</c:v>
                </c:pt>
                <c:pt idx="1">
                  <c:v>0.70829616550735364</c:v>
                </c:pt>
                <c:pt idx="2">
                  <c:v>1.7648706459268788</c:v>
                </c:pt>
                <c:pt idx="3">
                  <c:v>3.4878053951143198</c:v>
                </c:pt>
                <c:pt idx="4">
                  <c:v>6.6421646028945709</c:v>
                </c:pt>
                <c:pt idx="5">
                  <c:v>11.753173762043096</c:v>
                </c:pt>
                <c:pt idx="6">
                  <c:v>10.272424828808786</c:v>
                </c:pt>
                <c:pt idx="7">
                  <c:v>6.0428852957815344</c:v>
                </c:pt>
                <c:pt idx="8">
                  <c:v>2.5257338169337222</c:v>
                </c:pt>
                <c:pt idx="9">
                  <c:v>1.2706469447329924</c:v>
                </c:pt>
                <c:pt idx="10">
                  <c:v>0.63629572289331859</c:v>
                </c:pt>
                <c:pt idx="11">
                  <c:v>0.25462717027557019</c:v>
                </c:pt>
                <c:pt idx="12">
                  <c:v>0.12732136214858897</c:v>
                </c:pt>
                <c:pt idx="13">
                  <c:v>6.366165319642457E-2</c:v>
                </c:pt>
                <c:pt idx="14">
                  <c:v>2.5464770156127081E-2</c:v>
                </c:pt>
                <c:pt idx="15">
                  <c:v>1.2732392855029692E-2</c:v>
                </c:pt>
                <c:pt idx="16">
                  <c:v>6.3661973996355925E-3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1AE-414C-8EA5-A1CE12A310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612072"/>
        <c:axId val="736615024"/>
      </c:scatterChart>
      <c:valAx>
        <c:axId val="73661207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#0.0E+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615024"/>
        <c:crosses val="autoZero"/>
        <c:crossBetween val="midCat"/>
      </c:valAx>
      <c:valAx>
        <c:axId val="736615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612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Attenuation vs Frequency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'Parallel RLC'!$B$9:$B$25</c:f>
              <c:numCache>
                <c:formatCode>##0.0E+0</c:formatCode>
                <c:ptCount val="17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20</c:v>
                </c:pt>
                <c:pt idx="5">
                  <c:v>50</c:v>
                </c:pt>
                <c:pt idx="6">
                  <c:v>100</c:v>
                </c:pt>
                <c:pt idx="7">
                  <c:v>200</c:v>
                </c:pt>
                <c:pt idx="8">
                  <c:v>500</c:v>
                </c:pt>
                <c:pt idx="9">
                  <c:v>1000</c:v>
                </c:pt>
                <c:pt idx="10">
                  <c:v>2000</c:v>
                </c:pt>
                <c:pt idx="11">
                  <c:v>5000</c:v>
                </c:pt>
                <c:pt idx="12">
                  <c:v>10000</c:v>
                </c:pt>
                <c:pt idx="13">
                  <c:v>20000</c:v>
                </c:pt>
                <c:pt idx="14">
                  <c:v>50000</c:v>
                </c:pt>
                <c:pt idx="15">
                  <c:v>100000</c:v>
                </c:pt>
                <c:pt idx="16">
                  <c:v>200000</c:v>
                </c:pt>
              </c:numCache>
            </c:numRef>
          </c:xVal>
          <c:yVal>
            <c:numRef>
              <c:f>'Parallel RLC'!$M$9:$M$25</c:f>
              <c:numCache>
                <c:formatCode>General</c:formatCode>
                <c:ptCount val="17"/>
                <c:pt idx="0">
                  <c:v>-30.59581550061402</c:v>
                </c:pt>
                <c:pt idx="1">
                  <c:v>-24.579327107531789</c:v>
                </c:pt>
                <c:pt idx="2">
                  <c:v>-16.649367324989647</c:v>
                </c:pt>
                <c:pt idx="3">
                  <c:v>-10.732580018366747</c:v>
                </c:pt>
                <c:pt idx="4">
                  <c:v>-5.1374322435430395</c:v>
                </c:pt>
                <c:pt idx="5">
                  <c:v>-0.18052178245732631</c:v>
                </c:pt>
                <c:pt idx="6">
                  <c:v>-1.350165483341228</c:v>
                </c:pt>
                <c:pt idx="7">
                  <c:v>-5.9587379073450029</c:v>
                </c:pt>
                <c:pt idx="8">
                  <c:v>-13.535873340415769</c:v>
                </c:pt>
                <c:pt idx="9">
                  <c:v>-19.503126990187397</c:v>
                </c:pt>
                <c:pt idx="10">
                  <c:v>-25.510444841583137</c:v>
                </c:pt>
                <c:pt idx="11">
                  <c:v>-33.465530047626572</c:v>
                </c:pt>
                <c:pt idx="12">
                  <c:v>-39.485599395417857</c:v>
                </c:pt>
                <c:pt idx="13">
                  <c:v>-45.506066672964948</c:v>
                </c:pt>
                <c:pt idx="14">
                  <c:v>-53.464829708804913</c:v>
                </c:pt>
                <c:pt idx="15">
                  <c:v>-59.485424316727482</c:v>
                </c:pt>
                <c:pt idx="16">
                  <c:v>-65.506022903668381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038-46D3-8EE6-594053CCA3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637000"/>
        <c:axId val="736631096"/>
      </c:scatterChart>
      <c:valAx>
        <c:axId val="736637000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Frequency (Hz)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#0.0E+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631096"/>
        <c:crosses val="autoZero"/>
        <c:crossBetween val="midCat"/>
      </c:valAx>
      <c:valAx>
        <c:axId val="736631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Atten. (dB)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637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Circuit current vs Frequency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Current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'Series RLC'!$B$9:$B$26</c:f>
              <c:numCache>
                <c:formatCode>##0.0E+0</c:formatCode>
                <c:ptCount val="18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20</c:v>
                </c:pt>
                <c:pt idx="5">
                  <c:v>50</c:v>
                </c:pt>
                <c:pt idx="6">
                  <c:v>59.94121932819673</c:v>
                </c:pt>
                <c:pt idx="7">
                  <c:v>100</c:v>
                </c:pt>
                <c:pt idx="8">
                  <c:v>200</c:v>
                </c:pt>
                <c:pt idx="9">
                  <c:v>500</c:v>
                </c:pt>
                <c:pt idx="10">
                  <c:v>1000</c:v>
                </c:pt>
                <c:pt idx="11">
                  <c:v>2000</c:v>
                </c:pt>
                <c:pt idx="12">
                  <c:v>5000</c:v>
                </c:pt>
                <c:pt idx="13">
                  <c:v>10000</c:v>
                </c:pt>
                <c:pt idx="14">
                  <c:v>20000</c:v>
                </c:pt>
                <c:pt idx="15">
                  <c:v>50000</c:v>
                </c:pt>
                <c:pt idx="16">
                  <c:v>100000</c:v>
                </c:pt>
                <c:pt idx="17">
                  <c:v>200000</c:v>
                </c:pt>
              </c:numCache>
            </c:numRef>
          </c:xVal>
          <c:yVal>
            <c:numRef>
              <c:f>'Series RLC'!$G$9:$G$26</c:f>
              <c:numCache>
                <c:formatCode>General</c:formatCode>
                <c:ptCount val="18"/>
                <c:pt idx="0">
                  <c:v>1.1312379498653981E-3</c:v>
                </c:pt>
                <c:pt idx="1">
                  <c:v>2.2640646441822575E-3</c:v>
                </c:pt>
                <c:pt idx="2">
                  <c:v>5.688088566669058E-3</c:v>
                </c:pt>
                <c:pt idx="3">
                  <c:v>1.1579234391340358E-2</c:v>
                </c:pt>
                <c:pt idx="4">
                  <c:v>2.4899192738163944E-2</c:v>
                </c:pt>
                <c:pt idx="5">
                  <c:v>0.10081924102095688</c:v>
                </c:pt>
                <c:pt idx="6">
                  <c:v>0.12</c:v>
                </c:pt>
                <c:pt idx="7">
                  <c:v>5.6072888689887246E-2</c:v>
                </c:pt>
                <c:pt idx="8">
                  <c:v>2.1946275394892214E-2</c:v>
                </c:pt>
                <c:pt idx="9">
                  <c:v>8.226167540124495E-3</c:v>
                </c:pt>
                <c:pt idx="10">
                  <c:v>4.0758301162853727E-3</c:v>
                </c:pt>
                <c:pt idx="11">
                  <c:v>2.0332999314160807E-3</c:v>
                </c:pt>
                <c:pt idx="12">
                  <c:v>8.128042638874737E-4</c:v>
                </c:pt>
                <c:pt idx="13">
                  <c:v>4.0636531674947371E-4</c:v>
                </c:pt>
                <c:pt idx="14">
                  <c:v>2.0317805688819734E-4</c:v>
                </c:pt>
                <c:pt idx="15">
                  <c:v>8.1270707400620123E-5</c:v>
                </c:pt>
                <c:pt idx="16">
                  <c:v>4.0635316889474228E-5</c:v>
                </c:pt>
                <c:pt idx="17">
                  <c:v>2.0317653843386787E-5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296-46EC-8342-6582D7A86D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0697128"/>
        <c:axId val="640713200"/>
      </c:scatterChart>
      <c:scatterChart>
        <c:scatterStyle val="smoothMarker"/>
        <c:varyColors val="0"/>
        <c:ser>
          <c:idx val="1"/>
          <c:order val="1"/>
          <c:tx>
            <c:v>Phase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'Series RLC'!$B$9:$B$26</c:f>
              <c:numCache>
                <c:formatCode>##0.0E+0</c:formatCode>
                <c:ptCount val="18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20</c:v>
                </c:pt>
                <c:pt idx="5">
                  <c:v>50</c:v>
                </c:pt>
                <c:pt idx="6">
                  <c:v>59.94121932819673</c:v>
                </c:pt>
                <c:pt idx="7">
                  <c:v>100</c:v>
                </c:pt>
                <c:pt idx="8">
                  <c:v>200</c:v>
                </c:pt>
                <c:pt idx="9">
                  <c:v>500</c:v>
                </c:pt>
                <c:pt idx="10">
                  <c:v>1000</c:v>
                </c:pt>
                <c:pt idx="11">
                  <c:v>2000</c:v>
                </c:pt>
                <c:pt idx="12">
                  <c:v>5000</c:v>
                </c:pt>
                <c:pt idx="13">
                  <c:v>10000</c:v>
                </c:pt>
                <c:pt idx="14">
                  <c:v>20000</c:v>
                </c:pt>
                <c:pt idx="15">
                  <c:v>50000</c:v>
                </c:pt>
                <c:pt idx="16">
                  <c:v>100000</c:v>
                </c:pt>
                <c:pt idx="17">
                  <c:v>200000</c:v>
                </c:pt>
              </c:numCache>
            </c:numRef>
          </c:xVal>
          <c:yVal>
            <c:numRef>
              <c:f>'Series RLC'!$H$9:$H$26</c:f>
              <c:numCache>
                <c:formatCode>General</c:formatCode>
                <c:ptCount val="18"/>
                <c:pt idx="0">
                  <c:v>89.459865665085587</c:v>
                </c:pt>
                <c:pt idx="1">
                  <c:v>88.918924616066377</c:v>
                </c:pt>
                <c:pt idx="2">
                  <c:v>87.283119720514023</c:v>
                </c:pt>
                <c:pt idx="3">
                  <c:v>84.462707076767785</c:v>
                </c:pt>
                <c:pt idx="4">
                  <c:v>78.024508056224519</c:v>
                </c:pt>
                <c:pt idx="5">
                  <c:v>32.842944802550491</c:v>
                </c:pt>
                <c:pt idx="6">
                  <c:v>0</c:v>
                </c:pt>
                <c:pt idx="7">
                  <c:v>-62.142504330421495</c:v>
                </c:pt>
                <c:pt idx="8">
                  <c:v>-79.462115183419499</c:v>
                </c:pt>
                <c:pt idx="9">
                  <c:v>-86.06921155576687</c:v>
                </c:pt>
                <c:pt idx="10">
                  <c:v>-88.053560099042514</c:v>
                </c:pt>
                <c:pt idx="11">
                  <c:v>-89.0291243344289</c:v>
                </c:pt>
                <c:pt idx="12">
                  <c:v>-89.611911583382437</c:v>
                </c:pt>
                <c:pt idx="13">
                  <c:v>-89.805974482580453</c:v>
                </c:pt>
                <c:pt idx="14">
                  <c:v>-89.902989577404369</c:v>
                </c:pt>
                <c:pt idx="15">
                  <c:v>-89.961196092599451</c:v>
                </c:pt>
                <c:pt idx="16">
                  <c:v>-89.980598064988001</c:v>
                </c:pt>
                <c:pt idx="17">
                  <c:v>-89.990299034830031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296-46EC-8342-6582D7A86D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4565096"/>
        <c:axId val="634578544"/>
      </c:scatterChart>
      <c:valAx>
        <c:axId val="640697128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Frequency (Hz)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#0.0E+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713200"/>
        <c:crosses val="autoZero"/>
        <c:crossBetween val="midCat"/>
      </c:valAx>
      <c:valAx>
        <c:axId val="64071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Circuit Current (A)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697128"/>
        <c:crosses val="autoZero"/>
        <c:crossBetween val="midCat"/>
      </c:valAx>
      <c:valAx>
        <c:axId val="6345785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Phase (Deg)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4565096"/>
        <c:crosses val="max"/>
        <c:crossBetween val="midCat"/>
      </c:valAx>
      <c:valAx>
        <c:axId val="634565096"/>
        <c:scaling>
          <c:logBase val="10"/>
          <c:orientation val="minMax"/>
        </c:scaling>
        <c:delete val="1"/>
        <c:axPos val="b"/>
        <c:numFmt formatCode="##0.0E+0" sourceLinked="1"/>
        <c:majorTickMark val="out"/>
        <c:minorTickMark val="none"/>
        <c:tickLblPos val="nextTo"/>
        <c:crossAx val="634578544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Output Voltage Vs Frequency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692038495188109E-2"/>
          <c:y val="0.17171296296296298"/>
          <c:w val="0.86838429571303588"/>
          <c:h val="0.72088764946048411"/>
        </c:manualLayout>
      </c:layout>
      <c:scatterChart>
        <c:scatterStyle val="smoothMarker"/>
        <c:varyColors val="0"/>
        <c:ser>
          <c:idx val="0"/>
          <c:order val="0"/>
          <c:tx>
            <c:v>Vout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'Series RLC'!$B$9:$B$26</c:f>
              <c:numCache>
                <c:formatCode>##0.0E+0</c:formatCode>
                <c:ptCount val="18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20</c:v>
                </c:pt>
                <c:pt idx="5">
                  <c:v>50</c:v>
                </c:pt>
                <c:pt idx="6">
                  <c:v>59.94121932819673</c:v>
                </c:pt>
                <c:pt idx="7">
                  <c:v>100</c:v>
                </c:pt>
                <c:pt idx="8">
                  <c:v>200</c:v>
                </c:pt>
                <c:pt idx="9">
                  <c:v>500</c:v>
                </c:pt>
                <c:pt idx="10">
                  <c:v>1000</c:v>
                </c:pt>
                <c:pt idx="11">
                  <c:v>2000</c:v>
                </c:pt>
                <c:pt idx="12">
                  <c:v>5000</c:v>
                </c:pt>
                <c:pt idx="13">
                  <c:v>10000</c:v>
                </c:pt>
                <c:pt idx="14">
                  <c:v>20000</c:v>
                </c:pt>
                <c:pt idx="15">
                  <c:v>50000</c:v>
                </c:pt>
                <c:pt idx="16">
                  <c:v>100000</c:v>
                </c:pt>
                <c:pt idx="17">
                  <c:v>200000</c:v>
                </c:pt>
              </c:numCache>
            </c:numRef>
          </c:xVal>
          <c:yVal>
            <c:numRef>
              <c:f>'Series RLC'!$J$9:$J$26</c:f>
              <c:numCache>
                <c:formatCode>General</c:formatCode>
                <c:ptCount val="18"/>
                <c:pt idx="0">
                  <c:v>11.999466780111828</c:v>
                </c:pt>
                <c:pt idx="1">
                  <c:v>11.997863981262197</c:v>
                </c:pt>
                <c:pt idx="2">
                  <c:v>11.986511439304444</c:v>
                </c:pt>
                <c:pt idx="3">
                  <c:v>11.944003236315066</c:v>
                </c:pt>
                <c:pt idx="4">
                  <c:v>11.738837336375218</c:v>
                </c:pt>
                <c:pt idx="5">
                  <c:v>6.5080570372102615</c:v>
                </c:pt>
                <c:pt idx="6">
                  <c:v>0</c:v>
                </c:pt>
                <c:pt idx="7">
                  <c:v>10.609350194037106</c:v>
                </c:pt>
                <c:pt idx="8">
                  <c:v>11.797610349681655</c:v>
                </c:pt>
                <c:pt idx="9">
                  <c:v>11.971771033394264</c:v>
                </c:pt>
                <c:pt idx="10">
                  <c:v>11.993076172885393</c:v>
                </c:pt>
                <c:pt idx="11">
                  <c:v>11.998277247750586</c:v>
                </c:pt>
                <c:pt idx="12">
                  <c:v>11.999724725687917</c:v>
                </c:pt>
                <c:pt idx="13">
                  <c:v>11.999931194481649</c:v>
                </c:pt>
                <c:pt idx="14">
                  <c:v>11.999982799436539</c:v>
                </c:pt>
                <c:pt idx="15">
                  <c:v>11.999997247946368</c:v>
                </c:pt>
                <c:pt idx="16">
                  <c:v>11.999999311987956</c:v>
                </c:pt>
                <c:pt idx="17">
                  <c:v>11.999999827997041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D09-486F-AD66-A469694501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9116552"/>
        <c:axId val="739114912"/>
      </c:scatterChart>
      <c:scatterChart>
        <c:scatterStyle val="smoothMarker"/>
        <c:varyColors val="0"/>
        <c:ser>
          <c:idx val="1"/>
          <c:order val="1"/>
          <c:tx>
            <c:v>Phase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'Series RLC'!$B$9:$B$26</c:f>
              <c:numCache>
                <c:formatCode>##0.0E+0</c:formatCode>
                <c:ptCount val="18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20</c:v>
                </c:pt>
                <c:pt idx="5">
                  <c:v>50</c:v>
                </c:pt>
                <c:pt idx="6">
                  <c:v>59.94121932819673</c:v>
                </c:pt>
                <c:pt idx="7">
                  <c:v>100</c:v>
                </c:pt>
                <c:pt idx="8">
                  <c:v>200</c:v>
                </c:pt>
                <c:pt idx="9">
                  <c:v>500</c:v>
                </c:pt>
                <c:pt idx="10">
                  <c:v>1000</c:v>
                </c:pt>
                <c:pt idx="11">
                  <c:v>2000</c:v>
                </c:pt>
                <c:pt idx="12">
                  <c:v>5000</c:v>
                </c:pt>
                <c:pt idx="13">
                  <c:v>10000</c:v>
                </c:pt>
                <c:pt idx="14">
                  <c:v>20000</c:v>
                </c:pt>
                <c:pt idx="15">
                  <c:v>50000</c:v>
                </c:pt>
                <c:pt idx="16">
                  <c:v>100000</c:v>
                </c:pt>
                <c:pt idx="17">
                  <c:v>200000</c:v>
                </c:pt>
              </c:numCache>
            </c:numRef>
          </c:xVal>
          <c:yVal>
            <c:numRef>
              <c:f>'Series RLC'!$K$9:$K$26</c:f>
              <c:numCache>
                <c:formatCode>General</c:formatCode>
                <c:ptCount val="18"/>
                <c:pt idx="0">
                  <c:v>-0.54013433491441065</c:v>
                </c:pt>
                <c:pt idx="1">
                  <c:v>-1.0810753839336267</c:v>
                </c:pt>
                <c:pt idx="2">
                  <c:v>-2.7168802794859905</c:v>
                </c:pt>
                <c:pt idx="3">
                  <c:v>-5.5372929232322505</c:v>
                </c:pt>
                <c:pt idx="4">
                  <c:v>-11.975491943775511</c:v>
                </c:pt>
                <c:pt idx="5">
                  <c:v>-57.157055197449495</c:v>
                </c:pt>
                <c:pt idx="6">
                  <c:v>0</c:v>
                </c:pt>
                <c:pt idx="7">
                  <c:v>27.857495669578523</c:v>
                </c:pt>
                <c:pt idx="8">
                  <c:v>10.53788481658048</c:v>
                </c:pt>
                <c:pt idx="9">
                  <c:v>3.930788444233142</c:v>
                </c:pt>
                <c:pt idx="10">
                  <c:v>1.9464399009575011</c:v>
                </c:pt>
                <c:pt idx="11">
                  <c:v>0.9708756655711005</c:v>
                </c:pt>
                <c:pt idx="12">
                  <c:v>0.38808841661756266</c:v>
                </c:pt>
                <c:pt idx="13">
                  <c:v>0.19402551741955254</c:v>
                </c:pt>
                <c:pt idx="14">
                  <c:v>9.7010422595635512E-2</c:v>
                </c:pt>
                <c:pt idx="15">
                  <c:v>3.8803907400552395E-2</c:v>
                </c:pt>
                <c:pt idx="16">
                  <c:v>1.9401935011995143E-2</c:v>
                </c:pt>
                <c:pt idx="17">
                  <c:v>9.7009651699650201E-3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D09-486F-AD66-A469694501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0694832"/>
        <c:axId val="640692208"/>
      </c:scatterChart>
      <c:valAx>
        <c:axId val="73911655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#0.0E+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114912"/>
        <c:crosses val="autoZero"/>
        <c:crossBetween val="midCat"/>
      </c:valAx>
      <c:valAx>
        <c:axId val="739114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116552"/>
        <c:crosses val="autoZero"/>
        <c:crossBetween val="midCat"/>
      </c:valAx>
      <c:valAx>
        <c:axId val="6406922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694832"/>
        <c:crosses val="max"/>
        <c:crossBetween val="midCat"/>
      </c:valAx>
      <c:valAx>
        <c:axId val="640694832"/>
        <c:scaling>
          <c:logBase val="10"/>
          <c:orientation val="minMax"/>
        </c:scaling>
        <c:delete val="1"/>
        <c:axPos val="b"/>
        <c:numFmt formatCode="##0.0E+0" sourceLinked="1"/>
        <c:majorTickMark val="out"/>
        <c:minorTickMark val="none"/>
        <c:tickLblPos val="nextTo"/>
        <c:crossAx val="640692208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93608923884514"/>
          <c:y val="0.57023075240594923"/>
          <c:w val="0.14358333333333334"/>
          <c:h val="0.15625109361329836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351366</xdr:colOff>
      <xdr:row>1</xdr:row>
      <xdr:rowOff>42334</xdr:rowOff>
    </xdr:from>
    <xdr:to>
      <xdr:col>6</xdr:col>
      <xdr:colOff>262466</xdr:colOff>
      <xdr:row>6</xdr:row>
      <xdr:rowOff>93134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6499" y="224367"/>
          <a:ext cx="1405467" cy="960967"/>
        </a:xfrm>
        <a:prstGeom prst="rect">
          <a:avLst/>
        </a:prstGeom>
      </xdr:spPr>
    </xdr:pic>
    <xdr:clientData/>
  </xdr:twoCellAnchor>
  <xdr:twoCellAnchor>
    <xdr:from>
      <xdr:col>5</xdr:col>
      <xdr:colOff>628650</xdr:colOff>
      <xdr:row>11</xdr:row>
      <xdr:rowOff>133350</xdr:rowOff>
    </xdr:from>
    <xdr:to>
      <xdr:col>8</xdr:col>
      <xdr:colOff>218016</xdr:colOff>
      <xdr:row>26</xdr:row>
      <xdr:rowOff>146050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273051</xdr:colOff>
      <xdr:row>2</xdr:row>
      <xdr:rowOff>133349</xdr:rowOff>
    </xdr:from>
    <xdr:to>
      <xdr:col>11</xdr:col>
      <xdr:colOff>23284</xdr:colOff>
      <xdr:row>17</xdr:row>
      <xdr:rowOff>146049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226483</xdr:colOff>
      <xdr:row>10</xdr:row>
      <xdr:rowOff>74083</xdr:rowOff>
    </xdr:from>
    <xdr:to>
      <xdr:col>6</xdr:col>
      <xdr:colOff>552450</xdr:colOff>
      <xdr:row>25</xdr:row>
      <xdr:rowOff>86783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842433</xdr:colOff>
      <xdr:row>0</xdr:row>
      <xdr:rowOff>152402</xdr:rowOff>
    </xdr:from>
    <xdr:to>
      <xdr:col>5</xdr:col>
      <xdr:colOff>1875790</xdr:colOff>
      <xdr:row>4</xdr:row>
      <xdr:rowOff>172299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16300" y="152402"/>
          <a:ext cx="2625090" cy="748030"/>
        </a:xfrm>
        <a:prstGeom prst="rect">
          <a:avLst/>
        </a:prstGeom>
      </xdr:spPr>
    </xdr:pic>
    <xdr:clientData/>
  </xdr:twoCellAnchor>
  <xdr:twoCellAnchor>
    <xdr:from>
      <xdr:col>2</xdr:col>
      <xdr:colOff>65615</xdr:colOff>
      <xdr:row>10</xdr:row>
      <xdr:rowOff>88900</xdr:rowOff>
    </xdr:from>
    <xdr:to>
      <xdr:col>5</xdr:col>
      <xdr:colOff>2247899</xdr:colOff>
      <xdr:row>29</xdr:row>
      <xdr:rowOff>33866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2258482</xdr:colOff>
      <xdr:row>10</xdr:row>
      <xdr:rowOff>57150</xdr:rowOff>
    </xdr:from>
    <xdr:to>
      <xdr:col>12</xdr:col>
      <xdr:colOff>167215</xdr:colOff>
      <xdr:row>25</xdr:row>
      <xdr:rowOff>69850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5"/>
  <sheetViews>
    <sheetView tabSelected="1" workbookViewId="0">
      <selection activeCell="G4" sqref="G4"/>
    </sheetView>
  </sheetViews>
  <sheetFormatPr defaultRowHeight="14.35" x14ac:dyDescent="0.5"/>
  <cols>
    <col min="5" max="5" width="11.41015625" customWidth="1"/>
    <col min="6" max="6" width="20.76171875" bestFit="1" customWidth="1"/>
    <col min="7" max="7" width="39.52734375" bestFit="1" customWidth="1"/>
    <col min="10" max="10" width="40.17578125" bestFit="1" customWidth="1"/>
  </cols>
  <sheetData>
    <row r="2" spans="2:13" x14ac:dyDescent="0.5">
      <c r="C2" t="s">
        <v>0</v>
      </c>
      <c r="D2">
        <v>100</v>
      </c>
      <c r="E2" s="2" t="s">
        <v>5</v>
      </c>
    </row>
    <row r="3" spans="2:13" x14ac:dyDescent="0.5">
      <c r="C3" t="s">
        <v>1</v>
      </c>
      <c r="D3" s="1">
        <v>0.47</v>
      </c>
      <c r="E3" t="s">
        <v>2</v>
      </c>
    </row>
    <row r="4" spans="2:13" x14ac:dyDescent="0.5">
      <c r="C4" t="s">
        <v>3</v>
      </c>
      <c r="D4" s="1">
        <v>1.5E-5</v>
      </c>
      <c r="E4" t="s">
        <v>4</v>
      </c>
    </row>
    <row r="5" spans="2:13" x14ac:dyDescent="0.5">
      <c r="C5" t="s">
        <v>6</v>
      </c>
      <c r="D5">
        <v>12</v>
      </c>
      <c r="E5" t="s">
        <v>6</v>
      </c>
    </row>
    <row r="6" spans="2:13" x14ac:dyDescent="0.5">
      <c r="C6" t="s">
        <v>7</v>
      </c>
      <c r="D6" s="3">
        <f>1/(2*PI()*SQRT(D3*D4))</f>
        <v>59.94121932819673</v>
      </c>
      <c r="E6" t="s">
        <v>8</v>
      </c>
    </row>
    <row r="8" spans="2:13" x14ac:dyDescent="0.5"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17</v>
      </c>
      <c r="J8" t="s">
        <v>15</v>
      </c>
      <c r="K8" t="s">
        <v>18</v>
      </c>
      <c r="L8" t="s">
        <v>19</v>
      </c>
      <c r="M8" t="s">
        <v>20</v>
      </c>
    </row>
    <row r="9" spans="2:13" x14ac:dyDescent="0.5">
      <c r="B9" s="4">
        <v>1</v>
      </c>
      <c r="C9" s="4">
        <f>2*PI()*B9*$D$3</f>
        <v>2.9530970943744053</v>
      </c>
      <c r="D9" s="4">
        <f>1/(2*PI()*B9*$D$4)</f>
        <v>10610.32953945969</v>
      </c>
      <c r="E9" t="str">
        <f>IMDIV(IMPRODUCT(COMPLEX(0,C9),COMPLEX(0,-D9)),(IMSUM(COMPLEX(0,C9),COMPLEX(0,-D9))))</f>
        <v>2.95391923757789i</v>
      </c>
      <c r="F9" t="str">
        <f>IMSUM(COMPLEX($D$2,0),E9)</f>
        <v>100+2.95391923757789i</v>
      </c>
      <c r="G9" t="str">
        <f>IMDIV(COMPLEX($D$5,0),F9)</f>
        <v>0.119895383618131-0.00354161280166379i</v>
      </c>
      <c r="H9">
        <f>IMABS(G9)</f>
        <v>0.11994768040348135</v>
      </c>
      <c r="I9">
        <f>DEGREES(IMARGUMENT(G9))</f>
        <v>-1.6919790478753345</v>
      </c>
      <c r="J9" t="str">
        <f>IMPRODUCT(E9,G9)</f>
        <v>0.0104616381868868+0.354161280166378i</v>
      </c>
      <c r="K9">
        <f>IMABS(J9)</f>
        <v>0.35431576064668785</v>
      </c>
      <c r="L9">
        <f>DEGREES(IMARGUMENT(J9))</f>
        <v>88.308020952124664</v>
      </c>
      <c r="M9">
        <f>20*LOG10(K9/$D$5)</f>
        <v>-30.59581550061402</v>
      </c>
    </row>
    <row r="10" spans="2:13" x14ac:dyDescent="0.5">
      <c r="B10" s="4">
        <v>2</v>
      </c>
      <c r="C10" s="4">
        <f t="shared" ref="C10:C25" si="0">2*PI()*B10*$D$3</f>
        <v>5.9061941887488105</v>
      </c>
      <c r="D10" s="4">
        <f t="shared" ref="D10:D25" si="1">1/(2*PI()*B10*$D$4)</f>
        <v>5305.1647697298449</v>
      </c>
      <c r="E10" t="str">
        <f t="shared" ref="E10:E25" si="2">IMDIV(IMPRODUCT(COMPLEX(0,C10),COMPLEX(0,-D10)),(IMSUM(COMPLEX(0,C10),COMPLEX(0,-D10))))</f>
        <v>5.91277683220694i</v>
      </c>
      <c r="F10" t="str">
        <f t="shared" ref="F10:F25" si="3">IMSUM(COMPLEX($D$2,0),E10)</f>
        <v>100+5.91277683220694i</v>
      </c>
      <c r="G10" t="str">
        <f t="shared" ref="G10:G25" si="4">IMDIV(COMPLEX($D$5,0),F10)</f>
        <v>0.119581930451606-0.00707061267924839i</v>
      </c>
      <c r="H10">
        <f t="shared" ref="H10:H25" si="5">IMABS(G10)</f>
        <v>0.11979078284322497</v>
      </c>
      <c r="I10">
        <f t="shared" ref="I10:I25" si="6">DEGREES(IMARGUMENT(G10))</f>
        <v>-3.3838318496272897</v>
      </c>
      <c r="J10" t="str">
        <f>IMPRODUCT(E10,G10)</f>
        <v>0.0418069548393685+0.707061267924838i</v>
      </c>
      <c r="K10">
        <f t="shared" ref="K10:K25" si="7">IMABS(J10)</f>
        <v>0.70829616550735364</v>
      </c>
      <c r="L10">
        <f t="shared" ref="L10:L25" si="8">DEGREES(IMARGUMENT(J10))</f>
        <v>86.616168150372715</v>
      </c>
      <c r="M10">
        <f t="shared" ref="M10:M25" si="9">20*LOG10(K10/$D$5)</f>
        <v>-24.579327107531789</v>
      </c>
    </row>
    <row r="11" spans="2:13" x14ac:dyDescent="0.5">
      <c r="B11" s="4">
        <v>5</v>
      </c>
      <c r="C11" s="4">
        <f t="shared" si="0"/>
        <v>14.765485471872028</v>
      </c>
      <c r="D11" s="4">
        <f t="shared" si="1"/>
        <v>2122.065907891938</v>
      </c>
      <c r="E11" t="str">
        <f t="shared" si="2"/>
        <v>14.8689446459416i</v>
      </c>
      <c r="F11" t="str">
        <f t="shared" si="3"/>
        <v>100+14.8689446459416i</v>
      </c>
      <c r="G11" t="str">
        <f t="shared" si="4"/>
        <v>0.117404359669288-0.0174567892511486i</v>
      </c>
      <c r="H11">
        <f t="shared" si="5"/>
        <v>0.11869508481952636</v>
      </c>
      <c r="I11">
        <f t="shared" si="6"/>
        <v>-8.4573146712927656</v>
      </c>
      <c r="J11" t="str">
        <f>IMPRODUCT(E11,G11)</f>
        <v>0.259564033071197+1.74567892511486i</v>
      </c>
      <c r="K11">
        <f t="shared" si="7"/>
        <v>1.7648706459268788</v>
      </c>
      <c r="L11">
        <f t="shared" si="8"/>
        <v>81.542685328707222</v>
      </c>
      <c r="M11">
        <f t="shared" si="9"/>
        <v>-16.649367324989647</v>
      </c>
    </row>
    <row r="12" spans="2:13" x14ac:dyDescent="0.5">
      <c r="B12" s="4">
        <f>B9*10</f>
        <v>10</v>
      </c>
      <c r="C12" s="4">
        <f t="shared" si="0"/>
        <v>29.530970943744055</v>
      </c>
      <c r="D12" s="4">
        <f t="shared" si="1"/>
        <v>1061.032953945969</v>
      </c>
      <c r="E12" t="str">
        <f t="shared" si="2"/>
        <v>30.3764159930516i</v>
      </c>
      <c r="F12" t="str">
        <f t="shared" si="3"/>
        <v>100+30.3764159930516i</v>
      </c>
      <c r="G12" t="str">
        <f t="shared" si="4"/>
        <v>0.109862677938176-0.0333723440716069i</v>
      </c>
      <c r="H12">
        <f t="shared" si="5"/>
        <v>0.11481951642722199</v>
      </c>
      <c r="I12">
        <f t="shared" si="6"/>
        <v>-16.896901498035479</v>
      </c>
      <c r="J12" t="str">
        <f>IMPRODUCT(E12,G12)</f>
        <v>1.01373220618238+3.33723440716069i</v>
      </c>
      <c r="K12">
        <f t="shared" si="7"/>
        <v>3.4878053951143198</v>
      </c>
      <c r="L12">
        <f t="shared" si="8"/>
        <v>73.103098501964553</v>
      </c>
      <c r="M12">
        <f t="shared" si="9"/>
        <v>-10.732580018366747</v>
      </c>
    </row>
    <row r="13" spans="2:13" x14ac:dyDescent="0.5">
      <c r="B13" s="4">
        <f t="shared" ref="B13:B25" si="10">B10*10</f>
        <v>20</v>
      </c>
      <c r="C13" s="4">
        <f t="shared" si="0"/>
        <v>59.061941887488111</v>
      </c>
      <c r="D13" s="4">
        <f t="shared" si="1"/>
        <v>530.51647697298449</v>
      </c>
      <c r="E13" t="str">
        <f t="shared" si="2"/>
        <v>66.4609861641296i</v>
      </c>
      <c r="F13" t="str">
        <f t="shared" si="3"/>
        <v>100+66.4609861641296i</v>
      </c>
      <c r="G13" t="str">
        <f t="shared" si="4"/>
        <v>0.0832347078233786-0.0553186076502494i</v>
      </c>
      <c r="H13">
        <f t="shared" si="5"/>
        <v>9.9940807175074572E-2</v>
      </c>
      <c r="I13">
        <f t="shared" si="6"/>
        <v>-33.608404195194488</v>
      </c>
      <c r="J13" t="str">
        <f>IMPRODUCT(E13,G13)</f>
        <v>3.67652921766214+5.53186076502493i</v>
      </c>
      <c r="K13">
        <f t="shared" si="7"/>
        <v>6.6421646028945709</v>
      </c>
      <c r="L13">
        <f t="shared" si="8"/>
        <v>56.39159580480549</v>
      </c>
      <c r="M13">
        <f t="shared" si="9"/>
        <v>-5.1374322435430395</v>
      </c>
    </row>
    <row r="14" spans="2:13" x14ac:dyDescent="0.5">
      <c r="B14" s="4">
        <f t="shared" si="10"/>
        <v>50</v>
      </c>
      <c r="C14" s="4">
        <f t="shared" si="0"/>
        <v>147.65485471872029</v>
      </c>
      <c r="D14" s="4">
        <f t="shared" si="1"/>
        <v>212.2065907891938</v>
      </c>
      <c r="E14" t="str">
        <f t="shared" si="2"/>
        <v>485.398770671718i</v>
      </c>
      <c r="F14" t="str">
        <f t="shared" si="3"/>
        <v>100+485.398770671718i</v>
      </c>
      <c r="G14" t="str">
        <f t="shared" si="4"/>
        <v>0.00488575543268523-0.0237153968082808i</v>
      </c>
      <c r="H14">
        <f t="shared" si="5"/>
        <v>2.421343948971786E-2</v>
      </c>
      <c r="I14">
        <f t="shared" si="6"/>
        <v>-78.359010327309008</v>
      </c>
      <c r="J14" t="str">
        <f>IMPRODUCT(E14,G14)</f>
        <v>11.5114244567315+2.37153968082808i</v>
      </c>
      <c r="K14">
        <f t="shared" si="7"/>
        <v>11.753173762043096</v>
      </c>
      <c r="L14">
        <f t="shared" si="8"/>
        <v>11.640989672690987</v>
      </c>
      <c r="M14">
        <f t="shared" si="9"/>
        <v>-0.18052178245732631</v>
      </c>
    </row>
    <row r="15" spans="2:13" x14ac:dyDescent="0.5">
      <c r="B15" s="4">
        <f t="shared" si="10"/>
        <v>100</v>
      </c>
      <c r="C15" s="4">
        <f t="shared" si="0"/>
        <v>295.30970943744057</v>
      </c>
      <c r="D15" s="4">
        <f t="shared" si="1"/>
        <v>106.1032953945969</v>
      </c>
      <c r="E15" t="str">
        <f t="shared" si="2"/>
        <v>-165.603970097115i</v>
      </c>
      <c r="F15" t="str">
        <f t="shared" si="3"/>
        <v>100-165.603970097115i</v>
      </c>
      <c r="G15" t="str">
        <f t="shared" si="4"/>
        <v>0.0320644067803938+0.0530999306164207i</v>
      </c>
      <c r="H15">
        <f t="shared" si="5"/>
        <v>6.2030063788837561E-2</v>
      </c>
      <c r="I15">
        <f t="shared" si="6"/>
        <v>58.874310503203503</v>
      </c>
      <c r="J15" t="str">
        <f>IMPRODUCT(E15,G15)</f>
        <v>8.79355932196061-5.30999306164207i</v>
      </c>
      <c r="K15">
        <f t="shared" si="7"/>
        <v>10.272424828808786</v>
      </c>
      <c r="L15">
        <f t="shared" si="8"/>
        <v>-31.125689496796529</v>
      </c>
      <c r="M15">
        <f t="shared" si="9"/>
        <v>-1.350165483341228</v>
      </c>
    </row>
    <row r="16" spans="2:13" x14ac:dyDescent="0.5">
      <c r="B16" s="4">
        <f t="shared" si="10"/>
        <v>200</v>
      </c>
      <c r="C16" s="4">
        <f t="shared" si="0"/>
        <v>590.61941887488115</v>
      </c>
      <c r="D16" s="4">
        <f t="shared" si="1"/>
        <v>53.051647697298449</v>
      </c>
      <c r="E16" t="str">
        <f t="shared" si="2"/>
        <v>-58.2872244455713i</v>
      </c>
      <c r="F16" t="str">
        <f t="shared" si="3"/>
        <v>100-58.2872244455713i</v>
      </c>
      <c r="G16" t="str">
        <f t="shared" si="4"/>
        <v>0.0895696144183561+0.05220764219106i</v>
      </c>
      <c r="H16">
        <f t="shared" si="5"/>
        <v>0.10367426744473643</v>
      </c>
      <c r="I16">
        <f t="shared" si="6"/>
        <v>30.236722035208658</v>
      </c>
      <c r="J16" t="str">
        <f>IMPRODUCT(E16,G16)</f>
        <v>3.04303855816439-5.220764219106i</v>
      </c>
      <c r="K16">
        <f t="shared" si="7"/>
        <v>6.0428852957815344</v>
      </c>
      <c r="L16">
        <f t="shared" si="8"/>
        <v>-59.763277964791357</v>
      </c>
      <c r="M16">
        <f t="shared" si="9"/>
        <v>-5.9587379073450029</v>
      </c>
    </row>
    <row r="17" spans="2:13" x14ac:dyDescent="0.5">
      <c r="B17" s="4">
        <f t="shared" si="10"/>
        <v>500</v>
      </c>
      <c r="C17" s="4">
        <f t="shared" si="0"/>
        <v>1476.5485471872025</v>
      </c>
      <c r="D17" s="4">
        <f t="shared" si="1"/>
        <v>21.220659078919379</v>
      </c>
      <c r="E17" t="str">
        <f t="shared" si="2"/>
        <v>-21.5300851370767i</v>
      </c>
      <c r="F17" t="str">
        <f t="shared" si="3"/>
        <v>100-21.5300851370767i</v>
      </c>
      <c r="G17" t="str">
        <f t="shared" si="4"/>
        <v>0.114683890571665+0.0246915392785913i</v>
      </c>
      <c r="H17">
        <f t="shared" si="5"/>
        <v>0.11731183601239838</v>
      </c>
      <c r="I17">
        <f t="shared" si="6"/>
        <v>12.150355066266862</v>
      </c>
      <c r="J17" t="str">
        <f>IMPRODUCT(E17,G17)</f>
        <v>0.531610942833544-2.46915392785914i</v>
      </c>
      <c r="K17">
        <f t="shared" si="7"/>
        <v>2.5257338169337222</v>
      </c>
      <c r="L17">
        <f t="shared" si="8"/>
        <v>-77.849644933733174</v>
      </c>
      <c r="M17">
        <f t="shared" si="9"/>
        <v>-13.535873340415769</v>
      </c>
    </row>
    <row r="18" spans="2:13" x14ac:dyDescent="0.5">
      <c r="B18" s="4">
        <f t="shared" si="10"/>
        <v>1000</v>
      </c>
      <c r="C18" s="4">
        <f t="shared" si="0"/>
        <v>2953.0970943744051</v>
      </c>
      <c r="D18" s="4">
        <f t="shared" si="1"/>
        <v>10.610329539459689</v>
      </c>
      <c r="E18" t="str">
        <f t="shared" si="2"/>
        <v>-10.6485893862945i</v>
      </c>
      <c r="F18" t="str">
        <f t="shared" si="3"/>
        <v>100-10.6485893862945i</v>
      </c>
      <c r="G18" t="str">
        <f t="shared" si="4"/>
        <v>0.118654546951534+0.0126350354930369i</v>
      </c>
      <c r="H18">
        <f t="shared" si="5"/>
        <v>0.11932537715919479</v>
      </c>
      <c r="I18">
        <f t="shared" si="6"/>
        <v>6.0782869601563156</v>
      </c>
      <c r="J18" t="str">
        <f>IMPRODUCT(E18,G18)</f>
        <v>0.134545304846607-1.26350354930369i</v>
      </c>
      <c r="K18">
        <f t="shared" si="7"/>
        <v>1.2706469447329924</v>
      </c>
      <c r="L18">
        <f t="shared" si="8"/>
        <v>-83.921713039843695</v>
      </c>
      <c r="M18">
        <f t="shared" si="9"/>
        <v>-19.503126990187397</v>
      </c>
    </row>
    <row r="19" spans="2:13" x14ac:dyDescent="0.5">
      <c r="B19" s="4">
        <f t="shared" si="10"/>
        <v>2000</v>
      </c>
      <c r="C19" s="4">
        <f t="shared" si="0"/>
        <v>5906.1941887488101</v>
      </c>
      <c r="D19" s="4">
        <f t="shared" si="1"/>
        <v>5.3051647697298447</v>
      </c>
      <c r="E19" t="str">
        <f t="shared" si="2"/>
        <v>-5.30993435158769i</v>
      </c>
      <c r="F19" t="str">
        <f t="shared" si="3"/>
        <v>100-5.30993435158769i</v>
      </c>
      <c r="G19" t="str">
        <f t="shared" si="4"/>
        <v>0.119662606460856+0.0063540058464702i</v>
      </c>
      <c r="H19">
        <f t="shared" si="5"/>
        <v>0.11983118448593703</v>
      </c>
      <c r="I19">
        <f t="shared" si="6"/>
        <v>3.0395137459317816</v>
      </c>
      <c r="J19" t="str">
        <f>IMPRODUCT(E19,G19)</f>
        <v>0.0337393539143611-0.635400584647018i</v>
      </c>
      <c r="K19">
        <f t="shared" si="7"/>
        <v>0.63629572289331859</v>
      </c>
      <c r="L19">
        <f t="shared" si="8"/>
        <v>-86.960486254068229</v>
      </c>
      <c r="M19">
        <f t="shared" si="9"/>
        <v>-25.510444841583137</v>
      </c>
    </row>
    <row r="20" spans="2:13" x14ac:dyDescent="0.5">
      <c r="B20" s="4">
        <f t="shared" si="10"/>
        <v>5000</v>
      </c>
      <c r="C20" s="4">
        <f t="shared" si="0"/>
        <v>14765.485471872027</v>
      </c>
      <c r="D20" s="4">
        <f t="shared" si="1"/>
        <v>2.1220659078919377</v>
      </c>
      <c r="E20" t="str">
        <f t="shared" si="2"/>
        <v>-2.12237093077823i</v>
      </c>
      <c r="F20" t="str">
        <f t="shared" si="3"/>
        <v>100-2.12237093077823i</v>
      </c>
      <c r="G20" t="str">
        <f t="shared" si="4"/>
        <v>0.119945970836798+0.00254569841767993i</v>
      </c>
      <c r="H20">
        <f t="shared" si="5"/>
        <v>0.11997298237693259</v>
      </c>
      <c r="I20">
        <f t="shared" si="6"/>
        <v>1.2158464332172267</v>
      </c>
      <c r="J20" t="str">
        <f>IMPRODUCT(E20,G20)</f>
        <v>0.00540291632021202-0.254569841767993i</v>
      </c>
      <c r="K20">
        <f t="shared" si="7"/>
        <v>0.25462717027557019</v>
      </c>
      <c r="L20">
        <f t="shared" si="8"/>
        <v>-88.784153566782777</v>
      </c>
      <c r="M20">
        <f t="shared" si="9"/>
        <v>-33.465530047626572</v>
      </c>
    </row>
    <row r="21" spans="2:13" x14ac:dyDescent="0.5">
      <c r="B21" s="4">
        <f t="shared" si="10"/>
        <v>10000</v>
      </c>
      <c r="C21" s="4">
        <f t="shared" si="0"/>
        <v>29530.970943744054</v>
      </c>
      <c r="D21" s="4">
        <f t="shared" si="1"/>
        <v>1.0610329539459689</v>
      </c>
      <c r="E21" t="str">
        <f t="shared" si="2"/>
        <v>-1.06107107769686i</v>
      </c>
      <c r="F21" t="str">
        <f t="shared" si="3"/>
        <v>100-1.06107107769686i</v>
      </c>
      <c r="G21" t="str">
        <f t="shared" si="4"/>
        <v>0.119986491058951+0.00127314195376985i</v>
      </c>
      <c r="H21">
        <f t="shared" si="5"/>
        <v>0.11999324533936973</v>
      </c>
      <c r="I21">
        <f t="shared" si="6"/>
        <v>0.60792613094232184</v>
      </c>
      <c r="J21" t="str">
        <f>IMPRODUCT(E21,G21)</f>
        <v>0.00135089410494766-0.127314195376986i</v>
      </c>
      <c r="K21">
        <f t="shared" si="7"/>
        <v>0.12732136214858897</v>
      </c>
      <c r="L21">
        <f t="shared" si="8"/>
        <v>-89.392073869057683</v>
      </c>
      <c r="M21">
        <f t="shared" si="9"/>
        <v>-39.485599395417857</v>
      </c>
    </row>
    <row r="22" spans="2:13" x14ac:dyDescent="0.5">
      <c r="B22" s="4">
        <f t="shared" si="10"/>
        <v>20000</v>
      </c>
      <c r="C22" s="4">
        <f t="shared" si="0"/>
        <v>59061.941887488108</v>
      </c>
      <c r="D22" s="4">
        <f t="shared" si="1"/>
        <v>0.53051647697298443</v>
      </c>
      <c r="E22" t="str">
        <f t="shared" si="2"/>
        <v>-0.530521242313429i</v>
      </c>
      <c r="F22" t="str">
        <f t="shared" si="3"/>
        <v>100-0.530521242313429i</v>
      </c>
      <c r="G22" t="str">
        <f t="shared" si="4"/>
        <v>0.119996622661594+0.000636607573278444i</v>
      </c>
      <c r="H22">
        <f t="shared" si="5"/>
        <v>0.11999831131891538</v>
      </c>
      <c r="I22">
        <f t="shared" si="6"/>
        <v>0.30396342957554034</v>
      </c>
      <c r="J22" t="str">
        <f>IMPRODUCT(E22,G22)</f>
        <v>0.000337733840641817-0.0636607573278446i</v>
      </c>
      <c r="K22">
        <f t="shared" si="7"/>
        <v>6.366165319642457E-2</v>
      </c>
      <c r="L22">
        <f t="shared" si="8"/>
        <v>-89.696036570424454</v>
      </c>
      <c r="M22">
        <f t="shared" si="9"/>
        <v>-45.506066672964948</v>
      </c>
    </row>
    <row r="23" spans="2:13" x14ac:dyDescent="0.5">
      <c r="B23" s="4">
        <f t="shared" si="10"/>
        <v>50000</v>
      </c>
      <c r="C23" s="4">
        <f t="shared" si="0"/>
        <v>147654.85471872025</v>
      </c>
      <c r="D23" s="4">
        <f t="shared" si="1"/>
        <v>0.21220659078919379</v>
      </c>
      <c r="E23" t="str">
        <f t="shared" si="2"/>
        <v>-0.212206895768682i</v>
      </c>
      <c r="F23" t="str">
        <f t="shared" si="3"/>
        <v>100-0.212206895768682i</v>
      </c>
      <c r="G23" t="str">
        <f t="shared" si="4"/>
        <v>0.119999459621234+0.000254647128201414i</v>
      </c>
      <c r="H23">
        <f t="shared" si="5"/>
        <v>0.11999972981031279</v>
      </c>
      <c r="I23">
        <f t="shared" si="6"/>
        <v>0.12158541260453565</v>
      </c>
      <c r="J23" t="str">
        <f>IMPRODUCT(E23,G23)</f>
        <v>0.0000540378765920317-0.0254647128201414i</v>
      </c>
      <c r="K23">
        <f t="shared" si="7"/>
        <v>2.5464770156127081E-2</v>
      </c>
      <c r="L23">
        <f t="shared" si="8"/>
        <v>-89.878414587395469</v>
      </c>
      <c r="M23">
        <f t="shared" si="9"/>
        <v>-53.464829708804913</v>
      </c>
    </row>
    <row r="24" spans="2:13" x14ac:dyDescent="0.5">
      <c r="B24" s="4">
        <f t="shared" si="10"/>
        <v>100000</v>
      </c>
      <c r="C24" s="4">
        <f t="shared" si="0"/>
        <v>295309.7094374405</v>
      </c>
      <c r="D24" s="4">
        <f t="shared" si="1"/>
        <v>0.1061032953945969</v>
      </c>
      <c r="E24" t="str">
        <f t="shared" si="2"/>
        <v>-0.106103333516992i</v>
      </c>
      <c r="F24" t="str">
        <f t="shared" si="3"/>
        <v>100-0.106103333516992i</v>
      </c>
      <c r="G24" t="str">
        <f t="shared" si="4"/>
        <v>0.119999864905143+0.000127323856880244i</v>
      </c>
      <c r="H24">
        <f t="shared" si="5"/>
        <v>0.11999993245255224</v>
      </c>
      <c r="I24">
        <f t="shared" si="6"/>
        <v>6.079270921462316E-2</v>
      </c>
      <c r="J24" t="str">
        <f>IMPRODUCT(E24,G24)</f>
        <v>0.0000135094856512343-0.0127323856880244i</v>
      </c>
      <c r="K24">
        <f t="shared" si="7"/>
        <v>1.2732392855029692E-2</v>
      </c>
      <c r="L24">
        <f t="shared" si="8"/>
        <v>-89.939207290785376</v>
      </c>
      <c r="M24">
        <f t="shared" si="9"/>
        <v>-59.485424316727482</v>
      </c>
    </row>
    <row r="25" spans="2:13" x14ac:dyDescent="0.5">
      <c r="B25" s="4">
        <f t="shared" si="10"/>
        <v>200000</v>
      </c>
      <c r="C25" s="4">
        <f t="shared" si="0"/>
        <v>590619.418874881</v>
      </c>
      <c r="D25" s="4">
        <f t="shared" si="1"/>
        <v>5.3051647697298449E-2</v>
      </c>
      <c r="E25" t="str">
        <f t="shared" si="2"/>
        <v>-0.0530516524625965i</v>
      </c>
      <c r="F25" t="str">
        <f t="shared" si="3"/>
        <v>100-0.0530516524625965i</v>
      </c>
      <c r="G25" t="str">
        <f t="shared" si="4"/>
        <v>0.119999966226276+0.0000636619650375969i</v>
      </c>
      <c r="H25">
        <f t="shared" si="5"/>
        <v>0.11999998311313702</v>
      </c>
      <c r="I25">
        <f t="shared" si="6"/>
        <v>3.0396354971353869E-2</v>
      </c>
      <c r="J25" t="str">
        <f>IMPRODUCT(E25,G25)</f>
        <v>3.37737244426056E-06-0.00636619650375971i</v>
      </c>
      <c r="K25">
        <f t="shared" si="7"/>
        <v>6.3661973996355925E-3</v>
      </c>
      <c r="L25">
        <f t="shared" si="8"/>
        <v>-89.969603645028641</v>
      </c>
      <c r="M25">
        <f t="shared" si="9"/>
        <v>-65.506022903668381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6"/>
  <sheetViews>
    <sheetView topLeftCell="B4" workbookViewId="0">
      <selection activeCell="I29" sqref="I29"/>
    </sheetView>
  </sheetViews>
  <sheetFormatPr defaultRowHeight="14.35" x14ac:dyDescent="0.5"/>
  <cols>
    <col min="5" max="5" width="22.1171875" customWidth="1"/>
    <col min="6" max="6" width="32.234375" customWidth="1"/>
    <col min="9" max="9" width="15.64453125" customWidth="1"/>
  </cols>
  <sheetData>
    <row r="2" spans="2:11" x14ac:dyDescent="0.5">
      <c r="C2" t="s">
        <v>0</v>
      </c>
      <c r="D2">
        <v>100</v>
      </c>
      <c r="E2" s="2" t="s">
        <v>5</v>
      </c>
    </row>
    <row r="3" spans="2:11" x14ac:dyDescent="0.5">
      <c r="C3" t="s">
        <v>1</v>
      </c>
      <c r="D3" s="1">
        <v>0.47</v>
      </c>
      <c r="E3" t="s">
        <v>2</v>
      </c>
    </row>
    <row r="4" spans="2:11" x14ac:dyDescent="0.5">
      <c r="C4" t="s">
        <v>3</v>
      </c>
      <c r="D4" s="1">
        <v>1.5E-5</v>
      </c>
      <c r="E4" t="s">
        <v>4</v>
      </c>
    </row>
    <row r="5" spans="2:11" x14ac:dyDescent="0.5">
      <c r="C5" t="s">
        <v>6</v>
      </c>
      <c r="D5">
        <v>12</v>
      </c>
      <c r="E5" t="s">
        <v>6</v>
      </c>
    </row>
    <row r="6" spans="2:11" x14ac:dyDescent="0.5">
      <c r="C6" t="s">
        <v>7</v>
      </c>
      <c r="D6" s="3">
        <f>1/(2*PI()*SQRT(D3*D4))</f>
        <v>59.94121932819673</v>
      </c>
      <c r="E6" t="s">
        <v>8</v>
      </c>
    </row>
    <row r="8" spans="2:11" x14ac:dyDescent="0.5">
      <c r="B8" t="s">
        <v>9</v>
      </c>
      <c r="C8" t="s">
        <v>10</v>
      </c>
      <c r="D8" t="s">
        <v>11</v>
      </c>
      <c r="E8" t="s">
        <v>21</v>
      </c>
      <c r="F8" t="s">
        <v>14</v>
      </c>
      <c r="G8" t="s">
        <v>16</v>
      </c>
      <c r="H8" t="s">
        <v>17</v>
      </c>
      <c r="I8" t="s">
        <v>15</v>
      </c>
      <c r="J8" t="s">
        <v>18</v>
      </c>
      <c r="K8" t="s">
        <v>19</v>
      </c>
    </row>
    <row r="9" spans="2:11" x14ac:dyDescent="0.5">
      <c r="B9" s="4">
        <v>1</v>
      </c>
      <c r="C9" s="4">
        <f>2*PI()*B9*$D$3</f>
        <v>2.9530970943744053</v>
      </c>
      <c r="D9" s="4">
        <f>1/(2*PI()*B9*$D$4)</f>
        <v>10610.32953945969</v>
      </c>
      <c r="E9" t="str">
        <f>COMPLEX($D$2,C9-D9)</f>
        <v>100-10607.3764423653i</v>
      </c>
      <c r="F9" t="str">
        <f>IMDIV(COMPLEX($D$5,0),E9)</f>
        <v>0.0000106641608267973+0.00113118768331764i</v>
      </c>
      <c r="G9">
        <f>IMABS(F9)</f>
        <v>1.1312379498653981E-3</v>
      </c>
      <c r="H9">
        <f>DEGREES(IMARGUMENT(F9))</f>
        <v>89.459865665085587</v>
      </c>
      <c r="I9" t="str">
        <f>IMPRODUCT(F9,COMPLEX(0,C9-D9))</f>
        <v>11.9989335839173-0.113118768331765i</v>
      </c>
      <c r="J9">
        <f>IMABS(I9)</f>
        <v>11.999466780111828</v>
      </c>
      <c r="K9">
        <f>DEGREES(IMARGUMENT(I9))</f>
        <v>-0.54013433491441065</v>
      </c>
    </row>
    <row r="10" spans="2:11" x14ac:dyDescent="0.5">
      <c r="B10" s="4">
        <v>2</v>
      </c>
      <c r="C10" s="4">
        <f t="shared" ref="C10:C26" si="0">2*PI()*B10*$D$3</f>
        <v>5.9061941887488105</v>
      </c>
      <c r="D10" s="4">
        <f t="shared" ref="D10:D26" si="1">1/(2*PI()*B10*$D$4)</f>
        <v>5305.1647697298449</v>
      </c>
      <c r="E10" t="str">
        <f t="shared" ref="E10:E26" si="2">COMPLEX($D$2,C10-D10)</f>
        <v>100-5299.2585755411i</v>
      </c>
      <c r="F10" t="str">
        <f t="shared" ref="F10:F26" si="3">IMDIV(COMPLEX($D$5,0),E10)</f>
        <v>0.0000427165726086344+0.0022636616371403i</v>
      </c>
      <c r="G10">
        <f t="shared" ref="G10:G26" si="4">IMABS(F10)</f>
        <v>2.2640646441822575E-3</v>
      </c>
      <c r="H10">
        <f t="shared" ref="H10:H26" si="5">DEGREES(IMARGUMENT(F10))</f>
        <v>88.918924616066377</v>
      </c>
      <c r="I10" t="str">
        <f t="shared" ref="I10:I26" si="6">IMPRODUCT(F10,COMPLEX(0,C10-D10))</f>
        <v>11.9957283427391-0.22636616371403i</v>
      </c>
      <c r="J10">
        <f t="shared" ref="J10:J26" si="7">IMABS(I10)</f>
        <v>11.997863981262197</v>
      </c>
      <c r="K10">
        <f t="shared" ref="K10:K26" si="8">DEGREES(IMARGUMENT(I10))</f>
        <v>-1.0810753839336267</v>
      </c>
    </row>
    <row r="11" spans="2:11" x14ac:dyDescent="0.5">
      <c r="B11" s="4">
        <v>5</v>
      </c>
      <c r="C11" s="4">
        <f t="shared" si="0"/>
        <v>14.765485471872028</v>
      </c>
      <c r="D11" s="4">
        <f t="shared" si="1"/>
        <v>2122.065907891938</v>
      </c>
      <c r="E11" t="str">
        <f t="shared" si="2"/>
        <v>100-2107.30042242007i</v>
      </c>
      <c r="F11" t="str">
        <f t="shared" si="3"/>
        <v>0.000269619596185594+0.00568169488934631i</v>
      </c>
      <c r="G11">
        <f t="shared" si="4"/>
        <v>5.688088566669058E-3</v>
      </c>
      <c r="H11">
        <f t="shared" si="5"/>
        <v>87.283119720514023</v>
      </c>
      <c r="I11" t="str">
        <f t="shared" si="6"/>
        <v>11.9730380403814-0.568169488934631i</v>
      </c>
      <c r="J11">
        <f t="shared" si="7"/>
        <v>11.986511439304444</v>
      </c>
      <c r="K11">
        <f t="shared" si="8"/>
        <v>-2.7168802794859905</v>
      </c>
    </row>
    <row r="12" spans="2:11" x14ac:dyDescent="0.5">
      <c r="B12" s="4">
        <f>B9*10</f>
        <v>10</v>
      </c>
      <c r="C12" s="4">
        <f t="shared" si="0"/>
        <v>29.530970943744055</v>
      </c>
      <c r="D12" s="4">
        <f t="shared" si="1"/>
        <v>1061.032953945969</v>
      </c>
      <c r="E12" t="str">
        <f t="shared" si="2"/>
        <v>100-1031.50198300222i</v>
      </c>
      <c r="F12" t="str">
        <f t="shared" si="3"/>
        <v>0.00111732224241332+0.0115252010870183i</v>
      </c>
      <c r="G12">
        <f t="shared" si="4"/>
        <v>1.1579234391340358E-2</v>
      </c>
      <c r="H12">
        <f t="shared" si="5"/>
        <v>84.462707076767785</v>
      </c>
      <c r="I12" t="str">
        <f t="shared" si="6"/>
        <v>11.8882677757587-1.15252010870183i</v>
      </c>
      <c r="J12">
        <f t="shared" si="7"/>
        <v>11.944003236315066</v>
      </c>
      <c r="K12">
        <f t="shared" si="8"/>
        <v>-5.5372929232322505</v>
      </c>
    </row>
    <row r="13" spans="2:11" x14ac:dyDescent="0.5">
      <c r="B13" s="4">
        <f t="shared" ref="B13:B26" si="9">B10*10</f>
        <v>20</v>
      </c>
      <c r="C13" s="4">
        <f t="shared" si="0"/>
        <v>59.061941887488111</v>
      </c>
      <c r="D13" s="4">
        <f t="shared" si="1"/>
        <v>530.51647697298449</v>
      </c>
      <c r="E13" t="str">
        <f t="shared" si="2"/>
        <v>100-471.454535085496i</v>
      </c>
      <c r="F13" t="str">
        <f t="shared" si="3"/>
        <v>0.00516641499176864+0.0243572977800302i</v>
      </c>
      <c r="G13">
        <f t="shared" si="4"/>
        <v>2.4899192738163944E-2</v>
      </c>
      <c r="H13">
        <f t="shared" si="5"/>
        <v>78.024508056224519</v>
      </c>
      <c r="I13" t="str">
        <f t="shared" si="6"/>
        <v>11.4833585008231-2.43572977800302i</v>
      </c>
      <c r="J13">
        <f t="shared" si="7"/>
        <v>11.738837336375218</v>
      </c>
      <c r="K13">
        <f t="shared" si="8"/>
        <v>-11.975491943775511</v>
      </c>
    </row>
    <row r="14" spans="2:11" x14ac:dyDescent="0.5">
      <c r="B14" s="4">
        <f t="shared" si="9"/>
        <v>50</v>
      </c>
      <c r="C14" s="4">
        <f t="shared" si="0"/>
        <v>147.65485471872029</v>
      </c>
      <c r="D14" s="4">
        <f t="shared" si="1"/>
        <v>212.2065907891938</v>
      </c>
      <c r="E14" t="str">
        <f t="shared" si="2"/>
        <v>100-64.5517360704735i</v>
      </c>
      <c r="F14" t="str">
        <f t="shared" si="3"/>
        <v>0.0847043280003483+0.054678114251053i</v>
      </c>
      <c r="G14">
        <f t="shared" si="4"/>
        <v>0.10081924102095688</v>
      </c>
      <c r="H14">
        <f t="shared" si="5"/>
        <v>32.842944802550491</v>
      </c>
      <c r="I14" t="str">
        <f t="shared" si="6"/>
        <v>3.52956719996517-5.4678114251053i</v>
      </c>
      <c r="J14">
        <f t="shared" si="7"/>
        <v>6.5080570372102615</v>
      </c>
      <c r="K14">
        <f t="shared" si="8"/>
        <v>-57.157055197449495</v>
      </c>
    </row>
    <row r="15" spans="2:11" x14ac:dyDescent="0.5">
      <c r="B15" s="4">
        <f>D6</f>
        <v>59.94121932819673</v>
      </c>
      <c r="C15" s="4">
        <f t="shared" si="0"/>
        <v>177.01224063135672</v>
      </c>
      <c r="D15" s="4">
        <f t="shared" ref="D15" si="10">1/(2*PI()*B15*$D$4)</f>
        <v>177.01224063135672</v>
      </c>
      <c r="E15" t="str">
        <f t="shared" ref="E15" si="11">COMPLEX($D$2,C15-D15)</f>
        <v>100</v>
      </c>
      <c r="F15" t="str">
        <f t="shared" si="3"/>
        <v>0.12</v>
      </c>
      <c r="G15">
        <f t="shared" si="4"/>
        <v>0.12</v>
      </c>
      <c r="H15">
        <f t="shared" ref="H15" si="12">DEGREES(IMARGUMENT(F15))</f>
        <v>0</v>
      </c>
      <c r="I15" t="str">
        <f t="shared" ref="I15" si="13">IMPRODUCT(F15,COMPLEX(0,C15-D15))</f>
        <v>0</v>
      </c>
      <c r="J15">
        <f t="shared" si="7"/>
        <v>0</v>
      </c>
      <c r="K15">
        <v>0</v>
      </c>
    </row>
    <row r="16" spans="2:11" x14ac:dyDescent="0.5">
      <c r="B16" s="4">
        <f>B12*10</f>
        <v>100</v>
      </c>
      <c r="C16" s="4">
        <f t="shared" si="0"/>
        <v>295.30970943744057</v>
      </c>
      <c r="D16" s="4">
        <f t="shared" si="1"/>
        <v>106.1032953945969</v>
      </c>
      <c r="E16" t="str">
        <f t="shared" si="2"/>
        <v>100+189.206414042844i</v>
      </c>
      <c r="F16" t="str">
        <f t="shared" si="3"/>
        <v>0.0262014070502374-0.049574742708523i</v>
      </c>
      <c r="G16">
        <f t="shared" si="4"/>
        <v>5.6072888689887246E-2</v>
      </c>
      <c r="H16">
        <f t="shared" si="5"/>
        <v>-62.142504330421495</v>
      </c>
      <c r="I16" t="str">
        <f t="shared" si="6"/>
        <v>9.37985929497626+4.95747427085231i</v>
      </c>
      <c r="J16">
        <f t="shared" si="7"/>
        <v>10.609350194037106</v>
      </c>
      <c r="K16">
        <f t="shared" si="8"/>
        <v>27.857495669578523</v>
      </c>
    </row>
    <row r="17" spans="2:11" x14ac:dyDescent="0.5">
      <c r="B17" s="4">
        <f>B13*10</f>
        <v>200</v>
      </c>
      <c r="C17" s="4">
        <f t="shared" si="0"/>
        <v>590.61941887488115</v>
      </c>
      <c r="D17" s="4">
        <f t="shared" si="1"/>
        <v>53.051647697298449</v>
      </c>
      <c r="E17" t="str">
        <f t="shared" si="2"/>
        <v>100+537.567771177583i</v>
      </c>
      <c r="F17" t="str">
        <f t="shared" si="3"/>
        <v>0.0040136583642371-0.021576133811312i</v>
      </c>
      <c r="G17">
        <f t="shared" si="4"/>
        <v>2.1946275394892214E-2</v>
      </c>
      <c r="H17">
        <f t="shared" si="5"/>
        <v>-79.462115183419499</v>
      </c>
      <c r="I17" t="str">
        <f t="shared" si="6"/>
        <v>11.5986341635763+2.1576133811312i</v>
      </c>
      <c r="J17">
        <f t="shared" si="7"/>
        <v>11.797610349681655</v>
      </c>
      <c r="K17">
        <f t="shared" si="8"/>
        <v>10.53788481658048</v>
      </c>
    </row>
    <row r="18" spans="2:11" x14ac:dyDescent="0.5">
      <c r="B18" s="4">
        <f>B14*10</f>
        <v>500</v>
      </c>
      <c r="C18" s="4">
        <f t="shared" si="0"/>
        <v>1476.5485471872025</v>
      </c>
      <c r="D18" s="4">
        <f t="shared" si="1"/>
        <v>21.220659078919379</v>
      </c>
      <c r="E18" t="str">
        <f t="shared" si="2"/>
        <v>100+1455.32788810828i</v>
      </c>
      <c r="F18" t="str">
        <f t="shared" si="3"/>
        <v>0.000563915269984983-0.00820681618939255i</v>
      </c>
      <c r="G18">
        <f t="shared" si="4"/>
        <v>8.226167540124495E-3</v>
      </c>
      <c r="H18">
        <f t="shared" si="5"/>
        <v>-86.06921155576687</v>
      </c>
      <c r="I18" t="str">
        <f t="shared" si="6"/>
        <v>11.9436084730015+0.820681618939256i</v>
      </c>
      <c r="J18">
        <f t="shared" si="7"/>
        <v>11.971771033394264</v>
      </c>
      <c r="K18">
        <f t="shared" si="8"/>
        <v>3.930788444233142</v>
      </c>
    </row>
    <row r="19" spans="2:11" x14ac:dyDescent="0.5">
      <c r="B19" s="4">
        <f t="shared" si="9"/>
        <v>1000</v>
      </c>
      <c r="C19" s="4">
        <f t="shared" si="0"/>
        <v>2953.0970943744051</v>
      </c>
      <c r="D19" s="4">
        <f t="shared" si="1"/>
        <v>10.610329539459689</v>
      </c>
      <c r="E19" t="str">
        <f t="shared" si="2"/>
        <v>100+2942.48676483495i</v>
      </c>
      <c r="F19" t="str">
        <f t="shared" si="3"/>
        <v>0.000138436592806824-0.00407347842102924i</v>
      </c>
      <c r="G19">
        <f t="shared" si="4"/>
        <v>4.0758301162853727E-3</v>
      </c>
      <c r="H19">
        <f t="shared" si="5"/>
        <v>-88.053560099042514</v>
      </c>
      <c r="I19" t="str">
        <f t="shared" si="6"/>
        <v>11.9861563407193+0.407347842102925i</v>
      </c>
      <c r="J19">
        <f t="shared" si="7"/>
        <v>11.993076172885393</v>
      </c>
      <c r="K19">
        <f t="shared" si="8"/>
        <v>1.9464399009575011</v>
      </c>
    </row>
    <row r="20" spans="2:11" x14ac:dyDescent="0.5">
      <c r="B20" s="4">
        <f t="shared" si="9"/>
        <v>2000</v>
      </c>
      <c r="C20" s="4">
        <f t="shared" si="0"/>
        <v>5906.1941887488101</v>
      </c>
      <c r="D20" s="4">
        <f t="shared" si="1"/>
        <v>5.3051647697298447</v>
      </c>
      <c r="E20" t="str">
        <f t="shared" si="2"/>
        <v>100+5900.88902397908i</v>
      </c>
      <c r="F20" t="str">
        <f t="shared" si="3"/>
        <v>0.0000344525717591387-0.00203300802541353i</v>
      </c>
      <c r="G20">
        <f t="shared" si="4"/>
        <v>2.0332999314160807E-3</v>
      </c>
      <c r="H20">
        <f t="shared" si="5"/>
        <v>-89.0291243344289</v>
      </c>
      <c r="I20" t="str">
        <f t="shared" si="6"/>
        <v>11.9965547428241+0.203300802541353i</v>
      </c>
      <c r="J20">
        <f t="shared" si="7"/>
        <v>11.998277247750586</v>
      </c>
      <c r="K20">
        <f t="shared" si="8"/>
        <v>0.9708756655711005</v>
      </c>
    </row>
    <row r="21" spans="2:11" x14ac:dyDescent="0.5">
      <c r="B21" s="4">
        <f t="shared" si="9"/>
        <v>5000</v>
      </c>
      <c r="C21" s="4">
        <f t="shared" si="0"/>
        <v>14765.485471872027</v>
      </c>
      <c r="D21" s="4">
        <f t="shared" si="1"/>
        <v>2.1220659078919377</v>
      </c>
      <c r="E21" t="str">
        <f t="shared" si="2"/>
        <v>100+14763.3634059641i</v>
      </c>
      <c r="F21" t="str">
        <f t="shared" si="3"/>
        <v>5.50542309494715E-06-0.000812785618542924i</v>
      </c>
      <c r="G21">
        <f t="shared" si="4"/>
        <v>8.128042638874737E-4</v>
      </c>
      <c r="H21">
        <f t="shared" si="5"/>
        <v>-89.611911583382437</v>
      </c>
      <c r="I21" t="str">
        <f t="shared" si="6"/>
        <v>11.9994494576905+0.0812785618542924i</v>
      </c>
      <c r="J21">
        <f t="shared" si="7"/>
        <v>11.999724725687917</v>
      </c>
      <c r="K21">
        <f t="shared" si="8"/>
        <v>0.38808841661756266</v>
      </c>
    </row>
    <row r="22" spans="2:11" x14ac:dyDescent="0.5">
      <c r="B22" s="4">
        <f t="shared" si="9"/>
        <v>10000</v>
      </c>
      <c r="C22" s="4">
        <f t="shared" si="0"/>
        <v>29530.970943744054</v>
      </c>
      <c r="D22" s="4">
        <f t="shared" si="1"/>
        <v>1.0610329539459689</v>
      </c>
      <c r="E22" t="str">
        <f t="shared" si="2"/>
        <v>100+29529.9099107901i</v>
      </c>
      <c r="F22" t="str">
        <f t="shared" si="3"/>
        <v>1.37610642214083E-06-0.000406362986734785i</v>
      </c>
      <c r="G22">
        <f t="shared" si="4"/>
        <v>4.0636531674947371E-4</v>
      </c>
      <c r="H22">
        <f t="shared" si="5"/>
        <v>-89.805974482580453</v>
      </c>
      <c r="I22" t="str">
        <f t="shared" si="6"/>
        <v>11.9998623893578+0.0406362986734784i</v>
      </c>
      <c r="J22">
        <f t="shared" si="7"/>
        <v>11.999931194481649</v>
      </c>
      <c r="K22">
        <f t="shared" si="8"/>
        <v>0.19402551741955254</v>
      </c>
    </row>
    <row r="23" spans="2:11" x14ac:dyDescent="0.5">
      <c r="B23" s="4">
        <f t="shared" si="9"/>
        <v>20000</v>
      </c>
      <c r="C23" s="4">
        <f t="shared" si="0"/>
        <v>59061.941887488108</v>
      </c>
      <c r="D23" s="4">
        <f t="shared" si="1"/>
        <v>0.53051647697298443</v>
      </c>
      <c r="E23" t="str">
        <f t="shared" si="2"/>
        <v>100+59061.4113710111i</v>
      </c>
      <c r="F23" t="str">
        <f t="shared" si="3"/>
        <v>3.44011023340529E-07-0.000203177765656775i</v>
      </c>
      <c r="G23">
        <f t="shared" si="4"/>
        <v>2.0317805688819734E-4</v>
      </c>
      <c r="H23">
        <f t="shared" si="5"/>
        <v>-89.902989577404369</v>
      </c>
      <c r="I23" t="str">
        <f t="shared" si="6"/>
        <v>11.9999655988977+0.0203177765656775i</v>
      </c>
      <c r="J23">
        <f t="shared" si="7"/>
        <v>11.999982799436539</v>
      </c>
      <c r="K23">
        <f t="shared" si="8"/>
        <v>9.7010422595635512E-2</v>
      </c>
    </row>
    <row r="24" spans="2:11" x14ac:dyDescent="0.5">
      <c r="B24" s="4">
        <f t="shared" si="9"/>
        <v>50000</v>
      </c>
      <c r="C24" s="4">
        <f t="shared" si="0"/>
        <v>147654.85471872025</v>
      </c>
      <c r="D24" s="4">
        <f t="shared" si="1"/>
        <v>0.21220659078919379</v>
      </c>
      <c r="E24" t="str">
        <f t="shared" si="2"/>
        <v>100+147654.642512129i</v>
      </c>
      <c r="F24" t="str">
        <f t="shared" si="3"/>
        <v>5.50410656783101E-08-0.0000812706887621749i</v>
      </c>
      <c r="G24">
        <f t="shared" si="4"/>
        <v>8.1270707400620123E-5</v>
      </c>
      <c r="H24">
        <f t="shared" si="5"/>
        <v>-89.961196092599451</v>
      </c>
      <c r="I24" t="str">
        <f t="shared" si="6"/>
        <v>11.9999944958934+0.00812706887621749i</v>
      </c>
      <c r="J24">
        <f t="shared" si="7"/>
        <v>11.999997247946368</v>
      </c>
      <c r="K24">
        <f t="shared" si="8"/>
        <v>3.8803907400552395E-2</v>
      </c>
    </row>
    <row r="25" spans="2:11" x14ac:dyDescent="0.5">
      <c r="B25" s="4">
        <f t="shared" si="9"/>
        <v>100000</v>
      </c>
      <c r="C25" s="4">
        <f t="shared" si="0"/>
        <v>295309.7094374405</v>
      </c>
      <c r="D25" s="4">
        <f t="shared" si="1"/>
        <v>0.1061032953945969</v>
      </c>
      <c r="E25" t="str">
        <f t="shared" si="2"/>
        <v>100+295309.603334145i</v>
      </c>
      <c r="F25" t="str">
        <f t="shared" si="3"/>
        <v>1.37602414892332E-08-0.0000406353145596751i</v>
      </c>
      <c r="G25">
        <f t="shared" si="4"/>
        <v>4.0635316889474228E-5</v>
      </c>
      <c r="H25">
        <f t="shared" si="5"/>
        <v>-89.980598064988001</v>
      </c>
      <c r="I25" t="str">
        <f t="shared" si="6"/>
        <v>11.9999986239759+0.0040635314559675i</v>
      </c>
      <c r="J25">
        <f t="shared" si="7"/>
        <v>11.999999311987956</v>
      </c>
      <c r="K25">
        <f t="shared" si="8"/>
        <v>1.9401935011995143E-2</v>
      </c>
    </row>
    <row r="26" spans="2:11" x14ac:dyDescent="0.5">
      <c r="B26" s="4">
        <f t="shared" si="9"/>
        <v>200000</v>
      </c>
      <c r="C26" s="4">
        <f t="shared" si="0"/>
        <v>590619.418874881</v>
      </c>
      <c r="D26" s="4">
        <f t="shared" si="1"/>
        <v>5.3051647697298449E-2</v>
      </c>
      <c r="E26" t="str">
        <f t="shared" si="2"/>
        <v>100+590619.365823233i</v>
      </c>
      <c r="F26" t="str">
        <f t="shared" si="3"/>
        <v>3.44005881416407E-09-0.0000203176535521621i</v>
      </c>
      <c r="G26">
        <f t="shared" si="4"/>
        <v>2.0317653843386787E-5</v>
      </c>
      <c r="H26">
        <f t="shared" si="5"/>
        <v>-89.990299034830031</v>
      </c>
      <c r="I26" t="str">
        <f t="shared" si="6"/>
        <v>11.9999996559941+0.00203176535521621i</v>
      </c>
      <c r="J26">
        <f t="shared" si="7"/>
        <v>11.999999827997041</v>
      </c>
      <c r="K26">
        <f t="shared" si="8"/>
        <v>9.7009651699650201E-3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084126275C0F4EA2B226E682B7A175" ma:contentTypeVersion="13" ma:contentTypeDescription="Create a new document." ma:contentTypeScope="" ma:versionID="b0a6fffb61f5c99aae3b629f52a62cf0">
  <xsd:schema xmlns:xsd="http://www.w3.org/2001/XMLSchema" xmlns:xs="http://www.w3.org/2001/XMLSchema" xmlns:p="http://schemas.microsoft.com/office/2006/metadata/properties" xmlns:ns3="a12fe08c-d961-42b5-8243-a968499d8e5e" xmlns:ns4="bc2bc07b-b850-40fa-bc7b-300a8ce20a14" targetNamespace="http://schemas.microsoft.com/office/2006/metadata/properties" ma:root="true" ma:fieldsID="adcb3cfce0f75f129f6b94236a68a7f8" ns3:_="" ns4:_="">
    <xsd:import namespace="a12fe08c-d961-42b5-8243-a968499d8e5e"/>
    <xsd:import namespace="bc2bc07b-b850-40fa-bc7b-300a8ce20a1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2fe08c-d961-42b5-8243-a968499d8e5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2bc07b-b850-40fa-bc7b-300a8ce20a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0EC451C-B9F2-4194-84C2-3751D8338A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2fe08c-d961-42b5-8243-a968499d8e5e"/>
    <ds:schemaRef ds:uri="bc2bc07b-b850-40fa-bc7b-300a8ce20a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E6281A-1944-4DA8-AC7A-3936D1A70E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5816F9-D169-470D-B4F8-C0216F604A6E}">
  <ds:schemaRefs>
    <ds:schemaRef ds:uri="http://purl.org/dc/elements/1.1/"/>
    <ds:schemaRef ds:uri="http://schemas.microsoft.com/office/2006/metadata/properties"/>
    <ds:schemaRef ds:uri="a12fe08c-d961-42b5-8243-a968499d8e5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bc2bc07b-b850-40fa-bc7b-300a8ce20a1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Parallel RLC</vt:lpstr>
      <vt:lpstr>Series RLC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2021-04-23T13:10:51Z</dcterms:created>
  <dcterms:modified xsi:type="dcterms:W3CDTF">2021-04-23T14:33:57Z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0x010100A0084126275C0F4EA2B226E682B7A175</vt:lpwstr>
  </property>
</Properties>
</file>