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2000885_student_uwtsd_ac_uk/Documents/"/>
    </mc:Choice>
  </mc:AlternateContent>
  <bookViews>
    <workbookView xWindow="0" yWindow="0" windowWidth="21570" windowHeight="8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7" i="1"/>
  <c r="B7" i="1" l="1"/>
  <c r="I7" i="1" l="1"/>
  <c r="E3" i="1"/>
  <c r="C7" i="1" l="1"/>
  <c r="F7" i="1" s="1"/>
  <c r="D7" i="1"/>
  <c r="B8" i="1"/>
  <c r="B9" i="1"/>
  <c r="I9" i="1" s="1"/>
  <c r="C9" i="1" s="1"/>
  <c r="E9" i="1" s="1"/>
  <c r="B10" i="1"/>
  <c r="I10" i="1" s="1"/>
  <c r="C10" i="1" s="1"/>
  <c r="B11" i="1"/>
  <c r="I11" i="1" s="1"/>
  <c r="C11" i="1" s="1"/>
  <c r="B12" i="1"/>
  <c r="I12" i="1" s="1"/>
  <c r="C12" i="1" s="1"/>
  <c r="B13" i="1"/>
  <c r="I13" i="1" s="1"/>
  <c r="C13" i="1" s="1"/>
  <c r="B14" i="1"/>
  <c r="I14" i="1" s="1"/>
  <c r="C14" i="1" s="1"/>
  <c r="B15" i="1"/>
  <c r="I15" i="1" s="1"/>
  <c r="C15" i="1" s="1"/>
  <c r="B16" i="1"/>
  <c r="I16" i="1" s="1"/>
  <c r="C16" i="1" s="1"/>
  <c r="B17" i="1"/>
  <c r="I17" i="1" s="1"/>
  <c r="C17" i="1" s="1"/>
  <c r="B18" i="1"/>
  <c r="I18" i="1" s="1"/>
  <c r="C18" i="1" s="1"/>
  <c r="B19" i="1"/>
  <c r="I19" i="1" s="1"/>
  <c r="C19" i="1" s="1"/>
  <c r="B20" i="1"/>
  <c r="I20" i="1" s="1"/>
  <c r="C20" i="1" s="1"/>
  <c r="B21" i="1"/>
  <c r="I21" i="1" s="1"/>
  <c r="C21" i="1" s="1"/>
  <c r="B22" i="1"/>
  <c r="I22" i="1" s="1"/>
  <c r="C22" i="1" s="1"/>
  <c r="B23" i="1"/>
  <c r="I23" i="1" s="1"/>
  <c r="C23" i="1" s="1"/>
  <c r="B24" i="1"/>
  <c r="I24" i="1" s="1"/>
  <c r="C24" i="1" s="1"/>
  <c r="B25" i="1"/>
  <c r="I25" i="1" s="1"/>
  <c r="C25" i="1" s="1"/>
  <c r="B26" i="1"/>
  <c r="I26" i="1" s="1"/>
  <c r="C26" i="1" s="1"/>
  <c r="B27" i="1"/>
  <c r="I27" i="1" s="1"/>
  <c r="C27" i="1" s="1"/>
  <c r="B28" i="1"/>
  <c r="I28" i="1" s="1"/>
  <c r="C28" i="1" s="1"/>
  <c r="B29" i="1"/>
  <c r="I29" i="1" s="1"/>
  <c r="C29" i="1" s="1"/>
  <c r="B30" i="1"/>
  <c r="I30" i="1" s="1"/>
  <c r="C30" i="1" s="1"/>
  <c r="B31" i="1"/>
  <c r="I31" i="1" s="1"/>
  <c r="C31" i="1" s="1"/>
  <c r="B32" i="1"/>
  <c r="I32" i="1" s="1"/>
  <c r="C32" i="1" s="1"/>
  <c r="B33" i="1"/>
  <c r="I33" i="1" s="1"/>
  <c r="C33" i="1" s="1"/>
  <c r="B34" i="1"/>
  <c r="I34" i="1" s="1"/>
  <c r="C34" i="1" s="1"/>
  <c r="B35" i="1"/>
  <c r="I35" i="1" s="1"/>
  <c r="C35" i="1" s="1"/>
  <c r="B36" i="1"/>
  <c r="I36" i="1" s="1"/>
  <c r="C36" i="1" s="1"/>
  <c r="B37" i="1"/>
  <c r="I37" i="1" s="1"/>
  <c r="C37" i="1" s="1"/>
  <c r="B38" i="1"/>
  <c r="I38" i="1" s="1"/>
  <c r="C38" i="1" s="1"/>
  <c r="B39" i="1"/>
  <c r="I39" i="1" s="1"/>
  <c r="C39" i="1" s="1"/>
  <c r="B40" i="1"/>
  <c r="I40" i="1" s="1"/>
  <c r="C40" i="1" s="1"/>
  <c r="B41" i="1"/>
  <c r="I41" i="1" s="1"/>
  <c r="C41" i="1" s="1"/>
  <c r="B42" i="1"/>
  <c r="I42" i="1" s="1"/>
  <c r="C42" i="1" s="1"/>
  <c r="B43" i="1"/>
  <c r="I43" i="1" s="1"/>
  <c r="C43" i="1" s="1"/>
  <c r="B44" i="1"/>
  <c r="I44" i="1" s="1"/>
  <c r="C44" i="1" s="1"/>
  <c r="B45" i="1"/>
  <c r="I45" i="1" s="1"/>
  <c r="C45" i="1" s="1"/>
  <c r="B46" i="1"/>
  <c r="I46" i="1" s="1"/>
  <c r="C46" i="1" s="1"/>
  <c r="B47" i="1"/>
  <c r="I47" i="1" s="1"/>
  <c r="C47" i="1" s="1"/>
  <c r="B48" i="1"/>
  <c r="I48" i="1" s="1"/>
  <c r="C48" i="1" s="1"/>
  <c r="B49" i="1"/>
  <c r="I49" i="1" s="1"/>
  <c r="C49" i="1" s="1"/>
  <c r="B50" i="1"/>
  <c r="I50" i="1" s="1"/>
  <c r="C50" i="1" s="1"/>
  <c r="B51" i="1"/>
  <c r="I51" i="1" s="1"/>
  <c r="C51" i="1" s="1"/>
  <c r="B52" i="1"/>
  <c r="I52" i="1" s="1"/>
  <c r="C52" i="1" s="1"/>
  <c r="B53" i="1"/>
  <c r="I53" i="1" s="1"/>
  <c r="C53" i="1" s="1"/>
  <c r="B54" i="1"/>
  <c r="I54" i="1" s="1"/>
  <c r="C54" i="1" s="1"/>
  <c r="B55" i="1"/>
  <c r="I55" i="1" s="1"/>
  <c r="C55" i="1" s="1"/>
  <c r="B56" i="1"/>
  <c r="I56" i="1" s="1"/>
  <c r="C56" i="1" s="1"/>
  <c r="B57" i="1"/>
  <c r="I57" i="1" s="1"/>
  <c r="C57" i="1" s="1"/>
  <c r="B58" i="1"/>
  <c r="I58" i="1" s="1"/>
  <c r="C58" i="1" s="1"/>
  <c r="B59" i="1"/>
  <c r="I59" i="1" s="1"/>
  <c r="C59" i="1" s="1"/>
  <c r="B60" i="1"/>
  <c r="I60" i="1" s="1"/>
  <c r="C60" i="1" s="1"/>
  <c r="B61" i="1"/>
  <c r="I61" i="1" s="1"/>
  <c r="C61" i="1" s="1"/>
  <c r="B62" i="1"/>
  <c r="I62" i="1" s="1"/>
  <c r="C62" i="1" s="1"/>
  <c r="B63" i="1"/>
  <c r="I63" i="1" s="1"/>
  <c r="C63" i="1" s="1"/>
  <c r="B64" i="1"/>
  <c r="I64" i="1" s="1"/>
  <c r="C64" i="1" s="1"/>
  <c r="B65" i="1"/>
  <c r="I65" i="1" s="1"/>
  <c r="C65" i="1" s="1"/>
  <c r="B66" i="1"/>
  <c r="I66" i="1" s="1"/>
  <c r="C66" i="1" s="1"/>
  <c r="B67" i="1"/>
  <c r="I67" i="1" s="1"/>
  <c r="C67" i="1" s="1"/>
  <c r="B68" i="1"/>
  <c r="I68" i="1" s="1"/>
  <c r="C68" i="1" s="1"/>
  <c r="B69" i="1"/>
  <c r="I69" i="1" s="1"/>
  <c r="C69" i="1" s="1"/>
  <c r="B70" i="1"/>
  <c r="I70" i="1" s="1"/>
  <c r="C70" i="1" s="1"/>
  <c r="B71" i="1"/>
  <c r="I71" i="1" s="1"/>
  <c r="C71" i="1" s="1"/>
  <c r="B72" i="1"/>
  <c r="I72" i="1" s="1"/>
  <c r="C72" i="1" s="1"/>
  <c r="B73" i="1"/>
  <c r="I73" i="1" s="1"/>
  <c r="C73" i="1" s="1"/>
  <c r="B74" i="1"/>
  <c r="I74" i="1" s="1"/>
  <c r="C74" i="1" s="1"/>
  <c r="B75" i="1"/>
  <c r="I75" i="1" s="1"/>
  <c r="C75" i="1" s="1"/>
  <c r="B76" i="1"/>
  <c r="I76" i="1" s="1"/>
  <c r="C76" i="1" s="1"/>
  <c r="B77" i="1"/>
  <c r="I77" i="1" s="1"/>
  <c r="C77" i="1" s="1"/>
  <c r="B78" i="1"/>
  <c r="I78" i="1" s="1"/>
  <c r="C78" i="1" s="1"/>
  <c r="B79" i="1"/>
  <c r="I79" i="1" s="1"/>
  <c r="C79" i="1" s="1"/>
  <c r="B80" i="1"/>
  <c r="I80" i="1" s="1"/>
  <c r="C80" i="1" s="1"/>
  <c r="B81" i="1"/>
  <c r="I81" i="1" s="1"/>
  <c r="C81" i="1" s="1"/>
  <c r="B82" i="1"/>
  <c r="I82" i="1" s="1"/>
  <c r="C82" i="1" s="1"/>
  <c r="B83" i="1"/>
  <c r="I83" i="1" s="1"/>
  <c r="C83" i="1" s="1"/>
  <c r="B84" i="1"/>
  <c r="I84" i="1" s="1"/>
  <c r="C84" i="1" s="1"/>
  <c r="B85" i="1"/>
  <c r="I85" i="1" s="1"/>
  <c r="C85" i="1" s="1"/>
  <c r="B86" i="1"/>
  <c r="I86" i="1" s="1"/>
  <c r="C86" i="1" s="1"/>
  <c r="B87" i="1"/>
  <c r="I87" i="1" s="1"/>
  <c r="C87" i="1" s="1"/>
  <c r="B88" i="1"/>
  <c r="I88" i="1" s="1"/>
  <c r="C88" i="1" s="1"/>
  <c r="B89" i="1"/>
  <c r="I89" i="1" s="1"/>
  <c r="C89" i="1" s="1"/>
  <c r="B90" i="1"/>
  <c r="I90" i="1" s="1"/>
  <c r="C90" i="1" s="1"/>
  <c r="B91" i="1"/>
  <c r="I91" i="1" s="1"/>
  <c r="C91" i="1" s="1"/>
  <c r="B92" i="1"/>
  <c r="I92" i="1" s="1"/>
  <c r="C92" i="1" s="1"/>
  <c r="B93" i="1"/>
  <c r="I93" i="1" s="1"/>
  <c r="C93" i="1" s="1"/>
  <c r="B94" i="1"/>
  <c r="I94" i="1" s="1"/>
  <c r="C94" i="1" s="1"/>
  <c r="B95" i="1"/>
  <c r="I95" i="1" s="1"/>
  <c r="C95" i="1" s="1"/>
  <c r="B96" i="1"/>
  <c r="I96" i="1" s="1"/>
  <c r="C96" i="1" s="1"/>
  <c r="B97" i="1"/>
  <c r="I97" i="1" s="1"/>
  <c r="C97" i="1" s="1"/>
  <c r="D97" i="1" l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I8" i="1"/>
  <c r="C8" i="1" s="1"/>
  <c r="E8" i="1" s="1"/>
  <c r="N3" i="1"/>
  <c r="E7" i="1"/>
  <c r="D8" i="1" l="1"/>
  <c r="F9" i="1"/>
  <c r="E10" i="1"/>
  <c r="F10" i="1"/>
  <c r="E11" i="1"/>
  <c r="F11" i="1"/>
  <c r="E12" i="1"/>
  <c r="F12" i="1"/>
  <c r="F13" i="1"/>
  <c r="E13" i="1"/>
  <c r="F14" i="1"/>
  <c r="E14" i="1"/>
  <c r="F15" i="1"/>
  <c r="E15" i="1"/>
  <c r="F16" i="1"/>
  <c r="E16" i="1"/>
  <c r="F17" i="1"/>
  <c r="E17" i="1"/>
  <c r="E18" i="1"/>
  <c r="F18" i="1"/>
  <c r="E19" i="1"/>
  <c r="F19" i="1"/>
  <c r="E20" i="1"/>
  <c r="F20" i="1"/>
  <c r="F21" i="1"/>
  <c r="E21" i="1"/>
  <c r="F22" i="1"/>
  <c r="E22" i="1"/>
  <c r="F23" i="1"/>
  <c r="E23" i="1"/>
  <c r="F24" i="1"/>
  <c r="E24" i="1"/>
  <c r="F25" i="1"/>
  <c r="E25" i="1"/>
  <c r="E26" i="1"/>
  <c r="F26" i="1"/>
  <c r="E27" i="1"/>
  <c r="F27" i="1"/>
  <c r="E28" i="1"/>
  <c r="F28" i="1"/>
  <c r="F29" i="1"/>
  <c r="E29" i="1"/>
  <c r="F30" i="1"/>
  <c r="E30" i="1"/>
  <c r="F31" i="1"/>
  <c r="E31" i="1"/>
  <c r="F32" i="1"/>
  <c r="E32" i="1"/>
  <c r="F33" i="1"/>
  <c r="E33" i="1"/>
  <c r="E34" i="1"/>
  <c r="F34" i="1"/>
  <c r="E35" i="1"/>
  <c r="F35" i="1"/>
  <c r="E36" i="1"/>
  <c r="F36" i="1"/>
  <c r="F37" i="1"/>
  <c r="E37" i="1"/>
  <c r="F38" i="1"/>
  <c r="E38" i="1"/>
  <c r="F39" i="1"/>
  <c r="E39" i="1"/>
  <c r="F40" i="1"/>
  <c r="E40" i="1"/>
  <c r="F41" i="1"/>
  <c r="E41" i="1"/>
  <c r="E42" i="1"/>
  <c r="F42" i="1"/>
  <c r="E43" i="1"/>
  <c r="F43" i="1"/>
  <c r="E44" i="1"/>
  <c r="F44" i="1"/>
  <c r="F45" i="1"/>
  <c r="E45" i="1"/>
  <c r="E46" i="1"/>
  <c r="F46" i="1"/>
  <c r="F47" i="1"/>
  <c r="E47" i="1"/>
  <c r="F48" i="1"/>
  <c r="E48" i="1"/>
  <c r="F49" i="1"/>
  <c r="E49" i="1"/>
  <c r="E50" i="1"/>
  <c r="F50" i="1"/>
  <c r="E51" i="1"/>
  <c r="F51" i="1"/>
  <c r="E52" i="1"/>
  <c r="F52" i="1"/>
  <c r="F53" i="1"/>
  <c r="E53" i="1"/>
  <c r="F54" i="1"/>
  <c r="E54" i="1"/>
  <c r="F55" i="1"/>
  <c r="E55" i="1"/>
  <c r="F56" i="1"/>
  <c r="E56" i="1"/>
  <c r="F57" i="1"/>
  <c r="E57" i="1"/>
  <c r="E58" i="1"/>
  <c r="F58" i="1"/>
  <c r="E59" i="1"/>
  <c r="F59" i="1"/>
  <c r="E60" i="1"/>
  <c r="F60" i="1"/>
  <c r="F61" i="1"/>
  <c r="E61" i="1"/>
  <c r="F62" i="1"/>
  <c r="E62" i="1"/>
  <c r="F63" i="1"/>
  <c r="E63" i="1"/>
  <c r="F64" i="1"/>
  <c r="E64" i="1"/>
  <c r="F65" i="1"/>
  <c r="E65" i="1"/>
  <c r="E66" i="1"/>
  <c r="F66" i="1"/>
  <c r="E67" i="1"/>
  <c r="F67" i="1"/>
  <c r="E68" i="1"/>
  <c r="F68" i="1"/>
  <c r="F69" i="1"/>
  <c r="E69" i="1"/>
  <c r="E70" i="1"/>
  <c r="F70" i="1"/>
  <c r="F71" i="1"/>
  <c r="E71" i="1"/>
  <c r="F72" i="1"/>
  <c r="E72" i="1"/>
  <c r="F73" i="1"/>
  <c r="E73" i="1"/>
  <c r="E74" i="1"/>
  <c r="F74" i="1"/>
  <c r="E75" i="1"/>
  <c r="F75" i="1"/>
  <c r="E76" i="1"/>
  <c r="F76" i="1"/>
  <c r="F77" i="1"/>
  <c r="E77" i="1"/>
  <c r="F78" i="1"/>
  <c r="E78" i="1"/>
  <c r="F79" i="1"/>
  <c r="E79" i="1"/>
  <c r="F80" i="1"/>
  <c r="E80" i="1"/>
  <c r="F81" i="1"/>
  <c r="E81" i="1"/>
  <c r="E82" i="1"/>
  <c r="F82" i="1"/>
  <c r="E83" i="1"/>
  <c r="F83" i="1"/>
  <c r="E84" i="1"/>
  <c r="F84" i="1"/>
  <c r="F85" i="1"/>
  <c r="E85" i="1"/>
  <c r="F86" i="1"/>
  <c r="E86" i="1"/>
  <c r="F87" i="1"/>
  <c r="E87" i="1"/>
  <c r="F88" i="1"/>
  <c r="E88" i="1"/>
  <c r="F89" i="1"/>
  <c r="E89" i="1"/>
  <c r="E90" i="1"/>
  <c r="F90" i="1"/>
  <c r="E91" i="1"/>
  <c r="F91" i="1"/>
  <c r="E92" i="1"/>
  <c r="F92" i="1"/>
  <c r="F93" i="1"/>
  <c r="E93" i="1"/>
  <c r="F94" i="1"/>
  <c r="E94" i="1"/>
  <c r="F95" i="1"/>
  <c r="E95" i="1"/>
  <c r="F96" i="1"/>
  <c r="E96" i="1"/>
  <c r="F97" i="1"/>
  <c r="E97" i="1"/>
  <c r="F8" i="1" l="1"/>
  <c r="N4" i="1"/>
  <c r="N2" i="1"/>
</calcChain>
</file>

<file path=xl/sharedStrings.xml><?xml version="1.0" encoding="utf-8"?>
<sst xmlns="http://schemas.openxmlformats.org/spreadsheetml/2006/main" count="48" uniqueCount="44">
  <si>
    <t>Cylinders</t>
  </si>
  <si>
    <t>Bore</t>
  </si>
  <si>
    <t>Stroke</t>
  </si>
  <si>
    <t>Engine Volume</t>
  </si>
  <si>
    <t>Specific Gravity of fuel</t>
  </si>
  <si>
    <t>Dyno Torque Arm</t>
  </si>
  <si>
    <t>Baro</t>
  </si>
  <si>
    <t>Humidity</t>
  </si>
  <si>
    <t>Ambient temp</t>
  </si>
  <si>
    <t>Calorific Value of Fuel</t>
  </si>
  <si>
    <t>Specs</t>
  </si>
  <si>
    <t>No.</t>
  </si>
  <si>
    <t>at RPM</t>
  </si>
  <si>
    <t>mm</t>
  </si>
  <si>
    <t>m^3</t>
  </si>
  <si>
    <t>m</t>
  </si>
  <si>
    <t>Bar</t>
  </si>
  <si>
    <t>%</t>
  </si>
  <si>
    <t>Deg C</t>
  </si>
  <si>
    <t>kJ/kg</t>
  </si>
  <si>
    <t>Peak Power</t>
  </si>
  <si>
    <t>Peak Torque</t>
  </si>
  <si>
    <t>Lowest SFC</t>
  </si>
  <si>
    <t>Dyno Speed</t>
  </si>
  <si>
    <t>Torque</t>
  </si>
  <si>
    <t>Corrected Power</t>
  </si>
  <si>
    <t>BMEP</t>
  </si>
  <si>
    <t>Specific Fuel Consumption</t>
  </si>
  <si>
    <t>Overall Thermal Efficiency</t>
  </si>
  <si>
    <t>Fuel Flow Rate</t>
  </si>
  <si>
    <t>Brake Power</t>
  </si>
  <si>
    <t>Lambda</t>
  </si>
  <si>
    <t>Load</t>
  </si>
  <si>
    <t>Factory Peak Power</t>
  </si>
  <si>
    <t>rpm</t>
  </si>
  <si>
    <t>Nm</t>
  </si>
  <si>
    <t>kW</t>
  </si>
  <si>
    <t>kPa</t>
  </si>
  <si>
    <t>kg/kWh</t>
  </si>
  <si>
    <t>l/min</t>
  </si>
  <si>
    <t>kg/s</t>
  </si>
  <si>
    <t>Newtons</t>
  </si>
  <si>
    <t>Factory Peak Torque</t>
  </si>
  <si>
    <t>Jacob Quarry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</si>
</sst>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0" fillId="0" borderId="0" xfId="0" quotePrefix="1"/>
    <xf numFmtId="0" fontId="2" fillId="0" borderId="0" xfId="0" applyFont="1"/>
    <xf numFmtId="0" fontId="3" fillId="0" borderId="0" xfId="0" applyFont="1"/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4" fontId="1" fillId="0" borderId="0" xfId="0" applyNumberFormat="1" applyFont="1"/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Sheet1!$B$5:$B$6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Sheet1!$A$7:$A$97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Sheet1!$B$7:$B$97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8B-4DCE-A749-166F970BF7CA}"/>
            </c:ext>
          </c:extLst>
        </c:ser>
        <c:ser>
          <c:idx val="1"/>
          <c:order val="1"/>
          <c:tx>
            <c:v>Max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errBars>
            <c:errDir val="x"/>
            <c:errBarType val="minus"/>
            <c:errValType val="percentage"/>
            <c:noEndCap val="1"/>
            <c:val val="100"/>
            <c:spPr>
              <a:noFill/>
              <a:ln w="0" cap="flat" cmpd="sng" algn="ctr">
                <a:solidFill>
                  <a:schemeClr val="accent2"/>
                </a:solidFill>
                <a:prstDash val="sysDot"/>
                <a:round/>
              </a:ln>
              <a:effectLst/>
            </c:spPr>
          </c:errBars>
          <c:errBars>
            <c:errDir val="y"/>
            <c:errBarType val="minus"/>
            <c:errValType val="percentage"/>
            <c:noEndCap val="1"/>
            <c:val val="100"/>
            <c:spPr>
              <a:noFill/>
              <a:ln w="0" cap="flat" cmpd="sng" algn="ctr">
                <a:solidFill>
                  <a:schemeClr val="accent2"/>
                </a:solidFill>
                <a:prstDash val="sysDot"/>
                <a:round/>
              </a:ln>
              <a:effectLst/>
            </c:spPr>
          </c:errBars>
          <c:xVal>
            <c:numRef>
              <c:f>Sheet1!$O$3</c:f>
              <c:numCache>
                <c:formatCode>General</c:formatCode>
                <c:ptCount val="1"/>
                <c:pt idx="0">
                  <c:v>2350</c:v>
                </c:pt>
              </c:numCache>
            </c:numRef>
          </c:xVal>
          <c:yVal>
            <c:numRef>
              <c:f>Sheet1!$N$3</c:f>
              <c:numCache>
                <c:formatCode>0.000</c:formatCode>
                <c:ptCount val="1"/>
                <c:pt idx="0">
                  <c:v>103.458343872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85D-463F-AB13-3CB8083360FF}"/>
            </c:ext>
          </c:extLst>
        </c:ser>
        <c:ser>
          <c:idx val="2"/>
          <c:order val="2"/>
          <c:tx>
            <c:v>Factory Max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errBars>
            <c:errDir val="x"/>
            <c:errBarType val="minus"/>
            <c:errValType val="percentage"/>
            <c:noEndCap val="1"/>
            <c:val val="100"/>
            <c:spPr>
              <a:noFill/>
              <a:ln w="0" cap="flat" cmpd="sng" algn="ctr">
                <a:solidFill>
                  <a:schemeClr val="accent3"/>
                </a:solidFill>
                <a:prstDash val="sysDot"/>
                <a:round/>
              </a:ln>
              <a:effectLst/>
            </c:spPr>
          </c:errBars>
          <c:errBars>
            <c:errDir val="y"/>
            <c:errBarType val="minus"/>
            <c:errValType val="percentage"/>
            <c:noEndCap val="1"/>
            <c:val val="100"/>
            <c:spPr>
              <a:noFill/>
              <a:ln w="0" cap="flat" cmpd="sng" algn="ctr">
                <a:solidFill>
                  <a:schemeClr val="accent3"/>
                </a:solidFill>
                <a:prstDash val="sysDot"/>
                <a:round/>
              </a:ln>
              <a:effectLst/>
            </c:spPr>
          </c:errBars>
          <c:xVal>
            <c:numRef>
              <c:f>Sheet1!$O$6</c:f>
              <c:numCache>
                <c:formatCode>General</c:formatCode>
                <c:ptCount val="1"/>
                <c:pt idx="0">
                  <c:v>5700</c:v>
                </c:pt>
              </c:numCache>
            </c:numRef>
          </c:xVal>
          <c:yVal>
            <c:numRef>
              <c:f>Sheet1!$N$6</c:f>
              <c:numCache>
                <c:formatCode>General</c:formatCode>
                <c:ptCount val="1"/>
                <c:pt idx="0">
                  <c:v>143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85D-463F-AB13-3CB8083360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782544"/>
        <c:axId val="368782216"/>
      </c:scatterChart>
      <c:valAx>
        <c:axId val="368782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782216"/>
        <c:crosses val="autoZero"/>
        <c:crossBetween val="midCat"/>
      </c:valAx>
      <c:valAx>
        <c:axId val="368782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782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Sheet1!$E$5:$E$6</c:f>
              <c:strCache>
                <c:ptCount val="2"/>
                <c:pt idx="0">
                  <c:v>Specific Fuel Consumption</c:v>
                </c:pt>
                <c:pt idx="1">
                  <c:v>kg/kWh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Sheet1!$A$7:$A$97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Sheet1!$E$7:$E$97</c:f>
              <c:numCache>
                <c:formatCode>0.000</c:formatCode>
                <c:ptCount val="91"/>
                <c:pt idx="0">
                  <c:v>0.36486147528737328</c:v>
                </c:pt>
                <c:pt idx="1">
                  <c:v>0.35568611832190089</c:v>
                </c:pt>
                <c:pt idx="2">
                  <c:v>0.3425050312708609</c:v>
                </c:pt>
                <c:pt idx="3">
                  <c:v>0.32199798163637033</c:v>
                </c:pt>
                <c:pt idx="4">
                  <c:v>0.31058874188397961</c:v>
                </c:pt>
                <c:pt idx="5">
                  <c:v>0.31139963439416002</c:v>
                </c:pt>
                <c:pt idx="6">
                  <c:v>0.29419958460740886</c:v>
                </c:pt>
                <c:pt idx="7">
                  <c:v>0.27955932835764685</c:v>
                </c:pt>
                <c:pt idx="8">
                  <c:v>0.27666782284571262</c:v>
                </c:pt>
                <c:pt idx="9">
                  <c:v>0.26742096323531206</c:v>
                </c:pt>
                <c:pt idx="10">
                  <c:v>0.26778246828148755</c:v>
                </c:pt>
                <c:pt idx="11">
                  <c:v>0.27058767147552676</c:v>
                </c:pt>
                <c:pt idx="12">
                  <c:v>0.26817075152782427</c:v>
                </c:pt>
                <c:pt idx="13">
                  <c:v>0.26709387527404665</c:v>
                </c:pt>
                <c:pt idx="14">
                  <c:v>0.26290770049738532</c:v>
                </c:pt>
                <c:pt idx="15">
                  <c:v>0.26260041406995355</c:v>
                </c:pt>
                <c:pt idx="16">
                  <c:v>0.2691531206529556</c:v>
                </c:pt>
                <c:pt idx="17">
                  <c:v>0.27270098581090424</c:v>
                </c:pt>
                <c:pt idx="18">
                  <c:v>0.27265063556269165</c:v>
                </c:pt>
                <c:pt idx="19">
                  <c:v>0.2709310318110863</c:v>
                </c:pt>
                <c:pt idx="20">
                  <c:v>0.27239128076638541</c:v>
                </c:pt>
                <c:pt idx="21">
                  <c:v>0.26910032700871162</c:v>
                </c:pt>
                <c:pt idx="22">
                  <c:v>0.26689385727715759</c:v>
                </c:pt>
                <c:pt idx="23">
                  <c:v>0.26541798294672669</c:v>
                </c:pt>
                <c:pt idx="24">
                  <c:v>0.26512480322169774</c:v>
                </c:pt>
                <c:pt idx="25">
                  <c:v>0.2636625007882909</c:v>
                </c:pt>
                <c:pt idx="26">
                  <c:v>0.26373984027968672</c:v>
                </c:pt>
                <c:pt idx="27">
                  <c:v>0.26651344683856493</c:v>
                </c:pt>
                <c:pt idx="28">
                  <c:v>0.26794467376248193</c:v>
                </c:pt>
                <c:pt idx="29">
                  <c:v>0.266096318768405</c:v>
                </c:pt>
                <c:pt idx="30">
                  <c:v>0.26763326953313482</c:v>
                </c:pt>
                <c:pt idx="31">
                  <c:v>0.26773901053557569</c:v>
                </c:pt>
                <c:pt idx="32">
                  <c:v>0.27155942784587883</c:v>
                </c:pt>
                <c:pt idx="33">
                  <c:v>0.27250444283535658</c:v>
                </c:pt>
                <c:pt idx="34">
                  <c:v>0.27449154992770097</c:v>
                </c:pt>
                <c:pt idx="35">
                  <c:v>0.27747321009691289</c:v>
                </c:pt>
                <c:pt idx="36">
                  <c:v>0.27556804481604974</c:v>
                </c:pt>
                <c:pt idx="37">
                  <c:v>0.27598906720162114</c:v>
                </c:pt>
                <c:pt idx="38">
                  <c:v>0.28031747828568054</c:v>
                </c:pt>
                <c:pt idx="39">
                  <c:v>0.28396652642632692</c:v>
                </c:pt>
                <c:pt idx="40">
                  <c:v>0.28889096953758409</c:v>
                </c:pt>
                <c:pt idx="41">
                  <c:v>0.29564531372726249</c:v>
                </c:pt>
                <c:pt idx="42">
                  <c:v>0.29652111626064309</c:v>
                </c:pt>
                <c:pt idx="43">
                  <c:v>0.30082803528471458</c:v>
                </c:pt>
                <c:pt idx="44">
                  <c:v>0.29936348832567083</c:v>
                </c:pt>
                <c:pt idx="45">
                  <c:v>0.3010460885553688</c:v>
                </c:pt>
                <c:pt idx="46">
                  <c:v>0.29778720034392991</c:v>
                </c:pt>
                <c:pt idx="47">
                  <c:v>0.2959119888369795</c:v>
                </c:pt>
                <c:pt idx="48">
                  <c:v>0.29700539109265528</c:v>
                </c:pt>
                <c:pt idx="49">
                  <c:v>0.29371810239177021</c:v>
                </c:pt>
                <c:pt idx="50">
                  <c:v>0.29687165194698412</c:v>
                </c:pt>
                <c:pt idx="51">
                  <c:v>0.29506686542583049</c:v>
                </c:pt>
                <c:pt idx="52">
                  <c:v>0.30268777820336801</c:v>
                </c:pt>
                <c:pt idx="53">
                  <c:v>0.30170842464828262</c:v>
                </c:pt>
                <c:pt idx="54">
                  <c:v>0.30598027045058862</c:v>
                </c:pt>
                <c:pt idx="55">
                  <c:v>0.30275995687423674</c:v>
                </c:pt>
                <c:pt idx="56">
                  <c:v>0.30414381573506982</c:v>
                </c:pt>
                <c:pt idx="57">
                  <c:v>0.30723648744393134</c:v>
                </c:pt>
                <c:pt idx="58">
                  <c:v>0.30696833160124465</c:v>
                </c:pt>
                <c:pt idx="59">
                  <c:v>0.31321218042122367</c:v>
                </c:pt>
                <c:pt idx="60">
                  <c:v>0.31421557998866695</c:v>
                </c:pt>
                <c:pt idx="61">
                  <c:v>0.3164666204632095</c:v>
                </c:pt>
                <c:pt idx="62">
                  <c:v>0.31808284152593314</c:v>
                </c:pt>
                <c:pt idx="63">
                  <c:v>0.32128654808991031</c:v>
                </c:pt>
                <c:pt idx="64">
                  <c:v>0.32103378487687073</c:v>
                </c:pt>
                <c:pt idx="65">
                  <c:v>0.32217024096228414</c:v>
                </c:pt>
                <c:pt idx="66">
                  <c:v>0.32565592690409967</c:v>
                </c:pt>
                <c:pt idx="67">
                  <c:v>0.32708615763881815</c:v>
                </c:pt>
                <c:pt idx="68">
                  <c:v>0.32711353402741111</c:v>
                </c:pt>
                <c:pt idx="69">
                  <c:v>0.32384612180102479</c:v>
                </c:pt>
                <c:pt idx="70">
                  <c:v>0.32689706103078175</c:v>
                </c:pt>
                <c:pt idx="71">
                  <c:v>0.32669834062138042</c:v>
                </c:pt>
                <c:pt idx="72">
                  <c:v>0.32804121825732552</c:v>
                </c:pt>
                <c:pt idx="73">
                  <c:v>0.32900771928308958</c:v>
                </c:pt>
                <c:pt idx="74">
                  <c:v>0.32888182091917745</c:v>
                </c:pt>
                <c:pt idx="75">
                  <c:v>0.33363252416450029</c:v>
                </c:pt>
                <c:pt idx="76">
                  <c:v>0.33471338193492667</c:v>
                </c:pt>
                <c:pt idx="77">
                  <c:v>0.33823614777827143</c:v>
                </c:pt>
                <c:pt idx="78">
                  <c:v>0.34206711160858444</c:v>
                </c:pt>
                <c:pt idx="79">
                  <c:v>0.34368827174974614</c:v>
                </c:pt>
                <c:pt idx="80">
                  <c:v>0.34464946575687644</c:v>
                </c:pt>
                <c:pt idx="81">
                  <c:v>0.34860654732236729</c:v>
                </c:pt>
                <c:pt idx="82">
                  <c:v>0.351160873144581</c:v>
                </c:pt>
                <c:pt idx="83">
                  <c:v>0.35538101339605599</c:v>
                </c:pt>
                <c:pt idx="84">
                  <c:v>0.35890901968040761</c:v>
                </c:pt>
                <c:pt idx="85">
                  <c:v>0.35929277663431597</c:v>
                </c:pt>
                <c:pt idx="86">
                  <c:v>0.36217730978727408</c:v>
                </c:pt>
                <c:pt idx="87">
                  <c:v>0.36177460748114637</c:v>
                </c:pt>
                <c:pt idx="88">
                  <c:v>0.37100967040210725</c:v>
                </c:pt>
                <c:pt idx="89">
                  <c:v>0.37601693476354281</c:v>
                </c:pt>
                <c:pt idx="90">
                  <c:v>0.37920374976963289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4BA-4FF9-BFEB-C9C15F49C6C0}"/>
            </c:ext>
          </c:extLst>
        </c:ser>
        <c:ser>
          <c:idx val="1"/>
          <c:order val="1"/>
          <c:tx>
            <c:v>Min Point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x"/>
            <c:errBarType val="minus"/>
            <c:errValType val="percentage"/>
            <c:noEndCap val="1"/>
            <c:val val="100"/>
            <c:spPr>
              <a:noFill/>
              <a:ln w="0" cap="flat" cmpd="sng" algn="ctr">
                <a:solidFill>
                  <a:schemeClr val="accent2"/>
                </a:solidFill>
                <a:prstDash val="sysDot"/>
                <a:round/>
              </a:ln>
              <a:effectLst/>
            </c:spPr>
          </c:errBars>
          <c:errBars>
            <c:errDir val="y"/>
            <c:errBarType val="minus"/>
            <c:errValType val="percentage"/>
            <c:noEndCap val="0"/>
            <c:val val="100"/>
            <c:spPr>
              <a:noFill/>
              <a:ln w="0" cap="flat" cmpd="sng" algn="ctr">
                <a:solidFill>
                  <a:schemeClr val="accent2"/>
                </a:solidFill>
                <a:prstDash val="sysDot"/>
                <a:round/>
              </a:ln>
              <a:effectLst/>
            </c:spPr>
          </c:errBars>
          <c:xVal>
            <c:numRef>
              <c:f>Sheet1!$O$4</c:f>
              <c:numCache>
                <c:formatCode>General</c:formatCode>
                <c:ptCount val="1"/>
                <c:pt idx="0">
                  <c:v>1750</c:v>
                </c:pt>
              </c:numCache>
            </c:numRef>
          </c:xVal>
          <c:yVal>
            <c:numRef>
              <c:f>Sheet1!$N$4</c:f>
              <c:numCache>
                <c:formatCode>0.000</c:formatCode>
                <c:ptCount val="1"/>
                <c:pt idx="0">
                  <c:v>0.26260041406995355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34A-40B9-AF24-7B8F8FBB69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304640"/>
        <c:axId val="502302344"/>
      </c:scatterChart>
      <c:valAx>
        <c:axId val="502304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302344"/>
        <c:crosses val="autoZero"/>
        <c:crossBetween val="midCat"/>
      </c:valAx>
      <c:valAx>
        <c:axId val="502302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Specific Fuel Consumption (kg/kWh)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304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Sheet1!$I$5:$I$6</c:f>
              <c:strCache>
                <c:ptCount val="2"/>
                <c:pt idx="0">
                  <c:v>Brake Power</c:v>
                </c:pt>
                <c:pt idx="1">
                  <c:v>kW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Sheet1!$A$7:$A$97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Sheet1!$I$7:$I$97</c:f>
              <c:numCache>
                <c:formatCode>0.000</c:formatCode>
                <c:ptCount val="91"/>
                <c:pt idx="0">
                  <c:v>8.7371346834664827</c:v>
                </c:pt>
                <c:pt idx="1">
                  <c:v>9.2171367598239655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10.84704912823981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12.893281372575197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18.954554833387515</c:v>
                </c:pt>
                <c:pt idx="18">
                  <c:v>19.506119830540303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24.886674179595101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27.500036377713229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29.586163434047421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30.70440988870245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36.904665939752178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39.135828150413978</c:v>
                </c:pt>
                <c:pt idx="55">
                  <c:v>39.649313677655698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</c:v>
                </c:pt>
                <c:pt idx="60">
                  <c:v>41.006741063005101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41.302236040957794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42.020368285295362</c:v>
                </c:pt>
                <c:pt idx="67">
                  <c:v>42.369623017404045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43.557702478629587</c:v>
                </c:pt>
                <c:pt idx="71">
                  <c:v>43.9514992984817</c:v>
                </c:pt>
                <c:pt idx="72">
                  <c:v>44.089063786194096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41.753927323532814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BA7-4A5D-9630-3BC58DD88DF1}"/>
            </c:ext>
          </c:extLst>
        </c:ser>
        <c:ser>
          <c:idx val="1"/>
          <c:order val="1"/>
          <c:tx>
            <c:v>Max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errBars>
            <c:errDir val="x"/>
            <c:errBarType val="minus"/>
            <c:errValType val="percentage"/>
            <c:noEndCap val="1"/>
            <c:val val="100"/>
            <c:spPr>
              <a:noFill/>
              <a:ln w="0" cap="flat" cmpd="sng" algn="ctr">
                <a:solidFill>
                  <a:schemeClr val="accent2"/>
                </a:solidFill>
                <a:prstDash val="sysDot"/>
                <a:round/>
              </a:ln>
              <a:effectLst/>
            </c:spPr>
          </c:errBars>
          <c:errBars>
            <c:errDir val="y"/>
            <c:errBarType val="minus"/>
            <c:errValType val="percentage"/>
            <c:noEndCap val="1"/>
            <c:val val="100"/>
            <c:spPr>
              <a:noFill/>
              <a:ln w="0" cap="flat" cmpd="sng" algn="ctr">
                <a:solidFill>
                  <a:schemeClr val="accent2"/>
                </a:solidFill>
                <a:prstDash val="sysDot"/>
                <a:round/>
              </a:ln>
              <a:effectLst/>
            </c:spPr>
          </c:errBars>
          <c:xVal>
            <c:numRef>
              <c:f>Sheet1!$O$2</c:f>
              <c:numCache>
                <c:formatCode>General</c:formatCode>
                <c:ptCount val="1"/>
                <c:pt idx="0">
                  <c:v>4700</c:v>
                </c:pt>
              </c:numCache>
            </c:numRef>
          </c:xVal>
          <c:yVal>
            <c:numRef>
              <c:f>Sheet1!$N$2</c:f>
              <c:numCache>
                <c:formatCode>0.000</c:formatCode>
                <c:ptCount val="1"/>
                <c:pt idx="0">
                  <c:v>43.880503822516033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FA-475A-989E-8158E001E076}"/>
            </c:ext>
          </c:extLst>
        </c:ser>
        <c:ser>
          <c:idx val="2"/>
          <c:order val="2"/>
          <c:tx>
            <c:v>Factory Max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errBars>
            <c:errDir val="x"/>
            <c:errBarType val="minus"/>
            <c:errValType val="percentage"/>
            <c:noEndCap val="1"/>
            <c:val val="100"/>
            <c:spPr>
              <a:noFill/>
              <a:ln w="0" cap="flat" cmpd="sng" algn="ctr">
                <a:solidFill>
                  <a:schemeClr val="accent3"/>
                </a:solidFill>
                <a:prstDash val="sysDot"/>
                <a:round/>
              </a:ln>
              <a:effectLst/>
            </c:spPr>
          </c:errBars>
          <c:errBars>
            <c:errDir val="y"/>
            <c:errBarType val="minus"/>
            <c:errValType val="percentage"/>
            <c:noEndCap val="1"/>
            <c:val val="100"/>
            <c:spPr>
              <a:noFill/>
              <a:ln w="0" cap="flat" cmpd="sng" algn="ctr">
                <a:solidFill>
                  <a:schemeClr val="accent3"/>
                </a:solidFill>
                <a:prstDash val="sysDot"/>
                <a:round/>
              </a:ln>
              <a:effectLst/>
            </c:spPr>
          </c:errBars>
          <c:xVal>
            <c:numRef>
              <c:f>Sheet1!$O$5</c:f>
              <c:numCache>
                <c:formatCode>General</c:formatCode>
                <c:ptCount val="1"/>
                <c:pt idx="0">
                  <c:v>6800</c:v>
                </c:pt>
              </c:numCache>
            </c:numRef>
          </c:xVal>
          <c:yVal>
            <c:numRef>
              <c:f>Sheet1!$N$5</c:f>
              <c:numCache>
                <c:formatCode>General</c:formatCode>
                <c:ptCount val="1"/>
                <c:pt idx="0">
                  <c:v>95.449600000000004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BFA-475A-989E-8158E001E0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968944"/>
        <c:axId val="365975176"/>
      </c:scatterChart>
      <c:valAx>
        <c:axId val="365968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975176"/>
        <c:crosses val="autoZero"/>
        <c:crossBetween val="midCat"/>
      </c:valAx>
      <c:valAx>
        <c:axId val="365975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968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BMEP against RPM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Sheet1!$A$7:$A$97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Sheet1!$D$7:$D$97</c:f>
              <c:numCache>
                <c:formatCode>0.000</c:formatCode>
                <c:ptCount val="91"/>
                <c:pt idx="0">
                  <c:v>659.22757846913566</c:v>
                </c:pt>
                <c:pt idx="1">
                  <c:v>662.32793012148136</c:v>
                </c:pt>
                <c:pt idx="2">
                  <c:v>668.34170993777786</c:v>
                </c:pt>
                <c:pt idx="3">
                  <c:v>671.69344145382706</c:v>
                </c:pt>
                <c:pt idx="4">
                  <c:v>682.01935277827158</c:v>
                </c:pt>
                <c:pt idx="5">
                  <c:v>692.97049094320982</c:v>
                </c:pt>
                <c:pt idx="6">
                  <c:v>705.71996197925921</c:v>
                </c:pt>
                <c:pt idx="7">
                  <c:v>720.6029390380246</c:v>
                </c:pt>
                <c:pt idx="8">
                  <c:v>736.53010937678994</c:v>
                </c:pt>
                <c:pt idx="9">
                  <c:v>746.29525023604924</c:v>
                </c:pt>
                <c:pt idx="10">
                  <c:v>754.04290654814804</c:v>
                </c:pt>
                <c:pt idx="11">
                  <c:v>759.21875348543199</c:v>
                </c:pt>
                <c:pt idx="12">
                  <c:v>763.62112391901223</c:v>
                </c:pt>
                <c:pt idx="13">
                  <c:v>765.56126081580248</c:v>
                </c:pt>
                <c:pt idx="14">
                  <c:v>764.81356686222205</c:v>
                </c:pt>
                <c:pt idx="15">
                  <c:v>766.13492255604933</c:v>
                </c:pt>
                <c:pt idx="16">
                  <c:v>770.79511849086396</c:v>
                </c:pt>
                <c:pt idx="17">
                  <c:v>773.05109162666656</c:v>
                </c:pt>
                <c:pt idx="18">
                  <c:v>774.61093590913583</c:v>
                </c:pt>
                <c:pt idx="19">
                  <c:v>779.58696808296293</c:v>
                </c:pt>
                <c:pt idx="20">
                  <c:v>787.3797438577775</c:v>
                </c:pt>
                <c:pt idx="21">
                  <c:v>791.81434247901223</c:v>
                </c:pt>
                <c:pt idx="22">
                  <c:v>797.94414377086412</c:v>
                </c:pt>
                <c:pt idx="23">
                  <c:v>804.37689002666639</c:v>
                </c:pt>
                <c:pt idx="24">
                  <c:v>806.5877436997531</c:v>
                </c:pt>
                <c:pt idx="25">
                  <c:v>812.33080673975303</c:v>
                </c:pt>
                <c:pt idx="26">
                  <c:v>816.40444965925917</c:v>
                </c:pt>
                <c:pt idx="27">
                  <c:v>817.44864293925912</c:v>
                </c:pt>
                <c:pt idx="28">
                  <c:v>816.59781878518504</c:v>
                </c:pt>
                <c:pt idx="29">
                  <c:v>815.70832080592595</c:v>
                </c:pt>
                <c:pt idx="30">
                  <c:v>814.97351812740726</c:v>
                </c:pt>
                <c:pt idx="31">
                  <c:v>813.69083625876556</c:v>
                </c:pt>
                <c:pt idx="32">
                  <c:v>813.18807653135798</c:v>
                </c:pt>
                <c:pt idx="33">
                  <c:v>811.1641463466666</c:v>
                </c:pt>
                <c:pt idx="34">
                  <c:v>805.13102961777781</c:v>
                </c:pt>
                <c:pt idx="35">
                  <c:v>798.78852228740743</c:v>
                </c:pt>
                <c:pt idx="36">
                  <c:v>797.25446055506154</c:v>
                </c:pt>
                <c:pt idx="37">
                  <c:v>795.32076929580239</c:v>
                </c:pt>
                <c:pt idx="38">
                  <c:v>789.71306464395047</c:v>
                </c:pt>
                <c:pt idx="39">
                  <c:v>785.31713984790122</c:v>
                </c:pt>
                <c:pt idx="40">
                  <c:v>784.49209824395052</c:v>
                </c:pt>
                <c:pt idx="41">
                  <c:v>780.71495465086412</c:v>
                </c:pt>
                <c:pt idx="42">
                  <c:v>780.72140028839488</c:v>
                </c:pt>
                <c:pt idx="43">
                  <c:v>778.96174124246897</c:v>
                </c:pt>
                <c:pt idx="44">
                  <c:v>777.31810367209857</c:v>
                </c:pt>
                <c:pt idx="45">
                  <c:v>778.89083922962959</c:v>
                </c:pt>
                <c:pt idx="46">
                  <c:v>784.0022297916048</c:v>
                </c:pt>
                <c:pt idx="47">
                  <c:v>787.53443915851847</c:v>
                </c:pt>
                <c:pt idx="48">
                  <c:v>792.38155858172831</c:v>
                </c:pt>
                <c:pt idx="49">
                  <c:v>795.87509412345662</c:v>
                </c:pt>
                <c:pt idx="50">
                  <c:v>795.57214915950613</c:v>
                </c:pt>
                <c:pt idx="51">
                  <c:v>800.58040952098759</c:v>
                </c:pt>
                <c:pt idx="52">
                  <c:v>799.6844659041974</c:v>
                </c:pt>
                <c:pt idx="53">
                  <c:v>799.04634778864204</c:v>
                </c:pt>
                <c:pt idx="54">
                  <c:v>798.06661088395049</c:v>
                </c:pt>
                <c:pt idx="55">
                  <c:v>797.75722028246901</c:v>
                </c:pt>
                <c:pt idx="56">
                  <c:v>796.0942457995061</c:v>
                </c:pt>
                <c:pt idx="57">
                  <c:v>790.69924718617278</c:v>
                </c:pt>
                <c:pt idx="58">
                  <c:v>787.37974385777773</c:v>
                </c:pt>
                <c:pt idx="59">
                  <c:v>781.10813854024684</c:v>
                </c:pt>
                <c:pt idx="60">
                  <c:v>773.50228625382692</c:v>
                </c:pt>
                <c:pt idx="61">
                  <c:v>765.31632658962951</c:v>
                </c:pt>
                <c:pt idx="62">
                  <c:v>756.98856289975288</c:v>
                </c:pt>
                <c:pt idx="63">
                  <c:v>750.91677234567885</c:v>
                </c:pt>
                <c:pt idx="64">
                  <c:v>747.24920459061707</c:v>
                </c:pt>
                <c:pt idx="65">
                  <c:v>741.4674677254319</c:v>
                </c:pt>
                <c:pt idx="66">
                  <c:v>737.32292279308638</c:v>
                </c:pt>
                <c:pt idx="67">
                  <c:v>734.90580871901227</c:v>
                </c:pt>
                <c:pt idx="68">
                  <c:v>733.97119127703706</c:v>
                </c:pt>
                <c:pt idx="69">
                  <c:v>734.70599395555553</c:v>
                </c:pt>
                <c:pt idx="70">
                  <c:v>730.32940607209878</c:v>
                </c:pt>
                <c:pt idx="71">
                  <c:v>728.83401816493813</c:v>
                </c:pt>
                <c:pt idx="72">
                  <c:v>723.16830277530846</c:v>
                </c:pt>
                <c:pt idx="73">
                  <c:v>715.85894981530851</c:v>
                </c:pt>
                <c:pt idx="74">
                  <c:v>708.84609618172829</c:v>
                </c:pt>
                <c:pt idx="75">
                  <c:v>700.3443002785184</c:v>
                </c:pt>
                <c:pt idx="76">
                  <c:v>690.17308425481463</c:v>
                </c:pt>
                <c:pt idx="77">
                  <c:v>678.33889374814805</c:v>
                </c:pt>
                <c:pt idx="78">
                  <c:v>667.97430859851841</c:v>
                </c:pt>
                <c:pt idx="79">
                  <c:v>659.61431672098752</c:v>
                </c:pt>
                <c:pt idx="80">
                  <c:v>651.69262819555547</c:v>
                </c:pt>
                <c:pt idx="81">
                  <c:v>640.14784681402466</c:v>
                </c:pt>
                <c:pt idx="82">
                  <c:v>628.97497871802477</c:v>
                </c:pt>
                <c:pt idx="83">
                  <c:v>617.80533344079015</c:v>
                </c:pt>
                <c:pt idx="84">
                  <c:v>611.06770852977763</c:v>
                </c:pt>
                <c:pt idx="85">
                  <c:v>600.07338459338257</c:v>
                </c:pt>
                <c:pt idx="86">
                  <c:v>591.63604506548165</c:v>
                </c:pt>
                <c:pt idx="87">
                  <c:v>583.93479734360494</c:v>
                </c:pt>
                <c:pt idx="88">
                  <c:v>577.7701896090864</c:v>
                </c:pt>
                <c:pt idx="89">
                  <c:v>573.18218481461736</c:v>
                </c:pt>
                <c:pt idx="90">
                  <c:v>571.38900845353078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7F4-46B0-91FE-33496DA5B3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005216"/>
        <c:axId val="518006856"/>
      </c:scatterChart>
      <c:valAx>
        <c:axId val="518005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06856"/>
        <c:crosses val="autoZero"/>
        <c:crossBetween val="midCat"/>
      </c:valAx>
      <c:valAx>
        <c:axId val="518006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(kPa)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05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145483</xdr:colOff>
      <xdr:row>31</xdr:row>
      <xdr:rowOff>130510</xdr:rowOff>
    </xdr:from>
    <xdr:to>
      <xdr:col>23</xdr:col>
      <xdr:colOff>480714</xdr:colOff>
      <xdr:row>46</xdr:row>
      <xdr:rowOff>16210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13606</xdr:colOff>
      <xdr:row>2</xdr:row>
      <xdr:rowOff>43542</xdr:rowOff>
    </xdr:from>
    <xdr:to>
      <xdr:col>23</xdr:col>
      <xdr:colOff>299356</xdr:colOff>
      <xdr:row>16</xdr:row>
      <xdr:rowOff>119742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122463</xdr:colOff>
      <xdr:row>16</xdr:row>
      <xdr:rowOff>125187</xdr:rowOff>
    </xdr:from>
    <xdr:to>
      <xdr:col>23</xdr:col>
      <xdr:colOff>408213</xdr:colOff>
      <xdr:row>31</xdr:row>
      <xdr:rowOff>10887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176893</xdr:colOff>
      <xdr:row>48</xdr:row>
      <xdr:rowOff>84365</xdr:rowOff>
    </xdr:from>
    <xdr:to>
      <xdr:col>21</xdr:col>
      <xdr:colOff>462643</xdr:colOff>
      <xdr:row>62</xdr:row>
      <xdr:rowOff>160565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"/>
  <sheetViews>
    <sheetView tabSelected="1" zoomScale="85" zoomScaleNormal="85" workbookViewId="0">
      <selection activeCell="A2" sqref="A2"/>
    </sheetView>
  </sheetViews>
  <sheetFormatPr defaultRowHeight="15" x14ac:dyDescent="0.25"/>
  <cols>
    <col min="1" max="1" width="15.42578125" bestFit="1" customWidth="1"/>
    <col min="2" max="2" width="9.7109375" bestFit="1" customWidth="1"/>
    <col min="3" max="3" width="20.7109375" customWidth="1"/>
    <col min="4" max="4" width="18.7109375" bestFit="1" customWidth="1"/>
    <col min="5" max="5" width="32.85546875" bestFit="1" customWidth="1"/>
    <col min="6" max="6" width="32" bestFit="1" customWidth="1"/>
    <col min="7" max="7" width="18.5703125" bestFit="1" customWidth="1"/>
    <col min="8" max="8" width="32.85546875" bestFit="1" customWidth="1"/>
    <col min="9" max="9" width="17.28515625" bestFit="1" customWidth="1"/>
    <col min="10" max="10" width="27.28515625" bestFit="1" customWidth="1"/>
    <col min="11" max="11" width="11.42578125" bestFit="1" customWidth="1"/>
    <col min="13" max="13" width="21.42578125" bestFit="1" customWidth="1"/>
  </cols>
  <sheetData>
    <row r="1" spans="1:18" x14ac:dyDescent="0.25">
      <c r="A1" t="s">
        <v>43</v>
      </c>
      <c r="B1" s="7" t="s">
        <v>0</v>
      </c>
      <c r="C1" s="7" t="s">
        <v>1</v>
      </c>
      <c r="D1" s="7" t="s">
        <v>2</v>
      </c>
      <c r="E1" s="3" t="s">
        <v>3</v>
      </c>
      <c r="F1" s="7" t="s">
        <v>4</v>
      </c>
      <c r="G1" s="7" t="s">
        <v>5</v>
      </c>
      <c r="H1" s="3" t="s">
        <v>6</v>
      </c>
      <c r="I1" s="3" t="s">
        <v>7</v>
      </c>
      <c r="J1" s="3" t="s">
        <v>8</v>
      </c>
      <c r="K1" s="8" t="s">
        <v>9</v>
      </c>
      <c r="M1" t="s">
        <v>10</v>
      </c>
      <c r="N1" t="s">
        <v>11</v>
      </c>
      <c r="O1" t="s">
        <v>12</v>
      </c>
    </row>
    <row r="2" spans="1:18" x14ac:dyDescent="0.25">
      <c r="A2">
        <v>2000885</v>
      </c>
      <c r="B2" s="3"/>
      <c r="C2" s="8" t="s">
        <v>13</v>
      </c>
      <c r="D2" s="8" t="s">
        <v>13</v>
      </c>
      <c r="E2" s="3" t="s">
        <v>14</v>
      </c>
      <c r="F2" s="8"/>
      <c r="G2" s="7" t="s">
        <v>15</v>
      </c>
      <c r="H2" s="3" t="s">
        <v>16</v>
      </c>
      <c r="I2" s="3" t="s">
        <v>17</v>
      </c>
      <c r="J2" s="3" t="s">
        <v>18</v>
      </c>
      <c r="K2" s="8" t="s">
        <v>19</v>
      </c>
      <c r="M2" t="s">
        <v>20</v>
      </c>
      <c r="N2" s="10">
        <f>MAX(C7:C97)</f>
        <v>43.880503822516033</v>
      </c>
      <c r="O2">
        <v>4700</v>
      </c>
    </row>
    <row r="3" spans="1:18" x14ac:dyDescent="0.25">
      <c r="B3" s="2">
        <v>4</v>
      </c>
      <c r="C3" s="2">
        <v>75</v>
      </c>
      <c r="D3" s="2">
        <v>90</v>
      </c>
      <c r="E3" s="2">
        <f>(D3*0.001)*B3*PI()*(C3*0.001)^2*0.25</f>
        <v>1.5904312808798329E-3</v>
      </c>
      <c r="F3" s="1">
        <v>0.75</v>
      </c>
      <c r="G3" s="1">
        <v>0.81577599999999995</v>
      </c>
      <c r="H3" s="5">
        <v>1.0188999999999999</v>
      </c>
      <c r="I3" s="5">
        <v>46</v>
      </c>
      <c r="J3" s="5">
        <v>27</v>
      </c>
      <c r="K3">
        <v>43391</v>
      </c>
      <c r="M3" t="s">
        <v>21</v>
      </c>
      <c r="N3" s="10">
        <f>MAX(B7:B97)</f>
        <v>103.458343872</v>
      </c>
      <c r="O3">
        <v>2350</v>
      </c>
    </row>
    <row r="4" spans="1:18" x14ac:dyDescent="0.25">
      <c r="A4" s="2"/>
      <c r="B4" s="2"/>
      <c r="C4" s="2"/>
      <c r="D4" s="2"/>
      <c r="E4" s="1"/>
      <c r="F4" s="4"/>
      <c r="G4" s="5"/>
      <c r="H4" s="5"/>
      <c r="I4" s="5"/>
      <c r="M4" t="s">
        <v>22</v>
      </c>
      <c r="N4" s="10">
        <f>MIN(E7:E97)</f>
        <v>0.26260041406995355</v>
      </c>
      <c r="O4">
        <v>1750</v>
      </c>
    </row>
    <row r="5" spans="1:18" x14ac:dyDescent="0.25">
      <c r="A5" s="3" t="s">
        <v>23</v>
      </c>
      <c r="B5" s="8" t="s">
        <v>24</v>
      </c>
      <c r="C5" s="8" t="s">
        <v>25</v>
      </c>
      <c r="D5" s="3" t="s">
        <v>26</v>
      </c>
      <c r="E5" s="7" t="s">
        <v>27</v>
      </c>
      <c r="F5" s="8" t="s">
        <v>28</v>
      </c>
      <c r="G5" s="3" t="s">
        <v>29</v>
      </c>
      <c r="H5" s="7" t="s">
        <v>27</v>
      </c>
      <c r="I5" s="8" t="s">
        <v>30</v>
      </c>
      <c r="J5" s="3" t="s">
        <v>31</v>
      </c>
      <c r="K5" s="3" t="s">
        <v>32</v>
      </c>
      <c r="M5" t="s">
        <v>33</v>
      </c>
      <c r="N5">
        <v>95.449600000000004</v>
      </c>
      <c r="O5">
        <v>6800</v>
      </c>
    </row>
    <row r="6" spans="1:18" x14ac:dyDescent="0.25">
      <c r="A6" s="3" t="s">
        <v>34</v>
      </c>
      <c r="B6" s="3" t="s">
        <v>35</v>
      </c>
      <c r="C6" s="8" t="s">
        <v>36</v>
      </c>
      <c r="D6" s="3" t="s">
        <v>37</v>
      </c>
      <c r="E6" s="7" t="s">
        <v>38</v>
      </c>
      <c r="F6" s="8"/>
      <c r="G6" s="3" t="s">
        <v>39</v>
      </c>
      <c r="H6" s="7" t="s">
        <v>40</v>
      </c>
      <c r="I6" s="8" t="s">
        <v>36</v>
      </c>
      <c r="J6" s="3" t="s">
        <v>31</v>
      </c>
      <c r="K6" s="3" t="s">
        <v>41</v>
      </c>
      <c r="M6" t="s">
        <v>42</v>
      </c>
      <c r="N6">
        <v>143</v>
      </c>
      <c r="O6">
        <v>5700</v>
      </c>
    </row>
    <row r="7" spans="1:18" x14ac:dyDescent="0.25">
      <c r="A7" s="2">
        <v>1000</v>
      </c>
      <c r="B7" s="9">
        <f>K7*G$3</f>
        <v>83.433490399999997</v>
      </c>
      <c r="C7" s="10">
        <f>I7*(H$3/1.01325)*SQRT(293/(J$3+273))</f>
        <v>8.6827473289823498</v>
      </c>
      <c r="D7" s="9">
        <f>(120*I7)/(A7*E$3)</f>
        <v>659.22757846913566</v>
      </c>
      <c r="E7" s="11">
        <f>(G7*F$3*60)/(C7)</f>
        <v>0.36486147528737328</v>
      </c>
      <c r="F7" s="10">
        <f>(C7)/(H7*K$3)</f>
        <v>0.22739181692952531</v>
      </c>
      <c r="G7" s="13">
        <v>7.0400000000000004E-2</v>
      </c>
      <c r="H7" s="12">
        <f>(G7*F$3)/60</f>
        <v>8.8000000000000003E-4</v>
      </c>
      <c r="I7" s="10">
        <f t="shared" ref="I7:I38" si="0">(2*PI()*A7*B7)/(60*1000)</f>
        <v>8.7371346834664827</v>
      </c>
      <c r="J7" s="9">
        <v>1.2658</v>
      </c>
      <c r="K7" s="9">
        <v>102.27500000000001</v>
      </c>
      <c r="R7" s="6"/>
    </row>
    <row r="8" spans="1:18" x14ac:dyDescent="0.25">
      <c r="A8" s="2">
        <v>1050</v>
      </c>
      <c r="B8" s="9">
        <f>K8*G$3</f>
        <v>83.825878656</v>
      </c>
      <c r="C8" s="10">
        <f>I8*(H$3/1.01325)*SQRT(293/(J$3+273))</f>
        <v>9.159761464324184</v>
      </c>
      <c r="D8" s="9">
        <f>(120*I8)/(A8*E$3)</f>
        <v>662.32793012148136</v>
      </c>
      <c r="E8" s="11">
        <f>(G8*F$3*60)/(C8)</f>
        <v>0.35568611832190089</v>
      </c>
      <c r="F8" s="10">
        <f>(C8)/(H8*K$3)</f>
        <v>0.23325766601354136</v>
      </c>
      <c r="G8" s="13">
        <v>7.2400000000000006E-2</v>
      </c>
      <c r="H8" s="12">
        <f>(G8*F$3)/60</f>
        <v>9.0499999999999999E-4</v>
      </c>
      <c r="I8" s="10">
        <f t="shared" si="0"/>
        <v>9.2171367598239655</v>
      </c>
      <c r="J8" s="9">
        <v>1.26783</v>
      </c>
      <c r="K8" s="9">
        <v>102.756</v>
      </c>
    </row>
    <row r="9" spans="1:18" x14ac:dyDescent="0.25">
      <c r="A9" s="2">
        <v>1100</v>
      </c>
      <c r="B9" s="9">
        <f>K9*G$3</f>
        <v>84.586997663999995</v>
      </c>
      <c r="C9" s="10">
        <f>I9*(H$3/1.01325)*SQRT(293/(J$3+273))</f>
        <v>9.6830694360727083</v>
      </c>
      <c r="D9" s="9">
        <f>(120*I9)/(A9*E$3)</f>
        <v>668.34170993777786</v>
      </c>
      <c r="E9" s="11">
        <f>(G9*F$3*60)/(C9)</f>
        <v>0.3425050312708609</v>
      </c>
      <c r="F9" s="10">
        <f>(C9)/(H9*K$3)</f>
        <v>0.24223443809084103</v>
      </c>
      <c r="G9" s="13">
        <v>7.3700000000000002E-2</v>
      </c>
      <c r="H9" s="12">
        <f>(G9*F$3)/60</f>
        <v>9.2125000000000009E-4</v>
      </c>
      <c r="I9" s="10">
        <f t="shared" si="0"/>
        <v>9.7437226498494454</v>
      </c>
      <c r="J9" s="9">
        <v>1.2734399999999999</v>
      </c>
      <c r="K9" s="9">
        <v>103.68899999999999</v>
      </c>
    </row>
    <row r="10" spans="1:18" x14ac:dyDescent="0.25">
      <c r="A10" s="2">
        <v>1150</v>
      </c>
      <c r="B10" s="9">
        <f>K10*G$3</f>
        <v>85.011201184000001</v>
      </c>
      <c r="C10" s="10">
        <f>I10*(H$3/1.01325)*SQRT(293/(J$3+273))</f>
        <v>10.173976816101785</v>
      </c>
      <c r="D10" s="9">
        <f>(120*I10)/(A10*E$3)</f>
        <v>671.69344145382706</v>
      </c>
      <c r="E10" s="11">
        <f>(G10*F$3*60)/(C10)</f>
        <v>0.32199798163637033</v>
      </c>
      <c r="F10" s="10">
        <f>(C10)/(H10*K$3)</f>
        <v>0.25766159580116971</v>
      </c>
      <c r="G10" s="13">
        <v>7.2800000000000004E-2</v>
      </c>
      <c r="H10" s="12">
        <f>(G10*F$3)/60</f>
        <v>9.1E-4</v>
      </c>
      <c r="I10" s="10">
        <f t="shared" si="0"/>
        <v>10.237704995979101</v>
      </c>
      <c r="J10" s="9">
        <v>1.2847599999999999</v>
      </c>
      <c r="K10" s="9">
        <v>104.209</v>
      </c>
    </row>
    <row r="11" spans="1:18" x14ac:dyDescent="0.25">
      <c r="A11" s="2">
        <v>1200</v>
      </c>
      <c r="B11" s="9">
        <f>K11*G$3</f>
        <v>86.318074335999995</v>
      </c>
      <c r="C11" s="10">
        <f>I11*(H$3/1.01325)*SQRT(293/(J$3+273))</f>
        <v>10.779527872425733</v>
      </c>
      <c r="D11" s="9">
        <f>(120*I11)/(A11*E$3)</f>
        <v>682.01935277827158</v>
      </c>
      <c r="E11" s="11">
        <f>(G11*F$3*60)/(C11)</f>
        <v>0.31058874188397961</v>
      </c>
      <c r="F11" s="10">
        <f>(C11)/(H11*K$3)</f>
        <v>0.26712659734516409</v>
      </c>
      <c r="G11" s="13">
        <v>7.4399999999999994E-2</v>
      </c>
      <c r="H11" s="12">
        <f>(G11*F$3)/60</f>
        <v>9.2999999999999995E-4</v>
      </c>
      <c r="I11" s="10">
        <f t="shared" si="0"/>
        <v>10.84704912823981</v>
      </c>
      <c r="J11" s="9">
        <v>1.2918099999999999</v>
      </c>
      <c r="K11" s="9">
        <v>105.81100000000001</v>
      </c>
    </row>
    <row r="12" spans="1:18" x14ac:dyDescent="0.25">
      <c r="A12" s="2">
        <v>1250</v>
      </c>
      <c r="B12" s="9">
        <f>K12*G$3</f>
        <v>87.704077760000004</v>
      </c>
      <c r="C12" s="10">
        <f>I12*(H$3/1.01325)*SQRT(293/(J$3+273))</f>
        <v>11.408972932521298</v>
      </c>
      <c r="D12" s="9">
        <f>(120*I12)/(A12*E$3)</f>
        <v>692.97049094320982</v>
      </c>
      <c r="E12" s="11">
        <f>(G12*F$3*60)/(C12)</f>
        <v>0.31139963439416002</v>
      </c>
      <c r="F12" s="10">
        <f>(C12)/(H12*K$3)</f>
        <v>0.26643099294126488</v>
      </c>
      <c r="G12" s="13">
        <v>7.8950000000000006E-2</v>
      </c>
      <c r="H12" s="12">
        <f>(G12*F$3)/60</f>
        <v>9.8687500000000012E-4</v>
      </c>
      <c r="I12" s="10">
        <f t="shared" si="0"/>
        <v>11.480436932528498</v>
      </c>
      <c r="J12" s="9">
        <v>1.2972900000000001</v>
      </c>
      <c r="K12" s="9">
        <v>107.51</v>
      </c>
    </row>
    <row r="13" spans="1:18" x14ac:dyDescent="0.25">
      <c r="A13" s="2">
        <v>1300</v>
      </c>
      <c r="B13" s="9">
        <f>K13*G$3</f>
        <v>89.317682687999991</v>
      </c>
      <c r="C13" s="10">
        <f>I13*(H$3/1.01325)*SQRT(293/(J$3+273))</f>
        <v>12.083633648714791</v>
      </c>
      <c r="D13" s="9">
        <f>(120*I13)/(A13*E$3)</f>
        <v>705.71996197925921</v>
      </c>
      <c r="E13" s="11">
        <f>(G13*F$3*60)/(C13)</f>
        <v>0.29419958460740886</v>
      </c>
      <c r="F13" s="10">
        <f>(C13)/(H13*K$3)</f>
        <v>0.28200758306269058</v>
      </c>
      <c r="G13" s="13">
        <v>7.9000000000000001E-2</v>
      </c>
      <c r="H13" s="12">
        <f>(G13*F$3)/60</f>
        <v>9.8749999999999988E-4</v>
      </c>
      <c r="I13" s="10">
        <f t="shared" si="0"/>
        <v>12.159323616625683</v>
      </c>
      <c r="J13" s="9">
        <v>1.29895</v>
      </c>
      <c r="K13" s="9">
        <v>109.488</v>
      </c>
    </row>
    <row r="14" spans="1:18" x14ac:dyDescent="0.25">
      <c r="A14" s="2">
        <v>1350</v>
      </c>
      <c r="B14" s="9">
        <f>K14*G$3</f>
        <v>91.201309471999991</v>
      </c>
      <c r="C14" s="10">
        <f>I14*(H$3/1.01325)*SQRT(293/(J$3+273))</f>
        <v>12.813022627588598</v>
      </c>
      <c r="D14" s="9">
        <f>(120*I14)/(A14*E$3)</f>
        <v>720.6029390380246</v>
      </c>
      <c r="E14" s="11">
        <f>(G14*F$3*60)/(C14)</f>
        <v>0.27955932835764685</v>
      </c>
      <c r="F14" s="10">
        <f>(C14)/(H14*K$3)</f>
        <v>0.29677605208380631</v>
      </c>
      <c r="G14" s="13">
        <v>7.9600000000000004E-2</v>
      </c>
      <c r="H14" s="12">
        <f>(G14*F$3)/60</f>
        <v>9.9500000000000001E-4</v>
      </c>
      <c r="I14" s="10">
        <f t="shared" si="0"/>
        <v>12.893281372575197</v>
      </c>
      <c r="J14" s="9">
        <v>1.2946899999999999</v>
      </c>
      <c r="K14" s="9">
        <v>111.797</v>
      </c>
    </row>
    <row r="15" spans="1:18" x14ac:dyDescent="0.25">
      <c r="A15" s="2">
        <v>1400</v>
      </c>
      <c r="B15" s="9">
        <f>K15*G$3</f>
        <v>93.217091967999991</v>
      </c>
      <c r="C15" s="10">
        <f>I15*(H$3/1.01325)*SQRT(293/(J$3+273))</f>
        <v>13.581268545621288</v>
      </c>
      <c r="D15" s="9">
        <f>(120*I15)/(A15*E$3)</f>
        <v>736.53010937678994</v>
      </c>
      <c r="E15" s="11">
        <f>(G15*F$3*60)/(C15)</f>
        <v>0.27666782284571262</v>
      </c>
      <c r="F15" s="10">
        <f>(C15)/(H15*K$3)</f>
        <v>0.2998777123404418</v>
      </c>
      <c r="G15" s="13">
        <v>8.3500000000000005E-2</v>
      </c>
      <c r="H15" s="12">
        <f>(G15*F$3)/60</f>
        <v>1.04375E-3</v>
      </c>
      <c r="I15" s="10">
        <f t="shared" si="0"/>
        <v>13.666339461398067</v>
      </c>
      <c r="J15" s="9">
        <v>1.2855000000000001</v>
      </c>
      <c r="K15" s="9">
        <v>114.268</v>
      </c>
    </row>
    <row r="16" spans="1:18" x14ac:dyDescent="0.25">
      <c r="A16" s="2">
        <v>1450</v>
      </c>
      <c r="B16" s="9">
        <f>K16*G$3</f>
        <v>94.452992607999988</v>
      </c>
      <c r="C16" s="10">
        <f>I16*(H$3/1.01325)*SQRT(293/(J$3+273))</f>
        <v>14.252809330606373</v>
      </c>
      <c r="D16" s="9">
        <f>(120*I16)/(A16*E$3)</f>
        <v>746.29525023604924</v>
      </c>
      <c r="E16" s="11">
        <f>(G16*F$3*60)/(C16)</f>
        <v>0.26742096323531206</v>
      </c>
      <c r="F16" s="10">
        <f>(C16)/(H16*K$3)</f>
        <v>0.31024685869588348</v>
      </c>
      <c r="G16" s="13">
        <v>8.4699999999999998E-2</v>
      </c>
      <c r="H16" s="12">
        <f>(G16*F$3)/60</f>
        <v>1.05875E-3</v>
      </c>
      <c r="I16" s="10">
        <f t="shared" si="0"/>
        <v>14.342086671531749</v>
      </c>
      <c r="J16" s="9">
        <v>1.2781800000000001</v>
      </c>
      <c r="K16" s="9">
        <v>115.783</v>
      </c>
    </row>
    <row r="17" spans="1:11" x14ac:dyDescent="0.25">
      <c r="A17" s="2">
        <v>1500</v>
      </c>
      <c r="B17" s="9">
        <f>K17*G$3</f>
        <v>95.43355536</v>
      </c>
      <c r="C17" s="10">
        <f>I17*(H$3/1.01325)*SQRT(293/(J$3+273))</f>
        <v>14.897353159828898</v>
      </c>
      <c r="D17" s="9">
        <f>(120*I17)/(A17*E$3)</f>
        <v>754.04290654814804</v>
      </c>
      <c r="E17" s="11">
        <f>(G17*F$3*60)/(C17)</f>
        <v>0.26778246828148755</v>
      </c>
      <c r="F17" s="10">
        <f>(C17)/(H17*K$3)</f>
        <v>0.30982802692658046</v>
      </c>
      <c r="G17" s="13">
        <v>8.8650000000000007E-2</v>
      </c>
      <c r="H17" s="12">
        <f>(G17*F$3)/60</f>
        <v>1.1081250000000002E-3</v>
      </c>
      <c r="I17" s="10">
        <f t="shared" si="0"/>
        <v>14.990667821246541</v>
      </c>
      <c r="J17" s="9">
        <v>1.2795000000000001</v>
      </c>
      <c r="K17" s="9">
        <v>116.985</v>
      </c>
    </row>
    <row r="18" spans="1:11" x14ac:dyDescent="0.25">
      <c r="A18" s="2">
        <v>1550</v>
      </c>
      <c r="B18" s="9">
        <f>K18*G$3</f>
        <v>96.088623487999996</v>
      </c>
      <c r="C18" s="10">
        <f>I18*(H$3/1.01325)*SQRT(293/(J$3+273))</f>
        <v>15.499597513552368</v>
      </c>
      <c r="D18" s="9">
        <f>(120*I18)/(A18*E$3)</f>
        <v>759.21875348543199</v>
      </c>
      <c r="E18" s="11">
        <f>(G18*F$3*60)/(C18)</f>
        <v>0.27058767147552676</v>
      </c>
      <c r="F18" s="10">
        <f>(C18)/(H18*K$3)</f>
        <v>0.30661601595062615</v>
      </c>
      <c r="G18" s="13">
        <v>9.3200000000000005E-2</v>
      </c>
      <c r="H18" s="12">
        <f>(G18*F$3)/60</f>
        <v>1.165E-3</v>
      </c>
      <c r="I18" s="10">
        <f t="shared" si="0"/>
        <v>15.596684538245249</v>
      </c>
      <c r="J18" s="9">
        <v>1.27766</v>
      </c>
      <c r="K18" s="9">
        <v>117.788</v>
      </c>
    </row>
    <row r="19" spans="1:11" x14ac:dyDescent="0.25">
      <c r="A19" s="2">
        <v>1600</v>
      </c>
      <c r="B19" s="9">
        <f>K19*G$3</f>
        <v>96.645798495999998</v>
      </c>
      <c r="C19" s="10">
        <f>I19*(H$3/1.01325)*SQRT(293/(J$3+273))</f>
        <v>16.092358974324021</v>
      </c>
      <c r="D19" s="9">
        <f>(120*I19)/(A19*E$3)</f>
        <v>763.62112391901223</v>
      </c>
      <c r="E19" s="11">
        <f>(G19*F$3*60)/(C19)</f>
        <v>0.26817075152782427</v>
      </c>
      <c r="F19" s="10">
        <f>(C19)/(H19*K$3)</f>
        <v>0.30937942829523923</v>
      </c>
      <c r="G19" s="13">
        <v>9.5899999999999999E-2</v>
      </c>
      <c r="H19" s="12">
        <f>(G19*F$3)/60</f>
        <v>1.1987499999999999E-3</v>
      </c>
      <c r="I19" s="10">
        <f t="shared" si="0"/>
        <v>16.193158962952165</v>
      </c>
      <c r="J19" s="9">
        <v>1.2823500000000001</v>
      </c>
      <c r="K19" s="9">
        <v>118.471</v>
      </c>
    </row>
    <row r="20" spans="1:11" x14ac:dyDescent="0.25">
      <c r="A20" s="2">
        <v>1650</v>
      </c>
      <c r="B20" s="9">
        <f>K20*G$3</f>
        <v>96.891347072000002</v>
      </c>
      <c r="C20" s="10">
        <f>I20*(H$3/1.01325)*SQRT(293/(J$3+273))</f>
        <v>16.63740883403101</v>
      </c>
      <c r="D20" s="9">
        <f>(120*I20)/(A20*E$3)</f>
        <v>765.56126081580248</v>
      </c>
      <c r="E20" s="11">
        <f>(G20*F$3*60)/(C20)</f>
        <v>0.26709387527404665</v>
      </c>
      <c r="F20" s="10">
        <f>(C20)/(H20*K$3)</f>
        <v>0.3106267925764179</v>
      </c>
      <c r="G20" s="13">
        <v>9.8750000000000004E-2</v>
      </c>
      <c r="H20" s="12">
        <f>(G20*F$3)/60</f>
        <v>1.234375E-3</v>
      </c>
      <c r="I20" s="10">
        <f t="shared" si="0"/>
        <v>16.741622928679778</v>
      </c>
      <c r="J20" s="9">
        <v>1.2902800000000001</v>
      </c>
      <c r="K20" s="9">
        <v>118.77200000000001</v>
      </c>
    </row>
    <row r="21" spans="1:11" x14ac:dyDescent="0.25">
      <c r="A21" s="2">
        <v>1700</v>
      </c>
      <c r="B21" s="9">
        <f>K21*G$3</f>
        <v>96.796717055999991</v>
      </c>
      <c r="C21" s="10">
        <f>I21*(H$3/1.01325)*SQRT(293/(J$3+273))</f>
        <v>17.124831229676271</v>
      </c>
      <c r="D21" s="9">
        <f>(120*I21)/(A21*E$3)</f>
        <v>764.81356686222205</v>
      </c>
      <c r="E21" s="11">
        <f>(G21*F$3*60)/(C21)</f>
        <v>0.26290770049738532</v>
      </c>
      <c r="F21" s="10">
        <f>(C21)/(H21*K$3)</f>
        <v>0.31557277948200696</v>
      </c>
      <c r="G21" s="13">
        <v>0.10005</v>
      </c>
      <c r="H21" s="12">
        <f>(G21*F$3)/60</f>
        <v>1.2506250000000002E-3</v>
      </c>
      <c r="I21" s="10">
        <f t="shared" si="0"/>
        <v>17.232098461035232</v>
      </c>
      <c r="J21" s="9">
        <v>1.29942</v>
      </c>
      <c r="K21" s="9">
        <v>118.65600000000001</v>
      </c>
    </row>
    <row r="22" spans="1:11" x14ac:dyDescent="0.25">
      <c r="A22" s="2">
        <v>1750</v>
      </c>
      <c r="B22" s="9">
        <f>K22*G$3</f>
        <v>96.963951135999991</v>
      </c>
      <c r="C22" s="10">
        <f>I22*(H$3/1.01325)*SQRT(293/(J$3+273))</f>
        <v>17.658959207751646</v>
      </c>
      <c r="D22" s="9">
        <f>(120*I22)/(A22*E$3)</f>
        <v>766.13492255604933</v>
      </c>
      <c r="E22" s="11">
        <f>(G22*F$3*60)/(C22)</f>
        <v>0.26260041406995355</v>
      </c>
      <c r="F22" s="10">
        <f>(C22)/(H22*K$3)</f>
        <v>0.31594205244124884</v>
      </c>
      <c r="G22" s="13">
        <v>0.10305</v>
      </c>
      <c r="H22" s="12">
        <f>(G22*F$3)/60</f>
        <v>1.2881250000000002E-3</v>
      </c>
      <c r="I22" s="10">
        <f t="shared" si="0"/>
        <v>17.769572132194007</v>
      </c>
      <c r="J22" s="9">
        <v>1.31053</v>
      </c>
      <c r="K22" s="9">
        <v>118.861</v>
      </c>
    </row>
    <row r="23" spans="1:11" x14ac:dyDescent="0.25">
      <c r="A23" s="2">
        <v>1800</v>
      </c>
      <c r="B23" s="9">
        <f>K23*G$3</f>
        <v>97.553757183999991</v>
      </c>
      <c r="C23" s="10">
        <f>I23*(H$3/1.01325)*SQRT(293/(J$3+273))</f>
        <v>18.273984667418677</v>
      </c>
      <c r="D23" s="9">
        <f>(120*I23)/(A23*E$3)</f>
        <v>770.79511849086396</v>
      </c>
      <c r="E23" s="11">
        <f>(G23*F$3*60)/(C23)</f>
        <v>0.2691531206529556</v>
      </c>
      <c r="F23" s="10">
        <f>(C23)/(H23*K$3)</f>
        <v>0.30825023909033344</v>
      </c>
      <c r="G23" s="13">
        <v>0.10929999999999999</v>
      </c>
      <c r="H23" s="12">
        <f>(G23*F$3)/60</f>
        <v>1.3662499999999998E-3</v>
      </c>
      <c r="I23" s="10">
        <f t="shared" si="0"/>
        <v>18.38845001396021</v>
      </c>
      <c r="J23" s="9">
        <v>1.3149</v>
      </c>
      <c r="K23" s="9">
        <v>119.584</v>
      </c>
    </row>
    <row r="24" spans="1:11" x14ac:dyDescent="0.25">
      <c r="A24" s="2">
        <v>1850</v>
      </c>
      <c r="B24" s="9">
        <f>K24*G$3</f>
        <v>97.839278783999987</v>
      </c>
      <c r="C24" s="10">
        <f>I24*(H$3/1.01325)*SQRT(293/(J$3+273))</f>
        <v>18.836565569153883</v>
      </c>
      <c r="D24" s="9">
        <f>(120*I24)/(A24*E$3)</f>
        <v>773.05109162666656</v>
      </c>
      <c r="E24" s="11">
        <f>(G24*F$3*60)/(C24)</f>
        <v>0.27270098581090424</v>
      </c>
      <c r="F24" s="10">
        <f>(C24)/(H24*K$3)</f>
        <v>0.30423987484487269</v>
      </c>
      <c r="G24" s="13">
        <v>0.11415</v>
      </c>
      <c r="H24" s="12">
        <f>(G24*F$3)/60</f>
        <v>1.4268750000000002E-3</v>
      </c>
      <c r="I24" s="10">
        <f t="shared" si="0"/>
        <v>18.954554833387515</v>
      </c>
      <c r="J24" s="9">
        <v>1.3184899999999999</v>
      </c>
      <c r="K24" s="9">
        <v>119.934</v>
      </c>
    </row>
    <row r="25" spans="1:11" x14ac:dyDescent="0.25">
      <c r="A25" s="2">
        <v>1900</v>
      </c>
      <c r="B25" s="9">
        <f>K25*G$3</f>
        <v>98.036696575999997</v>
      </c>
      <c r="C25" s="10">
        <f>I25*(H$3/1.01325)*SQRT(293/(J$3+273))</f>
        <v>19.384697156829994</v>
      </c>
      <c r="D25" s="9">
        <f>(120*I25)/(A25*E$3)</f>
        <v>774.61093590913583</v>
      </c>
      <c r="E25" s="11">
        <f>(G25*F$3*60)/(C25)</f>
        <v>0.27265063556269165</v>
      </c>
      <c r="F25" s="10">
        <f>(C25)/(H25*K$3)</f>
        <v>0.30429605866114362</v>
      </c>
      <c r="G25" s="13">
        <v>0.11745</v>
      </c>
      <c r="H25" s="12">
        <f>(G25*F$3)/60</f>
        <v>1.468125E-3</v>
      </c>
      <c r="I25" s="10">
        <f t="shared" si="0"/>
        <v>19.506119830540303</v>
      </c>
      <c r="J25" s="9">
        <v>1.3189200000000001</v>
      </c>
      <c r="K25" s="9">
        <v>120.176</v>
      </c>
    </row>
    <row r="26" spans="1:11" x14ac:dyDescent="0.25">
      <c r="A26" s="2">
        <v>1950</v>
      </c>
      <c r="B26" s="9">
        <f>K26*G$3</f>
        <v>98.666475647999988</v>
      </c>
      <c r="C26" s="10">
        <f>I26*(H$3/1.01325)*SQRT(293/(J$3+273))</f>
        <v>20.022623336047193</v>
      </c>
      <c r="D26" s="9">
        <f>(120*I26)/(A26*E$3)</f>
        <v>779.58696808296293</v>
      </c>
      <c r="E26" s="11">
        <f>(G26*F$3*60)/(C26)</f>
        <v>0.2709310318110863</v>
      </c>
      <c r="F26" s="10">
        <f>(C26)/(H26*K$3)</f>
        <v>0.30622743079144021</v>
      </c>
      <c r="G26" s="13">
        <v>0.12055</v>
      </c>
      <c r="H26" s="12">
        <f>(G26*F$3)/60</f>
        <v>1.5068750000000002E-3</v>
      </c>
      <c r="I26" s="10">
        <f t="shared" si="0"/>
        <v>20.148041878337946</v>
      </c>
      <c r="J26" s="9">
        <v>1.31484</v>
      </c>
      <c r="K26" s="9">
        <v>120.94799999999999</v>
      </c>
    </row>
    <row r="27" spans="1:11" x14ac:dyDescent="0.25">
      <c r="A27" s="2">
        <v>2000</v>
      </c>
      <c r="B27" s="9">
        <f>K27*G$3</f>
        <v>99.652748831999986</v>
      </c>
      <c r="C27" s="10">
        <f>I27*(H$3/1.01325)*SQRT(293/(J$3+273))</f>
        <v>20.74130267350764</v>
      </c>
      <c r="D27" s="9">
        <f>(120*I27)/(A27*E$3)</f>
        <v>787.3797438577775</v>
      </c>
      <c r="E27" s="11">
        <f>(G27*F$3*60)/(C27)</f>
        <v>0.27239128076638541</v>
      </c>
      <c r="F27" s="10">
        <f>(C27)/(H27*K$3)</f>
        <v>0.30458579129167723</v>
      </c>
      <c r="G27" s="13">
        <v>0.12554999999999999</v>
      </c>
      <c r="H27" s="12">
        <f>(G27*F$3)/60</f>
        <v>1.569375E-3</v>
      </c>
      <c r="I27" s="10">
        <f t="shared" si="0"/>
        <v>20.871222909375998</v>
      </c>
      <c r="J27" s="9">
        <v>1.31653</v>
      </c>
      <c r="K27" s="9">
        <v>122.157</v>
      </c>
    </row>
    <row r="28" spans="1:11" x14ac:dyDescent="0.25">
      <c r="A28" s="2">
        <v>2050</v>
      </c>
      <c r="B28" s="9">
        <f>K28*G$3</f>
        <v>100.21400272</v>
      </c>
      <c r="C28" s="10">
        <f>I28*(H$3/1.01325)*SQRT(293/(J$3+273))</f>
        <v>21.379572681878418</v>
      </c>
      <c r="D28" s="9">
        <f>(120*I28)/(A28*E$3)</f>
        <v>791.81434247901223</v>
      </c>
      <c r="E28" s="11">
        <f>(G28*F$3*60)/(C28)</f>
        <v>0.26910032700871162</v>
      </c>
      <c r="F28" s="10">
        <f>(C28)/(H28*K$3)</f>
        <v>0.30831071338867988</v>
      </c>
      <c r="G28" s="13">
        <v>0.12784999999999999</v>
      </c>
      <c r="H28" s="12">
        <f>(G28*F$3)/60</f>
        <v>1.5981249999999997E-3</v>
      </c>
      <c r="I28" s="10">
        <f t="shared" si="0"/>
        <v>21.513490940018599</v>
      </c>
      <c r="J28" s="9">
        <v>1.32098</v>
      </c>
      <c r="K28" s="9">
        <v>122.845</v>
      </c>
    </row>
    <row r="29" spans="1:11" x14ac:dyDescent="0.25">
      <c r="A29" s="2">
        <v>2100</v>
      </c>
      <c r="B29" s="9">
        <f>K29*G$3</f>
        <v>100.989805696</v>
      </c>
      <c r="C29" s="10">
        <f>I29*(H$3/1.01325)*SQRT(293/(J$3+273))</f>
        <v>22.070571650073511</v>
      </c>
      <c r="D29" s="9">
        <f>(120*I29)/(A29*E$3)</f>
        <v>797.94414377086412</v>
      </c>
      <c r="E29" s="11">
        <f>(G29*F$3*60)/(C29)</f>
        <v>0.26689385727715759</v>
      </c>
      <c r="F29" s="10">
        <f>(C29)/(H29*K$3)</f>
        <v>0.31085958530332841</v>
      </c>
      <c r="G29" s="13">
        <v>0.13089999999999999</v>
      </c>
      <c r="H29" s="12">
        <f>(G29*F$3)/60</f>
        <v>1.6362499999999997E-3</v>
      </c>
      <c r="I29" s="10">
        <f t="shared" si="0"/>
        <v>22.208818216340998</v>
      </c>
      <c r="J29" s="9">
        <v>1.32287</v>
      </c>
      <c r="K29" s="9">
        <v>123.79600000000001</v>
      </c>
    </row>
    <row r="30" spans="1:11" x14ac:dyDescent="0.25">
      <c r="A30" s="2">
        <v>2150</v>
      </c>
      <c r="B30" s="9">
        <f>K30*G$3</f>
        <v>101.80395014399998</v>
      </c>
      <c r="C30" s="10">
        <f>I30*(H$3/1.01325)*SQRT(293/(J$3+273))</f>
        <v>22.77822298579321</v>
      </c>
      <c r="D30" s="9">
        <f>(120*I30)/(A30*E$3)</f>
        <v>804.37689002666639</v>
      </c>
      <c r="E30" s="11">
        <f>(G30*F$3*60)/(C30)</f>
        <v>0.26541798294672669</v>
      </c>
      <c r="F30" s="10">
        <f>(C30)/(H30*K$3)</f>
        <v>0.31258814068312596</v>
      </c>
      <c r="G30" s="13">
        <v>0.13435</v>
      </c>
      <c r="H30" s="12">
        <f>(G30*F$3)/60</f>
        <v>1.6793750000000001E-3</v>
      </c>
      <c r="I30" s="10">
        <f t="shared" si="0"/>
        <v>22.92090216798152</v>
      </c>
      <c r="J30" s="9">
        <v>1.3216399999999999</v>
      </c>
      <c r="K30" s="9">
        <v>124.794</v>
      </c>
    </row>
    <row r="31" spans="1:11" x14ac:dyDescent="0.25">
      <c r="A31" s="2">
        <v>2200</v>
      </c>
      <c r="B31" s="9">
        <f>K31*G$3</f>
        <v>102.08376131199999</v>
      </c>
      <c r="C31" s="10">
        <f>I31*(H$3/1.01325)*SQRT(293/(J$3+273))</f>
        <v>23.372011689221235</v>
      </c>
      <c r="D31" s="9">
        <f>(120*I31)/(A31*E$3)</f>
        <v>806.5877436997531</v>
      </c>
      <c r="E31" s="11">
        <f>(G31*F$3*60)/(C31)</f>
        <v>0.26512480322169774</v>
      </c>
      <c r="F31" s="10">
        <f>(C31)/(H31*K$3)</f>
        <v>0.31293380621128153</v>
      </c>
      <c r="G31" s="13">
        <v>0.13769999999999999</v>
      </c>
      <c r="H31" s="12">
        <f>(G31*F$3)/60</f>
        <v>1.7212499999999999E-3</v>
      </c>
      <c r="I31" s="10">
        <f t="shared" si="0"/>
        <v>23.518410269830163</v>
      </c>
      <c r="J31" s="9">
        <v>1.3165199999999999</v>
      </c>
      <c r="K31" s="9">
        <v>125.137</v>
      </c>
    </row>
    <row r="32" spans="1:11" x14ac:dyDescent="0.25">
      <c r="A32" s="2">
        <v>2250</v>
      </c>
      <c r="B32" s="9">
        <f>K32*G$3</f>
        <v>102.810617728</v>
      </c>
      <c r="C32" s="10">
        <f>I32*(H$3/1.01325)*SQRT(293/(J$3+273))</f>
        <v>24.073389204089196</v>
      </c>
      <c r="D32" s="9">
        <f>(120*I32)/(A32*E$3)</f>
        <v>812.33080673975303</v>
      </c>
      <c r="E32" s="11">
        <f>(G32*F$3*60)/(C32)</f>
        <v>0.2636625007882909</v>
      </c>
      <c r="F32" s="10">
        <f>(C32)/(H32*K$3)</f>
        <v>0.31466937294887187</v>
      </c>
      <c r="G32" s="13">
        <v>0.14105000000000001</v>
      </c>
      <c r="H32" s="12">
        <f>(G32*F$3)/60</f>
        <v>1.7631250000000002E-3</v>
      </c>
      <c r="I32" s="10">
        <f t="shared" si="0"/>
        <v>24.2241811023985</v>
      </c>
      <c r="J32" s="9">
        <v>1.3046500000000001</v>
      </c>
      <c r="K32" s="9">
        <v>126.02800000000001</v>
      </c>
    </row>
    <row r="33" spans="1:11" x14ac:dyDescent="0.25">
      <c r="A33" s="2">
        <v>2300</v>
      </c>
      <c r="B33" s="9">
        <f>K33*G$3</f>
        <v>103.32618815999999</v>
      </c>
      <c r="C33" s="10">
        <f>I33*(H$3/1.01325)*SQRT(293/(J$3+273))</f>
        <v>24.731758361129117</v>
      </c>
      <c r="D33" s="9">
        <f>(120*I33)/(A33*E$3)</f>
        <v>816.40444965925917</v>
      </c>
      <c r="E33" s="11">
        <f>(G33*F$3*60)/(C33)</f>
        <v>0.26373984027968672</v>
      </c>
      <c r="F33" s="10">
        <f>(C33)/(H33*K$3)</f>
        <v>0.31457709880008983</v>
      </c>
      <c r="G33" s="13">
        <v>0.14495</v>
      </c>
      <c r="H33" s="12">
        <f>(G33*F$3)/60</f>
        <v>1.8118749999999999E-3</v>
      </c>
      <c r="I33" s="10">
        <f t="shared" si="0"/>
        <v>24.886674179595101</v>
      </c>
      <c r="J33" s="9">
        <v>1.2964599999999999</v>
      </c>
      <c r="K33" s="9">
        <v>126.66</v>
      </c>
    </row>
    <row r="34" spans="1:11" x14ac:dyDescent="0.25">
      <c r="A34" s="2">
        <v>2350</v>
      </c>
      <c r="B34" s="9">
        <f>K34*G$3</f>
        <v>103.458343872</v>
      </c>
      <c r="C34" s="10">
        <f>I34*(H$3/1.01325)*SQRT(293/(J$3+273))</f>
        <v>25.301725222459734</v>
      </c>
      <c r="D34" s="9">
        <f>(120*I34)/(A34*E$3)</f>
        <v>817.44864293925912</v>
      </c>
      <c r="E34" s="11">
        <f>(G34*F$3*60)/(C34)</f>
        <v>0.26651344683856493</v>
      </c>
      <c r="F34" s="10">
        <f>(C34)/(H34*K$3)</f>
        <v>0.31130329361369213</v>
      </c>
      <c r="G34" s="13">
        <v>0.14985000000000001</v>
      </c>
      <c r="H34" s="12">
        <f>(G34*F$3)/60</f>
        <v>1.873125E-3</v>
      </c>
      <c r="I34" s="10">
        <f t="shared" si="0"/>
        <v>25.460211223099272</v>
      </c>
      <c r="J34" s="9">
        <v>1.2822899999999999</v>
      </c>
      <c r="K34" s="9">
        <v>126.822</v>
      </c>
    </row>
    <row r="35" spans="1:11" x14ac:dyDescent="0.25">
      <c r="A35" s="2">
        <v>2400</v>
      </c>
      <c r="B35" s="9">
        <f>K35*G$3</f>
        <v>103.35066144</v>
      </c>
      <c r="C35" s="10">
        <f>I35*(H$3/1.01325)*SQRT(293/(J$3+273))</f>
        <v>25.813164721203201</v>
      </c>
      <c r="D35" s="9">
        <f>(120*I35)/(A35*E$3)</f>
        <v>816.59781878518504</v>
      </c>
      <c r="E35" s="11">
        <f>(G35*F$3*60)/(C35)</f>
        <v>0.26794467376248193</v>
      </c>
      <c r="F35" s="10">
        <f>(C35)/(H35*K$3)</f>
        <v>0.30964046654918065</v>
      </c>
      <c r="G35" s="13">
        <v>0.1537</v>
      </c>
      <c r="H35" s="12">
        <f>(G35*F$3)/60</f>
        <v>1.92125E-3</v>
      </c>
      <c r="I35" s="10">
        <f t="shared" si="0"/>
        <v>25.97485429788399</v>
      </c>
      <c r="J35" s="9">
        <v>1.2730399999999999</v>
      </c>
      <c r="K35" s="9">
        <v>126.69</v>
      </c>
    </row>
    <row r="36" spans="1:11" x14ac:dyDescent="0.25">
      <c r="A36" s="2">
        <v>2450</v>
      </c>
      <c r="B36" s="9">
        <f>K36*G$3</f>
        <v>103.238084352</v>
      </c>
      <c r="C36" s="10">
        <f>I36*(H$3/1.01325)*SQRT(293/(J$3+273))</f>
        <v>26.322235619110906</v>
      </c>
      <c r="D36" s="9">
        <f>(120*I36)/(A36*E$3)</f>
        <v>815.70832080592595</v>
      </c>
      <c r="E36" s="11">
        <f>(G36*F$3*60)/(C36)</f>
        <v>0.266096318768405</v>
      </c>
      <c r="F36" s="10">
        <f>(C36)/(H36*K$3)</f>
        <v>0.31179128736986478</v>
      </c>
      <c r="G36" s="13">
        <v>0.15565000000000001</v>
      </c>
      <c r="H36" s="12">
        <f>(G36*F$3)/60</f>
        <v>1.9456250000000001E-3</v>
      </c>
      <c r="I36" s="10">
        <f t="shared" si="0"/>
        <v>26.487113935292339</v>
      </c>
      <c r="J36" s="9">
        <v>1.2698400000000001</v>
      </c>
      <c r="K36" s="9">
        <v>126.55200000000001</v>
      </c>
    </row>
    <row r="37" spans="1:11" x14ac:dyDescent="0.25">
      <c r="A37" s="2">
        <v>2500</v>
      </c>
      <c r="B37" s="9">
        <f>K37*G$3</f>
        <v>103.145085888</v>
      </c>
      <c r="C37" s="10">
        <f>I37*(H$3/1.01325)*SQRT(293/(J$3+273))</f>
        <v>26.835228716252033</v>
      </c>
      <c r="D37" s="9">
        <f>(120*I37)/(A37*E$3)</f>
        <v>814.97351812740726</v>
      </c>
      <c r="E37" s="11">
        <f>(G37*F$3*60)/(C37)</f>
        <v>0.26763326953313482</v>
      </c>
      <c r="F37" s="10">
        <f>(C37)/(H37*K$3)</f>
        <v>0.31000074818019252</v>
      </c>
      <c r="G37" s="13">
        <v>0.15959999999999999</v>
      </c>
      <c r="H37" s="12">
        <f>(G37*F$3)/60</f>
        <v>1.9949999999999998E-3</v>
      </c>
      <c r="I37" s="10">
        <f t="shared" si="0"/>
        <v>27.003320339969086</v>
      </c>
      <c r="J37" s="9">
        <v>1.2744599999999999</v>
      </c>
      <c r="K37" s="9">
        <v>126.438</v>
      </c>
    </row>
    <row r="38" spans="1:11" x14ac:dyDescent="0.25">
      <c r="A38" s="2">
        <v>2550</v>
      </c>
      <c r="B38" s="9">
        <f>K38*G$3</f>
        <v>102.982746464</v>
      </c>
      <c r="C38" s="10">
        <f>I38*(H$3/1.01325)*SQRT(293/(J$3+273))</f>
        <v>27.328852771074828</v>
      </c>
      <c r="D38" s="9">
        <f>(120*I38)/(A38*E$3)</f>
        <v>813.69083625876556</v>
      </c>
      <c r="E38" s="11">
        <f>(G38*F$3*60)/(C38)</f>
        <v>0.26773901053557569</v>
      </c>
      <c r="F38" s="10">
        <f>(C38)/(H38*K$3)</f>
        <v>0.30987831630220652</v>
      </c>
      <c r="G38" s="13">
        <v>0.16259999999999999</v>
      </c>
      <c r="H38" s="12">
        <f>(G38*F$3)/60</f>
        <v>2.0325E-3</v>
      </c>
      <c r="I38" s="10">
        <f t="shared" si="0"/>
        <v>27.500036377713229</v>
      </c>
      <c r="J38" s="9">
        <v>1.2787599999999999</v>
      </c>
      <c r="K38" s="9">
        <v>126.239</v>
      </c>
    </row>
    <row r="39" spans="1:11" x14ac:dyDescent="0.25">
      <c r="A39" s="2">
        <v>2600</v>
      </c>
      <c r="B39" s="9">
        <f>K39*G$3</f>
        <v>102.919115936</v>
      </c>
      <c r="C39" s="10">
        <f>I39*(H$3/1.01325)*SQRT(293/(J$3+273))</f>
        <v>27.847495702826006</v>
      </c>
      <c r="D39" s="9">
        <f>(120*I39)/(A39*E$3)</f>
        <v>813.18807653135798</v>
      </c>
      <c r="E39" s="11">
        <f>(G39*F$3*60)/(C39)</f>
        <v>0.27155942784587883</v>
      </c>
      <c r="F39" s="10">
        <f>(C39)/(H39*K$3)</f>
        <v>0.30551881203796699</v>
      </c>
      <c r="G39" s="13">
        <v>0.16805</v>
      </c>
      <c r="H39" s="12">
        <f>(G39*F$3)/60</f>
        <v>2.1006250000000001E-3</v>
      </c>
      <c r="I39" s="10">
        <f t="shared" ref="I39:I70" si="1">(2*PI()*A39*B39)/(60*1000)</f>
        <v>28.021928006669459</v>
      </c>
      <c r="J39" s="9">
        <v>1.27634</v>
      </c>
      <c r="K39" s="9">
        <v>126.161</v>
      </c>
    </row>
    <row r="40" spans="1:11" x14ac:dyDescent="0.25">
      <c r="A40" s="2">
        <v>2650</v>
      </c>
      <c r="B40" s="9">
        <f>K40*G$3</f>
        <v>102.66296227199999</v>
      </c>
      <c r="C40" s="10">
        <f>I40*(H$3/1.01325)*SQRT(293/(J$3+273))</f>
        <v>28.312382432096516</v>
      </c>
      <c r="D40" s="9">
        <f>(120*I40)/(A40*E$3)</f>
        <v>811.1641463466666</v>
      </c>
      <c r="E40" s="11">
        <f>(G40*F$3*60)/(C40)</f>
        <v>0.27250444283535658</v>
      </c>
      <c r="F40" s="10">
        <f>(C40)/(H40*K$3)</f>
        <v>0.3044593069013195</v>
      </c>
      <c r="G40" s="13">
        <v>0.17144999999999999</v>
      </c>
      <c r="H40" s="12">
        <f>(G40*F$3)/60</f>
        <v>2.1431250000000001E-3</v>
      </c>
      <c r="I40" s="10">
        <f t="shared" si="1"/>
        <v>28.489726712804178</v>
      </c>
      <c r="J40" s="9">
        <v>1.28027</v>
      </c>
      <c r="K40" s="9">
        <v>125.84699999999999</v>
      </c>
    </row>
    <row r="41" spans="1:11" x14ac:dyDescent="0.25">
      <c r="A41" s="2">
        <v>2700</v>
      </c>
      <c r="B41" s="9">
        <f>K41*G$3</f>
        <v>101.89939593599999</v>
      </c>
      <c r="C41" s="10">
        <f>I41*(H$3/1.01325)*SQRT(293/(J$3+273))</f>
        <v>28.632028935207909</v>
      </c>
      <c r="D41" s="9">
        <f>(120*I41)/(A41*E$3)</f>
        <v>805.13102961777781</v>
      </c>
      <c r="E41" s="11">
        <f>(G41*F$3*60)/(C41)</f>
        <v>0.27449154992770097</v>
      </c>
      <c r="F41" s="10">
        <f>(C41)/(H41*K$3)</f>
        <v>0.3022552563641237</v>
      </c>
      <c r="G41" s="13">
        <v>0.17465</v>
      </c>
      <c r="H41" s="12">
        <f>(G41*F$3)/60</f>
        <v>2.1831250000000002E-3</v>
      </c>
      <c r="I41" s="10">
        <f t="shared" si="1"/>
        <v>28.811375430999771</v>
      </c>
      <c r="J41" s="9">
        <v>1.2837099999999999</v>
      </c>
      <c r="K41" s="9">
        <v>124.911</v>
      </c>
    </row>
    <row r="42" spans="1:11" x14ac:dyDescent="0.25">
      <c r="A42" s="2">
        <v>2750</v>
      </c>
      <c r="B42" s="9">
        <f>K42*G$3</f>
        <v>101.096672352</v>
      </c>
      <c r="C42" s="10">
        <f>I42*(H$3/1.01325)*SQRT(293/(J$3+273))</f>
        <v>28.932522881023598</v>
      </c>
      <c r="D42" s="9">
        <f>(120*I42)/(A42*E$3)</f>
        <v>798.78852228740743</v>
      </c>
      <c r="E42" s="11">
        <f>(G42*F$3*60)/(C42)</f>
        <v>0.27747321009691289</v>
      </c>
      <c r="F42" s="10">
        <f>(C42)/(H42*K$3)</f>
        <v>0.29900729430493578</v>
      </c>
      <c r="G42" s="13">
        <v>0.1784</v>
      </c>
      <c r="H42" s="12">
        <f>(G42*F$3)/60</f>
        <v>2.2300000000000002E-3</v>
      </c>
      <c r="I42" s="10">
        <f t="shared" si="1"/>
        <v>29.113751623313274</v>
      </c>
      <c r="J42" s="9">
        <v>1.2811999999999999</v>
      </c>
      <c r="K42" s="9">
        <v>123.92700000000001</v>
      </c>
    </row>
    <row r="43" spans="1:11" x14ac:dyDescent="0.25">
      <c r="A43" s="2">
        <v>2800</v>
      </c>
      <c r="B43" s="9">
        <f>K43*G$3</f>
        <v>100.90251766399999</v>
      </c>
      <c r="C43" s="10">
        <f>I43*(H$3/1.01325)*SQRT(293/(J$3+273))</f>
        <v>29.401993999008493</v>
      </c>
      <c r="D43" s="9">
        <f>(120*I43)/(A43*E$3)</f>
        <v>797.25446055506154</v>
      </c>
      <c r="E43" s="11">
        <f>(G43*F$3*60)/(C43)</f>
        <v>0.27556804481604974</v>
      </c>
      <c r="F43" s="10">
        <f>(C43)/(H43*K$3)</f>
        <v>0.30107450901488103</v>
      </c>
      <c r="G43" s="13">
        <v>0.18004999999999999</v>
      </c>
      <c r="H43" s="12">
        <f>(G43*F$3)/60</f>
        <v>2.2506249999999996E-3</v>
      </c>
      <c r="I43" s="10">
        <f t="shared" si="1"/>
        <v>29.586163434047421</v>
      </c>
      <c r="J43" s="9">
        <v>1.2744800000000001</v>
      </c>
      <c r="K43" s="9">
        <v>123.68899999999999</v>
      </c>
    </row>
    <row r="44" spans="1:11" x14ac:dyDescent="0.25">
      <c r="A44" s="2">
        <v>2850</v>
      </c>
      <c r="B44" s="9">
        <f>K44*G$3</f>
        <v>100.65778486399999</v>
      </c>
      <c r="C44" s="10">
        <f>I44*(H$3/1.01325)*SQRT(293/(J$3+273))</f>
        <v>29.854443451489015</v>
      </c>
      <c r="D44" s="9">
        <f>(120*I44)/(A44*E$3)</f>
        <v>795.32076929580239</v>
      </c>
      <c r="E44" s="11">
        <f>(G44*F$3*60)/(C44)</f>
        <v>0.27598906720162114</v>
      </c>
      <c r="F44" s="10">
        <f>(C44)/(H44*K$3)</f>
        <v>0.30061521869115393</v>
      </c>
      <c r="G44" s="13">
        <v>0.18310000000000001</v>
      </c>
      <c r="H44" s="12">
        <f>(G44*F$3)/60</f>
        <v>2.28875E-3</v>
      </c>
      <c r="I44" s="10">
        <f t="shared" si="1"/>
        <v>30.041446958259602</v>
      </c>
      <c r="J44" s="9">
        <v>1.2603599999999999</v>
      </c>
      <c r="K44" s="9">
        <v>123.389</v>
      </c>
    </row>
    <row r="45" spans="1:11" x14ac:dyDescent="0.25">
      <c r="A45" s="2">
        <v>2900</v>
      </c>
      <c r="B45" s="9">
        <f>K45*G$3</f>
        <v>99.948059743999991</v>
      </c>
      <c r="C45" s="10">
        <f>I45*(H$3/1.01325)*SQRT(293/(J$3+273))</f>
        <v>30.164012789037468</v>
      </c>
      <c r="D45" s="9">
        <f>(120*I45)/(A45*E$3)</f>
        <v>789.71306464395047</v>
      </c>
      <c r="E45" s="11">
        <f>(G45*F$3*60)/(C45)</f>
        <v>0.28031747828568054</v>
      </c>
      <c r="F45" s="10">
        <f>(C45)/(H45*K$3)</f>
        <v>0.29597338810471557</v>
      </c>
      <c r="G45" s="13">
        <v>0.18790000000000001</v>
      </c>
      <c r="H45" s="12">
        <f>(G45*F$3)/60</f>
        <v>2.3487500000000006E-3</v>
      </c>
      <c r="I45" s="10">
        <f t="shared" si="1"/>
        <v>30.35295538912273</v>
      </c>
      <c r="J45" s="9">
        <v>1.2531000000000001</v>
      </c>
      <c r="K45" s="9">
        <v>122.51900000000001</v>
      </c>
    </row>
    <row r="46" spans="1:11" x14ac:dyDescent="0.25">
      <c r="A46" s="2">
        <v>2950</v>
      </c>
      <c r="B46" s="9">
        <f>K46*G$3</f>
        <v>99.391700512</v>
      </c>
      <c r="C46" s="10">
        <f>I46*(H$3/1.01325)*SQRT(293/(J$3+273))</f>
        <v>30.513279537009115</v>
      </c>
      <c r="D46" s="9">
        <f>(120*I46)/(A46*E$3)</f>
        <v>785.31713984790122</v>
      </c>
      <c r="E46" s="11">
        <f>(G46*F$3*60)/(C46)</f>
        <v>0.28396652642632692</v>
      </c>
      <c r="F46" s="10">
        <f>(C46)/(H46*K$3)</f>
        <v>0.29217004848178108</v>
      </c>
      <c r="G46" s="13">
        <v>0.19255</v>
      </c>
      <c r="H46" s="12">
        <f>(G46*F$3)/60</f>
        <v>2.4068750000000002E-3</v>
      </c>
      <c r="I46" s="10">
        <f t="shared" si="1"/>
        <v>30.70440988870245</v>
      </c>
      <c r="J46" s="9">
        <v>1.23943</v>
      </c>
      <c r="K46" s="9">
        <v>121.837</v>
      </c>
    </row>
    <row r="47" spans="1:11" x14ac:dyDescent="0.25">
      <c r="A47" s="2">
        <v>3000</v>
      </c>
      <c r="B47" s="9">
        <f>K47*G$3</f>
        <v>99.287281183999994</v>
      </c>
      <c r="C47" s="10">
        <f>I47*(H$3/1.01325)*SQRT(293/(J$3+273))</f>
        <v>30.997853668925341</v>
      </c>
      <c r="D47" s="9">
        <f>(120*I47)/(A47*E$3)</f>
        <v>784.49209824395052</v>
      </c>
      <c r="E47" s="11">
        <f>(G47*F$3*60)/(C47)</f>
        <v>0.28889096953758409</v>
      </c>
      <c r="F47" s="10">
        <f>(C47)/(H47*K$3)</f>
        <v>0.28718971010407152</v>
      </c>
      <c r="G47" s="13">
        <v>0.19900000000000001</v>
      </c>
      <c r="H47" s="12">
        <f>(G47*F$3)/60</f>
        <v>2.4874999999999997E-3</v>
      </c>
      <c r="I47" s="10">
        <f t="shared" si="1"/>
        <v>31.192019316255848</v>
      </c>
      <c r="J47" s="9">
        <v>1.2273499999999999</v>
      </c>
      <c r="K47" s="9">
        <v>121.709</v>
      </c>
    </row>
    <row r="48" spans="1:11" x14ac:dyDescent="0.25">
      <c r="A48" s="2">
        <v>3050</v>
      </c>
      <c r="B48" s="9">
        <f>K48*G$3</f>
        <v>98.809236447999993</v>
      </c>
      <c r="C48" s="10">
        <f>I48*(H$3/1.01325)*SQRT(293/(J$3+273))</f>
        <v>31.362749786569587</v>
      </c>
      <c r="D48" s="9">
        <f>(120*I48)/(A48*E$3)</f>
        <v>780.71495465086412</v>
      </c>
      <c r="E48" s="11">
        <f>(G48*F$3*60)/(C48)</f>
        <v>0.29564531372726249</v>
      </c>
      <c r="F48" s="10">
        <f>(C48)/(H48*K$3)</f>
        <v>0.280628543531459</v>
      </c>
      <c r="G48" s="13">
        <v>0.20605000000000001</v>
      </c>
      <c r="H48" s="12">
        <f>(G48*F$3)/60</f>
        <v>2.5756249999999998E-3</v>
      </c>
      <c r="I48" s="10">
        <f t="shared" si="1"/>
        <v>31.559201085405117</v>
      </c>
      <c r="J48" s="9">
        <v>1.2193000000000001</v>
      </c>
      <c r="K48" s="9">
        <v>121.123</v>
      </c>
    </row>
    <row r="49" spans="1:11" x14ac:dyDescent="0.25">
      <c r="A49" s="2">
        <v>3100</v>
      </c>
      <c r="B49" s="9">
        <f>K49*G$3</f>
        <v>98.810052223999989</v>
      </c>
      <c r="C49" s="10">
        <f>I49*(H$3/1.01325)*SQRT(293/(J$3+273))</f>
        <v>31.877156403564321</v>
      </c>
      <c r="D49" s="9">
        <f>(120*I49)/(A49*E$3)</f>
        <v>780.72140028839488</v>
      </c>
      <c r="E49" s="11">
        <f>(G49*F$3*60)/(C49)</f>
        <v>0.29652111626064309</v>
      </c>
      <c r="F49" s="10">
        <f>(C49)/(H49*K$3)</f>
        <v>0.27979968118106996</v>
      </c>
      <c r="G49" s="13">
        <v>0.21004999999999999</v>
      </c>
      <c r="H49" s="12">
        <f>(G49*F$3)/60</f>
        <v>2.6256249999999999E-3</v>
      </c>
      <c r="I49" s="10">
        <f t="shared" si="1"/>
        <v>32.076829864000025</v>
      </c>
      <c r="J49" s="9">
        <v>1.20692</v>
      </c>
      <c r="K49" s="9">
        <v>121.124</v>
      </c>
    </row>
    <row r="50" spans="1:11" x14ac:dyDescent="0.25">
      <c r="A50" s="2">
        <v>3150</v>
      </c>
      <c r="B50" s="9">
        <f>K50*G$3</f>
        <v>98.587345375999988</v>
      </c>
      <c r="C50" s="10">
        <f>I50*(H$3/1.01325)*SQRT(293/(J$3+273))</f>
        <v>32.318297697215989</v>
      </c>
      <c r="D50" s="9">
        <f>(120*I50)/(A50*E$3)</f>
        <v>778.96174124246897</v>
      </c>
      <c r="E50" s="11">
        <f>(G50*F$3*60)/(C50)</f>
        <v>0.30082803528471458</v>
      </c>
      <c r="F50" s="10">
        <f>(C50)/(H50*K$3)</f>
        <v>0.27579382258924245</v>
      </c>
      <c r="G50" s="13">
        <v>0.21604999999999999</v>
      </c>
      <c r="H50" s="12">
        <f>(G50*F$3)/60</f>
        <v>2.7006249999999999E-3</v>
      </c>
      <c r="I50" s="10">
        <f t="shared" si="1"/>
        <v>32.520734396866928</v>
      </c>
      <c r="J50" s="9">
        <v>1.1927399999999999</v>
      </c>
      <c r="K50" s="9">
        <v>120.851</v>
      </c>
    </row>
    <row r="51" spans="1:11" x14ac:dyDescent="0.25">
      <c r="A51" s="2">
        <v>3200</v>
      </c>
      <c r="B51" s="9">
        <f>K51*G$3</f>
        <v>98.379322496</v>
      </c>
      <c r="C51" s="10">
        <f>I51*(H$3/1.01325)*SQRT(293/(J$3+273))</f>
        <v>32.76201134231296</v>
      </c>
      <c r="D51" s="9">
        <f>(120*I51)/(A51*E$3)</f>
        <v>777.31810367209857</v>
      </c>
      <c r="E51" s="11">
        <f>(G51*F$3*60)/(C51)</f>
        <v>0.29936348832567083</v>
      </c>
      <c r="F51" s="10">
        <f>(C51)/(H51*K$3)</f>
        <v>0.27714306195859634</v>
      </c>
      <c r="G51" s="13">
        <v>0.21795</v>
      </c>
      <c r="H51" s="12">
        <f>(G51*F$3)/60</f>
        <v>2.7243750000000002E-3</v>
      </c>
      <c r="I51" s="10">
        <f t="shared" si="1"/>
        <v>32.967227393981297</v>
      </c>
      <c r="J51" s="9">
        <v>1.1848099999999999</v>
      </c>
      <c r="K51" s="9">
        <v>120.596</v>
      </c>
    </row>
    <row r="52" spans="1:11" x14ac:dyDescent="0.25">
      <c r="A52" s="2">
        <v>3250</v>
      </c>
      <c r="B52" s="9">
        <f>K52*G$3</f>
        <v>98.578371840000003</v>
      </c>
      <c r="C52" s="10">
        <f>I52*(H$3/1.01325)*SQRT(293/(J$3+273))</f>
        <v>33.34124036676841</v>
      </c>
      <c r="D52" s="9">
        <f>(120*I52)/(A52*E$3)</f>
        <v>778.89083922962959</v>
      </c>
      <c r="E52" s="11">
        <f>(G52*F$3*60)/(C52)</f>
        <v>0.3010460885553688</v>
      </c>
      <c r="F52" s="10">
        <f>(C52)/(H52*K$3)</f>
        <v>0.27559406000361836</v>
      </c>
      <c r="G52" s="13">
        <v>0.22305</v>
      </c>
      <c r="H52" s="12">
        <f>(G52*F$3)/60</f>
        <v>2.7881250000000002E-3</v>
      </c>
      <c r="I52" s="10">
        <f t="shared" si="1"/>
        <v>33.550084617333589</v>
      </c>
      <c r="J52" s="9">
        <v>1.17378</v>
      </c>
      <c r="K52" s="9">
        <v>120.84</v>
      </c>
    </row>
    <row r="53" spans="1:11" x14ac:dyDescent="0.25">
      <c r="A53" s="2">
        <v>3300</v>
      </c>
      <c r="B53" s="9">
        <f>K53*G$3</f>
        <v>99.225282207999996</v>
      </c>
      <c r="C53" s="10">
        <f>I53*(H$3/1.01325)*SQRT(293/(J$3+273))</f>
        <v>34.076347097122117</v>
      </c>
      <c r="D53" s="9">
        <f>(120*I53)/(A53*E$3)</f>
        <v>784.0022297916048</v>
      </c>
      <c r="E53" s="11">
        <f>(G53*F$3*60)/(C53)</f>
        <v>0.29778720034392991</v>
      </c>
      <c r="F53" s="10">
        <f>(C53)/(H53*K$3)</f>
        <v>0.27861007356045042</v>
      </c>
      <c r="G53" s="13">
        <v>0.22550000000000001</v>
      </c>
      <c r="H53" s="12">
        <f>(G53*F$3)/60</f>
        <v>2.8187500000000001E-3</v>
      </c>
      <c r="I53" s="10">
        <f t="shared" si="1"/>
        <v>34.289795939852951</v>
      </c>
      <c r="J53" s="9">
        <v>1.1611800000000001</v>
      </c>
      <c r="K53" s="9">
        <v>121.633</v>
      </c>
    </row>
    <row r="54" spans="1:11" x14ac:dyDescent="0.25">
      <c r="A54" s="2">
        <v>3350</v>
      </c>
      <c r="B54" s="9">
        <f>K54*G$3</f>
        <v>99.672327455999991</v>
      </c>
      <c r="C54" s="10">
        <f>I54*(H$3/1.01325)*SQRT(293/(J$3+273))</f>
        <v>34.748507623544512</v>
      </c>
      <c r="D54" s="9">
        <f>(120*I54)/(A54*E$3)</f>
        <v>787.53443915851847</v>
      </c>
      <c r="E54" s="11">
        <f>(G54*F$3*60)/(C54)</f>
        <v>0.2959119888369795</v>
      </c>
      <c r="F54" s="10">
        <f>(C54)/(H54*K$3)</f>
        <v>0.28037564182264313</v>
      </c>
      <c r="G54" s="13">
        <v>0.22850000000000001</v>
      </c>
      <c r="H54" s="12">
        <f>(G54*F$3)/60</f>
        <v>2.8562499999999998E-3</v>
      </c>
      <c r="I54" s="10">
        <f t="shared" si="1"/>
        <v>34.966166773386185</v>
      </c>
      <c r="J54" s="9">
        <v>1.1510400000000001</v>
      </c>
      <c r="K54" s="9">
        <v>122.181</v>
      </c>
    </row>
    <row r="55" spans="1:11" x14ac:dyDescent="0.25">
      <c r="A55" s="2">
        <v>3400</v>
      </c>
      <c r="B55" s="9">
        <f>K55*G$3</f>
        <v>100.285791008</v>
      </c>
      <c r="C55" s="10">
        <f>I55*(H$3/1.01325)*SQRT(293/(J$3+273))</f>
        <v>35.484204381704977</v>
      </c>
      <c r="D55" s="9">
        <f>(120*I55)/(A55*E$3)</f>
        <v>792.38155858172831</v>
      </c>
      <c r="E55" s="11">
        <f>(G55*F$3*60)/(C55)</f>
        <v>0.29700539109265528</v>
      </c>
      <c r="F55" s="10">
        <f>(C55)/(H55*K$3)</f>
        <v>0.27934346069597188</v>
      </c>
      <c r="G55" s="13">
        <v>0.23419999999999999</v>
      </c>
      <c r="H55" s="12">
        <f>(G55*F$3)/60</f>
        <v>2.9275E-3</v>
      </c>
      <c r="I55" s="10">
        <f t="shared" si="1"/>
        <v>35.706471819553066</v>
      </c>
      <c r="J55" s="9">
        <v>1.14117</v>
      </c>
      <c r="K55" s="9">
        <v>122.93300000000001</v>
      </c>
    </row>
    <row r="56" spans="1:11" x14ac:dyDescent="0.25">
      <c r="A56" s="2">
        <v>3450</v>
      </c>
      <c r="B56" s="9">
        <f>K56*G$3</f>
        <v>100.72794159999999</v>
      </c>
      <c r="C56" s="10">
        <f>I56*(H$3/1.01325)*SQRT(293/(J$3+273))</f>
        <v>36.164778110379174</v>
      </c>
      <c r="D56" s="9">
        <f>(120*I56)/(A56*E$3)</f>
        <v>795.87509412345662</v>
      </c>
      <c r="E56" s="11">
        <f>(G56*F$3*60)/(C56)</f>
        <v>0.29371810239177021</v>
      </c>
      <c r="F56" s="10">
        <f>(C56)/(H56*K$3)</f>
        <v>0.28246986861749379</v>
      </c>
      <c r="G56" s="13">
        <v>0.23605000000000001</v>
      </c>
      <c r="H56" s="12">
        <f>(G56*F$3)/60</f>
        <v>2.9506250000000001E-3</v>
      </c>
      <c r="I56" s="10">
        <f t="shared" si="1"/>
        <v>36.391308554304892</v>
      </c>
      <c r="J56" s="9">
        <v>1.12669</v>
      </c>
      <c r="K56" s="9">
        <v>123.47499999999999</v>
      </c>
    </row>
    <row r="57" spans="1:11" x14ac:dyDescent="0.25">
      <c r="A57" s="2">
        <v>3500</v>
      </c>
      <c r="B57" s="9">
        <f>K57*G$3</f>
        <v>100.689600128</v>
      </c>
      <c r="C57" s="10">
        <f>I57*(H$3/1.01325)*SQRT(293/(J$3+273))</f>
        <v>36.674939923008729</v>
      </c>
      <c r="D57" s="9">
        <f>(120*I57)/(A57*E$3)</f>
        <v>795.57214915950613</v>
      </c>
      <c r="E57" s="11">
        <f>(G57*F$3*60)/(C57)</f>
        <v>0.29687165194698412</v>
      </c>
      <c r="F57" s="10">
        <f>(C57)/(H57*K$3)</f>
        <v>0.27946930348202875</v>
      </c>
      <c r="G57" s="13">
        <v>0.24195</v>
      </c>
      <c r="H57" s="12">
        <f>(G57*F$3)/60</f>
        <v>3.0243750000000002E-3</v>
      </c>
      <c r="I57" s="10">
        <f t="shared" si="1"/>
        <v>36.904665939752178</v>
      </c>
      <c r="J57" s="9">
        <v>1.11975</v>
      </c>
      <c r="K57" s="9">
        <v>123.428</v>
      </c>
    </row>
    <row r="58" spans="1:11" x14ac:dyDescent="0.25">
      <c r="A58" s="2">
        <v>3550</v>
      </c>
      <c r="B58" s="9">
        <f>K58*G$3</f>
        <v>101.32345807999999</v>
      </c>
      <c r="C58" s="10">
        <f>I58*(H$3/1.01325)*SQRT(293/(J$3+273))</f>
        <v>37.433040758608634</v>
      </c>
      <c r="D58" s="9">
        <f>(120*I58)/(A58*E$3)</f>
        <v>800.58040952098759</v>
      </c>
      <c r="E58" s="11">
        <f>(G58*F$3*60)/(C58)</f>
        <v>0.29506686542583049</v>
      </c>
      <c r="F58" s="10">
        <f>(C58)/(H58*K$3)</f>
        <v>0.28117868698489229</v>
      </c>
      <c r="G58" s="13">
        <v>0.24545</v>
      </c>
      <c r="H58" s="12">
        <f>(G58*F$3)/60</f>
        <v>3.0681250000000001E-3</v>
      </c>
      <c r="I58" s="10">
        <f t="shared" si="1"/>
        <v>37.667515398952226</v>
      </c>
      <c r="J58" s="9">
        <v>1.10622</v>
      </c>
      <c r="K58" s="9">
        <v>124.205</v>
      </c>
    </row>
    <row r="59" spans="1:11" x14ac:dyDescent="0.25">
      <c r="A59" s="2">
        <v>3600</v>
      </c>
      <c r="B59" s="9">
        <f>K59*G$3</f>
        <v>101.21006521599999</v>
      </c>
      <c r="C59" s="10">
        <f>I59*(H$3/1.01325)*SQRT(293/(J$3+273))</f>
        <v>37.917784682699462</v>
      </c>
      <c r="D59" s="9">
        <f>(120*I59)/(A59*E$3)</f>
        <v>799.6844659041974</v>
      </c>
      <c r="E59" s="11">
        <f>(G59*F$3*60)/(C59)</f>
        <v>0.30268777820336801</v>
      </c>
      <c r="F59" s="10">
        <f>(C59)/(H59*K$3)</f>
        <v>0.27409931872914894</v>
      </c>
      <c r="G59" s="13">
        <v>0.25505</v>
      </c>
      <c r="H59" s="12">
        <f>(G59*F$3)/60</f>
        <v>3.188125E-3</v>
      </c>
      <c r="I59" s="10">
        <f t="shared" si="1"/>
        <v>38.155295682231532</v>
      </c>
      <c r="J59" s="9">
        <v>1.09697</v>
      </c>
      <c r="K59" s="9">
        <v>124.066</v>
      </c>
    </row>
    <row r="60" spans="1:11" x14ac:dyDescent="0.25">
      <c r="A60" s="2">
        <v>3650</v>
      </c>
      <c r="B60" s="9">
        <f>K60*G$3</f>
        <v>101.129303392</v>
      </c>
      <c r="C60" s="10">
        <f>I60*(H$3/1.01325)*SQRT(293/(J$3+273))</f>
        <v>38.413743379923119</v>
      </c>
      <c r="D60" s="9">
        <f>(120*I60)/(A60*E$3)</f>
        <v>799.04634778864204</v>
      </c>
      <c r="E60" s="11">
        <f>(G60*F$3*60)/(C60)</f>
        <v>0.30170842464828262</v>
      </c>
      <c r="F60" s="10">
        <f>(C60)/(H60*K$3)</f>
        <v>0.27498905239355292</v>
      </c>
      <c r="G60" s="13">
        <v>0.25755</v>
      </c>
      <c r="H60" s="12">
        <f>(G60*F$3)/60</f>
        <v>3.2193750000000004E-3</v>
      </c>
      <c r="I60" s="10">
        <f t="shared" si="1"/>
        <v>38.654360986206868</v>
      </c>
      <c r="J60" s="9">
        <v>1.0940099999999999</v>
      </c>
      <c r="K60" s="9">
        <v>123.967</v>
      </c>
    </row>
    <row r="61" spans="1:11" x14ac:dyDescent="0.25">
      <c r="A61" s="2">
        <v>3700</v>
      </c>
      <c r="B61" s="9">
        <f>K61*G$3</f>
        <v>101.00530543999999</v>
      </c>
      <c r="C61" s="10">
        <f>I61*(H$3/1.01325)*SQRT(293/(J$3+273))</f>
        <v>38.892213483162202</v>
      </c>
      <c r="D61" s="9">
        <f>(120*I61)/(A61*E$3)</f>
        <v>798.06661088395049</v>
      </c>
      <c r="E61" s="11">
        <f>(G61*F$3*60)/(C61)</f>
        <v>0.30598027045058862</v>
      </c>
      <c r="F61" s="10">
        <f>(C61)/(H61*K$3)</f>
        <v>0.27114988058218875</v>
      </c>
      <c r="G61" s="13">
        <v>0.26445000000000002</v>
      </c>
      <c r="H61" s="12">
        <f>(G61*F$3)/60</f>
        <v>3.305625E-3</v>
      </c>
      <c r="I61" s="10">
        <f t="shared" si="1"/>
        <v>39.135828150413978</v>
      </c>
      <c r="J61" s="9">
        <v>1.09659</v>
      </c>
      <c r="K61" s="9">
        <v>123.815</v>
      </c>
    </row>
    <row r="62" spans="1:11" x14ac:dyDescent="0.25">
      <c r="A62" s="2">
        <v>3750</v>
      </c>
      <c r="B62" s="9">
        <f>K62*G$3</f>
        <v>100.96614819199999</v>
      </c>
      <c r="C62" s="10">
        <f>I62*(H$3/1.01325)*SQRT(293/(J$3+273))</f>
        <v>39.402502639922716</v>
      </c>
      <c r="D62" s="9">
        <f>(120*I62)/(A62*E$3)</f>
        <v>797.75722028246901</v>
      </c>
      <c r="E62" s="11">
        <f>(G62*F$3*60)/(C62)</f>
        <v>0.30275995687423674</v>
      </c>
      <c r="F62" s="10">
        <f>(C62)/(H62*K$3)</f>
        <v>0.27403397282040942</v>
      </c>
      <c r="G62" s="13">
        <v>0.2651</v>
      </c>
      <c r="H62" s="12">
        <f>(G62*F$3)/60</f>
        <v>3.3137499999999999E-3</v>
      </c>
      <c r="I62" s="10">
        <f t="shared" si="1"/>
        <v>39.649313677655698</v>
      </c>
      <c r="J62" s="9">
        <v>1.0980799999999999</v>
      </c>
      <c r="K62" s="9">
        <v>123.767</v>
      </c>
    </row>
    <row r="63" spans="1:11" x14ac:dyDescent="0.25">
      <c r="A63" s="2">
        <v>3800</v>
      </c>
      <c r="B63" s="9">
        <f>K63*G$3</f>
        <v>100.75567798399999</v>
      </c>
      <c r="C63" s="10">
        <f>I63*(H$3/1.01325)*SQRT(293/(J$3+273))</f>
        <v>39.844637217795828</v>
      </c>
      <c r="D63" s="9">
        <f>(120*I63)/(A63*E$3)</f>
        <v>796.0942457995061</v>
      </c>
      <c r="E63" s="11">
        <f>(G63*F$3*60)/(C63)</f>
        <v>0.30414381573506982</v>
      </c>
      <c r="F63" s="10">
        <f>(C63)/(H63*K$3)</f>
        <v>0.27278711419025681</v>
      </c>
      <c r="G63" s="13">
        <v>0.26929999999999998</v>
      </c>
      <c r="H63" s="12">
        <f>(G63*F$3)/60</f>
        <v>3.3662499999999999E-3</v>
      </c>
      <c r="I63" s="10">
        <f t="shared" si="1"/>
        <v>40.09421771651914</v>
      </c>
      <c r="J63" s="9">
        <v>1.09907</v>
      </c>
      <c r="K63" s="9">
        <v>123.509</v>
      </c>
    </row>
    <row r="64" spans="1:11" x14ac:dyDescent="0.25">
      <c r="A64" s="2">
        <v>3850</v>
      </c>
      <c r="B64" s="9">
        <f>K64*G$3</f>
        <v>100.072873472</v>
      </c>
      <c r="C64" s="10">
        <f>I64*(H$3/1.01325)*SQRT(293/(J$3+273))</f>
        <v>40.09533536360356</v>
      </c>
      <c r="D64" s="9">
        <f>(120*I64)/(A64*E$3)</f>
        <v>790.69924718617278</v>
      </c>
      <c r="E64" s="11">
        <f>(G64*F$3*60)/(C64)</f>
        <v>0.30723648744393134</v>
      </c>
      <c r="F64" s="10">
        <f>(C64)/(H64*K$3)</f>
        <v>0.27004121314960605</v>
      </c>
      <c r="G64" s="13">
        <v>0.27374999999999999</v>
      </c>
      <c r="H64" s="12">
        <f>(G64*F$3)/60</f>
        <v>3.421875E-3</v>
      </c>
      <c r="I64" s="10">
        <f t="shared" si="1"/>
        <v>40.346486195817867</v>
      </c>
      <c r="J64" s="9">
        <v>1.1053299999999999</v>
      </c>
      <c r="K64" s="9">
        <v>122.672</v>
      </c>
    </row>
    <row r="65" spans="1:11" x14ac:dyDescent="0.25">
      <c r="A65" s="2">
        <v>3900</v>
      </c>
      <c r="B65" s="9">
        <f>K65*G$3</f>
        <v>99.652748831999986</v>
      </c>
      <c r="C65" s="10">
        <f>I65*(H$3/1.01325)*SQRT(293/(J$3+273))</f>
        <v>40.445540213339903</v>
      </c>
      <c r="D65" s="9">
        <f>(120*I65)/(A65*E$3)</f>
        <v>787.37974385777773</v>
      </c>
      <c r="E65" s="11">
        <f>(G65*F$3*60)/(C65)</f>
        <v>0.30696833160124465</v>
      </c>
      <c r="F65" s="10">
        <f>(C65)/(H65*K$3)</f>
        <v>0.27027711086809231</v>
      </c>
      <c r="G65" s="13">
        <v>0.27589999999999998</v>
      </c>
      <c r="H65" s="12">
        <f>(G65*F$3)/60</f>
        <v>3.4487499999999996E-3</v>
      </c>
      <c r="I65" s="10">
        <f t="shared" si="1"/>
        <v>40.698884673283203</v>
      </c>
      <c r="J65" s="9">
        <v>1.11704</v>
      </c>
      <c r="K65" s="9">
        <v>122.157</v>
      </c>
    </row>
    <row r="66" spans="1:11" x14ac:dyDescent="0.25">
      <c r="A66" s="2">
        <v>3950</v>
      </c>
      <c r="B66" s="9">
        <f>K66*G$3</f>
        <v>98.858998783999994</v>
      </c>
      <c r="C66" s="10">
        <f>I66*(H$3/1.01325)*SQRT(293/(J$3+273))</f>
        <v>40.637787403039056</v>
      </c>
      <c r="D66" s="9">
        <f>(120*I66)/(A66*E$3)</f>
        <v>781.10813854024684</v>
      </c>
      <c r="E66" s="11">
        <f>(G66*F$3*60)/(C66)</f>
        <v>0.31321218042122367</v>
      </c>
      <c r="F66" s="10">
        <f>(C66)/(H66*K$3)</f>
        <v>0.26488916772523124</v>
      </c>
      <c r="G66" s="13">
        <v>0.28284999999999999</v>
      </c>
      <c r="H66" s="12">
        <f>(G66*F$3)/60</f>
        <v>3.5356249999999997E-3</v>
      </c>
      <c r="I66" s="10">
        <f t="shared" si="1"/>
        <v>40.89233606893913</v>
      </c>
      <c r="J66" s="9">
        <v>1.12259</v>
      </c>
      <c r="K66" s="9">
        <v>121.184</v>
      </c>
    </row>
    <row r="67" spans="1:11" x14ac:dyDescent="0.25">
      <c r="A67" s="2">
        <v>4000</v>
      </c>
      <c r="B67" s="9">
        <f>K67*G$3</f>
        <v>97.896383103999995</v>
      </c>
      <c r="C67" s="10">
        <f>I67*(H$3/1.01325)*SQRT(293/(J$3+273))</f>
        <v>40.751480243156109</v>
      </c>
      <c r="D67" s="9">
        <f>(120*I67)/(A67*E$3)</f>
        <v>773.50228625382692</v>
      </c>
      <c r="E67" s="11">
        <f>(G67*F$3*60)/(C67)</f>
        <v>0.31421557998866695</v>
      </c>
      <c r="F67" s="10">
        <f>(C67)/(H67*K$3)</f>
        <v>0.26404328453788101</v>
      </c>
      <c r="G67" s="13">
        <v>0.28455000000000003</v>
      </c>
      <c r="H67" s="12">
        <f>(G67*F$3)/60</f>
        <v>3.5568750000000001E-3</v>
      </c>
      <c r="I67" s="10">
        <f t="shared" si="1"/>
        <v>41.006741063005101</v>
      </c>
      <c r="J67" s="9">
        <v>1.1246100000000001</v>
      </c>
      <c r="K67" s="9">
        <v>120.004</v>
      </c>
    </row>
    <row r="68" spans="1:11" x14ac:dyDescent="0.25">
      <c r="A68" s="2">
        <v>4050</v>
      </c>
      <c r="B68" s="9">
        <f>K68*G$3</f>
        <v>96.860347583999996</v>
      </c>
      <c r="C68" s="10">
        <f>I68*(H$3/1.01325)*SQRT(293/(J$3+273))</f>
        <v>40.824210721149164</v>
      </c>
      <c r="D68" s="9">
        <f>(120*I68)/(A68*E$3)</f>
        <v>765.31632658962951</v>
      </c>
      <c r="E68" s="11">
        <f>(G68*F$3*60)/(C68)</f>
        <v>0.3164666204632095</v>
      </c>
      <c r="F68" s="10">
        <f>(C68)/(H68*K$3)</f>
        <v>0.26216513347204051</v>
      </c>
      <c r="G68" s="13">
        <v>0.28710000000000002</v>
      </c>
      <c r="H68" s="12">
        <f>(G68*F$3)/60</f>
        <v>3.5887500000000004E-3</v>
      </c>
      <c r="I68" s="10">
        <f t="shared" si="1"/>
        <v>41.079927113196511</v>
      </c>
      <c r="J68" s="9">
        <v>1.1222000000000001</v>
      </c>
      <c r="K68" s="9">
        <v>118.73399999999999</v>
      </c>
    </row>
    <row r="69" spans="1:11" x14ac:dyDescent="0.25">
      <c r="A69" s="2">
        <v>4100</v>
      </c>
      <c r="B69" s="9">
        <f>K69*G$3</f>
        <v>95.806364991999985</v>
      </c>
      <c r="C69" s="10">
        <f>I69*(H$3/1.01325)*SQRT(293/(J$3+273))</f>
        <v>40.878501768979859</v>
      </c>
      <c r="D69" s="9">
        <f>(120*I69)/(A69*E$3)</f>
        <v>756.98856289975288</v>
      </c>
      <c r="E69" s="11">
        <f>(G69*F$3*60)/(C69)</f>
        <v>0.31808284152593314</v>
      </c>
      <c r="F69" s="10">
        <f>(C69)/(H69*K$3)</f>
        <v>0.26083303769285116</v>
      </c>
      <c r="G69" s="13">
        <v>0.28894999999999998</v>
      </c>
      <c r="H69" s="12">
        <f>(G69*F$3)/60</f>
        <v>3.6118749999999996E-3</v>
      </c>
      <c r="I69" s="10">
        <f t="shared" si="1"/>
        <v>41.134558231554628</v>
      </c>
      <c r="J69" s="9">
        <v>1.1239399999999999</v>
      </c>
      <c r="K69" s="9">
        <v>117.44199999999999</v>
      </c>
    </row>
    <row r="70" spans="1:11" x14ac:dyDescent="0.25">
      <c r="A70" s="2">
        <v>4150</v>
      </c>
      <c r="B70" s="9">
        <f>K70*G$3</f>
        <v>95.037903999999997</v>
      </c>
      <c r="C70" s="10">
        <f>I70*(H$3/1.01325)*SQRT(293/(J$3+273))</f>
        <v>41.045135809139502</v>
      </c>
      <c r="D70" s="9">
        <f>(120*I70)/(A70*E$3)</f>
        <v>750.91677234567885</v>
      </c>
      <c r="E70" s="11">
        <f>(G70*F$3*60)/(C70)</f>
        <v>0.32128654808991031</v>
      </c>
      <c r="F70" s="10">
        <f>(C70)/(H70*K$3)</f>
        <v>0.2582321428843799</v>
      </c>
      <c r="G70" s="13">
        <v>0.29304999999999998</v>
      </c>
      <c r="H70" s="12">
        <f>(G70*F$3)/60</f>
        <v>3.6631249999999993E-3</v>
      </c>
      <c r="I70" s="10">
        <f t="shared" si="1"/>
        <v>41.302236040957794</v>
      </c>
      <c r="J70" s="9">
        <v>1.12233</v>
      </c>
      <c r="K70" s="9">
        <v>116.5</v>
      </c>
    </row>
    <row r="71" spans="1:11" x14ac:dyDescent="0.25">
      <c r="A71" s="2">
        <v>4200</v>
      </c>
      <c r="B71" s="9">
        <f>K71*G$3</f>
        <v>94.573727455999986</v>
      </c>
      <c r="C71" s="10">
        <f>I71*(H$3/1.01325)*SQRT(293/(J$3+273))</f>
        <v>41.336770848245045</v>
      </c>
      <c r="D71" s="9">
        <f>(120*I71)/(A71*E$3)</f>
        <v>747.24920459061707</v>
      </c>
      <c r="E71" s="11">
        <f>(G71*F$3*60)/(C71)</f>
        <v>0.32103378487687073</v>
      </c>
      <c r="F71" s="10">
        <f>(C71)/(H71*K$3)</f>
        <v>0.25843545976011184</v>
      </c>
      <c r="G71" s="13">
        <v>0.2949</v>
      </c>
      <c r="H71" s="12">
        <f>(G71*F$3)/60</f>
        <v>3.6862500000000003E-3</v>
      </c>
      <c r="I71" s="10">
        <f t="shared" ref="I71:I97" si="2">(2*PI()*A71*B71)/(60*1000)</f>
        <v>41.595697835772199</v>
      </c>
      <c r="J71" s="9">
        <v>1.1217900000000001</v>
      </c>
      <c r="K71" s="9">
        <v>115.931</v>
      </c>
    </row>
    <row r="72" spans="1:11" x14ac:dyDescent="0.25">
      <c r="A72" s="2">
        <v>4250</v>
      </c>
      <c r="B72" s="9">
        <f>K72*G$3</f>
        <v>93.841976383999992</v>
      </c>
      <c r="C72" s="10">
        <f>I72*(H$3/1.01325)*SQRT(293/(J$3+273))</f>
        <v>41.505230154281712</v>
      </c>
      <c r="D72" s="9">
        <f>(120*I72)/(A72*E$3)</f>
        <v>741.4674677254319</v>
      </c>
      <c r="E72" s="11">
        <f>(G72*F$3*60)/(C72)</f>
        <v>0.32217024096228414</v>
      </c>
      <c r="F72" s="10">
        <f>(C72)/(H72*K$3)</f>
        <v>0.25752382822625647</v>
      </c>
      <c r="G72" s="13">
        <v>0.29715000000000003</v>
      </c>
      <c r="H72" s="12">
        <f>(G72*F$3)/60</f>
        <v>3.7143750000000002E-3</v>
      </c>
      <c r="I72" s="10">
        <f t="shared" si="2"/>
        <v>41.765212344228843</v>
      </c>
      <c r="J72" s="9">
        <v>1.12456</v>
      </c>
      <c r="K72" s="9">
        <v>115.03400000000001</v>
      </c>
    </row>
    <row r="73" spans="1:11" x14ac:dyDescent="0.25">
      <c r="A73" s="2">
        <v>4300</v>
      </c>
      <c r="B73" s="9">
        <f>K73*G$3</f>
        <v>93.317432416000003</v>
      </c>
      <c r="C73" s="10">
        <f>I73*(H$3/1.01325)*SQRT(293/(J$3+273))</f>
        <v>41.758797787840301</v>
      </c>
      <c r="D73" s="9">
        <f>(120*I73)/(A73*E$3)</f>
        <v>737.32292279308638</v>
      </c>
      <c r="E73" s="11">
        <f>(G73*F$3*60)/(C73)</f>
        <v>0.32565592690409967</v>
      </c>
      <c r="F73" s="10">
        <f>(C73)/(H73*K$3)</f>
        <v>0.2547674000037935</v>
      </c>
      <c r="G73" s="13">
        <v>0.30220000000000002</v>
      </c>
      <c r="H73" s="12">
        <f>(G73*F$3)/60</f>
        <v>3.7775000000000005E-3</v>
      </c>
      <c r="I73" s="10">
        <f t="shared" si="2"/>
        <v>42.020368285295362</v>
      </c>
      <c r="J73" s="9">
        <v>1.1227799999999999</v>
      </c>
      <c r="K73" s="9">
        <v>114.39100000000001</v>
      </c>
    </row>
    <row r="74" spans="1:11" x14ac:dyDescent="0.25">
      <c r="A74" s="2">
        <v>4350</v>
      </c>
      <c r="B74" s="9">
        <f>K74*G$3</f>
        <v>93.011516415999992</v>
      </c>
      <c r="C74" s="10">
        <f>I74*(H$3/1.01325)*SQRT(293/(J$3+273))</f>
        <v>42.105878461563876</v>
      </c>
      <c r="D74" s="9">
        <f>(120*I74)/(A74*E$3)</f>
        <v>734.90580871901227</v>
      </c>
      <c r="E74" s="11">
        <f>(G74*F$3*60)/(C74)</f>
        <v>0.32708615763881815</v>
      </c>
      <c r="F74" s="10">
        <f>(C74)/(H74*K$3)</f>
        <v>0.25365339332029424</v>
      </c>
      <c r="G74" s="13">
        <v>0.30604999999999999</v>
      </c>
      <c r="H74" s="12">
        <f>(G74*F$3)/60</f>
        <v>3.825625E-3</v>
      </c>
      <c r="I74" s="10">
        <f t="shared" si="2"/>
        <v>42.369623017404045</v>
      </c>
      <c r="J74" s="9">
        <v>1.1194299999999999</v>
      </c>
      <c r="K74" s="9">
        <v>114.01600000000001</v>
      </c>
    </row>
    <row r="75" spans="1:11" x14ac:dyDescent="0.25">
      <c r="A75" s="2">
        <v>4400</v>
      </c>
      <c r="B75" s="9">
        <f>K75*G$3</f>
        <v>92.893228895999997</v>
      </c>
      <c r="C75" s="10">
        <f>I75*(H$3/1.01325)*SQRT(293/(J$3+273))</f>
        <v>42.535690372364868</v>
      </c>
      <c r="D75" s="9">
        <f>(120*I75)/(A75*E$3)</f>
        <v>733.97119127703706</v>
      </c>
      <c r="E75" s="11">
        <f>(G75*F$3*60)/(C75)</f>
        <v>0.32711353402741111</v>
      </c>
      <c r="F75" s="10">
        <f>(C75)/(H75*K$3)</f>
        <v>0.25363216486857609</v>
      </c>
      <c r="G75" s="13">
        <v>0.30919999999999997</v>
      </c>
      <c r="H75" s="12">
        <f>(G75*F$3)/60</f>
        <v>3.8649999999999999E-3</v>
      </c>
      <c r="I75" s="10">
        <f t="shared" si="2"/>
        <v>42.802127201959941</v>
      </c>
      <c r="J75" s="9">
        <v>1.1198600000000001</v>
      </c>
      <c r="K75" s="9">
        <v>113.871</v>
      </c>
    </row>
    <row r="76" spans="1:11" x14ac:dyDescent="0.25">
      <c r="A76" s="2">
        <v>4450</v>
      </c>
      <c r="B76" s="9">
        <f>K76*G$3</f>
        <v>92.986227359999987</v>
      </c>
      <c r="C76" s="10">
        <f>I76*(H$3/1.01325)*SQRT(293/(J$3+273))</f>
        <v>43.062118275321801</v>
      </c>
      <c r="D76" s="9">
        <f>(120*I76)/(A76*E$3)</f>
        <v>734.70599395555553</v>
      </c>
      <c r="E76" s="11">
        <f>(G76*F$3*60)/(C76)</f>
        <v>0.32384612180102479</v>
      </c>
      <c r="F76" s="10">
        <f>(C76)/(H76*K$3)</f>
        <v>0.25619116057890795</v>
      </c>
      <c r="G76" s="13">
        <v>0.30990000000000001</v>
      </c>
      <c r="H76" s="12">
        <f>(G76*F$3)/60</f>
        <v>3.87375E-3</v>
      </c>
      <c r="I76" s="10">
        <f t="shared" si="2"/>
        <v>43.331852565948921</v>
      </c>
      <c r="J76" s="9">
        <v>1.11873</v>
      </c>
      <c r="K76" s="9">
        <v>113.985</v>
      </c>
    </row>
    <row r="77" spans="1:11" x14ac:dyDescent="0.25">
      <c r="A77" s="2">
        <v>4500</v>
      </c>
      <c r="B77" s="9">
        <f>K77*G$3</f>
        <v>92.432315455999998</v>
      </c>
      <c r="C77" s="10">
        <f>I77*(H$3/1.01325)*SQRT(293/(J$3+273))</f>
        <v>43.286562306130868</v>
      </c>
      <c r="D77" s="9">
        <f>(120*I77)/(A77*E$3)</f>
        <v>730.32940607209878</v>
      </c>
      <c r="E77" s="11">
        <f>(G77*F$3*60)/(C77)</f>
        <v>0.32689706103078175</v>
      </c>
      <c r="F77" s="10">
        <f>(C77)/(H77*K$3)</f>
        <v>0.25380012145588088</v>
      </c>
      <c r="G77" s="13">
        <v>0.31445000000000001</v>
      </c>
      <c r="H77" s="12">
        <f>(G77*F$3)/60</f>
        <v>3.9306250000000001E-3</v>
      </c>
      <c r="I77" s="10">
        <f t="shared" si="2"/>
        <v>43.557702478629587</v>
      </c>
      <c r="J77" s="9">
        <v>1.1156299999999999</v>
      </c>
      <c r="K77" s="9">
        <v>113.306</v>
      </c>
    </row>
    <row r="78" spans="1:11" x14ac:dyDescent="0.25">
      <c r="A78" s="2">
        <v>4550</v>
      </c>
      <c r="B78" s="9">
        <f>K78*G$3</f>
        <v>92.243055423999991</v>
      </c>
      <c r="C78" s="10">
        <f>I78*(H$3/1.01325)*SQRT(293/(J$3+273))</f>
        <v>43.677907799774566</v>
      </c>
      <c r="D78" s="9">
        <f>(120*I78)/(A78*E$3)</f>
        <v>728.83401816493813</v>
      </c>
      <c r="E78" s="11">
        <f>(G78*F$3*60)/(C78)</f>
        <v>0.32669834062138042</v>
      </c>
      <c r="F78" s="10">
        <f>(C78)/(H78*K$3)</f>
        <v>0.25395450015258891</v>
      </c>
      <c r="G78" s="13">
        <v>0.31709999999999999</v>
      </c>
      <c r="H78" s="12">
        <f>(G78*F$3)/60</f>
        <v>3.9637500000000003E-3</v>
      </c>
      <c r="I78" s="10">
        <f t="shared" si="2"/>
        <v>43.9514992984817</v>
      </c>
      <c r="J78" s="9">
        <v>1.1095299999999999</v>
      </c>
      <c r="K78" s="9">
        <v>113.074</v>
      </c>
    </row>
    <row r="79" spans="1:11" x14ac:dyDescent="0.25">
      <c r="A79" s="2">
        <v>4600</v>
      </c>
      <c r="B79" s="9">
        <f>K79*G$3</f>
        <v>91.525988319999982</v>
      </c>
      <c r="C79" s="10">
        <f>I79*(H$3/1.01325)*SQRT(293/(J$3+273))</f>
        <v>43.814615969159654</v>
      </c>
      <c r="D79" s="9">
        <f>(120*I79)/(A79*E$3)</f>
        <v>723.16830277530846</v>
      </c>
      <c r="E79" s="11">
        <f>(G79*F$3*60)/(C79)</f>
        <v>0.32804121825732552</v>
      </c>
      <c r="F79" s="10">
        <f>(C79)/(H79*K$3)</f>
        <v>0.2529149057363318</v>
      </c>
      <c r="G79" s="13">
        <v>0.31940000000000002</v>
      </c>
      <c r="H79" s="12">
        <f>(G79*F$3)/60</f>
        <v>3.9925000000000004E-3</v>
      </c>
      <c r="I79" s="10">
        <f t="shared" si="2"/>
        <v>44.089063786194096</v>
      </c>
      <c r="J79" s="9">
        <v>1.1056900000000001</v>
      </c>
      <c r="K79" s="9">
        <v>112.19499999999999</v>
      </c>
    </row>
    <row r="80" spans="1:11" x14ac:dyDescent="0.25">
      <c r="A80" s="2">
        <v>4650</v>
      </c>
      <c r="B80" s="9">
        <f>K80*G$3</f>
        <v>90.600898336</v>
      </c>
      <c r="C80" s="10">
        <f>I80*(H$3/1.01325)*SQRT(293/(J$3+273))</f>
        <v>43.84319623695044</v>
      </c>
      <c r="D80" s="9">
        <f>(120*I80)/(A80*E$3)</f>
        <v>715.85894981530851</v>
      </c>
      <c r="E80" s="11">
        <f>(G80*F$3*60)/(C80)</f>
        <v>0.32900771928308958</v>
      </c>
      <c r="F80" s="10">
        <f>(C80)/(H80*K$3)</f>
        <v>0.25217193679822347</v>
      </c>
      <c r="G80" s="13">
        <v>0.32055</v>
      </c>
      <c r="H80" s="12">
        <f>(G80*F$3)/60</f>
        <v>4.006875E-3</v>
      </c>
      <c r="I80" s="10">
        <f t="shared" si="2"/>
        <v>44.117823076257061</v>
      </c>
      <c r="J80" s="9">
        <v>1.09782</v>
      </c>
      <c r="K80" s="9">
        <v>111.06100000000001</v>
      </c>
    </row>
    <row r="81" spans="1:11" x14ac:dyDescent="0.25">
      <c r="A81" s="2">
        <v>4700</v>
      </c>
      <c r="B81" s="9">
        <f>K81*G$3</f>
        <v>89.713334047999993</v>
      </c>
      <c r="C81" s="10">
        <f>I81*(H$3/1.01325)*SQRT(293/(J$3+273))</f>
        <v>43.880503822516033</v>
      </c>
      <c r="D81" s="9">
        <f>(120*I81)/(A81*E$3)</f>
        <v>708.84609618172829</v>
      </c>
      <c r="E81" s="11">
        <f>(G81*F$3*60)/(C81)</f>
        <v>0.32888182091917745</v>
      </c>
      <c r="F81" s="10">
        <f>(C81)/(H81*K$3)</f>
        <v>0.25226847005803915</v>
      </c>
      <c r="G81" s="13">
        <v>0.32069999999999999</v>
      </c>
      <c r="H81" s="12">
        <f>(G81*F$3)/60</f>
        <v>4.0087500000000002E-3</v>
      </c>
      <c r="I81" s="10">
        <f t="shared" si="2"/>
        <v>44.15536435063153</v>
      </c>
      <c r="J81" s="9">
        <v>1.09558</v>
      </c>
      <c r="K81" s="9">
        <v>109.973</v>
      </c>
    </row>
    <row r="82" spans="1:11" x14ac:dyDescent="0.25">
      <c r="A82" s="2">
        <v>4750</v>
      </c>
      <c r="B82" s="9">
        <f>K82*G$3</f>
        <v>88.637325503999989</v>
      </c>
      <c r="C82" s="10">
        <f>I82*(H$3/1.01325)*SQRT(293/(J$3+273))</f>
        <v>43.815422481989046</v>
      </c>
      <c r="D82" s="9">
        <f>(120*I82)/(A82*E$3)</f>
        <v>700.3443002785184</v>
      </c>
      <c r="E82" s="11">
        <f>(G82*F$3*60)/(C82)</f>
        <v>0.33363252416450029</v>
      </c>
      <c r="F82" s="10">
        <f>(C82)/(H82*K$3)</f>
        <v>0.24867633634026517</v>
      </c>
      <c r="G82" s="13">
        <v>0.32485000000000003</v>
      </c>
      <c r="H82" s="12">
        <f>(G82*F$3)/60</f>
        <v>4.060625E-3</v>
      </c>
      <c r="I82" s="10">
        <f t="shared" si="2"/>
        <v>44.08987535089215</v>
      </c>
      <c r="J82" s="9">
        <v>1.0882700000000001</v>
      </c>
      <c r="K82" s="9">
        <v>108.654</v>
      </c>
    </row>
    <row r="83" spans="1:11" x14ac:dyDescent="0.25">
      <c r="A83" s="2">
        <v>4800</v>
      </c>
      <c r="B83" s="9">
        <f>K83*G$3</f>
        <v>87.350030975999985</v>
      </c>
      <c r="C83" s="10">
        <f>I83*(H$3/1.01325)*SQRT(293/(J$3+273))</f>
        <v>43.633600531810778</v>
      </c>
      <c r="D83" s="9">
        <f>(120*I83)/(A83*E$3)</f>
        <v>690.17308425481463</v>
      </c>
      <c r="E83" s="11">
        <f>(G83*F$3*60)/(C83)</f>
        <v>0.33471338193492667</v>
      </c>
      <c r="F83" s="10">
        <f>(C83)/(H83*K$3)</f>
        <v>0.24787330973612778</v>
      </c>
      <c r="G83" s="13">
        <v>0.32455000000000001</v>
      </c>
      <c r="H83" s="12">
        <f>(G83*F$3)/60</f>
        <v>4.0568749999999997E-3</v>
      </c>
      <c r="I83" s="10">
        <f t="shared" si="2"/>
        <v>43.906914496806785</v>
      </c>
      <c r="J83" s="9">
        <v>1.08396</v>
      </c>
      <c r="K83" s="9">
        <v>107.07599999999999</v>
      </c>
    </row>
    <row r="84" spans="1:11" x14ac:dyDescent="0.25">
      <c r="A84" s="2">
        <v>4850</v>
      </c>
      <c r="B84" s="9">
        <f>K84*G$3</f>
        <v>85.852266239999992</v>
      </c>
      <c r="C84" s="10">
        <f>I84*(H$3/1.01325)*SQRT(293/(J$3+273))</f>
        <v>43.332151505012931</v>
      </c>
      <c r="D84" s="9">
        <f>(120*I84)/(A84*E$3)</f>
        <v>678.33889374814805</v>
      </c>
      <c r="E84" s="11">
        <f>(G84*F$3*60)/(C84)</f>
        <v>0.33823614777827143</v>
      </c>
      <c r="F84" s="10">
        <f>(C84)/(H84*K$3)</f>
        <v>0.24529168256602513</v>
      </c>
      <c r="G84" s="13">
        <v>0.32569999999999999</v>
      </c>
      <c r="H84" s="12">
        <f>(G84*F$3)/60</f>
        <v>4.0712500000000002E-3</v>
      </c>
      <c r="I84" s="10">
        <f t="shared" si="2"/>
        <v>43.603577241035069</v>
      </c>
      <c r="J84" s="9">
        <v>1.0822099999999999</v>
      </c>
      <c r="K84" s="9">
        <v>105.24</v>
      </c>
    </row>
    <row r="85" spans="1:11" x14ac:dyDescent="0.25">
      <c r="A85" s="2">
        <v>4900</v>
      </c>
      <c r="B85" s="9">
        <f>K85*G$3</f>
        <v>84.540498431999993</v>
      </c>
      <c r="C85" s="10">
        <f>I85*(H$3/1.01325)*SQRT(293/(J$3+273))</f>
        <v>43.109961465321781</v>
      </c>
      <c r="D85" s="9">
        <f>(120*I85)/(A85*E$3)</f>
        <v>667.97430859851841</v>
      </c>
      <c r="E85" s="11">
        <f>(G85*F$3*60)/(C85)</f>
        <v>0.34206711160858444</v>
      </c>
      <c r="F85" s="10">
        <f>(C85)/(H85*K$3)</f>
        <v>0.2425445504042453</v>
      </c>
      <c r="G85" s="13">
        <v>0.32769999999999999</v>
      </c>
      <c r="H85" s="12">
        <f>(G85*F$3)/60</f>
        <v>4.0962500000000001E-3</v>
      </c>
      <c r="I85" s="10">
        <f t="shared" si="2"/>
        <v>43.379995438115799</v>
      </c>
      <c r="J85" s="9">
        <v>1.0846</v>
      </c>
      <c r="K85" s="9">
        <v>103.63200000000001</v>
      </c>
    </row>
    <row r="86" spans="1:11" x14ac:dyDescent="0.25">
      <c r="A86" s="2">
        <v>4950</v>
      </c>
      <c r="B86" s="9">
        <f>K86*G$3</f>
        <v>83.482436959999987</v>
      </c>
      <c r="C86" s="10">
        <f>I86*(H$3/1.01325)*SQRT(293/(J$3+273))</f>
        <v>43.004813416391819</v>
      </c>
      <c r="D86" s="9">
        <f>(120*I86)/(A86*E$3)</f>
        <v>659.61431672098752</v>
      </c>
      <c r="E86" s="11">
        <f>(G86*F$3*60)/(C86)</f>
        <v>0.34368827174974614</v>
      </c>
      <c r="F86" s="10">
        <f>(C86)/(H86*K$3)</f>
        <v>0.24140048006524448</v>
      </c>
      <c r="G86" s="13">
        <v>0.32845000000000002</v>
      </c>
      <c r="H86" s="12">
        <f>(G86*F$3)/60</f>
        <v>4.1056249999999999E-3</v>
      </c>
      <c r="I86" s="10">
        <f t="shared" si="2"/>
        <v>43.274188758455985</v>
      </c>
      <c r="J86" s="9">
        <v>1.08823</v>
      </c>
      <c r="K86" s="9">
        <v>102.33499999999999</v>
      </c>
    </row>
    <row r="87" spans="1:11" x14ac:dyDescent="0.25">
      <c r="A87" s="2">
        <v>5000</v>
      </c>
      <c r="B87" s="9">
        <f>K87*G$3</f>
        <v>82.479848255999997</v>
      </c>
      <c r="C87" s="10">
        <f>I87*(H$3/1.01325)*SQRT(293/(J$3+273))</f>
        <v>42.917519014621831</v>
      </c>
      <c r="D87" s="9">
        <f>(120*I87)/(A87*E$3)</f>
        <v>651.69262819555547</v>
      </c>
      <c r="E87" s="11">
        <f>(G87*F$3*60)/(C87)</f>
        <v>0.34464946575687644</v>
      </c>
      <c r="F87" s="10">
        <f>(C87)/(H87*K$3)</f>
        <v>0.24072723748746327</v>
      </c>
      <c r="G87" s="13">
        <v>0.32869999999999999</v>
      </c>
      <c r="H87" s="12">
        <f>(G87*F$3)/60</f>
        <v>4.1087499999999996E-3</v>
      </c>
      <c r="I87" s="10">
        <f t="shared" si="2"/>
        <v>43.186347558375083</v>
      </c>
      <c r="J87" s="9">
        <v>1.08687</v>
      </c>
      <c r="K87" s="9">
        <v>101.10599999999999</v>
      </c>
    </row>
    <row r="88" spans="1:11" x14ac:dyDescent="0.25">
      <c r="A88" s="2">
        <v>5050</v>
      </c>
      <c r="B88" s="9">
        <f>K88*G$3</f>
        <v>81.018711862399996</v>
      </c>
      <c r="C88" s="10">
        <f>I88*(H$3/1.01325)*SQRT(293/(J$3+273))</f>
        <v>42.578804425821602</v>
      </c>
      <c r="D88" s="9">
        <f>(120*I88)/(A88*E$3)</f>
        <v>640.14784681402466</v>
      </c>
      <c r="E88" s="11">
        <f>(G88*F$3*60)/(C88)</f>
        <v>0.34860654732236729</v>
      </c>
      <c r="F88" s="10">
        <f>(C88)/(H88*K$3)</f>
        <v>0.23799470902209191</v>
      </c>
      <c r="G88" s="13">
        <v>0.32984999999999998</v>
      </c>
      <c r="H88" s="12">
        <f>(G88*F$3)/60</f>
        <v>4.1231250000000001E-3</v>
      </c>
      <c r="I88" s="10">
        <f t="shared" si="2"/>
        <v>42.845511315021049</v>
      </c>
      <c r="J88" s="9">
        <v>1.0891</v>
      </c>
      <c r="K88" s="9">
        <v>99.314899999999994</v>
      </c>
    </row>
    <row r="89" spans="1:11" x14ac:dyDescent="0.25">
      <c r="A89" s="2">
        <v>5100</v>
      </c>
      <c r="B89" s="9">
        <f>K89*G$3</f>
        <v>79.604645743999995</v>
      </c>
      <c r="C89" s="10">
        <f>I89*(H$3/1.01325)*SQRT(293/(J$3+273))</f>
        <v>42.249866470435251</v>
      </c>
      <c r="D89" s="9">
        <f>(120*I89)/(A89*E$3)</f>
        <v>628.97497871802477</v>
      </c>
      <c r="E89" s="11">
        <f>(G89*F$3*60)/(C89)</f>
        <v>0.351160873144581</v>
      </c>
      <c r="F89" s="10">
        <f>(C89)/(H89*K$3)</f>
        <v>0.23626354795804286</v>
      </c>
      <c r="G89" s="13">
        <v>0.32969999999999999</v>
      </c>
      <c r="H89" s="12">
        <f>(G89*F$3)/60</f>
        <v>4.1212499999999999E-3</v>
      </c>
      <c r="I89" s="10">
        <f t="shared" si="2"/>
        <v>42.514512944364625</v>
      </c>
      <c r="J89" s="9">
        <v>1.09185</v>
      </c>
      <c r="K89" s="9">
        <v>97.581500000000005</v>
      </c>
    </row>
    <row r="90" spans="1:11" x14ac:dyDescent="0.25">
      <c r="A90" s="2">
        <v>5150</v>
      </c>
      <c r="B90" s="9">
        <f>K90*G$3</f>
        <v>78.190987513599993</v>
      </c>
      <c r="C90" s="10">
        <f>I90*(H$3/1.01325)*SQRT(293/(J$3+273))</f>
        <v>41.906431234700506</v>
      </c>
      <c r="D90" s="9">
        <f>(120*I90)/(A90*E$3)</f>
        <v>617.80533344079015</v>
      </c>
      <c r="E90" s="11">
        <f>(G90*F$3*60)/(C90)</f>
        <v>0.35538101339605599</v>
      </c>
      <c r="F90" s="10">
        <f>(C90)/(H90*K$3)</f>
        <v>0.23345792449727892</v>
      </c>
      <c r="G90" s="13">
        <v>0.33095000000000002</v>
      </c>
      <c r="H90" s="12">
        <f>(G90*F$3)/60</f>
        <v>4.1368749999999999E-3</v>
      </c>
      <c r="I90" s="10">
        <f t="shared" si="2"/>
        <v>42.16892648469112</v>
      </c>
      <c r="J90" s="9">
        <v>1.0940700000000001</v>
      </c>
      <c r="K90" s="9">
        <v>95.848600000000005</v>
      </c>
    </row>
    <row r="91" spans="1:11" x14ac:dyDescent="0.25">
      <c r="A91" s="2">
        <v>5200</v>
      </c>
      <c r="B91" s="9">
        <f>K91*G$3</f>
        <v>77.338256860799987</v>
      </c>
      <c r="C91" s="10">
        <f>I91*(H$3/1.01325)*SQRT(293/(J$3+273))</f>
        <v>41.851832014072883</v>
      </c>
      <c r="D91" s="9">
        <f>(120*I91)/(A91*E$3)</f>
        <v>611.06770852977763</v>
      </c>
      <c r="E91" s="11">
        <f>(G91*F$3*60)/(C91)</f>
        <v>0.35890901968040761</v>
      </c>
      <c r="F91" s="10">
        <f>(C91)/(H91*K$3)</f>
        <v>0.23116307822818408</v>
      </c>
      <c r="G91" s="13">
        <v>0.33379999999999999</v>
      </c>
      <c r="H91" s="12">
        <f>(G91*F$3)/60</f>
        <v>4.1724999999999991E-3</v>
      </c>
      <c r="I91" s="10">
        <f t="shared" si="2"/>
        <v>42.113985263190472</v>
      </c>
      <c r="J91" s="9">
        <v>1.0934600000000001</v>
      </c>
      <c r="K91" s="9">
        <v>94.803299999999993</v>
      </c>
    </row>
    <row r="92" spans="1:11" x14ac:dyDescent="0.25">
      <c r="A92" s="2">
        <v>5250</v>
      </c>
      <c r="B92" s="9">
        <f>K92*G$3</f>
        <v>75.94678773759999</v>
      </c>
      <c r="C92" s="10">
        <f>I92*(H$3/1.01325)*SQRT(293/(J$3+273))</f>
        <v>41.494015381148891</v>
      </c>
      <c r="D92" s="9">
        <f>(120*I92)/(A92*E$3)</f>
        <v>600.07338459338257</v>
      </c>
      <c r="E92" s="11">
        <f>(G92*F$3*60)/(C92)</f>
        <v>0.35929277663431597</v>
      </c>
      <c r="F92" s="10">
        <f>(C92)/(H92*K$3)</f>
        <v>0.23091617529963668</v>
      </c>
      <c r="G92" s="13">
        <v>0.33129999999999998</v>
      </c>
      <c r="H92" s="12">
        <f>(G92*F$3)/60</f>
        <v>4.14125E-3</v>
      </c>
      <c r="I92" s="10">
        <f t="shared" si="2"/>
        <v>41.753927323532814</v>
      </c>
      <c r="J92" s="9">
        <v>1.0880399999999999</v>
      </c>
      <c r="K92" s="9">
        <v>93.0976</v>
      </c>
    </row>
    <row r="93" spans="1:11" x14ac:dyDescent="0.25">
      <c r="A93" s="2">
        <v>5300</v>
      </c>
      <c r="B93" s="9">
        <f>K93*G$3</f>
        <v>74.878936953600004</v>
      </c>
      <c r="C93" s="10">
        <f>I93*(H$3/1.01325)*SQRT(293/(J$3+273))</f>
        <v>41.300212895130358</v>
      </c>
      <c r="D93" s="9">
        <f>(120*I93)/(A93*E$3)</f>
        <v>591.63604506548165</v>
      </c>
      <c r="E93" s="11">
        <f>(G93*F$3*60)/(C93)</f>
        <v>0.36217730978727408</v>
      </c>
      <c r="F93" s="10">
        <f>(C93)/(H93*K$3)</f>
        <v>0.22907706129330285</v>
      </c>
      <c r="G93" s="13">
        <v>0.33239999999999997</v>
      </c>
      <c r="H93" s="12">
        <f>(G93*F$3)/60</f>
        <v>4.1549999999999998E-3</v>
      </c>
      <c r="I93" s="10">
        <f t="shared" si="2"/>
        <v>41.558910889427615</v>
      </c>
      <c r="J93" s="9">
        <v>1.0833900000000001</v>
      </c>
      <c r="K93" s="9">
        <v>91.788600000000002</v>
      </c>
    </row>
    <row r="94" spans="1:11" x14ac:dyDescent="0.25">
      <c r="A94" s="2">
        <v>5350</v>
      </c>
      <c r="B94" s="9">
        <f>K94*G$3</f>
        <v>73.904247788799992</v>
      </c>
      <c r="C94" s="10">
        <f>I94*(H$3/1.01325)*SQRT(293/(J$3+273))</f>
        <v>41.14716647374366</v>
      </c>
      <c r="D94" s="9">
        <f>(120*I94)/(A94*E$3)</f>
        <v>583.93479734360494</v>
      </c>
      <c r="E94" s="11">
        <f>(G94*F$3*60)/(C94)</f>
        <v>0.36177460748114637</v>
      </c>
      <c r="F94" s="10">
        <f>(C94)/(H94*K$3)</f>
        <v>0.22933205392948053</v>
      </c>
      <c r="G94" s="13">
        <v>0.33079999999999998</v>
      </c>
      <c r="H94" s="12">
        <f>(G94*F$3)/60</f>
        <v>4.1349999999999998E-3</v>
      </c>
      <c r="I94" s="10">
        <f t="shared" si="2"/>
        <v>41.404905809489989</v>
      </c>
      <c r="J94" s="9">
        <v>1.0800700000000001</v>
      </c>
      <c r="K94" s="9">
        <v>90.593800000000002</v>
      </c>
    </row>
    <row r="95" spans="1:11" x14ac:dyDescent="0.25">
      <c r="A95" s="2">
        <v>5400</v>
      </c>
      <c r="B95" s="9">
        <f>K95*G$3</f>
        <v>73.124039622399991</v>
      </c>
      <c r="C95" s="10">
        <f>I95*(H$3/1.01325)*SQRT(293/(J$3+273))</f>
        <v>41.093268494797179</v>
      </c>
      <c r="D95" s="9">
        <f>(120*I95)/(A95*E$3)</f>
        <v>577.7701896090864</v>
      </c>
      <c r="E95" s="11">
        <f>(G95*F$3*60)/(C95)</f>
        <v>0.37100967040210725</v>
      </c>
      <c r="F95" s="10">
        <f>(C95)/(H95*K$3)</f>
        <v>0.22362358831041318</v>
      </c>
      <c r="G95" s="13">
        <v>0.33879999999999999</v>
      </c>
      <c r="H95" s="12">
        <f>(G95*F$3)/60</f>
        <v>4.235E-3</v>
      </c>
      <c r="I95" s="10">
        <f t="shared" si="2"/>
        <v>41.350670222137339</v>
      </c>
      <c r="J95" s="9">
        <v>1.0789500000000001</v>
      </c>
      <c r="K95" s="9">
        <v>89.6374</v>
      </c>
    </row>
    <row r="96" spans="1:11" x14ac:dyDescent="0.25">
      <c r="A96" s="2">
        <v>5450</v>
      </c>
      <c r="B96" s="9">
        <f>K96*G$3</f>
        <v>72.543370265600004</v>
      </c>
      <c r="C96" s="10">
        <f>I96*(H$3/1.01325)*SQRT(293/(J$3+273))</f>
        <v>41.144423481162882</v>
      </c>
      <c r="D96" s="9">
        <f>(120*I96)/(A96*E$3)</f>
        <v>573.18218481461736</v>
      </c>
      <c r="E96" s="11">
        <f>(G96*F$3*60)/(C96)</f>
        <v>0.37601693476354281</v>
      </c>
      <c r="F96" s="10">
        <f>(C96)/(H96*K$3)</f>
        <v>0.22064568407100119</v>
      </c>
      <c r="G96" s="13">
        <v>0.34379999999999999</v>
      </c>
      <c r="H96" s="12">
        <f>(G96*F$3)/60</f>
        <v>4.2975000000000001E-3</v>
      </c>
      <c r="I96" s="10">
        <f t="shared" si="2"/>
        <v>41.402145635238</v>
      </c>
      <c r="J96" s="9">
        <v>1.0792299999999999</v>
      </c>
      <c r="K96" s="9">
        <v>88.925600000000003</v>
      </c>
    </row>
    <row r="97" spans="1:11" x14ac:dyDescent="0.25">
      <c r="A97" s="2">
        <v>5500</v>
      </c>
      <c r="B97" s="9">
        <f>K97*G$3</f>
        <v>72.316421382399994</v>
      </c>
      <c r="C97" s="10">
        <f>I97*(H$3/1.01325)*SQRT(293/(J$3+273))</f>
        <v>41.391995753036078</v>
      </c>
      <c r="D97" s="9">
        <f>(120*I97)/(A97*E$3)</f>
        <v>571.38900845353078</v>
      </c>
      <c r="E97" s="11">
        <f>(G97*F$3*60)/(C97)</f>
        <v>0.37920374976963289</v>
      </c>
      <c r="F97" s="10">
        <f>(C97)/(H97*K$3)</f>
        <v>0.21879138548494115</v>
      </c>
      <c r="G97" s="13">
        <v>0.3488</v>
      </c>
      <c r="H97" s="12">
        <f>(G97*F$3)/60</f>
        <v>4.3600000000000002E-3</v>
      </c>
      <c r="I97" s="10">
        <f t="shared" si="2"/>
        <v>41.651268660622797</v>
      </c>
      <c r="J97" s="9">
        <v>1.0836600000000001</v>
      </c>
      <c r="K97" s="9">
        <v>88.647400000000005</v>
      </c>
    </row>
  </sheetData>
  <pageMargins left="0.7" right="0.7" top="0.75" bottom="0.75" header="0.3" footer="0.3"/>
  <pageSetup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4" ma:contentTypeDescription="Create a new document." ma:contentTypeScope="" ma:versionID="6893e67edf0aecc9d56cbae15a71e3b4">
  <xsd:schema xmlns:xsd="http://www.w3.org/2001/XMLSchema" xmlns:xs="http://www.w3.org/2001/XMLSchema" xmlns:p="http://schemas.microsoft.com/office/2006/metadata/properties" xmlns:ns3="7b23fa32-4003-4364-bee1-595462966394" targetNamespace="http://schemas.microsoft.com/office/2006/metadata/properties" ma:root="true" ma:fieldsID="2b530e866435262d0c401c94dcf3a313" ns3:_="">
    <xsd:import namespace="7b23fa32-4003-4364-bee1-5954629663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31679D-7828-4D81-974D-556F49E580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0F7CDC-B5E3-47DD-938D-D637F06C29A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7b23fa32-4003-4364-bee1-59546296639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5FDA74D-3964-4204-A976-CD84726E3E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Windows User</cp:lastModifiedBy>
  <cp:revision/>
  <dcterms:created xsi:type="dcterms:W3CDTF">2020-10-25T11:11:03Z</dcterms:created>
  <dcterms:modified xsi:type="dcterms:W3CDTF">2020-11-29T16:24:12Z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