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mjfashion\Documents\"/>
    </mc:Choice>
  </mc:AlternateContent>
  <xr:revisionPtr revIDLastSave="0" documentId="8_{B065D482-9AC7-4B3C-AD3C-B62A6660675D}" xr6:coauthVersionLast="45" xr6:coauthVersionMax="45" xr10:uidLastSave="{00000000-0000-0000-0000-000000000000}"/>
  <bookViews>
    <workbookView xWindow="-120" yWindow="-120" windowWidth="20730" windowHeight="11160" xr2:uid="{1313865A-4B38-4BF2-A29C-1463B08A36B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40" i="2" l="1"/>
  <c r="G40" i="2"/>
  <c r="P39" i="2"/>
  <c r="O38" i="2"/>
  <c r="N38" i="2"/>
  <c r="M38" i="2"/>
  <c r="L38" i="2"/>
  <c r="K38" i="2"/>
  <c r="J38" i="2"/>
  <c r="I38" i="2"/>
  <c r="H38" i="2"/>
  <c r="G38" i="2"/>
  <c r="F38" i="2"/>
  <c r="E38" i="2"/>
  <c r="D38" i="2"/>
  <c r="P38" i="2" s="1"/>
  <c r="P37" i="2"/>
  <c r="O36" i="2"/>
  <c r="N36" i="2"/>
  <c r="M36" i="2"/>
  <c r="L36" i="2"/>
  <c r="K36" i="2"/>
  <c r="P36" i="2" s="1"/>
  <c r="O35" i="2"/>
  <c r="N35" i="2"/>
  <c r="M35" i="2"/>
  <c r="L35" i="2"/>
  <c r="P35" i="2" s="1"/>
  <c r="O34" i="2"/>
  <c r="N34" i="2"/>
  <c r="M34" i="2"/>
  <c r="L34" i="2"/>
  <c r="K34" i="2"/>
  <c r="J34" i="2"/>
  <c r="I34" i="2"/>
  <c r="H34" i="2"/>
  <c r="G34" i="2"/>
  <c r="F34" i="2"/>
  <c r="E34" i="2"/>
  <c r="D34" i="2"/>
  <c r="P34" i="2" s="1"/>
  <c r="F33" i="2"/>
  <c r="E33" i="2"/>
  <c r="D33" i="2"/>
  <c r="P33" i="2" s="1"/>
  <c r="P32" i="2"/>
  <c r="P31" i="2"/>
  <c r="O30" i="2"/>
  <c r="N30" i="2"/>
  <c r="M30" i="2"/>
  <c r="L30" i="2"/>
  <c r="K30" i="2"/>
  <c r="J30" i="2"/>
  <c r="I30" i="2"/>
  <c r="H30" i="2"/>
  <c r="G30" i="2"/>
  <c r="P30" i="2" s="1"/>
  <c r="O29" i="2"/>
  <c r="L29" i="2"/>
  <c r="I29" i="2"/>
  <c r="F29" i="2"/>
  <c r="P29" i="2" s="1"/>
  <c r="O28" i="2"/>
  <c r="N28" i="2"/>
  <c r="M28" i="2"/>
  <c r="L28" i="2"/>
  <c r="K28" i="2"/>
  <c r="J28" i="2"/>
  <c r="I28" i="2"/>
  <c r="H28" i="2"/>
  <c r="G28" i="2"/>
  <c r="F28" i="2"/>
  <c r="E28" i="2"/>
  <c r="D28" i="2"/>
  <c r="P28" i="2" s="1"/>
  <c r="O27" i="2"/>
  <c r="O41" i="2" s="1"/>
  <c r="N27" i="2"/>
  <c r="M27" i="2"/>
  <c r="M41" i="2" s="1"/>
  <c r="L27" i="2"/>
  <c r="K27" i="2"/>
  <c r="J27" i="2"/>
  <c r="I27" i="2"/>
  <c r="I41" i="2" s="1"/>
  <c r="H27" i="2"/>
  <c r="G27" i="2"/>
  <c r="G41" i="2" s="1"/>
  <c r="F27" i="2"/>
  <c r="E27" i="2"/>
  <c r="E41" i="2" s="1"/>
  <c r="D27" i="2"/>
  <c r="P27" i="2" s="1"/>
  <c r="O26" i="2"/>
  <c r="N26" i="2"/>
  <c r="M26" i="2"/>
  <c r="L26" i="2"/>
  <c r="L41" i="2" s="1"/>
  <c r="K26" i="2"/>
  <c r="J26" i="2"/>
  <c r="J41" i="2" s="1"/>
  <c r="I26" i="2"/>
  <c r="H26" i="2"/>
  <c r="G26" i="2"/>
  <c r="F26" i="2"/>
  <c r="E26" i="2"/>
  <c r="D26" i="2"/>
  <c r="P26" i="2" s="1"/>
  <c r="K25" i="2"/>
  <c r="P25" i="2" s="1"/>
  <c r="K24" i="2"/>
  <c r="K41" i="2" s="1"/>
  <c r="F24" i="2"/>
  <c r="F41" i="2" s="1"/>
  <c r="H23" i="2"/>
  <c r="D23" i="2"/>
  <c r="P23" i="2" s="1"/>
  <c r="P22" i="2"/>
  <c r="P21" i="2"/>
  <c r="N20" i="2"/>
  <c r="N41" i="2" s="1"/>
  <c r="K20" i="2"/>
  <c r="H20" i="2"/>
  <c r="H41" i="2" s="1"/>
  <c r="D20" i="2"/>
  <c r="D41" i="2" s="1"/>
  <c r="P41" i="2" s="1"/>
  <c r="P19" i="2"/>
  <c r="P18" i="2"/>
  <c r="N13" i="2"/>
  <c r="N48" i="2" s="1"/>
  <c r="N51" i="2" s="1"/>
  <c r="L13" i="2"/>
  <c r="L48" i="2" s="1"/>
  <c r="L51" i="2" s="1"/>
  <c r="G13" i="2"/>
  <c r="O10" i="2"/>
  <c r="O13" i="2" s="1"/>
  <c r="O48" i="2" s="1"/>
  <c r="O51" i="2" s="1"/>
  <c r="N10" i="2"/>
  <c r="M10" i="2"/>
  <c r="M13" i="2" s="1"/>
  <c r="M48" i="2" s="1"/>
  <c r="M51" i="2" s="1"/>
  <c r="L10" i="2"/>
  <c r="K10" i="2"/>
  <c r="K13" i="2" s="1"/>
  <c r="K48" i="2" s="1"/>
  <c r="K51" i="2" s="1"/>
  <c r="D10" i="2"/>
  <c r="P9" i="2"/>
  <c r="P8" i="2"/>
  <c r="G48" i="2" l="1"/>
  <c r="G51" i="2" s="1"/>
  <c r="H10" i="2" s="1"/>
  <c r="H13" i="2" s="1"/>
  <c r="H48" i="2" s="1"/>
  <c r="H51" i="2" s="1"/>
  <c r="I10" i="2" s="1"/>
  <c r="I13" i="2" s="1"/>
  <c r="I48" i="2" s="1"/>
  <c r="I51" i="2" s="1"/>
  <c r="J10" i="2" s="1"/>
  <c r="J13" i="2" s="1"/>
  <c r="J48" i="2" s="1"/>
  <c r="J51" i="2" s="1"/>
  <c r="D13" i="2"/>
  <c r="D48" i="2" s="1"/>
  <c r="D51" i="2" s="1"/>
  <c r="E10" i="2" s="1"/>
  <c r="E13" i="2" s="1"/>
  <c r="E48" i="2" s="1"/>
  <c r="E51" i="2" s="1"/>
  <c r="F10" i="2" s="1"/>
  <c r="F13" i="2" s="1"/>
  <c r="F48" i="2" s="1"/>
  <c r="F51" i="2" s="1"/>
  <c r="P20" i="2"/>
  <c r="P24" i="2"/>
  <c r="P10" i="2" l="1"/>
  <c r="P13" i="2" s="1"/>
  <c r="I10" i="1" l="1"/>
  <c r="H12" i="1"/>
  <c r="H14" i="1"/>
  <c r="H8" i="1"/>
  <c r="D14" i="1"/>
  <c r="H4" i="1" s="1"/>
  <c r="C12" i="1"/>
  <c r="D13" i="1"/>
  <c r="H15" i="1" s="1"/>
  <c r="D4" i="1"/>
  <c r="H6" i="1" s="1"/>
  <c r="D5" i="1"/>
  <c r="H7" i="1" s="1"/>
  <c r="D6" i="1"/>
  <c r="E7" i="1" s="1"/>
  <c r="D7" i="1"/>
  <c r="H9" i="1" s="1"/>
  <c r="D8" i="1"/>
  <c r="H10" i="1" s="1"/>
  <c r="D9" i="1"/>
  <c r="H11" i="1" s="1"/>
  <c r="D10" i="1"/>
  <c r="E11" i="1" s="1"/>
  <c r="D11" i="1"/>
  <c r="H13" i="1" s="1"/>
  <c r="D12" i="1"/>
  <c r="E13" i="1" s="1"/>
  <c r="D15" i="1"/>
  <c r="H5" i="1" s="1"/>
  <c r="C10" i="1"/>
  <c r="C11" i="1"/>
  <c r="C13" i="1"/>
  <c r="C14" i="1"/>
  <c r="C15" i="1"/>
  <c r="C8" i="1"/>
  <c r="C9" i="1"/>
  <c r="C7" i="1"/>
  <c r="C6" i="1"/>
  <c r="C4" i="1"/>
  <c r="C5" i="1"/>
  <c r="F13" i="1" l="1"/>
  <c r="G13" i="1" s="1"/>
  <c r="I13" i="1" s="1"/>
  <c r="F11" i="1"/>
  <c r="G11" i="1" s="1"/>
  <c r="I11" i="1" s="1"/>
  <c r="F7" i="1"/>
  <c r="G7" i="1" s="1"/>
  <c r="I7" i="1" s="1"/>
  <c r="E4" i="1"/>
  <c r="E8" i="1"/>
  <c r="E6" i="1"/>
  <c r="E12" i="1"/>
  <c r="E10" i="1"/>
  <c r="E5" i="1"/>
  <c r="E14" i="1"/>
  <c r="E9" i="1"/>
  <c r="E15" i="1"/>
  <c r="G15" i="1"/>
  <c r="I15" i="1" s="1"/>
  <c r="F15" i="1"/>
  <c r="F9" i="1" l="1"/>
  <c r="G9" i="1" s="1"/>
  <c r="I9" i="1" s="1"/>
  <c r="F5" i="1"/>
  <c r="G5" i="1" s="1"/>
  <c r="I5" i="1" s="1"/>
  <c r="F12" i="1"/>
  <c r="G12" i="1"/>
  <c r="I12" i="1" s="1"/>
  <c r="F8" i="1"/>
  <c r="G8" i="1"/>
  <c r="I8" i="1" s="1"/>
  <c r="F14" i="1"/>
  <c r="G14" i="1"/>
  <c r="I14" i="1" s="1"/>
  <c r="F10" i="1"/>
  <c r="G10" i="1"/>
  <c r="F6" i="1"/>
  <c r="G6" i="1"/>
  <c r="I6" i="1" s="1"/>
  <c r="F4" i="1"/>
  <c r="G4" i="1" s="1"/>
  <c r="I4" i="1" s="1"/>
</calcChain>
</file>

<file path=xl/sharedStrings.xml><?xml version="1.0" encoding="utf-8"?>
<sst xmlns="http://schemas.openxmlformats.org/spreadsheetml/2006/main" count="147" uniqueCount="69">
  <si>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</si>
  <si>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</si>
  <si>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</si>
  <si>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</si>
  <si>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</si>
  <si>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</si>
  <si>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</si>
  <si>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</si>
  <si>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</si>
  <si>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</si>
  <si>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</si>
  <si>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</si>
  <si>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predicted  credit revenue working</t>
  </si>
  <si>
    <t>cash</t>
  </si>
  <si>
    <t xml:space="preserve">credit </t>
  </si>
  <si>
    <t>month1</t>
  </si>
  <si>
    <t>monh2</t>
  </si>
  <si>
    <t>total</t>
  </si>
  <si>
    <t>b</t>
  </si>
  <si>
    <t>total month 1cred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</si>
  <si>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</si>
  <si>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</si>
  <si>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</si>
  <si>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</si>
  <si>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</si>
  <si>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</si>
  <si>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</si>
  <si>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</si>
  <si>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</si>
  <si>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</si>
  <si>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</si>
  <si>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</si>
  <si>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</si>
  <si>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</si>
  <si>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</si>
  <si>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</si>
  <si>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</si>
  <si>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</si>
  <si>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 xml:space="preserve"> </t>
  </si>
  <si>
    <t>Total Receipts</t>
  </si>
  <si>
    <t>Payments :</t>
  </si>
  <si>
    <t xml:space="preserve">Motor Vehicles </t>
  </si>
  <si>
    <t>Laundry</t>
  </si>
  <si>
    <t xml:space="preserve">Printing and Stationary </t>
  </si>
  <si>
    <t xml:space="preserve">Complimentary Toileteries </t>
  </si>
  <si>
    <t xml:space="preserve">Land purchase </t>
  </si>
  <si>
    <t xml:space="preserve">Bedding Buddles </t>
  </si>
  <si>
    <t xml:space="preserve">Kettle tray set </t>
  </si>
  <si>
    <t>Salaried staff</t>
  </si>
  <si>
    <t>Wage Staff</t>
  </si>
  <si>
    <t>Zero Hour Staff</t>
  </si>
  <si>
    <t xml:space="preserve">Light and Heat </t>
  </si>
  <si>
    <t>Business Rates</t>
  </si>
  <si>
    <t xml:space="preserve">Marketing Costs </t>
  </si>
  <si>
    <t xml:space="preserve">  </t>
  </si>
  <si>
    <t xml:space="preserve">Corporation Tax </t>
  </si>
  <si>
    <t xml:space="preserve">New Furniture </t>
  </si>
  <si>
    <t>Petrol and Diesel</t>
  </si>
  <si>
    <t xml:space="preserve">Fixtures and Fittings </t>
  </si>
  <si>
    <t xml:space="preserve">Building Costs </t>
  </si>
  <si>
    <t xml:space="preserve">Staff Toilets </t>
  </si>
  <si>
    <t>General Maintenance</t>
  </si>
  <si>
    <t xml:space="preserve">Deep Clean </t>
  </si>
  <si>
    <t xml:space="preserve">Overdraft Interests </t>
  </si>
  <si>
    <t>Total payments</t>
  </si>
  <si>
    <t>Balance b / f</t>
  </si>
  <si>
    <t>Net cashflow in month</t>
  </si>
  <si>
    <t>Balance c / f</t>
  </si>
  <si>
    <r>
      <t xml:space="preserve">In Room Beverages </t>
    </r>
    <r>
      <rPr>
        <sz val="10"/>
        <rFont val="Calibri"/>
        <family val="2"/>
      </rPr>
      <t>˟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</si>
</sst>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6" fontId="0" fillId="0" borderId="0" xfId="0" applyNumberFormat="1"/>
    <xf numFmtId="8" fontId="0" fillId="0" borderId="0" xfId="0" applyNumberFormat="1"/>
    <xf numFmtId="9" fontId="0" fillId="0" borderId="0" xfId="0" applyNumberFormat="1"/>
    <xf numFmtId="0" fontId="1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7" xfId="0" applyFont="1" applyFill="1" applyBorder="1"/>
    <xf numFmtId="0" fontId="3" fillId="2" borderId="0" xfId="0" applyFont="1" applyFill="1"/>
    <xf numFmtId="0" fontId="3" fillId="2" borderId="8" xfId="0" applyFont="1" applyFill="1" applyBorder="1"/>
    <xf numFmtId="0" fontId="4" fillId="3" borderId="9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4" borderId="0" xfId="0" applyFont="1" applyFill="1" applyAlignment="1">
      <alignment horizontal="center"/>
    </xf>
    <xf numFmtId="0" fontId="0" fillId="4" borderId="0" xfId="0" applyFill="1"/>
    <xf numFmtId="0" fontId="3" fillId="0" borderId="0" xfId="0" applyFont="1"/>
    <xf numFmtId="0" fontId="4" fillId="3" borderId="10" xfId="0" applyFont="1" applyFill="1" applyBorder="1"/>
    <xf numFmtId="0" fontId="4" fillId="3" borderId="11" xfId="0" applyFont="1" applyFill="1" applyBorder="1"/>
    <xf numFmtId="0" fontId="4" fillId="2" borderId="12" xfId="0" applyFont="1" applyFill="1" applyBorder="1" applyAlignment="1">
      <alignment horizontal="center"/>
    </xf>
    <xf numFmtId="0" fontId="4" fillId="2" borderId="12" xfId="0" applyFont="1" applyFill="1" applyBorder="1"/>
    <xf numFmtId="0" fontId="4" fillId="2" borderId="0" xfId="0" applyFont="1" applyFill="1" applyAlignment="1">
      <alignment horizontal="center"/>
    </xf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3" fillId="3" borderId="0" xfId="0" applyFont="1" applyFill="1"/>
    <xf numFmtId="0" fontId="3" fillId="3" borderId="8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0" fontId="4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85110-25D5-45C9-B345-E4F7717450E3}">
  <dimension ref="A1:I15"/>
  <sheetViews>
    <sheetView tabSelected="1" workbookViewId="0">
      <selection activeCell="C14" sqref="C14"/>
    </sheetView>
  </sheetViews>
  <sheetFormatPr defaultRowHeight="15" x14ac:dyDescent="0.25"/>
  <cols>
    <col min="2" max="2" width="9.140625" customWidth="1"/>
    <col min="3" max="5" width="11.140625" bestFit="1" customWidth="1"/>
    <col min="7" max="7" width="20.140625" customWidth="1"/>
    <col min="8" max="8" width="10.140625" bestFit="1" customWidth="1"/>
    <col min="9" max="9" width="11.140625" bestFit="1" customWidth="1"/>
  </cols>
  <sheetData>
    <row r="1" spans="1:9" x14ac:dyDescent="0.25">
      <c r="B1" t="s">
        <v>18</v>
      </c>
      <c r="C1" s="4" t="s">
        <v>12</v>
      </c>
    </row>
    <row r="2" spans="1:9" x14ac:dyDescent="0.25">
      <c r="C2" s="4" t="s">
        <v>13</v>
      </c>
      <c r="D2" s="4" t="s">
        <v>14</v>
      </c>
      <c r="E2" s="4" t="s">
        <v>15</v>
      </c>
      <c r="H2" s="4" t="s">
        <v>16</v>
      </c>
      <c r="I2" s="4" t="s">
        <v>17</v>
      </c>
    </row>
    <row r="3" spans="1:9" x14ac:dyDescent="0.25">
      <c r="E3" s="3">
        <v>0.52</v>
      </c>
      <c r="F3" s="3">
        <v>-0.05</v>
      </c>
      <c r="G3" s="4" t="s">
        <v>19</v>
      </c>
    </row>
    <row r="4" spans="1:9" x14ac:dyDescent="0.25">
      <c r="A4" s="4" t="s">
        <v>0</v>
      </c>
      <c r="B4" s="1">
        <v>382414</v>
      </c>
      <c r="C4" s="2">
        <f>B4*0.6</f>
        <v>229448.4</v>
      </c>
      <c r="D4" s="2">
        <f>B4*40%</f>
        <v>152965.6</v>
      </c>
      <c r="E4" s="1">
        <f>D15*52%</f>
        <v>70907.199999999997</v>
      </c>
      <c r="F4" s="2">
        <f>E4*5%</f>
        <v>3545.36</v>
      </c>
      <c r="G4" s="2">
        <f>E4-F4</f>
        <v>67361.84</v>
      </c>
      <c r="H4" s="2">
        <f>D14*47%</f>
        <v>70515.039999999994</v>
      </c>
      <c r="I4" s="2">
        <f>G4+H4</f>
        <v>137876.88</v>
      </c>
    </row>
    <row r="5" spans="1:9" x14ac:dyDescent="0.25">
      <c r="A5" s="4" t="s">
        <v>1</v>
      </c>
      <c r="B5" s="1">
        <v>298218</v>
      </c>
      <c r="C5" s="2">
        <f>B5*60%</f>
        <v>178930.8</v>
      </c>
      <c r="D5" s="2">
        <f t="shared" ref="D5:D15" si="0">B5*40%</f>
        <v>119287.20000000001</v>
      </c>
      <c r="E5" s="2">
        <f>D4*52%</f>
        <v>79542.112000000008</v>
      </c>
      <c r="F5" s="2">
        <f t="shared" ref="F5:F15" si="1">E5*5%</f>
        <v>3977.1056000000008</v>
      </c>
      <c r="G5" s="2">
        <f t="shared" ref="G5:G15" si="2">E5-F5</f>
        <v>75565.006400000013</v>
      </c>
      <c r="H5" s="2">
        <f t="shared" ref="H5" si="3">D15*47%</f>
        <v>64089.2</v>
      </c>
      <c r="I5" s="2">
        <f t="shared" ref="I5:I15" si="4">G5+H5</f>
        <v>139654.20640000002</v>
      </c>
    </row>
    <row r="6" spans="1:9" x14ac:dyDescent="0.25">
      <c r="A6" s="4" t="s">
        <v>2</v>
      </c>
      <c r="B6" s="1">
        <v>291005</v>
      </c>
      <c r="C6" s="1">
        <f>B6*60%</f>
        <v>174603</v>
      </c>
      <c r="D6" s="2">
        <f t="shared" si="0"/>
        <v>116402</v>
      </c>
      <c r="E6" s="2">
        <f t="shared" ref="E6:E15" si="5">D5*52%</f>
        <v>62029.344000000005</v>
      </c>
      <c r="F6" s="2">
        <f t="shared" si="1"/>
        <v>3101.4672000000005</v>
      </c>
      <c r="G6" s="2">
        <f t="shared" si="2"/>
        <v>58927.876800000005</v>
      </c>
      <c r="H6" s="2">
        <f>D4*47%</f>
        <v>71893.831999999995</v>
      </c>
      <c r="I6" s="2">
        <f t="shared" si="4"/>
        <v>130821.70879999999</v>
      </c>
    </row>
    <row r="7" spans="1:9" x14ac:dyDescent="0.25">
      <c r="A7" s="4" t="s">
        <v>3</v>
      </c>
      <c r="B7" s="1">
        <v>285111</v>
      </c>
      <c r="C7" s="2">
        <f>B7*60%</f>
        <v>171066.6</v>
      </c>
      <c r="D7" s="2">
        <f t="shared" si="0"/>
        <v>114044.40000000001</v>
      </c>
      <c r="E7" s="2">
        <f t="shared" si="5"/>
        <v>60529.04</v>
      </c>
      <c r="F7" s="2">
        <f t="shared" si="1"/>
        <v>3026.4520000000002</v>
      </c>
      <c r="G7" s="2">
        <f t="shared" si="2"/>
        <v>57502.588000000003</v>
      </c>
      <c r="H7" s="2">
        <f t="shared" ref="H7:H14" si="6">D5*47%</f>
        <v>56064.984000000004</v>
      </c>
      <c r="I7" s="2">
        <f t="shared" si="4"/>
        <v>113567.57200000001</v>
      </c>
    </row>
    <row r="8" spans="1:9" x14ac:dyDescent="0.25">
      <c r="A8" s="4" t="s">
        <v>4</v>
      </c>
      <c r="B8" s="1">
        <v>325600</v>
      </c>
      <c r="C8" s="2">
        <f t="shared" ref="C8:C15" si="7">B8*60%</f>
        <v>195360</v>
      </c>
      <c r="D8" s="2">
        <f t="shared" si="0"/>
        <v>130240</v>
      </c>
      <c r="E8" s="2">
        <f t="shared" si="5"/>
        <v>59303.088000000003</v>
      </c>
      <c r="F8" s="2">
        <f t="shared" si="1"/>
        <v>2965.1544000000004</v>
      </c>
      <c r="G8" s="2">
        <f t="shared" si="2"/>
        <v>56337.933600000004</v>
      </c>
      <c r="H8" s="2">
        <f t="shared" si="6"/>
        <v>54708.939999999995</v>
      </c>
      <c r="I8" s="2">
        <f t="shared" si="4"/>
        <v>111046.87359999999</v>
      </c>
    </row>
    <row r="9" spans="1:9" x14ac:dyDescent="0.25">
      <c r="A9" s="4" t="s">
        <v>5</v>
      </c>
      <c r="B9" s="1">
        <v>380450</v>
      </c>
      <c r="C9" s="2">
        <f t="shared" si="7"/>
        <v>228270</v>
      </c>
      <c r="D9" s="2">
        <f t="shared" si="0"/>
        <v>152180</v>
      </c>
      <c r="E9" s="2">
        <f t="shared" si="5"/>
        <v>67724.800000000003</v>
      </c>
      <c r="F9" s="2">
        <f t="shared" si="1"/>
        <v>3386.2400000000002</v>
      </c>
      <c r="G9" s="2">
        <f t="shared" si="2"/>
        <v>64338.560000000005</v>
      </c>
      <c r="H9" s="2">
        <f>D7*47%</f>
        <v>53600.868000000002</v>
      </c>
      <c r="I9" s="2">
        <f t="shared" si="4"/>
        <v>117939.42800000001</v>
      </c>
    </row>
    <row r="10" spans="1:9" x14ac:dyDescent="0.25">
      <c r="A10" s="4" t="s">
        <v>6</v>
      </c>
      <c r="B10" s="1">
        <v>400600</v>
      </c>
      <c r="C10" s="2">
        <f t="shared" si="7"/>
        <v>240360</v>
      </c>
      <c r="D10" s="2">
        <f t="shared" si="0"/>
        <v>160240</v>
      </c>
      <c r="E10" s="2">
        <f t="shared" si="5"/>
        <v>79133.600000000006</v>
      </c>
      <c r="F10" s="2">
        <f t="shared" si="1"/>
        <v>3956.6800000000003</v>
      </c>
      <c r="G10" s="2">
        <f t="shared" si="2"/>
        <v>75176.920000000013</v>
      </c>
      <c r="H10" s="2">
        <f t="shared" si="6"/>
        <v>61212.799999999996</v>
      </c>
      <c r="I10" s="2">
        <f>G10+H10</f>
        <v>136389.72</v>
      </c>
    </row>
    <row r="11" spans="1:9" x14ac:dyDescent="0.25">
      <c r="A11" s="4" t="s">
        <v>7</v>
      </c>
      <c r="B11" s="1">
        <v>480750</v>
      </c>
      <c r="C11" s="2">
        <f t="shared" si="7"/>
        <v>288450</v>
      </c>
      <c r="D11" s="2">
        <f t="shared" si="0"/>
        <v>192300</v>
      </c>
      <c r="E11" s="2">
        <f t="shared" si="5"/>
        <v>83324.800000000003</v>
      </c>
      <c r="F11" s="2">
        <f t="shared" si="1"/>
        <v>4166.2400000000007</v>
      </c>
      <c r="G11" s="2">
        <f t="shared" si="2"/>
        <v>79158.559999999998</v>
      </c>
      <c r="H11" s="2">
        <f t="shared" si="6"/>
        <v>71524.599999999991</v>
      </c>
      <c r="I11" s="2">
        <f t="shared" si="4"/>
        <v>150683.15999999997</v>
      </c>
    </row>
    <row r="12" spans="1:9" x14ac:dyDescent="0.25">
      <c r="A12" s="4" t="s">
        <v>8</v>
      </c>
      <c r="B12" s="1">
        <v>520180</v>
      </c>
      <c r="C12" s="2">
        <f>B12*60%</f>
        <v>312108</v>
      </c>
      <c r="D12" s="2">
        <f t="shared" si="0"/>
        <v>208072</v>
      </c>
      <c r="E12" s="2">
        <f t="shared" si="5"/>
        <v>99996</v>
      </c>
      <c r="F12" s="2">
        <f t="shared" si="1"/>
        <v>4999.8</v>
      </c>
      <c r="G12" s="2">
        <f t="shared" si="2"/>
        <v>94996.2</v>
      </c>
      <c r="H12" s="2">
        <f>D10*47%</f>
        <v>75312.800000000003</v>
      </c>
      <c r="I12" s="2">
        <f t="shared" si="4"/>
        <v>170309</v>
      </c>
    </row>
    <row r="13" spans="1:9" x14ac:dyDescent="0.25">
      <c r="A13" s="4" t="s">
        <v>9</v>
      </c>
      <c r="B13" s="1">
        <v>400800</v>
      </c>
      <c r="C13" s="2">
        <f t="shared" si="7"/>
        <v>240480</v>
      </c>
      <c r="D13" s="2">
        <f>B13*40%</f>
        <v>160320</v>
      </c>
      <c r="E13" s="2">
        <f>D12*52%</f>
        <v>108197.44</v>
      </c>
      <c r="F13" s="2">
        <f t="shared" si="1"/>
        <v>5409.8720000000003</v>
      </c>
      <c r="G13" s="2">
        <f>E13-F13</f>
        <v>102787.568</v>
      </c>
      <c r="H13" s="2">
        <f t="shared" si="6"/>
        <v>90381</v>
      </c>
      <c r="I13" s="2">
        <f t="shared" si="4"/>
        <v>193168.568</v>
      </c>
    </row>
    <row r="14" spans="1:9" x14ac:dyDescent="0.25">
      <c r="A14" s="4" t="s">
        <v>10</v>
      </c>
      <c r="B14" s="1">
        <v>375080</v>
      </c>
      <c r="C14" s="2">
        <f t="shared" si="7"/>
        <v>225048</v>
      </c>
      <c r="D14" s="2">
        <f t="shared" si="0"/>
        <v>150032</v>
      </c>
      <c r="E14" s="2">
        <f t="shared" si="5"/>
        <v>83366.400000000009</v>
      </c>
      <c r="F14" s="2">
        <f t="shared" si="1"/>
        <v>4168.3200000000006</v>
      </c>
      <c r="G14" s="2">
        <f>E14-F14</f>
        <v>79198.080000000002</v>
      </c>
      <c r="H14" s="2">
        <f t="shared" si="6"/>
        <v>97793.84</v>
      </c>
      <c r="I14" s="2">
        <f t="shared" si="4"/>
        <v>176991.91999999998</v>
      </c>
    </row>
    <row r="15" spans="1:9" x14ac:dyDescent="0.25">
      <c r="A15" s="4" t="s">
        <v>11</v>
      </c>
      <c r="B15" s="1">
        <v>340900</v>
      </c>
      <c r="C15" s="2">
        <f t="shared" si="7"/>
        <v>204540</v>
      </c>
      <c r="D15" s="2">
        <f t="shared" si="0"/>
        <v>136360</v>
      </c>
      <c r="E15" s="2">
        <f t="shared" si="5"/>
        <v>78016.639999999999</v>
      </c>
      <c r="F15" s="2">
        <f t="shared" si="1"/>
        <v>3900.8320000000003</v>
      </c>
      <c r="G15" s="2">
        <f t="shared" si="2"/>
        <v>74115.808000000005</v>
      </c>
      <c r="H15" s="2">
        <f>D13*47%</f>
        <v>75350.399999999994</v>
      </c>
      <c r="I15" s="2">
        <f t="shared" si="4"/>
        <v>149466.20799999998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A7FB-7F6B-4852-BEE2-529994C2CDA4}">
  <dimension ref="A2:P51"/>
  <sheetViews>
    <sheetView workbookViewId="0">
      <selection activeCell="R3" sqref="R3"/>
    </sheetView>
  </sheetViews>
  <sheetFormatPr defaultRowHeight="15" x14ac:dyDescent="0.25"/>
  <sheetData>
    <row r="2" spans="1:16" x14ac:dyDescent="0.25">
      <c r="A2" s="5"/>
      <c r="B2" s="6"/>
      <c r="C2" s="7"/>
      <c r="D2" s="8" t="s">
        <v>20</v>
      </c>
      <c r="E2" s="8" t="s">
        <v>21</v>
      </c>
      <c r="F2" s="8" t="s">
        <v>22</v>
      </c>
      <c r="G2" s="8" t="s">
        <v>23</v>
      </c>
      <c r="H2" s="8" t="s">
        <v>24</v>
      </c>
      <c r="I2" s="8" t="s">
        <v>25</v>
      </c>
      <c r="J2" s="8" t="s">
        <v>26</v>
      </c>
      <c r="K2" s="8" t="s">
        <v>27</v>
      </c>
      <c r="L2" s="8" t="s">
        <v>28</v>
      </c>
      <c r="M2" s="8" t="s">
        <v>29</v>
      </c>
      <c r="N2" s="8" t="s">
        <v>30</v>
      </c>
      <c r="O2" s="8" t="s">
        <v>31</v>
      </c>
      <c r="P2" s="9" t="s">
        <v>32</v>
      </c>
    </row>
    <row r="3" spans="1:16" x14ac:dyDescent="0.25">
      <c r="A3" s="10"/>
      <c r="B3" s="11"/>
      <c r="C3" s="12"/>
      <c r="D3" s="13" t="s">
        <v>33</v>
      </c>
      <c r="E3" s="13" t="s">
        <v>33</v>
      </c>
      <c r="F3" s="13" t="s">
        <v>33</v>
      </c>
      <c r="G3" s="13" t="s">
        <v>33</v>
      </c>
      <c r="H3" s="13" t="s">
        <v>33</v>
      </c>
      <c r="I3" s="13" t="s">
        <v>33</v>
      </c>
      <c r="J3" s="13" t="s">
        <v>33</v>
      </c>
      <c r="K3" s="13" t="s">
        <v>33</v>
      </c>
      <c r="L3" s="13" t="s">
        <v>33</v>
      </c>
      <c r="M3" s="13" t="s">
        <v>33</v>
      </c>
      <c r="N3" s="13" t="s">
        <v>33</v>
      </c>
      <c r="O3" s="13" t="s">
        <v>33</v>
      </c>
      <c r="P3" s="14" t="s">
        <v>33</v>
      </c>
    </row>
    <row r="4" spans="1:16" x14ac:dyDescent="0.25">
      <c r="A4" s="5"/>
      <c r="B4" s="6"/>
      <c r="C4" s="7"/>
      <c r="D4" s="15"/>
      <c r="E4" s="15"/>
      <c r="F4" s="15"/>
      <c r="G4" s="15"/>
      <c r="H4" s="15"/>
      <c r="I4" s="15"/>
    </row>
    <row r="5" spans="1:16" x14ac:dyDescent="0.25">
      <c r="A5" s="16"/>
      <c r="B5" s="17"/>
      <c r="C5" s="18"/>
      <c r="D5" s="15"/>
      <c r="E5" s="15"/>
      <c r="F5" s="15"/>
      <c r="G5" s="15"/>
      <c r="H5" s="15"/>
      <c r="I5" s="15"/>
    </row>
    <row r="6" spans="1:16" x14ac:dyDescent="0.25">
      <c r="A6" s="19" t="s">
        <v>34</v>
      </c>
      <c r="B6" s="20"/>
      <c r="C6" s="21"/>
      <c r="D6" s="22"/>
      <c r="E6" s="22"/>
      <c r="F6" s="22"/>
      <c r="G6" s="22"/>
      <c r="H6" s="22"/>
      <c r="I6" s="22"/>
      <c r="J6" s="23"/>
      <c r="K6" s="23"/>
      <c r="L6" s="23"/>
      <c r="M6" s="23"/>
      <c r="N6" s="23"/>
      <c r="O6" s="23"/>
      <c r="P6" s="23"/>
    </row>
    <row r="7" spans="1:16" x14ac:dyDescent="0.25">
      <c r="A7" s="5"/>
      <c r="B7" s="6"/>
      <c r="C7" s="7"/>
      <c r="D7" s="15"/>
      <c r="E7" s="15"/>
      <c r="F7" s="15"/>
      <c r="G7" s="15"/>
      <c r="H7" s="15"/>
      <c r="I7" s="15"/>
    </row>
    <row r="8" spans="1:16" x14ac:dyDescent="0.25">
      <c r="A8" s="16" t="s">
        <v>35</v>
      </c>
      <c r="B8" s="17"/>
      <c r="C8" s="18"/>
      <c r="D8" s="24">
        <v>137877</v>
      </c>
      <c r="E8" s="24">
        <v>139654</v>
      </c>
      <c r="F8" s="24">
        <v>130822</v>
      </c>
      <c r="G8" s="24">
        <v>133568</v>
      </c>
      <c r="H8" s="24">
        <v>111047</v>
      </c>
      <c r="I8" s="24">
        <v>117939</v>
      </c>
      <c r="J8" s="24">
        <v>136390</v>
      </c>
      <c r="K8" s="24">
        <v>150683</v>
      </c>
      <c r="L8" s="24">
        <v>170309</v>
      </c>
      <c r="M8" s="24">
        <v>244562</v>
      </c>
      <c r="N8" s="24">
        <v>225889</v>
      </c>
      <c r="O8" s="24">
        <v>149466</v>
      </c>
      <c r="P8">
        <f>SUM(D8:O8)</f>
        <v>1848206</v>
      </c>
    </row>
    <row r="9" spans="1:16" x14ac:dyDescent="0.25">
      <c r="A9" s="16" t="s">
        <v>36</v>
      </c>
      <c r="B9" s="17"/>
      <c r="C9" s="18"/>
      <c r="D9" s="24">
        <v>229448</v>
      </c>
      <c r="E9" s="24">
        <v>178931</v>
      </c>
      <c r="F9" s="24">
        <v>174603</v>
      </c>
      <c r="G9" s="24">
        <v>171067</v>
      </c>
      <c r="H9" s="24">
        <v>195360</v>
      </c>
      <c r="I9" s="24">
        <v>228270</v>
      </c>
      <c r="J9" s="24">
        <v>240360</v>
      </c>
      <c r="K9" s="24">
        <v>288450</v>
      </c>
      <c r="L9" s="24">
        <v>312108</v>
      </c>
      <c r="M9" s="24">
        <v>240480</v>
      </c>
      <c r="N9" s="24">
        <v>225048</v>
      </c>
      <c r="O9" s="24">
        <v>204540</v>
      </c>
      <c r="P9">
        <f>SUM(D9:O9)</f>
        <v>2688665</v>
      </c>
    </row>
    <row r="10" spans="1:16" x14ac:dyDescent="0.25">
      <c r="A10" s="16" t="s">
        <v>37</v>
      </c>
      <c r="B10" s="17"/>
      <c r="C10" s="18"/>
      <c r="D10" s="24">
        <f>D45*2.6/100</f>
        <v>8268</v>
      </c>
      <c r="E10" s="24">
        <f>D51*2.6/100</f>
        <v>13663.684666666666</v>
      </c>
      <c r="F10" s="24">
        <f>E51*2.6/100</f>
        <v>15695.108468000002</v>
      </c>
      <c r="G10" s="24" t="s">
        <v>38</v>
      </c>
      <c r="H10" s="24">
        <f>G51*2.6/100</f>
        <v>3300.3193080000001</v>
      </c>
      <c r="I10" s="24">
        <f>H51*2.6/100</f>
        <v>8256.074302007999</v>
      </c>
      <c r="J10" s="24">
        <f>I51*2.6/100</f>
        <v>14180.55793185221</v>
      </c>
      <c r="K10" s="24">
        <f>814737*2.6/100</f>
        <v>21183.162</v>
      </c>
      <c r="L10" s="24">
        <f>1038993*2.6/100</f>
        <v>27013.818000000003</v>
      </c>
      <c r="M10">
        <f>1275124*2.6/100</f>
        <v>33153.224000000002</v>
      </c>
      <c r="N10" s="24">
        <f>1532019*2.6/100</f>
        <v>39832.493999999999</v>
      </c>
      <c r="O10">
        <f>1723938*2.6/100</f>
        <v>44822.387999999999</v>
      </c>
      <c r="P10">
        <f>SUM(D10:O10)</f>
        <v>229368.83067652691</v>
      </c>
    </row>
    <row r="11" spans="1:16" x14ac:dyDescent="0.25">
      <c r="A11" s="16" t="s">
        <v>38</v>
      </c>
      <c r="B11" s="17"/>
      <c r="C11" s="18"/>
      <c r="D11" s="24"/>
      <c r="E11" s="24"/>
      <c r="F11" s="24"/>
      <c r="G11" s="24"/>
      <c r="H11" s="24"/>
      <c r="I11" s="24"/>
    </row>
    <row r="12" spans="1:16" x14ac:dyDescent="0.25">
      <c r="A12" s="16"/>
      <c r="B12" s="17"/>
      <c r="C12" s="18"/>
      <c r="D12" s="15"/>
      <c r="E12" s="15"/>
      <c r="F12" s="15"/>
      <c r="G12" s="15"/>
      <c r="H12" s="15"/>
      <c r="I12" s="15"/>
    </row>
    <row r="13" spans="1:16" ht="15.75" thickBot="1" x14ac:dyDescent="0.3">
      <c r="A13" s="19" t="s">
        <v>39</v>
      </c>
      <c r="B13" s="25"/>
      <c r="C13" s="26"/>
      <c r="D13" s="27">
        <f t="shared" ref="D13:P13" si="0">SUM(D8:D10)</f>
        <v>375593</v>
      </c>
      <c r="E13" s="27">
        <f t="shared" si="0"/>
        <v>332248.68466666667</v>
      </c>
      <c r="F13" s="27">
        <f t="shared" si="0"/>
        <v>321120.10846800002</v>
      </c>
      <c r="G13" s="27">
        <f t="shared" si="0"/>
        <v>304635</v>
      </c>
      <c r="H13" s="27">
        <f t="shared" si="0"/>
        <v>309707.31930799998</v>
      </c>
      <c r="I13" s="27">
        <f t="shared" si="0"/>
        <v>354465.07430200803</v>
      </c>
      <c r="J13" s="27">
        <f t="shared" si="0"/>
        <v>390930.55793185224</v>
      </c>
      <c r="K13" s="27">
        <f t="shared" si="0"/>
        <v>460316.16200000001</v>
      </c>
      <c r="L13" s="27">
        <f t="shared" si="0"/>
        <v>509430.81800000003</v>
      </c>
      <c r="M13" s="27">
        <f t="shared" si="0"/>
        <v>518195.22399999999</v>
      </c>
      <c r="N13" s="27">
        <f t="shared" si="0"/>
        <v>490769.49400000001</v>
      </c>
      <c r="O13" s="27">
        <f t="shared" si="0"/>
        <v>398828.38799999998</v>
      </c>
      <c r="P13" s="28">
        <f t="shared" si="0"/>
        <v>4766239.8306765268</v>
      </c>
    </row>
    <row r="14" spans="1:16" x14ac:dyDescent="0.25">
      <c r="A14" s="16"/>
      <c r="B14" s="17"/>
      <c r="C14" s="18"/>
      <c r="D14" s="15"/>
      <c r="E14" s="15"/>
      <c r="F14" s="15"/>
      <c r="G14" s="15"/>
      <c r="H14" s="15"/>
      <c r="I14" s="15"/>
    </row>
    <row r="15" spans="1:16" x14ac:dyDescent="0.25">
      <c r="A15" s="16"/>
      <c r="B15" s="17"/>
      <c r="C15" s="18"/>
      <c r="D15" s="15"/>
      <c r="E15" s="15"/>
      <c r="F15" s="15"/>
      <c r="G15" s="15"/>
      <c r="H15" s="15"/>
      <c r="I15" s="15"/>
    </row>
    <row r="16" spans="1:16" x14ac:dyDescent="0.25">
      <c r="A16" s="16"/>
      <c r="B16" s="17"/>
      <c r="C16" s="18"/>
      <c r="D16" s="15"/>
      <c r="E16" s="15"/>
      <c r="F16" s="15"/>
      <c r="G16" s="15"/>
      <c r="H16" s="15"/>
      <c r="I16" s="15"/>
    </row>
    <row r="17" spans="1:16" x14ac:dyDescent="0.25">
      <c r="A17" s="19" t="s">
        <v>40</v>
      </c>
      <c r="B17" s="20"/>
      <c r="C17" s="21"/>
      <c r="D17" s="22"/>
      <c r="E17" s="22"/>
      <c r="F17" s="22"/>
      <c r="G17" s="22"/>
      <c r="H17" s="22"/>
      <c r="I17" s="22"/>
      <c r="J17" s="23"/>
      <c r="K17" s="23"/>
      <c r="L17" s="23"/>
      <c r="M17" s="23"/>
      <c r="N17" s="23"/>
      <c r="O17" s="23"/>
      <c r="P17" s="23"/>
    </row>
    <row r="18" spans="1:16" x14ac:dyDescent="0.25">
      <c r="A18" s="16" t="s">
        <v>41</v>
      </c>
      <c r="B18" s="17"/>
      <c r="C18" s="18"/>
      <c r="D18" s="15"/>
      <c r="E18" s="15"/>
      <c r="F18" s="15"/>
      <c r="G18" s="15">
        <v>30000</v>
      </c>
      <c r="H18" s="15"/>
      <c r="I18" s="15"/>
      <c r="P18">
        <f>SUM(D18:O18)</f>
        <v>30000</v>
      </c>
    </row>
    <row r="19" spans="1:16" x14ac:dyDescent="0.25">
      <c r="A19" s="16" t="s">
        <v>42</v>
      </c>
      <c r="B19" s="17"/>
      <c r="C19" s="18"/>
      <c r="D19" s="24" t="s">
        <v>38</v>
      </c>
      <c r="E19" s="24">
        <v>18750</v>
      </c>
      <c r="F19" s="24"/>
      <c r="G19" s="24"/>
      <c r="H19" s="24">
        <v>18750</v>
      </c>
      <c r="I19" s="24"/>
      <c r="K19">
        <v>18750</v>
      </c>
      <c r="N19">
        <v>18750</v>
      </c>
      <c r="P19">
        <f t="shared" ref="P19:P40" si="1">SUM(D19:O19)</f>
        <v>75000</v>
      </c>
    </row>
    <row r="20" spans="1:16" x14ac:dyDescent="0.25">
      <c r="A20" s="16" t="s">
        <v>43</v>
      </c>
      <c r="B20" s="17"/>
      <c r="C20" s="18"/>
      <c r="D20" s="24">
        <f>4000+(4000*45/100)</f>
        <v>5800</v>
      </c>
      <c r="E20" s="24">
        <v>4000</v>
      </c>
      <c r="F20" s="24">
        <v>4000</v>
      </c>
      <c r="G20" s="24">
        <v>4000</v>
      </c>
      <c r="H20" s="24">
        <f>E20+(E20*45/100)</f>
        <v>5800</v>
      </c>
      <c r="I20" s="24">
        <v>4000</v>
      </c>
      <c r="J20">
        <v>4000</v>
      </c>
      <c r="K20">
        <f>J20+(J20*45/100)</f>
        <v>5800</v>
      </c>
      <c r="L20">
        <v>4000</v>
      </c>
      <c r="M20">
        <v>4000</v>
      </c>
      <c r="N20">
        <f>M20+(M20*45/100)</f>
        <v>5800</v>
      </c>
      <c r="O20">
        <v>4000</v>
      </c>
      <c r="P20">
        <f t="shared" si="1"/>
        <v>55200</v>
      </c>
    </row>
    <row r="21" spans="1:16" x14ac:dyDescent="0.25">
      <c r="A21" s="16" t="s">
        <v>44</v>
      </c>
      <c r="B21" s="17"/>
      <c r="C21" s="18"/>
      <c r="D21" s="24" t="s">
        <v>38</v>
      </c>
      <c r="E21" s="24">
        <v>98000</v>
      </c>
      <c r="F21" s="24" t="s">
        <v>38</v>
      </c>
      <c r="G21" s="24" t="s">
        <v>38</v>
      </c>
      <c r="H21" s="24" t="s">
        <v>38</v>
      </c>
      <c r="I21" s="24" t="s">
        <v>38</v>
      </c>
      <c r="J21" s="24" t="s">
        <v>38</v>
      </c>
      <c r="K21" s="24" t="s">
        <v>38</v>
      </c>
      <c r="L21" s="24" t="s">
        <v>38</v>
      </c>
      <c r="M21" t="s">
        <v>38</v>
      </c>
      <c r="N21" t="s">
        <v>38</v>
      </c>
      <c r="O21" t="s">
        <v>38</v>
      </c>
      <c r="P21">
        <f t="shared" si="1"/>
        <v>98000</v>
      </c>
    </row>
    <row r="22" spans="1:16" x14ac:dyDescent="0.25">
      <c r="A22" s="16" t="s">
        <v>68</v>
      </c>
      <c r="B22" s="17"/>
      <c r="C22" s="18"/>
      <c r="D22" s="24">
        <v>5000</v>
      </c>
      <c r="E22" s="24">
        <v>4100</v>
      </c>
      <c r="F22" s="24">
        <v>4100</v>
      </c>
      <c r="G22" s="24">
        <v>4100</v>
      </c>
      <c r="H22" s="24">
        <v>4100</v>
      </c>
      <c r="I22" s="24">
        <v>5000</v>
      </c>
      <c r="J22">
        <v>5000</v>
      </c>
      <c r="K22">
        <v>5000</v>
      </c>
      <c r="L22">
        <v>5000</v>
      </c>
      <c r="M22">
        <v>5000</v>
      </c>
      <c r="N22">
        <v>5000</v>
      </c>
      <c r="O22">
        <v>5000</v>
      </c>
      <c r="P22">
        <f t="shared" si="1"/>
        <v>56400</v>
      </c>
    </row>
    <row r="23" spans="1:16" x14ac:dyDescent="0.25">
      <c r="A23" s="16" t="s">
        <v>45</v>
      </c>
      <c r="B23" s="17"/>
      <c r="C23" s="18"/>
      <c r="D23" s="24">
        <f>(80000*35/100)</f>
        <v>28000</v>
      </c>
      <c r="E23" s="24" t="s">
        <v>38</v>
      </c>
      <c r="F23" s="24" t="s">
        <v>38</v>
      </c>
      <c r="G23" s="24" t="s">
        <v>38</v>
      </c>
      <c r="H23" s="24">
        <f xml:space="preserve"> 80000-(80000*35/100)</f>
        <v>52000</v>
      </c>
      <c r="I23" s="24" t="s">
        <v>38</v>
      </c>
      <c r="J23" t="s">
        <v>38</v>
      </c>
      <c r="K23" t="s">
        <v>38</v>
      </c>
      <c r="L23" t="s">
        <v>38</v>
      </c>
      <c r="M23" t="s">
        <v>38</v>
      </c>
      <c r="N23" t="s">
        <v>38</v>
      </c>
      <c r="O23" t="s">
        <v>38</v>
      </c>
      <c r="P23">
        <f t="shared" si="1"/>
        <v>80000</v>
      </c>
    </row>
    <row r="24" spans="1:16" x14ac:dyDescent="0.25">
      <c r="A24" s="16" t="s">
        <v>46</v>
      </c>
      <c r="B24" s="17"/>
      <c r="C24" s="18"/>
      <c r="D24" s="24" t="s">
        <v>38</v>
      </c>
      <c r="E24" s="24" t="s">
        <v>38</v>
      </c>
      <c r="F24" s="24">
        <f>80*32</f>
        <v>2560</v>
      </c>
      <c r="G24" s="24" t="s">
        <v>38</v>
      </c>
      <c r="H24" s="24" t="s">
        <v>38</v>
      </c>
      <c r="I24" s="24" t="s">
        <v>38</v>
      </c>
      <c r="J24" s="24" t="s">
        <v>38</v>
      </c>
      <c r="K24" s="24">
        <f>80*32</f>
        <v>2560</v>
      </c>
      <c r="L24" s="24" t="s">
        <v>38</v>
      </c>
      <c r="M24" s="24" t="s">
        <v>38</v>
      </c>
      <c r="N24" s="24" t="s">
        <v>38</v>
      </c>
      <c r="O24" s="24" t="s">
        <v>38</v>
      </c>
      <c r="P24">
        <f t="shared" si="1"/>
        <v>5120</v>
      </c>
    </row>
    <row r="25" spans="1:16" x14ac:dyDescent="0.25">
      <c r="A25" s="16" t="s">
        <v>47</v>
      </c>
      <c r="B25" s="17"/>
      <c r="C25" s="18"/>
      <c r="D25" s="24" t="s">
        <v>38</v>
      </c>
      <c r="E25" s="24" t="s">
        <v>38</v>
      </c>
      <c r="F25" s="24" t="s">
        <v>38</v>
      </c>
      <c r="G25" s="24" t="s">
        <v>38</v>
      </c>
      <c r="H25" s="24" t="s">
        <v>38</v>
      </c>
      <c r="I25" s="24" t="s">
        <v>38</v>
      </c>
      <c r="J25" s="24" t="s">
        <v>38</v>
      </c>
      <c r="K25" s="24">
        <f>130*55</f>
        <v>7150</v>
      </c>
      <c r="L25" s="24" t="s">
        <v>38</v>
      </c>
      <c r="M25" s="24" t="s">
        <v>38</v>
      </c>
      <c r="N25" s="24" t="s">
        <v>38</v>
      </c>
      <c r="O25" s="24" t="s">
        <v>38</v>
      </c>
      <c r="P25">
        <f t="shared" si="1"/>
        <v>7150</v>
      </c>
    </row>
    <row r="26" spans="1:16" x14ac:dyDescent="0.25">
      <c r="A26" s="16" t="s">
        <v>48</v>
      </c>
      <c r="B26" s="17"/>
      <c r="C26" s="18"/>
      <c r="D26" s="24">
        <f>320000/12</f>
        <v>26666.666666666668</v>
      </c>
      <c r="E26" s="24">
        <f t="shared" ref="E26:O26" si="2">320000/12</f>
        <v>26666.666666666668</v>
      </c>
      <c r="F26" s="24">
        <f t="shared" si="2"/>
        <v>26666.666666666668</v>
      </c>
      <c r="G26" s="24">
        <f t="shared" si="2"/>
        <v>26666.666666666668</v>
      </c>
      <c r="H26" s="24">
        <f t="shared" si="2"/>
        <v>26666.666666666668</v>
      </c>
      <c r="I26" s="24">
        <f t="shared" si="2"/>
        <v>26666.666666666668</v>
      </c>
      <c r="J26" s="24">
        <f t="shared" si="2"/>
        <v>26666.666666666668</v>
      </c>
      <c r="K26" s="24">
        <f t="shared" si="2"/>
        <v>26666.666666666668</v>
      </c>
      <c r="L26" s="24">
        <f t="shared" si="2"/>
        <v>26666.666666666668</v>
      </c>
      <c r="M26" s="24">
        <f t="shared" si="2"/>
        <v>26666.666666666668</v>
      </c>
      <c r="N26" s="24">
        <f t="shared" si="2"/>
        <v>26666.666666666668</v>
      </c>
      <c r="O26" s="24">
        <f t="shared" si="2"/>
        <v>26666.666666666668</v>
      </c>
      <c r="P26">
        <f t="shared" si="1"/>
        <v>320000</v>
      </c>
    </row>
    <row r="27" spans="1:16" x14ac:dyDescent="0.25">
      <c r="A27" s="16" t="s">
        <v>49</v>
      </c>
      <c r="B27" s="17"/>
      <c r="C27" s="18"/>
      <c r="D27" s="24">
        <f>480000/12</f>
        <v>40000</v>
      </c>
      <c r="E27" s="24">
        <f t="shared" ref="E27:O27" si="3">480000/12</f>
        <v>40000</v>
      </c>
      <c r="F27" s="24">
        <f t="shared" si="3"/>
        <v>40000</v>
      </c>
      <c r="G27" s="24">
        <f t="shared" si="3"/>
        <v>40000</v>
      </c>
      <c r="H27" s="24">
        <f t="shared" si="3"/>
        <v>40000</v>
      </c>
      <c r="I27" s="24">
        <f t="shared" si="3"/>
        <v>40000</v>
      </c>
      <c r="J27" s="24">
        <f t="shared" si="3"/>
        <v>40000</v>
      </c>
      <c r="K27" s="24">
        <f t="shared" si="3"/>
        <v>40000</v>
      </c>
      <c r="L27" s="24">
        <f t="shared" si="3"/>
        <v>40000</v>
      </c>
      <c r="M27" s="24">
        <f t="shared" si="3"/>
        <v>40000</v>
      </c>
      <c r="N27" s="24">
        <f t="shared" si="3"/>
        <v>40000</v>
      </c>
      <c r="O27" s="24">
        <f t="shared" si="3"/>
        <v>40000</v>
      </c>
      <c r="P27">
        <f t="shared" si="1"/>
        <v>480000</v>
      </c>
    </row>
    <row r="28" spans="1:16" x14ac:dyDescent="0.25">
      <c r="A28" s="16" t="s">
        <v>50</v>
      </c>
      <c r="B28" s="17"/>
      <c r="C28" s="18"/>
      <c r="D28" s="24">
        <f>55*10*10</f>
        <v>5500</v>
      </c>
      <c r="E28" s="24">
        <f t="shared" ref="E28:O28" si="4">55*10*10</f>
        <v>5500</v>
      </c>
      <c r="F28" s="24">
        <f t="shared" si="4"/>
        <v>5500</v>
      </c>
      <c r="G28" s="24">
        <f t="shared" si="4"/>
        <v>5500</v>
      </c>
      <c r="H28" s="24">
        <f t="shared" si="4"/>
        <v>5500</v>
      </c>
      <c r="I28" s="24">
        <f t="shared" si="4"/>
        <v>5500</v>
      </c>
      <c r="J28" s="24">
        <f t="shared" si="4"/>
        <v>5500</v>
      </c>
      <c r="K28" s="24">
        <f t="shared" si="4"/>
        <v>5500</v>
      </c>
      <c r="L28" s="24">
        <f t="shared" si="4"/>
        <v>5500</v>
      </c>
      <c r="M28" s="24">
        <f t="shared" si="4"/>
        <v>5500</v>
      </c>
      <c r="N28" s="24">
        <f t="shared" si="4"/>
        <v>5500</v>
      </c>
      <c r="O28" s="24">
        <f t="shared" si="4"/>
        <v>5500</v>
      </c>
      <c r="P28">
        <f t="shared" si="1"/>
        <v>66000</v>
      </c>
    </row>
    <row r="29" spans="1:16" x14ac:dyDescent="0.25">
      <c r="A29" s="16" t="s">
        <v>51</v>
      </c>
      <c r="B29" s="17"/>
      <c r="C29" s="18"/>
      <c r="D29" s="24" t="s">
        <v>38</v>
      </c>
      <c r="E29" s="24" t="s">
        <v>38</v>
      </c>
      <c r="F29" s="24">
        <f>120000/4</f>
        <v>30000</v>
      </c>
      <c r="G29" s="24" t="s">
        <v>38</v>
      </c>
      <c r="H29" s="24" t="s">
        <v>38</v>
      </c>
      <c r="I29" s="24">
        <f>120000/4</f>
        <v>30000</v>
      </c>
      <c r="J29" s="24" t="s">
        <v>38</v>
      </c>
      <c r="K29" s="24" t="s">
        <v>38</v>
      </c>
      <c r="L29" s="24">
        <f>120000/4</f>
        <v>30000</v>
      </c>
      <c r="M29" s="24" t="s">
        <v>38</v>
      </c>
      <c r="N29" s="24" t="s">
        <v>38</v>
      </c>
      <c r="O29" s="24">
        <f>120000/4</f>
        <v>30000</v>
      </c>
      <c r="P29">
        <f t="shared" si="1"/>
        <v>120000</v>
      </c>
    </row>
    <row r="30" spans="1:16" x14ac:dyDescent="0.25">
      <c r="A30" s="16" t="s">
        <v>52</v>
      </c>
      <c r="B30" s="17"/>
      <c r="C30" s="18"/>
      <c r="D30" s="24" t="s">
        <v>38</v>
      </c>
      <c r="E30" s="24" t="s">
        <v>38</v>
      </c>
      <c r="F30" s="24" t="s">
        <v>38</v>
      </c>
      <c r="G30" s="24">
        <f>75000/9</f>
        <v>8333.3333333333339</v>
      </c>
      <c r="H30" s="24">
        <f t="shared" ref="H30:O30" si="5">75000/9</f>
        <v>8333.3333333333339</v>
      </c>
      <c r="I30" s="24">
        <f t="shared" si="5"/>
        <v>8333.3333333333339</v>
      </c>
      <c r="J30" s="24">
        <f t="shared" si="5"/>
        <v>8333.3333333333339</v>
      </c>
      <c r="K30" s="24">
        <f t="shared" si="5"/>
        <v>8333.3333333333339</v>
      </c>
      <c r="L30" s="24">
        <f t="shared" si="5"/>
        <v>8333.3333333333339</v>
      </c>
      <c r="M30" s="24">
        <f t="shared" si="5"/>
        <v>8333.3333333333339</v>
      </c>
      <c r="N30" s="24">
        <f t="shared" si="5"/>
        <v>8333.3333333333339</v>
      </c>
      <c r="O30" s="24">
        <f t="shared" si="5"/>
        <v>8333.3333333333339</v>
      </c>
      <c r="P30">
        <f t="shared" si="1"/>
        <v>75000</v>
      </c>
    </row>
    <row r="31" spans="1:16" x14ac:dyDescent="0.25">
      <c r="A31" s="16" t="s">
        <v>53</v>
      </c>
      <c r="B31" s="17"/>
      <c r="C31" s="18"/>
      <c r="D31" s="24"/>
      <c r="E31" s="24" t="s">
        <v>54</v>
      </c>
      <c r="F31" s="24">
        <v>25000</v>
      </c>
      <c r="G31" s="24" t="s">
        <v>38</v>
      </c>
      <c r="H31" s="24"/>
      <c r="I31" s="24" t="s">
        <v>38</v>
      </c>
      <c r="J31" s="24">
        <v>25000</v>
      </c>
      <c r="K31" s="24" t="s">
        <v>38</v>
      </c>
      <c r="L31" t="s">
        <v>38</v>
      </c>
      <c r="M31" s="24" t="s">
        <v>38</v>
      </c>
      <c r="N31" s="24">
        <v>25000</v>
      </c>
      <c r="P31">
        <f t="shared" si="1"/>
        <v>75000</v>
      </c>
    </row>
    <row r="32" spans="1:16" x14ac:dyDescent="0.25">
      <c r="A32" s="16" t="s">
        <v>55</v>
      </c>
      <c r="B32" s="17"/>
      <c r="C32" s="18"/>
      <c r="D32" s="24"/>
      <c r="E32" s="24" t="s">
        <v>38</v>
      </c>
      <c r="F32" s="24">
        <v>779000</v>
      </c>
      <c r="G32" s="24"/>
      <c r="H32" s="24" t="s">
        <v>38</v>
      </c>
      <c r="I32" s="24" t="s">
        <v>38</v>
      </c>
      <c r="J32" s="24" t="s">
        <v>38</v>
      </c>
      <c r="L32" t="s">
        <v>38</v>
      </c>
      <c r="P32">
        <f t="shared" si="1"/>
        <v>779000</v>
      </c>
    </row>
    <row r="33" spans="1:16" x14ac:dyDescent="0.25">
      <c r="A33" s="16" t="s">
        <v>56</v>
      </c>
      <c r="B33" s="17"/>
      <c r="C33" s="18"/>
      <c r="D33" s="24">
        <f>150000/3</f>
        <v>50000</v>
      </c>
      <c r="E33" s="24">
        <f t="shared" ref="E33:F33" si="6">150000/3</f>
        <v>50000</v>
      </c>
      <c r="F33" s="24">
        <f t="shared" si="6"/>
        <v>50000</v>
      </c>
      <c r="G33" s="24"/>
      <c r="H33" s="24"/>
      <c r="I33" s="24"/>
      <c r="J33" s="24"/>
      <c r="P33">
        <f t="shared" si="1"/>
        <v>150000</v>
      </c>
    </row>
    <row r="34" spans="1:16" x14ac:dyDescent="0.25">
      <c r="A34" s="16" t="s">
        <v>57</v>
      </c>
      <c r="B34" s="17"/>
      <c r="C34" s="18"/>
      <c r="D34" s="24">
        <f>13200/12</f>
        <v>1100</v>
      </c>
      <c r="E34" s="24">
        <f t="shared" ref="E34:O34" si="7">13200/12</f>
        <v>1100</v>
      </c>
      <c r="F34" s="24">
        <f t="shared" si="7"/>
        <v>1100</v>
      </c>
      <c r="G34" s="24">
        <f t="shared" si="7"/>
        <v>1100</v>
      </c>
      <c r="H34" s="24">
        <f t="shared" si="7"/>
        <v>1100</v>
      </c>
      <c r="I34" s="24">
        <f t="shared" si="7"/>
        <v>1100</v>
      </c>
      <c r="J34" s="24">
        <f t="shared" si="7"/>
        <v>1100</v>
      </c>
      <c r="K34" s="24">
        <f t="shared" si="7"/>
        <v>1100</v>
      </c>
      <c r="L34" s="24">
        <f t="shared" si="7"/>
        <v>1100</v>
      </c>
      <c r="M34" s="24">
        <f t="shared" si="7"/>
        <v>1100</v>
      </c>
      <c r="N34" s="24">
        <f t="shared" si="7"/>
        <v>1100</v>
      </c>
      <c r="O34" s="24">
        <f t="shared" si="7"/>
        <v>1100</v>
      </c>
      <c r="P34">
        <f t="shared" si="1"/>
        <v>13200</v>
      </c>
    </row>
    <row r="35" spans="1:16" x14ac:dyDescent="0.25">
      <c r="A35" s="16" t="s">
        <v>58</v>
      </c>
      <c r="B35" s="17"/>
      <c r="C35" s="18"/>
      <c r="D35" s="24"/>
      <c r="E35" s="24"/>
      <c r="F35" s="24"/>
      <c r="G35" s="24"/>
      <c r="H35" s="24"/>
      <c r="I35" s="24"/>
      <c r="J35" s="24"/>
      <c r="L35">
        <f>150000/4</f>
        <v>37500</v>
      </c>
      <c r="M35">
        <f t="shared" ref="M35:O35" si="8">150000/4</f>
        <v>37500</v>
      </c>
      <c r="N35">
        <f t="shared" si="8"/>
        <v>37500</v>
      </c>
      <c r="O35">
        <f t="shared" si="8"/>
        <v>37500</v>
      </c>
      <c r="P35">
        <f t="shared" si="1"/>
        <v>150000</v>
      </c>
    </row>
    <row r="36" spans="1:16" x14ac:dyDescent="0.25">
      <c r="A36" s="16" t="s">
        <v>59</v>
      </c>
      <c r="B36" s="17"/>
      <c r="C36" s="18"/>
      <c r="D36" s="24"/>
      <c r="E36" s="24"/>
      <c r="F36" s="24"/>
      <c r="G36" s="24"/>
      <c r="H36" s="24"/>
      <c r="I36" s="24"/>
      <c r="J36" s="24"/>
      <c r="K36">
        <f>546000/5</f>
        <v>109200</v>
      </c>
      <c r="L36">
        <f t="shared" ref="L36:O36" si="9">546000/5</f>
        <v>109200</v>
      </c>
      <c r="M36">
        <f t="shared" si="9"/>
        <v>109200</v>
      </c>
      <c r="N36">
        <f t="shared" si="9"/>
        <v>109200</v>
      </c>
      <c r="O36">
        <f t="shared" si="9"/>
        <v>109200</v>
      </c>
      <c r="P36">
        <f t="shared" si="1"/>
        <v>546000</v>
      </c>
    </row>
    <row r="37" spans="1:16" x14ac:dyDescent="0.25">
      <c r="A37" s="16" t="s">
        <v>60</v>
      </c>
      <c r="B37" s="17"/>
      <c r="C37" s="18"/>
      <c r="D37" s="24"/>
      <c r="E37" s="24"/>
      <c r="F37" s="24"/>
      <c r="G37" s="24"/>
      <c r="H37" s="24"/>
      <c r="I37" s="24"/>
      <c r="J37" s="24"/>
      <c r="M37">
        <v>18000</v>
      </c>
      <c r="P37">
        <f t="shared" si="1"/>
        <v>18000</v>
      </c>
    </row>
    <row r="38" spans="1:16" x14ac:dyDescent="0.25">
      <c r="A38" s="16" t="s">
        <v>61</v>
      </c>
      <c r="B38" s="17"/>
      <c r="C38" s="18"/>
      <c r="D38" s="24">
        <f>72000/12</f>
        <v>6000</v>
      </c>
      <c r="E38" s="24">
        <f t="shared" ref="E38:O38" si="10">72000/12</f>
        <v>6000</v>
      </c>
      <c r="F38" s="24">
        <f t="shared" si="10"/>
        <v>6000</v>
      </c>
      <c r="G38" s="24">
        <f t="shared" si="10"/>
        <v>6000</v>
      </c>
      <c r="H38" s="24">
        <f t="shared" si="10"/>
        <v>6000</v>
      </c>
      <c r="I38" s="24">
        <f t="shared" si="10"/>
        <v>6000</v>
      </c>
      <c r="J38" s="24">
        <f t="shared" si="10"/>
        <v>6000</v>
      </c>
      <c r="K38" s="24">
        <f t="shared" si="10"/>
        <v>6000</v>
      </c>
      <c r="L38" s="24">
        <f t="shared" si="10"/>
        <v>6000</v>
      </c>
      <c r="M38" s="24">
        <f t="shared" si="10"/>
        <v>6000</v>
      </c>
      <c r="N38" s="24">
        <f t="shared" si="10"/>
        <v>6000</v>
      </c>
      <c r="O38" s="24">
        <f t="shared" si="10"/>
        <v>6000</v>
      </c>
      <c r="P38">
        <f t="shared" si="1"/>
        <v>72000</v>
      </c>
    </row>
    <row r="39" spans="1:16" x14ac:dyDescent="0.25">
      <c r="A39" s="16" t="s">
        <v>62</v>
      </c>
      <c r="B39" s="17"/>
      <c r="C39" s="18"/>
      <c r="D39" s="24"/>
      <c r="E39" s="24"/>
      <c r="F39" s="24"/>
      <c r="G39" s="24"/>
      <c r="H39" s="24"/>
      <c r="I39" s="24"/>
      <c r="J39" s="24"/>
      <c r="N39">
        <v>10000</v>
      </c>
      <c r="P39">
        <f t="shared" si="1"/>
        <v>10000</v>
      </c>
    </row>
    <row r="40" spans="1:16" x14ac:dyDescent="0.25">
      <c r="A40" s="16" t="s">
        <v>63</v>
      </c>
      <c r="B40" s="17"/>
      <c r="C40" s="18"/>
      <c r="D40" s="15"/>
      <c r="E40" s="15"/>
      <c r="F40" s="15"/>
      <c r="G40" s="15">
        <f>49149*5.8/100</f>
        <v>2850.6420000000003</v>
      </c>
      <c r="H40" s="15"/>
      <c r="I40" s="15"/>
      <c r="P40">
        <f t="shared" si="1"/>
        <v>2850.6420000000003</v>
      </c>
    </row>
    <row r="41" spans="1:16" ht="15.75" thickBot="1" x14ac:dyDescent="0.3">
      <c r="A41" s="19" t="s">
        <v>64</v>
      </c>
      <c r="B41" s="25"/>
      <c r="C41" s="26"/>
      <c r="D41" s="27">
        <f t="shared" ref="D41:O41" si="11">SUM(D18:D40)</f>
        <v>168066.66666666669</v>
      </c>
      <c r="E41" s="27">
        <f t="shared" si="11"/>
        <v>254116.66666666666</v>
      </c>
      <c r="F41" s="27">
        <f t="shared" si="11"/>
        <v>973926.66666666674</v>
      </c>
      <c r="G41" s="27">
        <f t="shared" si="11"/>
        <v>128550.64200000001</v>
      </c>
      <c r="H41" s="27">
        <f t="shared" si="11"/>
        <v>168250.00000000003</v>
      </c>
      <c r="I41" s="27">
        <f t="shared" si="11"/>
        <v>126600</v>
      </c>
      <c r="J41" s="27">
        <f t="shared" si="11"/>
        <v>121600</v>
      </c>
      <c r="K41" s="27">
        <f t="shared" si="11"/>
        <v>236060</v>
      </c>
      <c r="L41" s="27">
        <f t="shared" si="11"/>
        <v>273300</v>
      </c>
      <c r="M41" s="27">
        <f t="shared" si="11"/>
        <v>261300</v>
      </c>
      <c r="N41" s="27">
        <f t="shared" si="11"/>
        <v>298850</v>
      </c>
      <c r="O41" s="27">
        <f t="shared" si="11"/>
        <v>273300</v>
      </c>
      <c r="P41" s="29">
        <f>SUM(D41:O41)</f>
        <v>3283920.642</v>
      </c>
    </row>
    <row r="42" spans="1:16" x14ac:dyDescent="0.25">
      <c r="A42" s="16"/>
      <c r="B42" s="17"/>
      <c r="C42" s="18"/>
      <c r="D42" s="15"/>
      <c r="E42" s="15"/>
      <c r="F42" s="15"/>
      <c r="G42" s="15"/>
      <c r="H42" s="15"/>
      <c r="I42" s="15"/>
    </row>
    <row r="43" spans="1:16" x14ac:dyDescent="0.25">
      <c r="A43" s="16"/>
      <c r="B43" s="17"/>
      <c r="C43" s="18"/>
      <c r="D43" s="15"/>
      <c r="E43" s="15"/>
      <c r="F43" s="15"/>
      <c r="G43" s="15"/>
      <c r="H43" s="15"/>
      <c r="I43" s="15"/>
    </row>
    <row r="44" spans="1:16" x14ac:dyDescent="0.25">
      <c r="A44" s="16"/>
      <c r="B44" s="17"/>
      <c r="C44" s="18"/>
      <c r="D44" s="15"/>
      <c r="E44" s="15"/>
      <c r="F44" s="15"/>
      <c r="G44" s="15"/>
      <c r="H44" s="15"/>
      <c r="I44" s="15"/>
    </row>
    <row r="45" spans="1:16" x14ac:dyDescent="0.25">
      <c r="A45" s="30" t="s">
        <v>65</v>
      </c>
      <c r="B45" s="31"/>
      <c r="C45" s="32"/>
      <c r="D45" s="15">
        <v>318000</v>
      </c>
      <c r="E45" s="15">
        <v>525526</v>
      </c>
      <c r="F45" s="15">
        <v>603658</v>
      </c>
      <c r="G45" s="15">
        <v>-49149</v>
      </c>
      <c r="H45" s="15">
        <v>176084</v>
      </c>
      <c r="I45" s="15">
        <v>317541</v>
      </c>
      <c r="J45" s="15">
        <v>545406</v>
      </c>
      <c r="K45" s="15">
        <v>814737</v>
      </c>
      <c r="L45" s="15">
        <v>1038993</v>
      </c>
      <c r="M45" s="15">
        <v>1275124</v>
      </c>
      <c r="N45" s="15">
        <v>1532019</v>
      </c>
      <c r="O45" s="15">
        <v>1723938</v>
      </c>
    </row>
    <row r="46" spans="1:16" x14ac:dyDescent="0.25">
      <c r="A46" s="33"/>
      <c r="B46" s="34"/>
      <c r="C46" s="35"/>
      <c r="D46" s="15"/>
      <c r="E46" s="15"/>
      <c r="F46" s="15"/>
      <c r="G46" s="15"/>
      <c r="H46" s="15"/>
      <c r="I46" s="15"/>
    </row>
    <row r="47" spans="1:16" x14ac:dyDescent="0.25">
      <c r="A47" s="30"/>
      <c r="B47" s="31"/>
      <c r="C47" s="32"/>
      <c r="D47" s="15"/>
      <c r="E47" s="15"/>
      <c r="F47" s="15"/>
      <c r="G47" s="15"/>
      <c r="H47" s="15"/>
      <c r="I47" s="15"/>
    </row>
    <row r="48" spans="1:16" x14ac:dyDescent="0.25">
      <c r="A48" s="36" t="s">
        <v>66</v>
      </c>
      <c r="B48" s="37"/>
      <c r="C48" s="38"/>
      <c r="D48" s="15">
        <f t="shared" ref="D48:O48" si="12">D13-D41</f>
        <v>207526.33333333331</v>
      </c>
      <c r="E48" s="15">
        <f t="shared" si="12"/>
        <v>78132.018000000011</v>
      </c>
      <c r="F48" s="15">
        <f t="shared" si="12"/>
        <v>-652806.55819866667</v>
      </c>
      <c r="G48">
        <f t="shared" si="12"/>
        <v>176084.35800000001</v>
      </c>
      <c r="H48" s="15">
        <f t="shared" si="12"/>
        <v>141457.31930799995</v>
      </c>
      <c r="I48" s="15">
        <f t="shared" si="12"/>
        <v>227865.07430200803</v>
      </c>
      <c r="J48" s="15">
        <f t="shared" si="12"/>
        <v>269330.55793185224</v>
      </c>
      <c r="K48" s="15">
        <f t="shared" si="12"/>
        <v>224256.16200000001</v>
      </c>
      <c r="L48" s="15">
        <f t="shared" si="12"/>
        <v>236130.81800000003</v>
      </c>
      <c r="M48" s="15">
        <f t="shared" si="12"/>
        <v>256895.22399999999</v>
      </c>
      <c r="N48" s="15">
        <f t="shared" si="12"/>
        <v>191919.49400000001</v>
      </c>
      <c r="O48" s="15">
        <f t="shared" si="12"/>
        <v>125528.38799999998</v>
      </c>
    </row>
    <row r="49" spans="1:16" x14ac:dyDescent="0.25">
      <c r="A49" s="33"/>
      <c r="B49" s="34"/>
      <c r="C49" s="35"/>
      <c r="D49" s="15"/>
      <c r="E49" s="15"/>
      <c r="F49" s="15"/>
      <c r="G49" s="15" t="s">
        <v>38</v>
      </c>
      <c r="H49" s="15"/>
      <c r="I49" s="15"/>
    </row>
    <row r="50" spans="1:16" x14ac:dyDescent="0.25">
      <c r="A50" s="10"/>
      <c r="B50" s="11"/>
      <c r="C50" s="12"/>
      <c r="D50" s="15"/>
      <c r="E50" s="15"/>
      <c r="F50" s="15"/>
      <c r="G50" s="15"/>
      <c r="H50" s="15"/>
      <c r="I50" s="15"/>
    </row>
    <row r="51" spans="1:16" ht="15.75" thickBot="1" x14ac:dyDescent="0.3">
      <c r="A51" s="39" t="s">
        <v>67</v>
      </c>
      <c r="B51" s="40"/>
      <c r="C51" s="41"/>
      <c r="D51" s="27">
        <f t="shared" ref="D51:O51" si="13">D45+D48</f>
        <v>525526.33333333326</v>
      </c>
      <c r="E51" s="27">
        <f t="shared" si="13"/>
        <v>603658.01800000004</v>
      </c>
      <c r="F51" s="27">
        <f t="shared" si="13"/>
        <v>-49148.558198666666</v>
      </c>
      <c r="G51" s="27">
        <f t="shared" si="13"/>
        <v>126935.35800000001</v>
      </c>
      <c r="H51" s="27">
        <f t="shared" si="13"/>
        <v>317541.31930799992</v>
      </c>
      <c r="I51" s="27">
        <f t="shared" si="13"/>
        <v>545406.07430200803</v>
      </c>
      <c r="J51" s="27">
        <f t="shared" si="13"/>
        <v>814736.55793185229</v>
      </c>
      <c r="K51" s="27">
        <f>K45+K48</f>
        <v>1038993.162</v>
      </c>
      <c r="L51" s="27">
        <f t="shared" si="13"/>
        <v>1275123.818</v>
      </c>
      <c r="M51" s="27">
        <f t="shared" si="13"/>
        <v>1532019.2239999999</v>
      </c>
      <c r="N51" s="27">
        <f t="shared" si="13"/>
        <v>1723938.4939999999</v>
      </c>
      <c r="O51" s="27">
        <f t="shared" si="13"/>
        <v>1849466.388</v>
      </c>
      <c r="P51" s="2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2C196B2CC438488B39901809C03C2D" ma:contentTypeVersion="8" ma:contentTypeDescription="Create a new document." ma:contentTypeScope="" ma:versionID="98ccdb1809662cbb20e64a0a7a2f2307">
  <xsd:schema xmlns:xsd="http://www.w3.org/2001/XMLSchema" xmlns:xs="http://www.w3.org/2001/XMLSchema" xmlns:p="http://schemas.microsoft.com/office/2006/metadata/properties" xmlns:ns3="14d221e7-11c8-4a91-b564-f46067d9a0ae" xmlns:ns4="f02a1a39-e151-49e7-834d-5d4d153f8121" targetNamespace="http://schemas.microsoft.com/office/2006/metadata/properties" ma:root="true" ma:fieldsID="2aedeb8451754f32e5c158aa92c8ea6d" ns3:_="" ns4:_="">
    <xsd:import namespace="14d221e7-11c8-4a91-b564-f46067d9a0ae"/>
    <xsd:import namespace="f02a1a39-e151-49e7-834d-5d4d153f812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d221e7-11c8-4a91-b564-f46067d9a0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2a1a39-e151-49e7-834d-5d4d153f81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78163C-B584-45D5-BDBE-F68850180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d221e7-11c8-4a91-b564-f46067d9a0ae"/>
    <ds:schemaRef ds:uri="f02a1a39-e151-49e7-834d-5d4d153f81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140583-81B3-44BA-9FF4-C0C5C169A4E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02a1a39-e151-49e7-834d-5d4d153f8121"/>
    <ds:schemaRef ds:uri="14d221e7-11c8-4a91-b564-f46067d9a0ae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4E791E0-C006-4468-8AEC-2AE2A6E672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biswajit mukherjee</dc:creator>
  <cp:lastModifiedBy>biswajit mukherjee</cp:lastModifiedBy>
  <dcterms:created xsi:type="dcterms:W3CDTF">2019-12-10T11:04:32Z</dcterms:created>
  <dcterms:modified xsi:type="dcterms:W3CDTF">2019-12-20T20:42:22Z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0x010100932C196B2CC438488B39901809C03C2D</vt:lpwstr>
  </property>
</Properties>
</file>