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UNI\Year 1\Vehicle systems\"/>
    </mc:Choice>
  </mc:AlternateContent>
  <xr:revisionPtr revIDLastSave="0" documentId="8_{075512EC-A705-49E1-AB13-EAD9B4C8BF4A}" xr6:coauthVersionLast="45" xr6:coauthVersionMax="45" xr10:uidLastSave="{00000000-0000-0000-0000-000000000000}"/>
  <bookViews>
    <workbookView xWindow="-120" yWindow="-120" windowWidth="29040" windowHeight="15840" xr2:uid="{F1B8AD8C-757F-4973-860D-859964C787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4" i="1" l="1"/>
  <c r="F33" i="1"/>
  <c r="F32" i="1"/>
  <c r="F31" i="1"/>
  <c r="F26" i="1"/>
  <c r="F29" i="1"/>
  <c r="F28" i="1"/>
  <c r="F27" i="1"/>
  <c r="F15" i="1"/>
  <c r="F30" i="1"/>
  <c r="F19" i="1"/>
  <c r="F25" i="1"/>
  <c r="F13" i="1"/>
  <c r="F12" i="1"/>
  <c r="F11" i="1"/>
  <c r="F10" i="1"/>
  <c r="F14" i="1"/>
  <c r="F8" i="1" l="1"/>
  <c r="F7" i="1"/>
  <c r="F5" i="1"/>
  <c r="F4" i="1"/>
  <c r="H22" i="1" l="1"/>
  <c r="H17" i="1"/>
  <c r="H23" i="1"/>
  <c r="H18" i="1"/>
  <c r="H20" i="1"/>
  <c r="H15" i="1"/>
  <c r="H21" i="1"/>
  <c r="H16" i="1"/>
  <c r="F21" i="1"/>
  <c r="F16" i="1"/>
  <c r="F6" i="1"/>
  <c r="F17" i="1"/>
  <c r="F22" i="1"/>
  <c r="F23" i="1"/>
  <c r="F18" i="1"/>
  <c r="F20" i="1"/>
</calcChain>
</file>

<file path=xl/sharedStrings.xml><?xml version="1.0" encoding="utf-8"?>
<sst xmlns="http://schemas.openxmlformats.org/spreadsheetml/2006/main" count="78" uniqueCount="40">
  <si>
    <t>Mass</t>
  </si>
  <si>
    <t>kg</t>
  </si>
  <si>
    <t>Wheelbase</t>
  </si>
  <si>
    <t>m</t>
  </si>
  <si>
    <t>Centre of Gravity Height</t>
  </si>
  <si>
    <t>Static Weight Distribution (Front)</t>
  </si>
  <si>
    <t>% Front</t>
  </si>
  <si>
    <t>Static Weight Distribution (Left)</t>
  </si>
  <si>
    <t>% Left</t>
  </si>
  <si>
    <t>Cl</t>
  </si>
  <si>
    <t>A</t>
  </si>
  <si>
    <r>
      <t>m</t>
    </r>
    <r>
      <rPr>
        <vertAlign val="superscript"/>
        <sz val="11"/>
        <color theme="1"/>
        <rFont val="Arial"/>
        <family val="2"/>
      </rPr>
      <t>2</t>
    </r>
  </si>
  <si>
    <t>Air Density</t>
  </si>
  <si>
    <r>
      <t>kg/m</t>
    </r>
    <r>
      <rPr>
        <vertAlign val="superscript"/>
        <sz val="11"/>
        <color theme="1"/>
        <rFont val="Arial"/>
        <family val="2"/>
      </rPr>
      <t>3</t>
    </r>
  </si>
  <si>
    <t>Centre of Pressure</t>
  </si>
  <si>
    <t>Average Track</t>
  </si>
  <si>
    <t>Maximum G</t>
  </si>
  <si>
    <t>G</t>
  </si>
  <si>
    <t>Aero Load</t>
  </si>
  <si>
    <t xml:space="preserve">Front Static Load </t>
  </si>
  <si>
    <t>Gravity</t>
  </si>
  <si>
    <t>FLSL</t>
  </si>
  <si>
    <t>FRSL</t>
  </si>
  <si>
    <t>RSL</t>
  </si>
  <si>
    <t>RLSL</t>
  </si>
  <si>
    <t>RRSL</t>
  </si>
  <si>
    <t>Aero load</t>
  </si>
  <si>
    <t>FL load</t>
  </si>
  <si>
    <t>Lat weight transfer 1.5</t>
  </si>
  <si>
    <t>Lat weight transfer 0</t>
  </si>
  <si>
    <t>Long weight transfer 0</t>
  </si>
  <si>
    <t>Long weight transfer 1.5</t>
  </si>
  <si>
    <t>FR load</t>
  </si>
  <si>
    <t>RL load</t>
  </si>
  <si>
    <t>RR load</t>
  </si>
  <si>
    <t>Long = 0</t>
  </si>
  <si>
    <t>Long = 1.5</t>
  </si>
  <si>
    <t>3a</t>
  </si>
  <si>
    <t>3b</t>
  </si>
  <si>
    <t>Lat = 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</si>
</sst>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1" fillId="9" borderId="1" xfId="0" applyFont="1" applyFill="1" applyBorder="1" applyAlignment="1">
      <alignment horizontal="justify" vertical="center" wrapText="1"/>
    </xf>
    <xf numFmtId="0" fontId="1" fillId="9" borderId="2" xfId="0" applyFont="1" applyFill="1" applyBorder="1" applyAlignment="1">
      <alignment horizontal="right" vertical="center" wrapText="1"/>
    </xf>
    <xf numFmtId="0" fontId="1" fillId="9" borderId="2" xfId="0" applyFont="1" applyFill="1" applyBorder="1" applyAlignment="1">
      <alignment vertical="center" wrapText="1"/>
    </xf>
    <xf numFmtId="0" fontId="1" fillId="9" borderId="3" xfId="0" applyFont="1" applyFill="1" applyBorder="1" applyAlignment="1">
      <alignment horizontal="justify" vertical="center" wrapText="1"/>
    </xf>
    <xf numFmtId="0" fontId="1" fillId="9" borderId="4" xfId="0" applyFont="1" applyFill="1" applyBorder="1" applyAlignment="1">
      <alignment horizontal="right" vertical="center" wrapText="1"/>
    </xf>
    <xf numFmtId="0" fontId="1" fillId="9" borderId="4" xfId="0" applyFont="1" applyFill="1" applyBorder="1" applyAlignment="1">
      <alignment vertical="center" wrapText="1"/>
    </xf>
    <xf numFmtId="0" fontId="1" fillId="10" borderId="3" xfId="0" applyFont="1" applyFill="1" applyBorder="1" applyAlignment="1">
      <alignment horizontal="justify" vertical="center" wrapText="1"/>
    </xf>
    <xf numFmtId="0" fontId="1" fillId="10" borderId="4" xfId="0" applyFont="1" applyFill="1" applyBorder="1" applyAlignment="1">
      <alignment horizontal="right" vertical="center" wrapText="1"/>
    </xf>
    <xf numFmtId="0" fontId="1" fillId="10" borderId="4" xfId="0" applyFont="1" applyFill="1" applyBorder="1" applyAlignment="1">
      <alignment vertical="center" wrapText="1"/>
    </xf>
    <xf numFmtId="0" fontId="1" fillId="10" borderId="5" xfId="0" applyFont="1" applyFill="1" applyBorder="1" applyAlignment="1">
      <alignment horizontal="justify" vertical="center" wrapText="1"/>
    </xf>
    <xf numFmtId="0" fontId="1" fillId="10" borderId="6" xfId="0" applyFont="1" applyFill="1" applyBorder="1" applyAlignment="1">
      <alignment horizontal="right" vertical="center" wrapText="1"/>
    </xf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0" borderId="0" xfId="0" applyFill="1" applyBorder="1"/>
    <xf numFmtId="0" fontId="0" fillId="0" borderId="7" xfId="0" applyFill="1" applyBorder="1"/>
    <xf numFmtId="0" fontId="0" fillId="14" borderId="0" xfId="0" applyFill="1" applyBorder="1"/>
    <xf numFmtId="0" fontId="0" fillId="14" borderId="0" xfId="0" applyFill="1"/>
    <xf numFmtId="0" fontId="0" fillId="14" borderId="7" xfId="0" applyFill="1" applyBorder="1"/>
    <xf numFmtId="0" fontId="0" fillId="15" borderId="0" xfId="0" applyFill="1" applyBorder="1"/>
    <xf numFmtId="0" fontId="0" fillId="1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AF4C6-8D39-4A6F-95A3-CC46729EEAD9}">
  <dimension ref="A1:H34"/>
  <sheetViews>
    <sheetView tabSelected="1" workbookViewId="0">
      <selection activeCell="M18" sqref="M18"/>
    </sheetView>
  </sheetViews>
  <sheetFormatPr defaultRowHeight="15" x14ac:dyDescent="0.25"/>
  <cols>
    <col min="1" max="1" width="24" customWidth="1"/>
    <col min="2" max="2" width="9.140625" customWidth="1"/>
    <col min="3" max="3" width="11.28515625" customWidth="1"/>
    <col min="4" max="4" width="9.5703125" customWidth="1"/>
    <col min="5" max="5" width="23.28515625" customWidth="1"/>
    <col min="6" max="7" width="13.140625" customWidth="1"/>
    <col min="8" max="8" width="14.5703125" customWidth="1"/>
  </cols>
  <sheetData>
    <row r="1" spans="1:8" ht="15.75" thickBot="1" x14ac:dyDescent="0.3">
      <c r="A1" s="11" t="s">
        <v>0</v>
      </c>
      <c r="B1" s="12">
        <v>628</v>
      </c>
      <c r="C1" s="13" t="s">
        <v>1</v>
      </c>
    </row>
    <row r="2" spans="1:8" ht="15.75" thickBot="1" x14ac:dyDescent="0.3">
      <c r="A2" s="14" t="s">
        <v>2</v>
      </c>
      <c r="B2" s="15">
        <v>2.8</v>
      </c>
      <c r="C2" s="16" t="s">
        <v>3</v>
      </c>
    </row>
    <row r="3" spans="1:8" ht="15.75" thickBot="1" x14ac:dyDescent="0.3">
      <c r="A3" s="14" t="s">
        <v>4</v>
      </c>
      <c r="B3" s="15">
        <v>0.36</v>
      </c>
      <c r="C3" s="16" t="s">
        <v>3</v>
      </c>
      <c r="E3" s="7" t="s">
        <v>19</v>
      </c>
      <c r="F3" s="7">
        <v>2895.51</v>
      </c>
      <c r="G3" s="25"/>
    </row>
    <row r="4" spans="1:8" ht="29.25" thickBot="1" x14ac:dyDescent="0.3">
      <c r="A4" s="14" t="s">
        <v>5</v>
      </c>
      <c r="B4" s="15">
        <v>47</v>
      </c>
      <c r="C4" s="16" t="s">
        <v>6</v>
      </c>
      <c r="E4" s="6" t="s">
        <v>21</v>
      </c>
      <c r="F4" s="6">
        <f>B1*B12*0.47*0.51</f>
        <v>1476.7149960000002</v>
      </c>
      <c r="G4" s="25"/>
    </row>
    <row r="5" spans="1:8" ht="29.25" thickBot="1" x14ac:dyDescent="0.3">
      <c r="A5" s="14" t="s">
        <v>7</v>
      </c>
      <c r="B5" s="15">
        <v>51</v>
      </c>
      <c r="C5" s="16" t="s">
        <v>8</v>
      </c>
      <c r="E5" s="6" t="s">
        <v>22</v>
      </c>
      <c r="F5" s="6">
        <f>B1*B12*0.47*0.49</f>
        <v>1418.8046039999999</v>
      </c>
      <c r="G5" s="25"/>
    </row>
    <row r="6" spans="1:8" ht="15.75" thickBot="1" x14ac:dyDescent="0.3">
      <c r="A6" s="17" t="s">
        <v>9</v>
      </c>
      <c r="B6" s="18">
        <v>-0.62</v>
      </c>
      <c r="C6" s="19"/>
      <c r="E6" s="8" t="s">
        <v>23</v>
      </c>
      <c r="F6" s="8">
        <f>SUM(F7+F8)</f>
        <v>3265.1604000000002</v>
      </c>
      <c r="G6" s="25"/>
    </row>
    <row r="7" spans="1:8" ht="17.25" thickBot="1" x14ac:dyDescent="0.3">
      <c r="A7" s="17" t="s">
        <v>10</v>
      </c>
      <c r="B7" s="18">
        <v>1.2</v>
      </c>
      <c r="C7" s="19" t="s">
        <v>11</v>
      </c>
      <c r="E7" s="9" t="s">
        <v>24</v>
      </c>
      <c r="F7" s="9">
        <f>B1*B12*0.53*0.51</f>
        <v>1665.2318040000002</v>
      </c>
      <c r="G7" s="25"/>
    </row>
    <row r="8" spans="1:8" ht="17.25" thickBot="1" x14ac:dyDescent="0.3">
      <c r="A8" s="17" t="s">
        <v>12</v>
      </c>
      <c r="B8" s="18">
        <v>1.2230000000000001</v>
      </c>
      <c r="C8" s="19" t="s">
        <v>13</v>
      </c>
      <c r="E8" s="9" t="s">
        <v>25</v>
      </c>
      <c r="F8" s="9">
        <f>B1*B12*0.53*0.49</f>
        <v>1599.928596</v>
      </c>
      <c r="G8" s="25"/>
    </row>
    <row r="9" spans="1:8" ht="15.75" thickBot="1" x14ac:dyDescent="0.3">
      <c r="A9" s="17" t="s">
        <v>14</v>
      </c>
      <c r="B9" s="18">
        <v>42</v>
      </c>
      <c r="C9" s="19" t="s">
        <v>6</v>
      </c>
      <c r="E9" s="24"/>
      <c r="F9" s="24"/>
      <c r="G9" s="25"/>
    </row>
    <row r="10" spans="1:8" ht="15.75" thickBot="1" x14ac:dyDescent="0.3">
      <c r="A10" s="17" t="s">
        <v>15</v>
      </c>
      <c r="B10" s="18">
        <v>1.62</v>
      </c>
      <c r="C10" s="19" t="s">
        <v>3</v>
      </c>
      <c r="E10" s="4" t="s">
        <v>29</v>
      </c>
      <c r="F10" s="4">
        <f>SUM((B1*0*B3)/B10)</f>
        <v>0</v>
      </c>
      <c r="G10" s="25"/>
    </row>
    <row r="11" spans="1:8" ht="15.75" thickBot="1" x14ac:dyDescent="0.3">
      <c r="A11" s="17" t="s">
        <v>16</v>
      </c>
      <c r="B11" s="18">
        <v>1.5</v>
      </c>
      <c r="C11" s="19" t="s">
        <v>17</v>
      </c>
      <c r="E11" s="4" t="s">
        <v>28</v>
      </c>
      <c r="F11" s="4">
        <f>SUM((B1*1.5*B3)/B10)</f>
        <v>209.33333333333331</v>
      </c>
      <c r="G11" s="25"/>
    </row>
    <row r="12" spans="1:8" ht="15.75" thickBot="1" x14ac:dyDescent="0.3">
      <c r="A12" s="20" t="s">
        <v>20</v>
      </c>
      <c r="B12" s="21">
        <v>9.81</v>
      </c>
      <c r="C12" s="19"/>
      <c r="E12" s="5" t="s">
        <v>30</v>
      </c>
      <c r="F12" s="5">
        <f>SUM((B1*0*B3)/B2)</f>
        <v>0</v>
      </c>
      <c r="G12" s="25"/>
    </row>
    <row r="13" spans="1:8" ht="15.75" thickBot="1" x14ac:dyDescent="0.3">
      <c r="A13" s="1"/>
      <c r="B13" s="2"/>
      <c r="C13" s="2"/>
      <c r="E13" s="5" t="s">
        <v>31</v>
      </c>
      <c r="F13" s="5">
        <f>SUM((B1*1.5*B3)/B2)</f>
        <v>121.11428571428573</v>
      </c>
      <c r="G13" s="25"/>
    </row>
    <row r="14" spans="1:8" x14ac:dyDescent="0.25">
      <c r="D14" t="s">
        <v>37</v>
      </c>
      <c r="E14" s="23" t="s">
        <v>26</v>
      </c>
      <c r="F14" s="23">
        <f>SUM(0.5,B8,B6,30^2)</f>
        <v>901.10299999999995</v>
      </c>
      <c r="G14" s="30"/>
      <c r="H14" s="31"/>
    </row>
    <row r="15" spans="1:8" ht="18" customHeight="1" x14ac:dyDescent="0.25">
      <c r="D15" t="s">
        <v>35</v>
      </c>
      <c r="E15" s="10" t="s">
        <v>27</v>
      </c>
      <c r="F15" s="10">
        <f>SUM(F4+(F10*B4)+(F12*B5)-((F14/2)*B9))</f>
        <v>-17446.448004000002</v>
      </c>
      <c r="G15" s="30" t="s">
        <v>36</v>
      </c>
      <c r="H15" s="31">
        <f>SUM(F4+(F10*B4)+(F13*B5)-((F14/2)*B9))</f>
        <v>-11269.619432571428</v>
      </c>
    </row>
    <row r="16" spans="1:8" x14ac:dyDescent="0.25">
      <c r="C16" s="3"/>
      <c r="D16" t="s">
        <v>35</v>
      </c>
      <c r="E16" s="10" t="s">
        <v>32</v>
      </c>
      <c r="F16" s="10">
        <f>SUM(F5+(F10*B4)+(F12*49)-((F14/2)*B9))</f>
        <v>-17504.358396</v>
      </c>
      <c r="G16" s="30" t="s">
        <v>36</v>
      </c>
      <c r="H16" s="31">
        <f>SUM(F5+(F10*B4)+(F13*49)-((F14/2)*B9))</f>
        <v>-11569.758396000001</v>
      </c>
    </row>
    <row r="17" spans="4:8" x14ac:dyDescent="0.25">
      <c r="D17" t="s">
        <v>35</v>
      </c>
      <c r="E17" s="10" t="s">
        <v>33</v>
      </c>
      <c r="F17" s="10">
        <f>SUM(F7+(F10*53)+(F12*B5)-((F14/2)*58))</f>
        <v>-24466.755195999998</v>
      </c>
      <c r="G17" s="30" t="s">
        <v>36</v>
      </c>
      <c r="H17" s="31">
        <f>SUM(F7+(F10*53)+(F13*B5)-((F14/2)*58))</f>
        <v>-18289.926624571424</v>
      </c>
    </row>
    <row r="18" spans="4:8" x14ac:dyDescent="0.25">
      <c r="D18" t="s">
        <v>35</v>
      </c>
      <c r="E18" s="10" t="s">
        <v>34</v>
      </c>
      <c r="F18" s="10">
        <f>SUM(F8+(F10*53)+(F12*49)-((F14/2)*58))</f>
        <v>-24532.058403999996</v>
      </c>
      <c r="G18" s="30" t="s">
        <v>36</v>
      </c>
      <c r="H18" s="31">
        <f>SUM(F8+(F10*53)+(F13*49)-((F14/2)*58))</f>
        <v>-18597.458403999997</v>
      </c>
    </row>
    <row r="19" spans="4:8" x14ac:dyDescent="0.25">
      <c r="E19" s="22" t="s">
        <v>18</v>
      </c>
      <c r="F19" s="22">
        <f>SUM(0.5*B8*B6*B7*30^2)</f>
        <v>-409.46040000000005</v>
      </c>
      <c r="G19" s="27"/>
      <c r="H19" s="28"/>
    </row>
    <row r="20" spans="4:8" x14ac:dyDescent="0.25">
      <c r="D20" t="s">
        <v>35</v>
      </c>
      <c r="E20" s="22" t="s">
        <v>27</v>
      </c>
      <c r="F20" s="22">
        <f>SUM(F4+(F10*B4)+(F12*B5)-((F9/2)*B9))</f>
        <v>1476.7149960000002</v>
      </c>
      <c r="G20" s="27" t="s">
        <v>36</v>
      </c>
      <c r="H20" s="28">
        <f>SUM(F4+(F10*B4)+(F13*B5)-((F9/2)*B9))</f>
        <v>7653.5435674285727</v>
      </c>
    </row>
    <row r="21" spans="4:8" x14ac:dyDescent="0.25">
      <c r="D21" t="s">
        <v>35</v>
      </c>
      <c r="E21" s="22" t="s">
        <v>32</v>
      </c>
      <c r="F21" s="22">
        <f>SUM(F5+(F10*B4)+(F12*49)-((F9/2)*B9))</f>
        <v>1418.8046039999999</v>
      </c>
      <c r="G21" s="27" t="s">
        <v>36</v>
      </c>
      <c r="H21" s="28">
        <f>SUM(F5+(F10*B4)+(F13*49)-((F9/2)*B9))</f>
        <v>7353.4046040000003</v>
      </c>
    </row>
    <row r="22" spans="4:8" x14ac:dyDescent="0.25">
      <c r="D22" t="s">
        <v>35</v>
      </c>
      <c r="E22" s="22" t="s">
        <v>33</v>
      </c>
      <c r="F22" s="22">
        <f>SUM(F7+(F10*53)+(F12*B5)-((F9/2)*58))</f>
        <v>1665.2318040000002</v>
      </c>
      <c r="G22" s="27" t="s">
        <v>36</v>
      </c>
      <c r="H22" s="28">
        <f>SUM(F7+(F10*53)+(F13*B5)-((F9/2)*58))</f>
        <v>7842.0603754285721</v>
      </c>
    </row>
    <row r="23" spans="4:8" x14ac:dyDescent="0.25">
      <c r="D23" t="s">
        <v>35</v>
      </c>
      <c r="E23" s="22" t="s">
        <v>34</v>
      </c>
      <c r="F23" s="22">
        <f>SUM(F8+(F10*53)+(F12*49)-((F9/2)*58))</f>
        <v>1599.928596</v>
      </c>
      <c r="G23" s="29" t="s">
        <v>36</v>
      </c>
      <c r="H23" s="28">
        <f>SUM(F8+(F10*53)+(F13*49)-((F9/2)*58))</f>
        <v>7534.5285960000001</v>
      </c>
    </row>
    <row r="25" spans="4:8" x14ac:dyDescent="0.25">
      <c r="D25" t="s">
        <v>38</v>
      </c>
      <c r="E25" s="23" t="s">
        <v>26</v>
      </c>
      <c r="F25" s="23">
        <f>SUM(0.5,B8,B6,30^2)</f>
        <v>901.10299999999995</v>
      </c>
      <c r="G25" s="32"/>
      <c r="H25" s="32"/>
    </row>
    <row r="26" spans="4:8" x14ac:dyDescent="0.25">
      <c r="D26" t="s">
        <v>39</v>
      </c>
      <c r="E26" s="23" t="s">
        <v>27</v>
      </c>
      <c r="F26" s="23">
        <f>SUM(F4+(F11*B4)+(F12*B5)-((F14/2)*B9))</f>
        <v>-7607.7813373333338</v>
      </c>
      <c r="G26" s="25"/>
      <c r="H26" s="25"/>
    </row>
    <row r="27" spans="4:8" x14ac:dyDescent="0.25">
      <c r="D27" t="s">
        <v>39</v>
      </c>
      <c r="E27" s="23" t="s">
        <v>32</v>
      </c>
      <c r="F27" s="23">
        <f>SUM(F5+(F11*B4)+(F12*49)-((F14/2)*B9))</f>
        <v>-7665.6917293333354</v>
      </c>
      <c r="G27" s="25"/>
      <c r="H27" s="25"/>
    </row>
    <row r="28" spans="4:8" x14ac:dyDescent="0.25">
      <c r="D28" t="s">
        <v>39</v>
      </c>
      <c r="E28" s="23" t="s">
        <v>33</v>
      </c>
      <c r="F28" s="23">
        <f>SUM(F7+(F11*53)+(F12*B5)-((F14/2)*58))</f>
        <v>-13372.08852933333</v>
      </c>
      <c r="G28" s="25"/>
      <c r="H28" s="25"/>
    </row>
    <row r="29" spans="4:8" x14ac:dyDescent="0.25">
      <c r="D29" t="s">
        <v>39</v>
      </c>
      <c r="E29" s="23" t="s">
        <v>34</v>
      </c>
      <c r="F29" s="23">
        <f>SUM(F8+(F11*53)+(F12*49)-((F14/2)*58))</f>
        <v>-13437.391737333332</v>
      </c>
      <c r="G29" s="26"/>
      <c r="H29" s="26"/>
    </row>
    <row r="30" spans="4:8" x14ac:dyDescent="0.25">
      <c r="E30" s="22" t="s">
        <v>18</v>
      </c>
      <c r="F30" s="22">
        <f>SUM(0.5*B8*B6*B7*30^2)</f>
        <v>-409.46040000000005</v>
      </c>
      <c r="G30" s="32"/>
      <c r="H30" s="32"/>
    </row>
    <row r="31" spans="4:8" x14ac:dyDescent="0.25">
      <c r="D31" t="s">
        <v>39</v>
      </c>
      <c r="E31" s="22" t="s">
        <v>27</v>
      </c>
      <c r="F31" s="22">
        <f>SUM(F4+(F11*B4)+(F12*B5)-((F9/2)*B9))</f>
        <v>11315.381662666667</v>
      </c>
      <c r="G31" s="32"/>
      <c r="H31" s="32"/>
    </row>
    <row r="32" spans="4:8" x14ac:dyDescent="0.25">
      <c r="D32" t="s">
        <v>39</v>
      </c>
      <c r="E32" s="22" t="s">
        <v>32</v>
      </c>
      <c r="F32" s="22">
        <f>SUM(F5+(F11*B4)+(F12*49)-((F9/2)*B9))</f>
        <v>11257.471270666665</v>
      </c>
      <c r="G32" s="32"/>
      <c r="H32" s="32"/>
    </row>
    <row r="33" spans="4:8" x14ac:dyDescent="0.25">
      <c r="D33" t="s">
        <v>39</v>
      </c>
      <c r="E33" s="22" t="s">
        <v>33</v>
      </c>
      <c r="F33" s="22">
        <f>SUM(F7+(F11*53)+(F12*B5)-((F9/2)*58))</f>
        <v>12759.898470666667</v>
      </c>
      <c r="G33" s="32"/>
      <c r="H33" s="32"/>
    </row>
    <row r="34" spans="4:8" x14ac:dyDescent="0.25">
      <c r="D34" t="s">
        <v>39</v>
      </c>
      <c r="E34" s="22" t="s">
        <v>34</v>
      </c>
      <c r="F34" s="22">
        <f>SUM(F8+(F11*53)+(F12*49)-((F9/2)*58))</f>
        <v>12694.595262666666</v>
      </c>
      <c r="G34" s="32"/>
      <c r="H34" s="32"/>
    </row>
  </sheetData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CDFCBBBA200248B32B2A626FE8B273" ma:contentTypeVersion="9" ma:contentTypeDescription="Create a new document." ma:contentTypeScope="" ma:versionID="f10422f96ba532b50036d76ea1024df6">
  <xsd:schema xmlns:xsd="http://www.w3.org/2001/XMLSchema" xmlns:xs="http://www.w3.org/2001/XMLSchema" xmlns:p="http://schemas.microsoft.com/office/2006/metadata/properties" xmlns:ns3="ada16477-4a9e-4f32-8a2f-23c8ffb0c900" xmlns:ns4="09ebbee8-2921-4cc3-be77-564d5a35cca5" targetNamespace="http://schemas.microsoft.com/office/2006/metadata/properties" ma:root="true" ma:fieldsID="e95362d1e08dab29ff7e1c76fed81b73" ns3:_="" ns4:_="">
    <xsd:import namespace="ada16477-4a9e-4f32-8a2f-23c8ffb0c900"/>
    <xsd:import namespace="09ebbee8-2921-4cc3-be77-564d5a35cca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a16477-4a9e-4f32-8a2f-23c8ffb0c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ebbee8-2921-4cc3-be77-564d5a35cca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609C95-7CF4-4636-A1AA-A6FD83C346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a16477-4a9e-4f32-8a2f-23c8ffb0c900"/>
    <ds:schemaRef ds:uri="09ebbee8-2921-4cc3-be77-564d5a35cc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48016A-6B17-4970-A451-9FA0F58B959A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ada16477-4a9e-4f32-8a2f-23c8ffb0c900"/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09ebbee8-2921-4cc3-be77-564d5a35cca5"/>
  </ds:schemaRefs>
</ds:datastoreItem>
</file>

<file path=customXml/itemProps3.xml><?xml version="1.0" encoding="utf-8"?>
<ds:datastoreItem xmlns:ds="http://schemas.openxmlformats.org/officeDocument/2006/customXml" ds:itemID="{389D8A5F-F71E-4760-A540-AE448561BA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</dc:creator>
  <cp:lastModifiedBy>Jonathan Bennett</cp:lastModifiedBy>
  <dcterms:created xsi:type="dcterms:W3CDTF">2020-03-20T15:01:18Z</dcterms:created>
  <dcterms:modified xsi:type="dcterms:W3CDTF">2020-03-23T00:27:51Z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0x0101000CCDFCBBBA200248B32B2A626FE8B273</vt:lpwstr>
  </property>
</Properties>
</file>