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314260_student_uwtsd_ac_uk/Documents/Year 1/LECTURES/Assignments/Unfinished Assignments/Powertrain/"/>
    </mc:Choice>
  </mc:AlternateContent>
  <xr:revisionPtr revIDLastSave="0" documentId="8_{F14F744E-C454-4A34-93CA-3A10673096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6" i="1" l="1"/>
  <c r="N35" i="1"/>
  <c r="N101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5" i="1"/>
  <c r="I5" i="1" l="1"/>
  <c r="I6" i="1"/>
  <c r="L6" i="1" s="1"/>
  <c r="I7" i="1"/>
  <c r="L7" i="1" s="1"/>
  <c r="I8" i="1"/>
  <c r="L8" i="1" s="1"/>
  <c r="I9" i="1"/>
  <c r="L9" i="1" s="1"/>
  <c r="I10" i="1"/>
  <c r="L10" i="1" s="1"/>
  <c r="I11" i="1"/>
  <c r="I12" i="1"/>
  <c r="L12" i="1" s="1"/>
  <c r="I13" i="1"/>
  <c r="L13" i="1" s="1"/>
  <c r="I14" i="1"/>
  <c r="L14" i="1" s="1"/>
  <c r="I15" i="1"/>
  <c r="L15" i="1" s="1"/>
  <c r="I16" i="1"/>
  <c r="L16" i="1" s="1"/>
  <c r="I17" i="1"/>
  <c r="L17" i="1" s="1"/>
  <c r="I18" i="1"/>
  <c r="L18" i="1" s="1"/>
  <c r="I19" i="1"/>
  <c r="I20" i="1"/>
  <c r="L20" i="1" s="1"/>
  <c r="I21" i="1"/>
  <c r="L21" i="1" s="1"/>
  <c r="I22" i="1"/>
  <c r="L22" i="1" s="1"/>
  <c r="I23" i="1"/>
  <c r="L23" i="1" s="1"/>
  <c r="I24" i="1"/>
  <c r="L24" i="1" s="1"/>
  <c r="I25" i="1"/>
  <c r="L25" i="1" s="1"/>
  <c r="I26" i="1"/>
  <c r="L26" i="1" s="1"/>
  <c r="I27" i="1"/>
  <c r="I28" i="1"/>
  <c r="L28" i="1" s="1"/>
  <c r="I29" i="1"/>
  <c r="L29" i="1" s="1"/>
  <c r="I30" i="1"/>
  <c r="L30" i="1" s="1"/>
  <c r="I31" i="1"/>
  <c r="L31" i="1" s="1"/>
  <c r="I32" i="1"/>
  <c r="L32" i="1" s="1"/>
  <c r="I33" i="1"/>
  <c r="L33" i="1" s="1"/>
  <c r="I34" i="1"/>
  <c r="L34" i="1" s="1"/>
  <c r="I35" i="1"/>
  <c r="I36" i="1"/>
  <c r="L36" i="1" s="1"/>
  <c r="I37" i="1"/>
  <c r="L37" i="1" s="1"/>
  <c r="I38" i="1"/>
  <c r="L38" i="1" s="1"/>
  <c r="I39" i="1"/>
  <c r="L39" i="1" s="1"/>
  <c r="I40" i="1"/>
  <c r="L40" i="1" s="1"/>
  <c r="I41" i="1"/>
  <c r="L41" i="1" s="1"/>
  <c r="I42" i="1"/>
  <c r="L42" i="1" s="1"/>
  <c r="I43" i="1"/>
  <c r="I44" i="1"/>
  <c r="L44" i="1" s="1"/>
  <c r="I45" i="1"/>
  <c r="L45" i="1" s="1"/>
  <c r="I46" i="1"/>
  <c r="L46" i="1" s="1"/>
  <c r="I47" i="1"/>
  <c r="L47" i="1" s="1"/>
  <c r="I48" i="1"/>
  <c r="L48" i="1" s="1"/>
  <c r="I49" i="1"/>
  <c r="L49" i="1" s="1"/>
  <c r="I50" i="1"/>
  <c r="L50" i="1" s="1"/>
  <c r="I51" i="1"/>
  <c r="I52" i="1"/>
  <c r="L52" i="1" s="1"/>
  <c r="I53" i="1"/>
  <c r="L53" i="1" s="1"/>
  <c r="I54" i="1"/>
  <c r="L54" i="1" s="1"/>
  <c r="I55" i="1"/>
  <c r="L55" i="1" s="1"/>
  <c r="I56" i="1"/>
  <c r="L56" i="1" s="1"/>
  <c r="I57" i="1"/>
  <c r="L57" i="1" s="1"/>
  <c r="I58" i="1"/>
  <c r="L58" i="1" s="1"/>
  <c r="I59" i="1"/>
  <c r="I60" i="1"/>
  <c r="L60" i="1" s="1"/>
  <c r="I61" i="1"/>
  <c r="L61" i="1" s="1"/>
  <c r="I62" i="1"/>
  <c r="L62" i="1" s="1"/>
  <c r="I63" i="1"/>
  <c r="L63" i="1" s="1"/>
  <c r="I64" i="1"/>
  <c r="L64" i="1" s="1"/>
  <c r="I65" i="1"/>
  <c r="L65" i="1" s="1"/>
  <c r="I66" i="1"/>
  <c r="L66" i="1" s="1"/>
  <c r="I67" i="1"/>
  <c r="I68" i="1"/>
  <c r="L68" i="1" s="1"/>
  <c r="I69" i="1"/>
  <c r="L69" i="1" s="1"/>
  <c r="I70" i="1"/>
  <c r="L70" i="1" s="1"/>
  <c r="I71" i="1"/>
  <c r="L71" i="1" s="1"/>
  <c r="I72" i="1"/>
  <c r="L72" i="1" s="1"/>
  <c r="I73" i="1"/>
  <c r="L73" i="1" s="1"/>
  <c r="I74" i="1"/>
  <c r="L74" i="1" s="1"/>
  <c r="I75" i="1"/>
  <c r="I76" i="1"/>
  <c r="L76" i="1" s="1"/>
  <c r="I77" i="1"/>
  <c r="L77" i="1" s="1"/>
  <c r="I78" i="1"/>
  <c r="L78" i="1" s="1"/>
  <c r="I79" i="1"/>
  <c r="L79" i="1" s="1"/>
  <c r="I80" i="1"/>
  <c r="L80" i="1" s="1"/>
  <c r="I81" i="1"/>
  <c r="L81" i="1" s="1"/>
  <c r="I82" i="1"/>
  <c r="L82" i="1" s="1"/>
  <c r="I83" i="1"/>
  <c r="I84" i="1"/>
  <c r="L84" i="1" s="1"/>
  <c r="I85" i="1"/>
  <c r="L85" i="1" s="1"/>
  <c r="I86" i="1"/>
  <c r="L86" i="1" s="1"/>
  <c r="I87" i="1"/>
  <c r="L87" i="1" s="1"/>
  <c r="I88" i="1"/>
  <c r="L88" i="1" s="1"/>
  <c r="I89" i="1"/>
  <c r="L89" i="1" s="1"/>
  <c r="I90" i="1"/>
  <c r="L90" i="1" s="1"/>
  <c r="I91" i="1"/>
  <c r="I92" i="1"/>
  <c r="L92" i="1" s="1"/>
  <c r="I93" i="1"/>
  <c r="L93" i="1" s="1"/>
  <c r="I94" i="1"/>
  <c r="L94" i="1" s="1"/>
  <c r="I95" i="1"/>
  <c r="L95" i="1" s="1"/>
  <c r="J64" i="1" l="1"/>
  <c r="M64" i="1"/>
  <c r="M90" i="1"/>
  <c r="J90" i="1"/>
  <c r="J89" i="1"/>
  <c r="M89" i="1"/>
  <c r="M81" i="1"/>
  <c r="O81" i="1" s="1"/>
  <c r="J81" i="1"/>
  <c r="K81" i="1" s="1"/>
  <c r="M73" i="1"/>
  <c r="J73" i="1"/>
  <c r="M65" i="1"/>
  <c r="J65" i="1"/>
  <c r="M57" i="1"/>
  <c r="J57" i="1"/>
  <c r="J49" i="1"/>
  <c r="K49" i="1" s="1"/>
  <c r="M49" i="1"/>
  <c r="O49" i="1" s="1"/>
  <c r="J41" i="1"/>
  <c r="M41" i="1"/>
  <c r="J33" i="1"/>
  <c r="M33" i="1"/>
  <c r="J25" i="1"/>
  <c r="M25" i="1"/>
  <c r="M17" i="1"/>
  <c r="O17" i="1" s="1"/>
  <c r="J17" i="1"/>
  <c r="M9" i="1"/>
  <c r="J9" i="1"/>
  <c r="J48" i="1"/>
  <c r="M48" i="1"/>
  <c r="J16" i="1"/>
  <c r="M16" i="1"/>
  <c r="J95" i="1"/>
  <c r="K95" i="1" s="1"/>
  <c r="M95" i="1"/>
  <c r="O95" i="1" s="1"/>
  <c r="J87" i="1"/>
  <c r="M87" i="1"/>
  <c r="J79" i="1"/>
  <c r="M79" i="1"/>
  <c r="J71" i="1"/>
  <c r="M71" i="1"/>
  <c r="J63" i="1"/>
  <c r="K63" i="1" s="1"/>
  <c r="M63" i="1"/>
  <c r="O63" i="1" s="1"/>
  <c r="J55" i="1"/>
  <c r="M55" i="1"/>
  <c r="J47" i="1"/>
  <c r="M47" i="1"/>
  <c r="J39" i="1"/>
  <c r="M39" i="1"/>
  <c r="J31" i="1"/>
  <c r="K31" i="1" s="1"/>
  <c r="M31" i="1"/>
  <c r="O31" i="1" s="1"/>
  <c r="J23" i="1"/>
  <c r="M23" i="1"/>
  <c r="J15" i="1"/>
  <c r="M15" i="1"/>
  <c r="J7" i="1"/>
  <c r="M7" i="1"/>
  <c r="J88" i="1"/>
  <c r="K88" i="1" s="1"/>
  <c r="M88" i="1"/>
  <c r="O88" i="1" s="1"/>
  <c r="J40" i="1"/>
  <c r="M40" i="1"/>
  <c r="J8" i="1"/>
  <c r="M8" i="1"/>
  <c r="J94" i="1"/>
  <c r="M94" i="1"/>
  <c r="J86" i="1"/>
  <c r="K86" i="1" s="1"/>
  <c r="M86" i="1"/>
  <c r="O86" i="1" s="1"/>
  <c r="J78" i="1"/>
  <c r="M78" i="1"/>
  <c r="J70" i="1"/>
  <c r="M70" i="1"/>
  <c r="J62" i="1"/>
  <c r="M62" i="1"/>
  <c r="J54" i="1"/>
  <c r="K54" i="1" s="1"/>
  <c r="M54" i="1"/>
  <c r="O54" i="1" s="1"/>
  <c r="J46" i="1"/>
  <c r="M46" i="1"/>
  <c r="J38" i="1"/>
  <c r="M38" i="1"/>
  <c r="J30" i="1"/>
  <c r="M30" i="1"/>
  <c r="J22" i="1"/>
  <c r="K22" i="1" s="1"/>
  <c r="M22" i="1"/>
  <c r="O22" i="1" s="1"/>
  <c r="J14" i="1"/>
  <c r="M14" i="1"/>
  <c r="J6" i="1"/>
  <c r="M6" i="1"/>
  <c r="J80" i="1"/>
  <c r="M80" i="1"/>
  <c r="J32" i="1"/>
  <c r="K32" i="1" s="1"/>
  <c r="M32" i="1"/>
  <c r="O32" i="1" s="1"/>
  <c r="J93" i="1"/>
  <c r="M93" i="1"/>
  <c r="J77" i="1"/>
  <c r="M77" i="1"/>
  <c r="J61" i="1"/>
  <c r="M61" i="1"/>
  <c r="J53" i="1"/>
  <c r="K53" i="1" s="1"/>
  <c r="M53" i="1"/>
  <c r="O53" i="1" s="1"/>
  <c r="J37" i="1"/>
  <c r="M37" i="1"/>
  <c r="J29" i="1"/>
  <c r="M29" i="1"/>
  <c r="J21" i="1"/>
  <c r="M21" i="1"/>
  <c r="J13" i="1"/>
  <c r="K13" i="1" s="1"/>
  <c r="M13" i="1"/>
  <c r="O13" i="1" s="1"/>
  <c r="H5" i="1"/>
  <c r="N5" i="1" s="1"/>
  <c r="L5" i="1"/>
  <c r="M5" i="1" s="1"/>
  <c r="O5" i="1" s="1"/>
  <c r="J72" i="1"/>
  <c r="M72" i="1"/>
  <c r="J24" i="1"/>
  <c r="M24" i="1"/>
  <c r="J85" i="1"/>
  <c r="K85" i="1" s="1"/>
  <c r="M85" i="1"/>
  <c r="O85" i="1" s="1"/>
  <c r="J69" i="1"/>
  <c r="M69" i="1"/>
  <c r="J45" i="1"/>
  <c r="M45" i="1"/>
  <c r="M92" i="1"/>
  <c r="J92" i="1"/>
  <c r="M84" i="1"/>
  <c r="O84" i="1" s="1"/>
  <c r="J84" i="1"/>
  <c r="K84" i="1" s="1"/>
  <c r="M76" i="1"/>
  <c r="J76" i="1"/>
  <c r="M68" i="1"/>
  <c r="J68" i="1"/>
  <c r="M44" i="1"/>
  <c r="J44" i="1"/>
  <c r="M28" i="1"/>
  <c r="O28" i="1" s="1"/>
  <c r="J28" i="1"/>
  <c r="K28" i="1" s="1"/>
  <c r="M20" i="1"/>
  <c r="J20" i="1"/>
  <c r="M12" i="1"/>
  <c r="J12" i="1"/>
  <c r="M60" i="1"/>
  <c r="J60" i="1"/>
  <c r="M52" i="1"/>
  <c r="O52" i="1" s="1"/>
  <c r="J52" i="1"/>
  <c r="K52" i="1" s="1"/>
  <c r="M36" i="1"/>
  <c r="J36" i="1"/>
  <c r="H91" i="1"/>
  <c r="N91" i="1" s="1"/>
  <c r="L91" i="1"/>
  <c r="H83" i="1"/>
  <c r="N83" i="1" s="1"/>
  <c r="L83" i="1"/>
  <c r="H75" i="1"/>
  <c r="N75" i="1" s="1"/>
  <c r="L75" i="1"/>
  <c r="H67" i="1"/>
  <c r="N67" i="1" s="1"/>
  <c r="L67" i="1"/>
  <c r="H59" i="1"/>
  <c r="N59" i="1" s="1"/>
  <c r="L59" i="1"/>
  <c r="H51" i="1"/>
  <c r="N51" i="1" s="1"/>
  <c r="L51" i="1"/>
  <c r="H43" i="1"/>
  <c r="N43" i="1" s="1"/>
  <c r="L43" i="1"/>
  <c r="H35" i="1"/>
  <c r="L35" i="1"/>
  <c r="H27" i="1"/>
  <c r="N27" i="1" s="1"/>
  <c r="L27" i="1"/>
  <c r="H19" i="1"/>
  <c r="N19" i="1" s="1"/>
  <c r="L19" i="1"/>
  <c r="H11" i="1"/>
  <c r="N11" i="1" s="1"/>
  <c r="L11" i="1"/>
  <c r="J56" i="1"/>
  <c r="K56" i="1" s="1"/>
  <c r="M56" i="1"/>
  <c r="M82" i="1"/>
  <c r="J82" i="1"/>
  <c r="M74" i="1"/>
  <c r="J74" i="1"/>
  <c r="M66" i="1"/>
  <c r="O66" i="1" s="1"/>
  <c r="J66" i="1"/>
  <c r="K66" i="1" s="1"/>
  <c r="M58" i="1"/>
  <c r="J58" i="1"/>
  <c r="M50" i="1"/>
  <c r="J50" i="1"/>
  <c r="M42" i="1"/>
  <c r="J42" i="1"/>
  <c r="M34" i="1"/>
  <c r="O34" i="1" s="1"/>
  <c r="J34" i="1"/>
  <c r="K34" i="1" s="1"/>
  <c r="M26" i="1"/>
  <c r="J26" i="1"/>
  <c r="M18" i="1"/>
  <c r="J18" i="1"/>
  <c r="M10" i="1"/>
  <c r="J10" i="1"/>
  <c r="K65" i="1"/>
  <c r="O65" i="1"/>
  <c r="K41" i="1"/>
  <c r="O41" i="1"/>
  <c r="O56" i="1"/>
  <c r="K8" i="1"/>
  <c r="O8" i="1"/>
  <c r="K80" i="1"/>
  <c r="O80" i="1"/>
  <c r="K48" i="1"/>
  <c r="O48" i="1"/>
  <c r="K40" i="1"/>
  <c r="O40" i="1"/>
  <c r="K24" i="1"/>
  <c r="O24" i="1"/>
  <c r="K16" i="1"/>
  <c r="O16" i="1"/>
  <c r="K87" i="1"/>
  <c r="O87" i="1"/>
  <c r="K79" i="1"/>
  <c r="O79" i="1"/>
  <c r="K71" i="1"/>
  <c r="O71" i="1"/>
  <c r="K55" i="1"/>
  <c r="O55" i="1"/>
  <c r="K47" i="1"/>
  <c r="O47" i="1"/>
  <c r="K39" i="1"/>
  <c r="O39" i="1"/>
  <c r="K23" i="1"/>
  <c r="O23" i="1"/>
  <c r="K15" i="1"/>
  <c r="O15" i="1"/>
  <c r="K7" i="1"/>
  <c r="O7" i="1"/>
  <c r="K89" i="1"/>
  <c r="O89" i="1"/>
  <c r="K9" i="1"/>
  <c r="O9" i="1"/>
  <c r="K70" i="1"/>
  <c r="O70" i="1"/>
  <c r="K14" i="1"/>
  <c r="O14" i="1"/>
  <c r="K93" i="1"/>
  <c r="O93" i="1"/>
  <c r="K77" i="1"/>
  <c r="O77" i="1"/>
  <c r="K69" i="1"/>
  <c r="O69" i="1"/>
  <c r="K61" i="1"/>
  <c r="O61" i="1"/>
  <c r="K45" i="1"/>
  <c r="O45" i="1"/>
  <c r="K37" i="1"/>
  <c r="O37" i="1"/>
  <c r="K29" i="1"/>
  <c r="O29" i="1"/>
  <c r="K21" i="1"/>
  <c r="O21" i="1"/>
  <c r="K73" i="1"/>
  <c r="O73" i="1"/>
  <c r="K17" i="1"/>
  <c r="K72" i="1"/>
  <c r="O72" i="1"/>
  <c r="K46" i="1"/>
  <c r="O46" i="1"/>
  <c r="K6" i="1"/>
  <c r="O6" i="1"/>
  <c r="K92" i="1"/>
  <c r="O92" i="1"/>
  <c r="K76" i="1"/>
  <c r="O76" i="1"/>
  <c r="K68" i="1"/>
  <c r="O68" i="1"/>
  <c r="K60" i="1"/>
  <c r="O60" i="1"/>
  <c r="K44" i="1"/>
  <c r="O44" i="1"/>
  <c r="K36" i="1"/>
  <c r="O36" i="1"/>
  <c r="K20" i="1"/>
  <c r="O20" i="1"/>
  <c r="K12" i="1"/>
  <c r="O12" i="1"/>
  <c r="K25" i="1"/>
  <c r="O25" i="1"/>
  <c r="K94" i="1"/>
  <c r="O94" i="1"/>
  <c r="K62" i="1"/>
  <c r="O62" i="1"/>
  <c r="K30" i="1"/>
  <c r="O30" i="1"/>
  <c r="K57" i="1"/>
  <c r="O57" i="1"/>
  <c r="K33" i="1"/>
  <c r="O33" i="1"/>
  <c r="K64" i="1"/>
  <c r="O64" i="1"/>
  <c r="K78" i="1"/>
  <c r="O78" i="1"/>
  <c r="K38" i="1"/>
  <c r="O38" i="1"/>
  <c r="K90" i="1"/>
  <c r="O90" i="1"/>
  <c r="K82" i="1"/>
  <c r="O82" i="1"/>
  <c r="K74" i="1"/>
  <c r="O74" i="1"/>
  <c r="K58" i="1"/>
  <c r="O58" i="1"/>
  <c r="K50" i="1"/>
  <c r="O50" i="1"/>
  <c r="K42" i="1"/>
  <c r="O42" i="1"/>
  <c r="K26" i="1"/>
  <c r="O26" i="1"/>
  <c r="K18" i="1"/>
  <c r="O18" i="1"/>
  <c r="K10" i="1"/>
  <c r="O10" i="1"/>
  <c r="H82" i="1"/>
  <c r="N82" i="1" s="1"/>
  <c r="H50" i="1"/>
  <c r="N50" i="1" s="1"/>
  <c r="H18" i="1"/>
  <c r="N18" i="1" s="1"/>
  <c r="H81" i="1"/>
  <c r="N81" i="1" s="1"/>
  <c r="H49" i="1"/>
  <c r="N49" i="1" s="1"/>
  <c r="H17" i="1"/>
  <c r="N17" i="1" s="1"/>
  <c r="H74" i="1"/>
  <c r="N74" i="1" s="1"/>
  <c r="H42" i="1"/>
  <c r="N42" i="1" s="1"/>
  <c r="H10" i="1"/>
  <c r="N10" i="1" s="1"/>
  <c r="H73" i="1"/>
  <c r="N73" i="1" s="1"/>
  <c r="H41" i="1"/>
  <c r="N41" i="1" s="1"/>
  <c r="H9" i="1"/>
  <c r="N9" i="1" s="1"/>
  <c r="H66" i="1"/>
  <c r="N66" i="1" s="1"/>
  <c r="H34" i="1"/>
  <c r="N34" i="1" s="1"/>
  <c r="H65" i="1"/>
  <c r="N65" i="1" s="1"/>
  <c r="H33" i="1"/>
  <c r="N33" i="1" s="1"/>
  <c r="H90" i="1"/>
  <c r="N90" i="1" s="1"/>
  <c r="H58" i="1"/>
  <c r="N58" i="1" s="1"/>
  <c r="H26" i="1"/>
  <c r="N26" i="1" s="1"/>
  <c r="H89" i="1"/>
  <c r="N89" i="1" s="1"/>
  <c r="H57" i="1"/>
  <c r="N57" i="1" s="1"/>
  <c r="H25" i="1"/>
  <c r="N25" i="1" s="1"/>
  <c r="H88" i="1"/>
  <c r="N88" i="1" s="1"/>
  <c r="H80" i="1"/>
  <c r="N80" i="1" s="1"/>
  <c r="H72" i="1"/>
  <c r="N72" i="1" s="1"/>
  <c r="H64" i="1"/>
  <c r="N64" i="1" s="1"/>
  <c r="H56" i="1"/>
  <c r="N56" i="1" s="1"/>
  <c r="H48" i="1"/>
  <c r="N48" i="1" s="1"/>
  <c r="H40" i="1"/>
  <c r="N40" i="1" s="1"/>
  <c r="H32" i="1"/>
  <c r="N32" i="1" s="1"/>
  <c r="H24" i="1"/>
  <c r="N24" i="1" s="1"/>
  <c r="H16" i="1"/>
  <c r="N16" i="1" s="1"/>
  <c r="H8" i="1"/>
  <c r="N8" i="1" s="1"/>
  <c r="H95" i="1"/>
  <c r="N95" i="1" s="1"/>
  <c r="H87" i="1"/>
  <c r="N87" i="1" s="1"/>
  <c r="H79" i="1"/>
  <c r="N79" i="1" s="1"/>
  <c r="H71" i="1"/>
  <c r="N71" i="1" s="1"/>
  <c r="H55" i="1"/>
  <c r="N55" i="1" s="1"/>
  <c r="H47" i="1"/>
  <c r="N47" i="1" s="1"/>
  <c r="H39" i="1"/>
  <c r="N39" i="1" s="1"/>
  <c r="H31" i="1"/>
  <c r="N31" i="1" s="1"/>
  <c r="H23" i="1"/>
  <c r="N23" i="1" s="1"/>
  <c r="H15" i="1"/>
  <c r="N15" i="1" s="1"/>
  <c r="H7" i="1"/>
  <c r="N7" i="1" s="1"/>
  <c r="H63" i="1"/>
  <c r="N63" i="1" s="1"/>
  <c r="H94" i="1"/>
  <c r="N94" i="1" s="1"/>
  <c r="H86" i="1"/>
  <c r="N86" i="1" s="1"/>
  <c r="H78" i="1"/>
  <c r="N78" i="1" s="1"/>
  <c r="H70" i="1"/>
  <c r="N70" i="1" s="1"/>
  <c r="H62" i="1"/>
  <c r="N62" i="1" s="1"/>
  <c r="H54" i="1"/>
  <c r="N54" i="1" s="1"/>
  <c r="H46" i="1"/>
  <c r="N46" i="1" s="1"/>
  <c r="H38" i="1"/>
  <c r="N38" i="1" s="1"/>
  <c r="H30" i="1"/>
  <c r="N30" i="1" s="1"/>
  <c r="H22" i="1"/>
  <c r="N22" i="1" s="1"/>
  <c r="H14" i="1"/>
  <c r="N14" i="1" s="1"/>
  <c r="H6" i="1"/>
  <c r="N6" i="1" s="1"/>
  <c r="H93" i="1"/>
  <c r="N93" i="1" s="1"/>
  <c r="H77" i="1"/>
  <c r="N77" i="1" s="1"/>
  <c r="H69" i="1"/>
  <c r="N69" i="1" s="1"/>
  <c r="H61" i="1"/>
  <c r="N61" i="1" s="1"/>
  <c r="H53" i="1"/>
  <c r="N53" i="1" s="1"/>
  <c r="H45" i="1"/>
  <c r="N45" i="1" s="1"/>
  <c r="H37" i="1"/>
  <c r="N37" i="1" s="1"/>
  <c r="H29" i="1"/>
  <c r="N29" i="1" s="1"/>
  <c r="H21" i="1"/>
  <c r="N21" i="1" s="1"/>
  <c r="H13" i="1"/>
  <c r="N13" i="1" s="1"/>
  <c r="H85" i="1"/>
  <c r="N85" i="1" s="1"/>
  <c r="H92" i="1"/>
  <c r="N92" i="1" s="1"/>
  <c r="H84" i="1"/>
  <c r="N84" i="1" s="1"/>
  <c r="H76" i="1"/>
  <c r="N76" i="1" s="1"/>
  <c r="H68" i="1"/>
  <c r="N68" i="1" s="1"/>
  <c r="H60" i="1"/>
  <c r="N60" i="1" s="1"/>
  <c r="H52" i="1"/>
  <c r="N52" i="1" s="1"/>
  <c r="H44" i="1"/>
  <c r="N44" i="1" s="1"/>
  <c r="H36" i="1"/>
  <c r="N36" i="1" s="1"/>
  <c r="H28" i="1"/>
  <c r="N28" i="1" s="1"/>
  <c r="H20" i="1"/>
  <c r="N20" i="1" s="1"/>
  <c r="H12" i="1"/>
  <c r="N12" i="1" s="1"/>
  <c r="Q34" i="1" l="1"/>
  <c r="P34" i="1"/>
  <c r="Q84" i="1"/>
  <c r="P84" i="1"/>
  <c r="Q52" i="1"/>
  <c r="P52" i="1"/>
  <c r="Q17" i="1"/>
  <c r="P17" i="1"/>
  <c r="Q66" i="1"/>
  <c r="P66" i="1"/>
  <c r="Q81" i="1"/>
  <c r="P81" i="1"/>
  <c r="Q28" i="1"/>
  <c r="P28" i="1"/>
  <c r="Q42" i="1"/>
  <c r="P42" i="1"/>
  <c r="Q26" i="1"/>
  <c r="P26" i="1"/>
  <c r="Q58" i="1"/>
  <c r="P58" i="1"/>
  <c r="Q90" i="1"/>
  <c r="P90" i="1"/>
  <c r="Q78" i="1"/>
  <c r="P78" i="1"/>
  <c r="Q30" i="1"/>
  <c r="P30" i="1"/>
  <c r="Q12" i="1"/>
  <c r="P12" i="1"/>
  <c r="Q44" i="1"/>
  <c r="P44" i="1"/>
  <c r="Q76" i="1"/>
  <c r="P76" i="1"/>
  <c r="Q46" i="1"/>
  <c r="P46" i="1"/>
  <c r="Q73" i="1"/>
  <c r="P73" i="1"/>
  <c r="Q37" i="1"/>
  <c r="P37" i="1"/>
  <c r="Q69" i="1"/>
  <c r="P69" i="1"/>
  <c r="Q14" i="1"/>
  <c r="P14" i="1"/>
  <c r="Q7" i="1"/>
  <c r="P7" i="1"/>
  <c r="P39" i="1"/>
  <c r="Q39" i="1"/>
  <c r="Q71" i="1"/>
  <c r="P71" i="1"/>
  <c r="P16" i="1"/>
  <c r="Q16" i="1"/>
  <c r="Q80" i="1"/>
  <c r="P80" i="1"/>
  <c r="Q32" i="1"/>
  <c r="P32" i="1"/>
  <c r="Q65" i="1"/>
  <c r="P65" i="1"/>
  <c r="M11" i="1"/>
  <c r="J11" i="1"/>
  <c r="K11" i="1" s="1"/>
  <c r="M43" i="1"/>
  <c r="J43" i="1"/>
  <c r="M75" i="1"/>
  <c r="J75" i="1"/>
  <c r="Q22" i="1"/>
  <c r="P22" i="1"/>
  <c r="P64" i="1"/>
  <c r="Q64" i="1"/>
  <c r="Q62" i="1"/>
  <c r="P62" i="1"/>
  <c r="Q20" i="1"/>
  <c r="P20" i="1"/>
  <c r="Q86" i="1"/>
  <c r="P86" i="1"/>
  <c r="Q13" i="1"/>
  <c r="P13" i="1"/>
  <c r="Q45" i="1"/>
  <c r="P45" i="1"/>
  <c r="Q77" i="1"/>
  <c r="P77" i="1"/>
  <c r="Q70" i="1"/>
  <c r="P70" i="1"/>
  <c r="Q15" i="1"/>
  <c r="P15" i="1"/>
  <c r="P47" i="1"/>
  <c r="Q47" i="1"/>
  <c r="Q79" i="1"/>
  <c r="P79" i="1"/>
  <c r="P24" i="1"/>
  <c r="Q24" i="1"/>
  <c r="Q49" i="1"/>
  <c r="P49" i="1"/>
  <c r="P56" i="1"/>
  <c r="Q56" i="1"/>
  <c r="M19" i="1"/>
  <c r="J19" i="1"/>
  <c r="K19" i="1" s="1"/>
  <c r="M51" i="1"/>
  <c r="O51" i="1" s="1"/>
  <c r="J51" i="1"/>
  <c r="K51" i="1" s="1"/>
  <c r="M83" i="1"/>
  <c r="J83" i="1"/>
  <c r="K83" i="1" s="1"/>
  <c r="Q38" i="1"/>
  <c r="P38" i="1"/>
  <c r="Q33" i="1"/>
  <c r="P33" i="1"/>
  <c r="Q60" i="1"/>
  <c r="P60" i="1"/>
  <c r="Q92" i="1"/>
  <c r="P92" i="1"/>
  <c r="Q72" i="1"/>
  <c r="P72" i="1"/>
  <c r="Q21" i="1"/>
  <c r="P21" i="1"/>
  <c r="Q53" i="1"/>
  <c r="P53" i="1"/>
  <c r="Q85" i="1"/>
  <c r="P85" i="1"/>
  <c r="Q9" i="1"/>
  <c r="P9" i="1"/>
  <c r="Q23" i="1"/>
  <c r="P23" i="1"/>
  <c r="Q55" i="1"/>
  <c r="P55" i="1"/>
  <c r="Q87" i="1"/>
  <c r="P87" i="1"/>
  <c r="Q40" i="1"/>
  <c r="P40" i="1"/>
  <c r="Q88" i="1"/>
  <c r="P88" i="1"/>
  <c r="M27" i="1"/>
  <c r="O27" i="1" s="1"/>
  <c r="J27" i="1"/>
  <c r="K27" i="1" s="1"/>
  <c r="M59" i="1"/>
  <c r="O59" i="1" s="1"/>
  <c r="J59" i="1"/>
  <c r="M91" i="1"/>
  <c r="J91" i="1"/>
  <c r="Q94" i="1"/>
  <c r="P94" i="1"/>
  <c r="Q74" i="1"/>
  <c r="P74" i="1"/>
  <c r="Q18" i="1"/>
  <c r="P18" i="1"/>
  <c r="Q50" i="1"/>
  <c r="P50" i="1"/>
  <c r="Q82" i="1"/>
  <c r="P82" i="1"/>
  <c r="Q54" i="1"/>
  <c r="P54" i="1"/>
  <c r="Q57" i="1"/>
  <c r="P57" i="1"/>
  <c r="Q25" i="1"/>
  <c r="P25" i="1"/>
  <c r="Q36" i="1"/>
  <c r="Q68" i="1"/>
  <c r="P68" i="1"/>
  <c r="Q6" i="1"/>
  <c r="P6" i="1"/>
  <c r="Q29" i="1"/>
  <c r="P29" i="1"/>
  <c r="Q61" i="1"/>
  <c r="P61" i="1"/>
  <c r="Q93" i="1"/>
  <c r="P93" i="1"/>
  <c r="Q89" i="1"/>
  <c r="P89" i="1"/>
  <c r="Q31" i="1"/>
  <c r="P31" i="1"/>
  <c r="Q63" i="1"/>
  <c r="P63" i="1"/>
  <c r="Q95" i="1"/>
  <c r="P95" i="1"/>
  <c r="Q48" i="1"/>
  <c r="P48" i="1"/>
  <c r="Q8" i="1"/>
  <c r="P8" i="1"/>
  <c r="Q41" i="1"/>
  <c r="P41" i="1"/>
  <c r="M35" i="1"/>
  <c r="O35" i="1" s="1"/>
  <c r="J35" i="1"/>
  <c r="K35" i="1" s="1"/>
  <c r="M67" i="1"/>
  <c r="J67" i="1"/>
  <c r="K67" i="1" s="1"/>
  <c r="Q5" i="1"/>
  <c r="P5" i="1"/>
  <c r="Q10" i="1"/>
  <c r="P10" i="1"/>
  <c r="O67" i="1"/>
  <c r="O19" i="1"/>
  <c r="K59" i="1"/>
  <c r="O11" i="1"/>
  <c r="K75" i="1"/>
  <c r="O75" i="1"/>
  <c r="K43" i="1"/>
  <c r="O43" i="1"/>
  <c r="O83" i="1"/>
  <c r="K91" i="1"/>
  <c r="O91" i="1"/>
  <c r="Q35" i="1" l="1"/>
  <c r="P35" i="1"/>
  <c r="Q27" i="1"/>
  <c r="P27" i="1"/>
  <c r="Q51" i="1"/>
  <c r="P51" i="1"/>
  <c r="Q43" i="1"/>
  <c r="P43" i="1"/>
  <c r="Q67" i="1"/>
  <c r="P67" i="1"/>
  <c r="Q59" i="1"/>
  <c r="P59" i="1"/>
  <c r="Q75" i="1"/>
  <c r="P75" i="1"/>
  <c r="Q91" i="1"/>
  <c r="P91" i="1"/>
  <c r="Q11" i="1"/>
  <c r="P11" i="1"/>
  <c r="Q19" i="1"/>
  <c r="P19" i="1"/>
  <c r="Q83" i="1"/>
  <c r="P83" i="1"/>
  <c r="J5" i="1"/>
  <c r="K5" i="1" s="1"/>
</calcChain>
</file>

<file path=xl/sharedStrings.xml><?xml version="1.0" encoding="utf-8"?>
<sst xmlns="http://schemas.openxmlformats.org/spreadsheetml/2006/main" count="34" uniqueCount="34">
  <si>
    <t>BHP</t>
  </si>
  <si>
    <t>Corrected kW</t>
  </si>
  <si>
    <t>kW</t>
  </si>
  <si>
    <t>Load (N)</t>
  </si>
  <si>
    <t>Dyno Speed (RPM)</t>
  </si>
  <si>
    <t>Fuel Flow Rate (L/Min)</t>
  </si>
  <si>
    <t>Lambda</t>
  </si>
  <si>
    <t>Baro</t>
  </si>
  <si>
    <t>Humidity</t>
  </si>
  <si>
    <t>Ambient temp</t>
  </si>
  <si>
    <t>mBar</t>
  </si>
  <si>
    <t>%</t>
  </si>
  <si>
    <t>Deg C</t>
  </si>
  <si>
    <t>Torque (ft lb)</t>
  </si>
  <si>
    <t>Torque (Nm)</t>
  </si>
  <si>
    <t>Distance to Pivot</t>
  </si>
  <si>
    <t>Torque</t>
  </si>
  <si>
    <t>Power</t>
  </si>
  <si>
    <t>bMEP</t>
  </si>
  <si>
    <t>Kpa</t>
  </si>
  <si>
    <t>pa</t>
  </si>
  <si>
    <t>Bore D</t>
  </si>
  <si>
    <t xml:space="preserve">Stroke </t>
  </si>
  <si>
    <t>Piston Area</t>
  </si>
  <si>
    <t>m</t>
  </si>
  <si>
    <t>m^3</t>
  </si>
  <si>
    <t>Calorific Value of fuel</t>
  </si>
  <si>
    <t>j/kg</t>
  </si>
  <si>
    <t>W</t>
  </si>
  <si>
    <t>Brake Thermal Efficiency</t>
  </si>
  <si>
    <t>Bsfc</t>
  </si>
  <si>
    <t>Fuel Flow Rate</t>
  </si>
  <si>
    <t>Fuel Flow Rate (Kg/h)</t>
  </si>
  <si>
    <t>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</si>
</sst>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2" fillId="2" borderId="26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0" fontId="2" fillId="2" borderId="28" xfId="0" applyFon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1" fillId="4" borderId="23" xfId="0" applyFont="1" applyFill="1" applyBorder="1"/>
    <xf numFmtId="0" fontId="1" fillId="4" borderId="19" xfId="0" applyFont="1" applyFill="1" applyBorder="1"/>
    <xf numFmtId="0" fontId="1" fillId="4" borderId="19" xfId="0" applyFont="1" applyFill="1" applyBorder="1" applyAlignment="1">
      <alignment horizontal="center"/>
    </xf>
    <xf numFmtId="0" fontId="2" fillId="5" borderId="21" xfId="0" applyFont="1" applyFill="1" applyBorder="1" applyAlignment="1">
      <alignment horizontal="center"/>
    </xf>
    <xf numFmtId="0" fontId="2" fillId="5" borderId="22" xfId="0" applyFont="1" applyFill="1" applyBorder="1" applyAlignment="1">
      <alignment horizontal="center"/>
    </xf>
    <xf numFmtId="2" fontId="0" fillId="5" borderId="22" xfId="0" applyNumberFormat="1" applyFill="1" applyBorder="1"/>
    <xf numFmtId="2" fontId="0" fillId="5" borderId="1" xfId="0" applyNumberFormat="1" applyFill="1" applyBorder="1"/>
    <xf numFmtId="164" fontId="0" fillId="5" borderId="1" xfId="0" applyNumberFormat="1" applyFill="1" applyBorder="1"/>
    <xf numFmtId="0" fontId="2" fillId="5" borderId="5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2" fontId="0" fillId="5" borderId="8" xfId="0" applyNumberFormat="1" applyFill="1" applyBorder="1"/>
    <xf numFmtId="10" fontId="0" fillId="5" borderId="6" xfId="0" applyNumberFormat="1" applyFill="1" applyBorder="1"/>
    <xf numFmtId="0" fontId="2" fillId="5" borderId="29" xfId="0" applyFont="1" applyFill="1" applyBorder="1" applyAlignment="1">
      <alignment horizontal="center"/>
    </xf>
    <xf numFmtId="2" fontId="0" fillId="5" borderId="29" xfId="0" applyNumberFormat="1" applyFill="1" applyBorder="1"/>
    <xf numFmtId="164" fontId="0" fillId="5" borderId="8" xfId="0" applyNumberFormat="1" applyFill="1" applyBorder="1"/>
    <xf numFmtId="10" fontId="0" fillId="5" borderId="9" xfId="0" applyNumberFormat="1" applyFill="1" applyBorder="1"/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Torque vs 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0156798102623795E-2"/>
          <c:y val="0.11121641753412534"/>
          <c:w val="0.87040869796480469"/>
          <c:h val="0.71087562345029176"/>
        </c:manualLayout>
      </c:layout>
      <c:lineChart>
        <c:grouping val="standard"/>
        <c:varyColors val="0"/>
        <c:ser>
          <c:idx val="1"/>
          <c:order val="1"/>
          <c:tx>
            <c:v>Torque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Sheet1!$D$5:$D$95</c15:sqref>
                  </c15:fullRef>
                </c:ext>
              </c:extLst>
              <c:f>(Sheet1!$D$5,Sheet1!$D$7,Sheet1!$D$9,Sheet1!$D$11,Sheet1!$D$13,Sheet1!$D$15,Sheet1!$D$17,Sheet1!$D$19,Sheet1!$D$21,Sheet1!$D$23,Sheet1!$D$25,Sheet1!$D$27,Sheet1!$D$29,Sheet1!$D$31,Sheet1!$D$33,Sheet1!$D$35,Sheet1!$D$37,Sheet1!$D$39,Sheet1!$D$41,Sheet1!$D$43,Sheet1!$D$45,Sheet1!$D$47,Sheet1!$D$49,Sheet1!$D$51,Sheet1!$D$53,Sheet1!$D$55:$D$95)</c:f>
              <c:numCache>
                <c:formatCode>General</c:formatCode>
                <c:ptCount val="66"/>
                <c:pt idx="0">
                  <c:v>1000</c:v>
                </c:pt>
                <c:pt idx="1">
                  <c:v>1100</c:v>
                </c:pt>
                <c:pt idx="2">
                  <c:v>1200</c:v>
                </c:pt>
                <c:pt idx="3">
                  <c:v>1300</c:v>
                </c:pt>
                <c:pt idx="4">
                  <c:v>1400</c:v>
                </c:pt>
                <c:pt idx="5">
                  <c:v>1500</c:v>
                </c:pt>
                <c:pt idx="6">
                  <c:v>1600</c:v>
                </c:pt>
                <c:pt idx="7">
                  <c:v>1700</c:v>
                </c:pt>
                <c:pt idx="8">
                  <c:v>1800</c:v>
                </c:pt>
                <c:pt idx="9">
                  <c:v>1900</c:v>
                </c:pt>
                <c:pt idx="10">
                  <c:v>2000</c:v>
                </c:pt>
                <c:pt idx="11">
                  <c:v>2100</c:v>
                </c:pt>
                <c:pt idx="12">
                  <c:v>2200</c:v>
                </c:pt>
                <c:pt idx="13">
                  <c:v>2300</c:v>
                </c:pt>
                <c:pt idx="14">
                  <c:v>2400</c:v>
                </c:pt>
                <c:pt idx="15">
                  <c:v>2500</c:v>
                </c:pt>
                <c:pt idx="16">
                  <c:v>2600</c:v>
                </c:pt>
                <c:pt idx="17">
                  <c:v>2700</c:v>
                </c:pt>
                <c:pt idx="18">
                  <c:v>2800</c:v>
                </c:pt>
                <c:pt idx="19">
                  <c:v>2900</c:v>
                </c:pt>
                <c:pt idx="20">
                  <c:v>3000</c:v>
                </c:pt>
                <c:pt idx="21">
                  <c:v>3100</c:v>
                </c:pt>
                <c:pt idx="22">
                  <c:v>3200</c:v>
                </c:pt>
                <c:pt idx="23">
                  <c:v>3300</c:v>
                </c:pt>
                <c:pt idx="24">
                  <c:v>3400</c:v>
                </c:pt>
                <c:pt idx="25">
                  <c:v>3500</c:v>
                </c:pt>
                <c:pt idx="26">
                  <c:v>3550</c:v>
                </c:pt>
                <c:pt idx="27">
                  <c:v>3600</c:v>
                </c:pt>
                <c:pt idx="28">
                  <c:v>3650</c:v>
                </c:pt>
                <c:pt idx="29">
                  <c:v>3700</c:v>
                </c:pt>
                <c:pt idx="30">
                  <c:v>3750</c:v>
                </c:pt>
                <c:pt idx="31">
                  <c:v>3800</c:v>
                </c:pt>
                <c:pt idx="32">
                  <c:v>3850</c:v>
                </c:pt>
                <c:pt idx="33">
                  <c:v>3900</c:v>
                </c:pt>
                <c:pt idx="34">
                  <c:v>3950</c:v>
                </c:pt>
                <c:pt idx="35">
                  <c:v>4000</c:v>
                </c:pt>
                <c:pt idx="36">
                  <c:v>4050</c:v>
                </c:pt>
                <c:pt idx="37">
                  <c:v>4100</c:v>
                </c:pt>
                <c:pt idx="38">
                  <c:v>4150</c:v>
                </c:pt>
                <c:pt idx="39">
                  <c:v>4200</c:v>
                </c:pt>
                <c:pt idx="40">
                  <c:v>4250</c:v>
                </c:pt>
                <c:pt idx="41">
                  <c:v>4300</c:v>
                </c:pt>
                <c:pt idx="42">
                  <c:v>4350</c:v>
                </c:pt>
                <c:pt idx="43">
                  <c:v>4400</c:v>
                </c:pt>
                <c:pt idx="44">
                  <c:v>4450</c:v>
                </c:pt>
                <c:pt idx="45">
                  <c:v>4500</c:v>
                </c:pt>
                <c:pt idx="46">
                  <c:v>4550</c:v>
                </c:pt>
                <c:pt idx="47">
                  <c:v>4600</c:v>
                </c:pt>
                <c:pt idx="48">
                  <c:v>4650</c:v>
                </c:pt>
                <c:pt idx="49">
                  <c:v>4700</c:v>
                </c:pt>
                <c:pt idx="50">
                  <c:v>4750</c:v>
                </c:pt>
                <c:pt idx="51">
                  <c:v>4800</c:v>
                </c:pt>
                <c:pt idx="52">
                  <c:v>4850</c:v>
                </c:pt>
                <c:pt idx="53">
                  <c:v>4900</c:v>
                </c:pt>
                <c:pt idx="54">
                  <c:v>4950</c:v>
                </c:pt>
                <c:pt idx="55">
                  <c:v>5000</c:v>
                </c:pt>
                <c:pt idx="56">
                  <c:v>5050</c:v>
                </c:pt>
                <c:pt idx="57">
                  <c:v>5100</c:v>
                </c:pt>
                <c:pt idx="58">
                  <c:v>5150</c:v>
                </c:pt>
                <c:pt idx="59">
                  <c:v>5200</c:v>
                </c:pt>
                <c:pt idx="60">
                  <c:v>5250</c:v>
                </c:pt>
                <c:pt idx="61">
                  <c:v>5300</c:v>
                </c:pt>
                <c:pt idx="62">
                  <c:v>5350</c:v>
                </c:pt>
                <c:pt idx="63">
                  <c:v>5400</c:v>
                </c:pt>
                <c:pt idx="64">
                  <c:v>5450</c:v>
                </c:pt>
                <c:pt idx="65">
                  <c:v>5500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Sheet1!$I$5:$I$95</c15:sqref>
                  </c15:fullRef>
                </c:ext>
              </c:extLst>
              <c:f>(Sheet1!$I$5,Sheet1!$I$7,Sheet1!$I$9,Sheet1!$I$11,Sheet1!$I$13,Sheet1!$I$15,Sheet1!$I$17,Sheet1!$I$19,Sheet1!$I$21,Sheet1!$I$23,Sheet1!$I$25,Sheet1!$I$27,Sheet1!$I$29,Sheet1!$I$31,Sheet1!$I$33,Sheet1!$I$35,Sheet1!$I$37,Sheet1!$I$39,Sheet1!$I$41,Sheet1!$I$43,Sheet1!$I$45,Sheet1!$I$47,Sheet1!$I$49,Sheet1!$I$51,Sheet1!$I$53,Sheet1!$I$55:$I$95)</c:f>
              <c:numCache>
                <c:formatCode>0.00</c:formatCode>
                <c:ptCount val="66"/>
                <c:pt idx="0">
                  <c:v>83.433490399999997</c:v>
                </c:pt>
                <c:pt idx="1">
                  <c:v>84.586997663999995</c:v>
                </c:pt>
                <c:pt idx="2">
                  <c:v>86.318074335999995</c:v>
                </c:pt>
                <c:pt idx="3">
                  <c:v>89.317682687999991</c:v>
                </c:pt>
                <c:pt idx="4">
                  <c:v>93.217091967999991</c:v>
                </c:pt>
                <c:pt idx="5">
                  <c:v>95.43355536</c:v>
                </c:pt>
                <c:pt idx="6">
                  <c:v>96.645798495999998</c:v>
                </c:pt>
                <c:pt idx="7">
                  <c:v>96.796717055999991</c:v>
                </c:pt>
                <c:pt idx="8">
                  <c:v>97.553757183999991</c:v>
                </c:pt>
                <c:pt idx="9">
                  <c:v>98.036696575999997</c:v>
                </c:pt>
                <c:pt idx="10">
                  <c:v>99.652748831999986</c:v>
                </c:pt>
                <c:pt idx="11">
                  <c:v>100.989805696</c:v>
                </c:pt>
                <c:pt idx="12">
                  <c:v>102.08376131199999</c:v>
                </c:pt>
                <c:pt idx="13">
                  <c:v>103.32618815999999</c:v>
                </c:pt>
                <c:pt idx="14">
                  <c:v>103.35066144</c:v>
                </c:pt>
                <c:pt idx="15">
                  <c:v>103.145085888</c:v>
                </c:pt>
                <c:pt idx="16">
                  <c:v>102.919115936</c:v>
                </c:pt>
                <c:pt idx="17">
                  <c:v>101.89939593599999</c:v>
                </c:pt>
                <c:pt idx="18">
                  <c:v>100.90251766399999</c:v>
                </c:pt>
                <c:pt idx="19">
                  <c:v>99.948059743999991</c:v>
                </c:pt>
                <c:pt idx="20">
                  <c:v>99.287281183999994</c:v>
                </c:pt>
                <c:pt idx="21">
                  <c:v>98.810052223999989</c:v>
                </c:pt>
                <c:pt idx="22">
                  <c:v>98.379322496</c:v>
                </c:pt>
                <c:pt idx="23">
                  <c:v>99.225282207999996</c:v>
                </c:pt>
                <c:pt idx="24">
                  <c:v>100.285791008</c:v>
                </c:pt>
                <c:pt idx="25">
                  <c:v>100.689600128</c:v>
                </c:pt>
                <c:pt idx="26">
                  <c:v>101.32345807999999</c:v>
                </c:pt>
                <c:pt idx="27">
                  <c:v>101.21006521599999</c:v>
                </c:pt>
                <c:pt idx="28">
                  <c:v>101.129303392</c:v>
                </c:pt>
                <c:pt idx="29">
                  <c:v>101.00530543999999</c:v>
                </c:pt>
                <c:pt idx="30">
                  <c:v>100.96614819199999</c:v>
                </c:pt>
                <c:pt idx="31">
                  <c:v>100.75567798399999</c:v>
                </c:pt>
                <c:pt idx="32">
                  <c:v>100.072873472</c:v>
                </c:pt>
                <c:pt idx="33">
                  <c:v>99.652748831999986</c:v>
                </c:pt>
                <c:pt idx="34">
                  <c:v>98.858998783999994</c:v>
                </c:pt>
                <c:pt idx="35">
                  <c:v>97.896383103999995</c:v>
                </c:pt>
                <c:pt idx="36">
                  <c:v>96.860347583999996</c:v>
                </c:pt>
                <c:pt idx="37">
                  <c:v>95.806364991999985</c:v>
                </c:pt>
                <c:pt idx="38">
                  <c:v>95.037903999999997</c:v>
                </c:pt>
                <c:pt idx="39">
                  <c:v>94.573727455999986</c:v>
                </c:pt>
                <c:pt idx="40">
                  <c:v>93.841976383999992</c:v>
                </c:pt>
                <c:pt idx="41">
                  <c:v>93.317432416000003</c:v>
                </c:pt>
                <c:pt idx="42">
                  <c:v>93.011516415999992</c:v>
                </c:pt>
                <c:pt idx="43">
                  <c:v>92.893228895999997</c:v>
                </c:pt>
                <c:pt idx="44">
                  <c:v>92.986227359999987</c:v>
                </c:pt>
                <c:pt idx="45">
                  <c:v>92.432315455999998</c:v>
                </c:pt>
                <c:pt idx="46">
                  <c:v>92.243055423999991</c:v>
                </c:pt>
                <c:pt idx="47">
                  <c:v>91.525988319999982</c:v>
                </c:pt>
                <c:pt idx="48">
                  <c:v>90.600898336</c:v>
                </c:pt>
                <c:pt idx="49">
                  <c:v>89.713334047999993</c:v>
                </c:pt>
                <c:pt idx="50">
                  <c:v>88.637325503999989</c:v>
                </c:pt>
                <c:pt idx="51">
                  <c:v>87.350030975999985</c:v>
                </c:pt>
                <c:pt idx="52">
                  <c:v>85.852266239999992</c:v>
                </c:pt>
                <c:pt idx="53">
                  <c:v>84.540498431999993</c:v>
                </c:pt>
                <c:pt idx="54">
                  <c:v>83.482436959999987</c:v>
                </c:pt>
                <c:pt idx="55">
                  <c:v>82.479848255999997</c:v>
                </c:pt>
                <c:pt idx="56">
                  <c:v>81.018711862399996</c:v>
                </c:pt>
                <c:pt idx="57">
                  <c:v>79.604645743999995</c:v>
                </c:pt>
                <c:pt idx="58">
                  <c:v>78.190987513599993</c:v>
                </c:pt>
                <c:pt idx="59">
                  <c:v>77.338256860799987</c:v>
                </c:pt>
                <c:pt idx="60">
                  <c:v>75.94678773759999</c:v>
                </c:pt>
                <c:pt idx="61">
                  <c:v>74.878936953600004</c:v>
                </c:pt>
                <c:pt idx="62">
                  <c:v>73.904247788799992</c:v>
                </c:pt>
                <c:pt idx="63">
                  <c:v>73.124039622399991</c:v>
                </c:pt>
                <c:pt idx="64">
                  <c:v>72.543370265600004</c:v>
                </c:pt>
                <c:pt idx="65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D-195D-4C64-91FE-E232D586E6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47920031"/>
        <c:axId val="1650064063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ullRef>
                          <c15:sqref>Sheet1!$D$5:$D$95</c15:sqref>
                        </c15:fullRef>
                        <c15:formulaRef>
                          <c15:sqref>(Sheet1!$D$5,Sheet1!$D$7,Sheet1!$D$9,Sheet1!$D$11,Sheet1!$D$13,Sheet1!$D$15,Sheet1!$D$17,Sheet1!$D$19,Sheet1!$D$21,Sheet1!$D$23,Sheet1!$D$25,Sheet1!$D$27,Sheet1!$D$29,Sheet1!$D$31,Sheet1!$D$33,Sheet1!$D$35,Sheet1!$D$37,Sheet1!$D$39,Sheet1!$D$41,Sheet1!$D$43,Sheet1!$D$45,Sheet1!$D$47,Sheet1!$D$49,Sheet1!$D$51,Sheet1!$D$53,Sheet1!$D$55:$D$95)</c15:sqref>
                        </c15:formulaRef>
                      </c:ext>
                    </c:extLst>
                    <c:numCache>
                      <c:formatCode>General</c:formatCode>
                      <c:ptCount val="66"/>
                      <c:pt idx="0">
                        <c:v>1000</c:v>
                      </c:pt>
                      <c:pt idx="1">
                        <c:v>1100</c:v>
                      </c:pt>
                      <c:pt idx="2">
                        <c:v>1200</c:v>
                      </c:pt>
                      <c:pt idx="3">
                        <c:v>1300</c:v>
                      </c:pt>
                      <c:pt idx="4">
                        <c:v>1400</c:v>
                      </c:pt>
                      <c:pt idx="5">
                        <c:v>1500</c:v>
                      </c:pt>
                      <c:pt idx="6">
                        <c:v>1600</c:v>
                      </c:pt>
                      <c:pt idx="7">
                        <c:v>1700</c:v>
                      </c:pt>
                      <c:pt idx="8">
                        <c:v>1800</c:v>
                      </c:pt>
                      <c:pt idx="9">
                        <c:v>1900</c:v>
                      </c:pt>
                      <c:pt idx="10">
                        <c:v>2000</c:v>
                      </c:pt>
                      <c:pt idx="11">
                        <c:v>2100</c:v>
                      </c:pt>
                      <c:pt idx="12">
                        <c:v>2200</c:v>
                      </c:pt>
                      <c:pt idx="13">
                        <c:v>2300</c:v>
                      </c:pt>
                      <c:pt idx="14">
                        <c:v>2400</c:v>
                      </c:pt>
                      <c:pt idx="15">
                        <c:v>2500</c:v>
                      </c:pt>
                      <c:pt idx="16">
                        <c:v>2600</c:v>
                      </c:pt>
                      <c:pt idx="17">
                        <c:v>2700</c:v>
                      </c:pt>
                      <c:pt idx="18">
                        <c:v>2800</c:v>
                      </c:pt>
                      <c:pt idx="19">
                        <c:v>2900</c:v>
                      </c:pt>
                      <c:pt idx="20">
                        <c:v>3000</c:v>
                      </c:pt>
                      <c:pt idx="21">
                        <c:v>3100</c:v>
                      </c:pt>
                      <c:pt idx="22">
                        <c:v>3200</c:v>
                      </c:pt>
                      <c:pt idx="23">
                        <c:v>3300</c:v>
                      </c:pt>
                      <c:pt idx="24">
                        <c:v>3400</c:v>
                      </c:pt>
                      <c:pt idx="25">
                        <c:v>3500</c:v>
                      </c:pt>
                      <c:pt idx="26">
                        <c:v>3550</c:v>
                      </c:pt>
                      <c:pt idx="27">
                        <c:v>3600</c:v>
                      </c:pt>
                      <c:pt idx="28">
                        <c:v>3650</c:v>
                      </c:pt>
                      <c:pt idx="29">
                        <c:v>3700</c:v>
                      </c:pt>
                      <c:pt idx="30">
                        <c:v>3750</c:v>
                      </c:pt>
                      <c:pt idx="31">
                        <c:v>3800</c:v>
                      </c:pt>
                      <c:pt idx="32">
                        <c:v>3850</c:v>
                      </c:pt>
                      <c:pt idx="33">
                        <c:v>3900</c:v>
                      </c:pt>
                      <c:pt idx="34">
                        <c:v>3950</c:v>
                      </c:pt>
                      <c:pt idx="35">
                        <c:v>4000</c:v>
                      </c:pt>
                      <c:pt idx="36">
                        <c:v>4050</c:v>
                      </c:pt>
                      <c:pt idx="37">
                        <c:v>4100</c:v>
                      </c:pt>
                      <c:pt idx="38">
                        <c:v>4150</c:v>
                      </c:pt>
                      <c:pt idx="39">
                        <c:v>4200</c:v>
                      </c:pt>
                      <c:pt idx="40">
                        <c:v>4250</c:v>
                      </c:pt>
                      <c:pt idx="41">
                        <c:v>4300</c:v>
                      </c:pt>
                      <c:pt idx="42">
                        <c:v>4350</c:v>
                      </c:pt>
                      <c:pt idx="43">
                        <c:v>4400</c:v>
                      </c:pt>
                      <c:pt idx="44">
                        <c:v>4450</c:v>
                      </c:pt>
                      <c:pt idx="45">
                        <c:v>4500</c:v>
                      </c:pt>
                      <c:pt idx="46">
                        <c:v>4550</c:v>
                      </c:pt>
                      <c:pt idx="47">
                        <c:v>4600</c:v>
                      </c:pt>
                      <c:pt idx="48">
                        <c:v>4650</c:v>
                      </c:pt>
                      <c:pt idx="49">
                        <c:v>4700</c:v>
                      </c:pt>
                      <c:pt idx="50">
                        <c:v>4750</c:v>
                      </c:pt>
                      <c:pt idx="51">
                        <c:v>4800</c:v>
                      </c:pt>
                      <c:pt idx="52">
                        <c:v>4850</c:v>
                      </c:pt>
                      <c:pt idx="53">
                        <c:v>4900</c:v>
                      </c:pt>
                      <c:pt idx="54">
                        <c:v>4950</c:v>
                      </c:pt>
                      <c:pt idx="55">
                        <c:v>5000</c:v>
                      </c:pt>
                      <c:pt idx="56">
                        <c:v>5050</c:v>
                      </c:pt>
                      <c:pt idx="57">
                        <c:v>5100</c:v>
                      </c:pt>
                      <c:pt idx="58">
                        <c:v>5150</c:v>
                      </c:pt>
                      <c:pt idx="59">
                        <c:v>5200</c:v>
                      </c:pt>
                      <c:pt idx="60">
                        <c:v>5250</c:v>
                      </c:pt>
                      <c:pt idx="61">
                        <c:v>5300</c:v>
                      </c:pt>
                      <c:pt idx="62">
                        <c:v>5350</c:v>
                      </c:pt>
                      <c:pt idx="63">
                        <c:v>5400</c:v>
                      </c:pt>
                      <c:pt idx="64">
                        <c:v>5450</c:v>
                      </c:pt>
                      <c:pt idx="65">
                        <c:v>5500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ullRef>
                          <c15:sqref>Sheet1!$D$5:$D$95</c15:sqref>
                        </c15:fullRef>
                        <c15:formulaRef>
                          <c15:sqref>(Sheet1!$D$5,Sheet1!$D$7,Sheet1!$D$9,Sheet1!$D$11,Sheet1!$D$13,Sheet1!$D$15,Sheet1!$D$17,Sheet1!$D$19,Sheet1!$D$21,Sheet1!$D$23,Sheet1!$D$25,Sheet1!$D$27,Sheet1!$D$29,Sheet1!$D$31,Sheet1!$D$33,Sheet1!$D$35,Sheet1!$D$37,Sheet1!$D$39,Sheet1!$D$41,Sheet1!$D$43,Sheet1!$D$45,Sheet1!$D$47,Sheet1!$D$49,Sheet1!$D$51,Sheet1!$D$53,Sheet1!$D$55:$D$95)</c15:sqref>
                        </c15:formulaRef>
                      </c:ext>
                    </c:extLst>
                    <c:numCache>
                      <c:formatCode>General</c:formatCode>
                      <c:ptCount val="66"/>
                      <c:pt idx="0">
                        <c:v>1000</c:v>
                      </c:pt>
                      <c:pt idx="1">
                        <c:v>1100</c:v>
                      </c:pt>
                      <c:pt idx="2">
                        <c:v>1200</c:v>
                      </c:pt>
                      <c:pt idx="3">
                        <c:v>1300</c:v>
                      </c:pt>
                      <c:pt idx="4">
                        <c:v>1400</c:v>
                      </c:pt>
                      <c:pt idx="5">
                        <c:v>1500</c:v>
                      </c:pt>
                      <c:pt idx="6">
                        <c:v>1600</c:v>
                      </c:pt>
                      <c:pt idx="7">
                        <c:v>1700</c:v>
                      </c:pt>
                      <c:pt idx="8">
                        <c:v>1800</c:v>
                      </c:pt>
                      <c:pt idx="9">
                        <c:v>1900</c:v>
                      </c:pt>
                      <c:pt idx="10">
                        <c:v>2000</c:v>
                      </c:pt>
                      <c:pt idx="11">
                        <c:v>2100</c:v>
                      </c:pt>
                      <c:pt idx="12">
                        <c:v>2200</c:v>
                      </c:pt>
                      <c:pt idx="13">
                        <c:v>2300</c:v>
                      </c:pt>
                      <c:pt idx="14">
                        <c:v>2400</c:v>
                      </c:pt>
                      <c:pt idx="15">
                        <c:v>2500</c:v>
                      </c:pt>
                      <c:pt idx="16">
                        <c:v>2600</c:v>
                      </c:pt>
                      <c:pt idx="17">
                        <c:v>2700</c:v>
                      </c:pt>
                      <c:pt idx="18">
                        <c:v>2800</c:v>
                      </c:pt>
                      <c:pt idx="19">
                        <c:v>2900</c:v>
                      </c:pt>
                      <c:pt idx="20">
                        <c:v>3000</c:v>
                      </c:pt>
                      <c:pt idx="21">
                        <c:v>3100</c:v>
                      </c:pt>
                      <c:pt idx="22">
                        <c:v>3200</c:v>
                      </c:pt>
                      <c:pt idx="23">
                        <c:v>3300</c:v>
                      </c:pt>
                      <c:pt idx="24">
                        <c:v>3400</c:v>
                      </c:pt>
                      <c:pt idx="25">
                        <c:v>3500</c:v>
                      </c:pt>
                      <c:pt idx="26">
                        <c:v>3550</c:v>
                      </c:pt>
                      <c:pt idx="27">
                        <c:v>3600</c:v>
                      </c:pt>
                      <c:pt idx="28">
                        <c:v>3650</c:v>
                      </c:pt>
                      <c:pt idx="29">
                        <c:v>3700</c:v>
                      </c:pt>
                      <c:pt idx="30">
                        <c:v>3750</c:v>
                      </c:pt>
                      <c:pt idx="31">
                        <c:v>3800</c:v>
                      </c:pt>
                      <c:pt idx="32">
                        <c:v>3850</c:v>
                      </c:pt>
                      <c:pt idx="33">
                        <c:v>3900</c:v>
                      </c:pt>
                      <c:pt idx="34">
                        <c:v>3950</c:v>
                      </c:pt>
                      <c:pt idx="35">
                        <c:v>4000</c:v>
                      </c:pt>
                      <c:pt idx="36">
                        <c:v>4050</c:v>
                      </c:pt>
                      <c:pt idx="37">
                        <c:v>4100</c:v>
                      </c:pt>
                      <c:pt idx="38">
                        <c:v>4150</c:v>
                      </c:pt>
                      <c:pt idx="39">
                        <c:v>4200</c:v>
                      </c:pt>
                      <c:pt idx="40">
                        <c:v>4250</c:v>
                      </c:pt>
                      <c:pt idx="41">
                        <c:v>4300</c:v>
                      </c:pt>
                      <c:pt idx="42">
                        <c:v>4350</c:v>
                      </c:pt>
                      <c:pt idx="43">
                        <c:v>4400</c:v>
                      </c:pt>
                      <c:pt idx="44">
                        <c:v>4450</c:v>
                      </c:pt>
                      <c:pt idx="45">
                        <c:v>4500</c:v>
                      </c:pt>
                      <c:pt idx="46">
                        <c:v>4550</c:v>
                      </c:pt>
                      <c:pt idx="47">
                        <c:v>4600</c:v>
                      </c:pt>
                      <c:pt idx="48">
                        <c:v>4650</c:v>
                      </c:pt>
                      <c:pt idx="49">
                        <c:v>4700</c:v>
                      </c:pt>
                      <c:pt idx="50">
                        <c:v>4750</c:v>
                      </c:pt>
                      <c:pt idx="51">
                        <c:v>4800</c:v>
                      </c:pt>
                      <c:pt idx="52">
                        <c:v>4850</c:v>
                      </c:pt>
                      <c:pt idx="53">
                        <c:v>4900</c:v>
                      </c:pt>
                      <c:pt idx="54">
                        <c:v>4950</c:v>
                      </c:pt>
                      <c:pt idx="55">
                        <c:v>5000</c:v>
                      </c:pt>
                      <c:pt idx="56">
                        <c:v>5050</c:v>
                      </c:pt>
                      <c:pt idx="57">
                        <c:v>5100</c:v>
                      </c:pt>
                      <c:pt idx="58">
                        <c:v>5150</c:v>
                      </c:pt>
                      <c:pt idx="59">
                        <c:v>5200</c:v>
                      </c:pt>
                      <c:pt idx="60">
                        <c:v>5250</c:v>
                      </c:pt>
                      <c:pt idx="61">
                        <c:v>5300</c:v>
                      </c:pt>
                      <c:pt idx="62">
                        <c:v>5350</c:v>
                      </c:pt>
                      <c:pt idx="63">
                        <c:v>5400</c:v>
                      </c:pt>
                      <c:pt idx="64">
                        <c:v>5450</c:v>
                      </c:pt>
                      <c:pt idx="65">
                        <c:v>5500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195D-4C64-91FE-E232D586E63E}"/>
                  </c:ext>
                </c:extLst>
              </c15:ser>
            </c15:filteredLineSeries>
          </c:ext>
        </c:extLst>
      </c:lineChart>
      <c:catAx>
        <c:axId val="154792003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0064063"/>
        <c:crosses val="autoZero"/>
        <c:auto val="1"/>
        <c:lblAlgn val="ctr"/>
        <c:lblOffset val="100"/>
        <c:noMultiLvlLbl val="0"/>
      </c:catAx>
      <c:valAx>
        <c:axId val="16500640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Torquw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92003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Kw Power vs</a:t>
            </a:r>
            <a:r>
              <a:rPr lang="en-US" baseline="0"/>
              <a:t> RPM</a:t>
            </a:r>
            <a:endParaRPr 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8.8803804880710671E-2"/>
          <c:y val="0.15790076460995059"/>
          <c:w val="0.87040869796480469"/>
          <c:h val="0.67818450394372543"/>
        </c:manualLayout>
      </c:layout>
      <c:lineChart>
        <c:grouping val="standard"/>
        <c:varyColors val="0"/>
        <c:ser>
          <c:idx val="0"/>
          <c:order val="1"/>
          <c:tx>
            <c:v>Kw Power</c:v>
          </c:tx>
          <c:marker>
            <c:symbol val="none"/>
          </c:marker>
          <c:cat>
            <c:numRef>
              <c:f>Sheet1!$D$5:$D$95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Sheet1!$O$5:$O$95</c:f>
              <c:numCache>
                <c:formatCode>0.00</c:formatCode>
                <c:ptCount val="91"/>
                <c:pt idx="0">
                  <c:v>8.7918627117276724</c:v>
                </c:pt>
                <c:pt idx="1">
                  <c:v>9.2748714450902288</c:v>
                </c:pt>
                <c:pt idx="2">
                  <c:v>9.8047557857537395</c:v>
                </c:pt>
                <c:pt idx="3">
                  <c:v>10.301832359084756</c:v>
                </c:pt>
                <c:pt idx="4">
                  <c:v>10.914993326509313</c:v>
                </c:pt>
                <c:pt idx="5">
                  <c:v>11.552348571716475</c:v>
                </c:pt>
                <c:pt idx="6">
                  <c:v>12.235487694511182</c:v>
                </c:pt>
                <c:pt idx="7">
                  <c:v>12.974042845632608</c:v>
                </c:pt>
                <c:pt idx="8">
                  <c:v>13.751943247921551</c:v>
                </c:pt>
                <c:pt idx="9">
                  <c:v>14.431923231584934</c:v>
                </c:pt>
                <c:pt idx="10">
                  <c:v>15.084566990928307</c:v>
                </c:pt>
                <c:pt idx="11">
                  <c:v>15.694379700688511</c:v>
                </c:pt>
                <c:pt idx="12">
                  <c:v>16.29459034674889</c:v>
                </c:pt>
                <c:pt idx="13">
                  <c:v>16.846489803916661</c:v>
                </c:pt>
                <c:pt idx="14">
                  <c:v>17.340037597347248</c:v>
                </c:pt>
                <c:pt idx="15">
                  <c:v>17.880877918481154</c:v>
                </c:pt>
                <c:pt idx="16">
                  <c:v>18.503632353308582</c:v>
                </c:pt>
                <c:pt idx="17">
                  <c:v>19.073283163690455</c:v>
                </c:pt>
                <c:pt idx="18">
                  <c:v>19.628303076653253</c:v>
                </c:pt>
                <c:pt idx="19">
                  <c:v>20.274246022519435</c:v>
                </c:pt>
                <c:pt idx="20">
                  <c:v>21.001956945030891</c:v>
                </c:pt>
                <c:pt idx="21">
                  <c:v>21.648248040923789</c:v>
                </c:pt>
                <c:pt idx="22">
                  <c:v>22.347930737210284</c:v>
                </c:pt>
                <c:pt idx="23">
                  <c:v>23.064475069975924</c:v>
                </c:pt>
                <c:pt idx="24">
                  <c:v>23.665725867967975</c:v>
                </c:pt>
                <c:pt idx="25">
                  <c:v>24.375917537283147</c:v>
                </c:pt>
                <c:pt idx="26">
                  <c:v>25.042560366219323</c:v>
                </c:pt>
                <c:pt idx="27">
                  <c:v>25.619689954952907</c:v>
                </c:pt>
                <c:pt idx="28">
                  <c:v>26.137556672471952</c:v>
                </c:pt>
                <c:pt idx="29">
                  <c:v>26.653025023140291</c:v>
                </c:pt>
                <c:pt idx="30">
                  <c:v>27.172464863002279</c:v>
                </c:pt>
                <c:pt idx="31">
                  <c:v>27.672292251359213</c:v>
                </c:pt>
                <c:pt idx="32">
                  <c:v>28.197452926845415</c:v>
                </c:pt>
                <c:pt idx="33">
                  <c:v>28.668181850006349</c:v>
                </c:pt>
                <c:pt idx="34">
                  <c:v>28.991845324844405</c:v>
                </c:pt>
                <c:pt idx="35">
                  <c:v>29.296115553749758</c:v>
                </c:pt>
                <c:pt idx="36">
                  <c:v>29.771486477266926</c:v>
                </c:pt>
                <c:pt idx="37">
                  <c:v>30.229621825387358</c:v>
                </c:pt>
                <c:pt idx="38">
                  <c:v>30.543081495738654</c:v>
                </c:pt>
                <c:pt idx="39">
                  <c:v>30.896737450656122</c:v>
                </c:pt>
                <c:pt idx="40">
                  <c:v>31.387401186457975</c:v>
                </c:pt>
                <c:pt idx="41">
                  <c:v>31.756882924071395</c:v>
                </c:pt>
                <c:pt idx="42">
                  <c:v>32.277754047376561</c:v>
                </c:pt>
                <c:pt idx="43">
                  <c:v>32.724439127951619</c:v>
                </c:pt>
                <c:pt idx="44">
                  <c:v>33.173728886504364</c:v>
                </c:pt>
                <c:pt idx="45">
                  <c:v>33.760237035216903</c:v>
                </c:pt>
                <c:pt idx="46">
                  <c:v>34.504581792338179</c:v>
                </c:pt>
                <c:pt idx="47">
                  <c:v>35.185189305679351</c:v>
                </c:pt>
                <c:pt idx="48">
                  <c:v>35.930131505439071</c:v>
                </c:pt>
                <c:pt idx="49">
                  <c:v>36.619257949063616</c:v>
                </c:pt>
                <c:pt idx="50">
                  <c:v>37.135830923890786</c:v>
                </c:pt>
                <c:pt idx="51">
                  <c:v>37.903458751317345</c:v>
                </c:pt>
                <c:pt idx="52">
                  <c:v>38.394294413058311</c:v>
                </c:pt>
                <c:pt idx="53">
                  <c:v>38.896485783078148</c:v>
                </c:pt>
                <c:pt idx="54">
                  <c:v>39.380968781368644</c:v>
                </c:pt>
                <c:pt idx="55">
                  <c:v>39.897670700650153</c:v>
                </c:pt>
                <c:pt idx="56">
                  <c:v>40.34536154796907</c:v>
                </c:pt>
                <c:pt idx="57">
                  <c:v>40.599210197079138</c:v>
                </c:pt>
                <c:pt idx="58">
                  <c:v>40.953816042810232</c:v>
                </c:pt>
                <c:pt idx="59">
                  <c:v>41.148479187378392</c:v>
                </c:pt>
                <c:pt idx="60">
                  <c:v>41.263600796212849</c:v>
                </c:pt>
                <c:pt idx="61">
                  <c:v>41.337245272234732</c:v>
                </c:pt>
                <c:pt idx="62">
                  <c:v>41.392218591268211</c:v>
                </c:pt>
                <c:pt idx="63">
                  <c:v>41.560946707920174</c:v>
                </c:pt>
                <c:pt idx="64">
                  <c:v>41.856246700951978</c:v>
                </c:pt>
                <c:pt idx="65">
                  <c:v>42.026823021449474</c:v>
                </c:pt>
                <c:pt idx="66">
                  <c:v>42.283577218930652</c:v>
                </c:pt>
                <c:pt idx="67">
                  <c:v>42.635019627381958</c:v>
                </c:pt>
                <c:pt idx="68">
                  <c:v>43.070232949669261</c:v>
                </c:pt>
                <c:pt idx="69">
                  <c:v>43.603276429464096</c:v>
                </c:pt>
                <c:pt idx="70">
                  <c:v>43.830541030237782</c:v>
                </c:pt>
                <c:pt idx="71">
                  <c:v>44.226804531017557</c:v>
                </c:pt>
                <c:pt idx="72">
                  <c:v>44.36523070089968</c:v>
                </c:pt>
                <c:pt idx="73">
                  <c:v>44.394170134602</c:v>
                </c:pt>
                <c:pt idx="74">
                  <c:v>44.431946561575053</c:v>
                </c:pt>
                <c:pt idx="75">
                  <c:v>44.366047349110517</c:v>
                </c:pt>
                <c:pt idx="76">
                  <c:v>44.181940457204306</c:v>
                </c:pt>
                <c:pt idx="77">
                  <c:v>43.876703144891394</c:v>
                </c:pt>
                <c:pt idx="78">
                  <c:v>43.651720860959507</c:v>
                </c:pt>
                <c:pt idx="79">
                  <c:v>43.545251425011237</c:v>
                </c:pt>
                <c:pt idx="80">
                  <c:v>43.456860001561381</c:v>
                </c:pt>
                <c:pt idx="81">
                  <c:v>43.113888813945358</c:v>
                </c:pt>
                <c:pt idx="82">
                  <c:v>42.78081712190383</c:v>
                </c:pt>
                <c:pt idx="83">
                  <c:v>42.433065963365443</c:v>
                </c:pt>
                <c:pt idx="84">
                  <c:v>42.377780598752437</c:v>
                </c:pt>
                <c:pt idx="85">
                  <c:v>42.015467313170625</c:v>
                </c:pt>
                <c:pt idx="86">
                  <c:v>41.819229327000144</c:v>
                </c:pt>
                <c:pt idx="87">
                  <c:v>41.664259583626219</c:v>
                </c:pt>
                <c:pt idx="88">
                  <c:v>41.609684273141795</c:v>
                </c:pt>
                <c:pt idx="89">
                  <c:v>41.661482120079754</c:v>
                </c:pt>
                <c:pt idx="90">
                  <c:v>41.912165612650618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445-44BE-A819-976C0801BB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47920031"/>
        <c:axId val="1650064063"/>
        <c:extLst>
          <c:ext xmlns:c15="http://schemas.microsoft.com/office/drawing/2012/chart" uri="{02D57815-91ED-43cb-92C2-25804820EDAC}">
            <c15:filteredLineSeries>
              <c15:ser>
                <c:idx val="4"/>
                <c:order val="0"/>
                <c:tx>
                  <c:v>BHP</c:v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Sheet1!$D$5:$D$95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Sheet1!$N$5:$N$95</c15:sqref>
                        </c15:formulaRef>
                      </c:ext>
                    </c:extLst>
                    <c:numCache>
                      <c:formatCode>0.00</c:formatCode>
                      <c:ptCount val="91"/>
                      <c:pt idx="0">
                        <c:v>6.4435147883405897</c:v>
                      </c:pt>
                      <c:pt idx="1">
                        <c:v>6.7975096149622294</c:v>
                      </c:pt>
                      <c:pt idx="2">
                        <c:v>7.1858593534790742</c:v>
                      </c:pt>
                      <c:pt idx="3">
                        <c:v>7.5501644337806137</c:v>
                      </c:pt>
                      <c:pt idx="4">
                        <c:v>7.9995472199748461</c:v>
                      </c:pt>
                      <c:pt idx="5">
                        <c:v>8.466661878446553</c:v>
                      </c:pt>
                      <c:pt idx="6">
                        <c:v>8.9673313252464926</c:v>
                      </c:pt>
                      <c:pt idx="7">
                        <c:v>9.5086149183021522</c:v>
                      </c:pt>
                      <c:pt idx="8">
                        <c:v>10.078734460696589</c:v>
                      </c:pt>
                      <c:pt idx="9">
                        <c:v>10.577088589300766</c:v>
                      </c:pt>
                      <c:pt idx="10">
                        <c:v>11.055408127802846</c:v>
                      </c:pt>
                      <c:pt idx="11">
                        <c:v>11.502336991718849</c:v>
                      </c:pt>
                      <c:pt idx="12">
                        <c:v>11.94222854835685</c:v>
                      </c:pt>
                      <c:pt idx="13">
                        <c:v>12.346713062110009</c:v>
                      </c:pt>
                      <c:pt idx="14">
                        <c:v>12.708431916236419</c:v>
                      </c:pt>
                      <c:pt idx="15">
                        <c:v>13.10481124125802</c:v>
                      </c:pt>
                      <c:pt idx="16">
                        <c:v>13.561225034544689</c:v>
                      </c:pt>
                      <c:pt idx="17">
                        <c:v>13.978719431493078</c:v>
                      </c:pt>
                      <c:pt idx="18">
                        <c:v>14.385490912606947</c:v>
                      </c:pt>
                      <c:pt idx="19">
                        <c:v>14.858899456459786</c:v>
                      </c:pt>
                      <c:pt idx="20">
                        <c:v>15.392235365423055</c:v>
                      </c:pt>
                      <c:pt idx="21">
                        <c:v>15.865899066791345</c:v>
                      </c:pt>
                      <c:pt idx="22">
                        <c:v>16.378693220714396</c:v>
                      </c:pt>
                      <c:pt idx="23">
                        <c:v>16.903845188626523</c:v>
                      </c:pt>
                      <c:pt idx="24">
                        <c:v>17.344499067718097</c:v>
                      </c:pt>
                      <c:pt idx="25">
                        <c:v>17.864995198496434</c:v>
                      </c:pt>
                      <c:pt idx="26">
                        <c:v>18.35357458919388</c:v>
                      </c:pt>
                      <c:pt idx="27">
                        <c:v>18.776550147585301</c:v>
                      </c:pt>
                      <c:pt idx="28">
                        <c:v>19.156092226679899</c:v>
                      </c:pt>
                      <c:pt idx="29">
                        <c:v>19.533876554001392</c:v>
                      </c:pt>
                      <c:pt idx="30">
                        <c:v>19.914571567054693</c:v>
                      </c:pt>
                      <c:pt idx="31">
                        <c:v>20.280892706737582</c:v>
                      </c:pt>
                      <c:pt idx="32">
                        <c:v>20.665780493285524</c:v>
                      </c:pt>
                      <c:pt idx="33">
                        <c:v>21.010775504825133</c:v>
                      </c:pt>
                      <c:pt idx="34">
                        <c:v>21.247986941689668</c:v>
                      </c:pt>
                      <c:pt idx="35">
                        <c:v>21.470985159915738</c:v>
                      </c:pt>
                      <c:pt idx="36">
                        <c:v>21.819382271661365</c:v>
                      </c:pt>
                      <c:pt idx="37">
                        <c:v>22.155147511345763</c:v>
                      </c:pt>
                      <c:pt idx="38">
                        <c:v>22.384880627942628</c:v>
                      </c:pt>
                      <c:pt idx="39">
                        <c:v>22.64407341224938</c:v>
                      </c:pt>
                      <c:pt idx="40">
                        <c:v>23.00367855411816</c:v>
                      </c:pt>
                      <c:pt idx="41">
                        <c:v>23.274469980053198</c:v>
                      </c:pt>
                      <c:pt idx="42">
                        <c:v>23.656213974003357</c:v>
                      </c:pt>
                      <c:pt idx="43">
                        <c:v>23.983587366512911</c:v>
                      </c:pt>
                      <c:pt idx="44">
                        <c:v>24.312869715249182</c:v>
                      </c:pt>
                      <c:pt idx="45">
                        <c:v>24.742718776093866</c:v>
                      </c:pt>
                      <c:pt idx="46">
                        <c:v>25.288245544128696</c:v>
                      </c:pt>
                      <c:pt idx="47">
                        <c:v>25.787059586279245</c:v>
                      </c:pt>
                      <c:pt idx="48">
                        <c:v>26.333024217210962</c:v>
                      </c:pt>
                      <c:pt idx="49">
                        <c:v>26.838081743258108</c:v>
                      </c:pt>
                      <c:pt idx="50">
                        <c:v>27.216675644424921</c:v>
                      </c:pt>
                      <c:pt idx="51">
                        <c:v>27.779266465067153</c:v>
                      </c:pt>
                      <c:pt idx="52">
                        <c:v>28.138997610647266</c:v>
                      </c:pt>
                      <c:pt idx="53">
                        <c:v>28.507051301360995</c:v>
                      </c:pt>
                      <c:pt idx="54">
                        <c:v>28.862126609807319</c:v>
                      </c:pt>
                      <c:pt idx="55">
                        <c:v>29.240815013757629</c:v>
                      </c:pt>
                      <c:pt idx="56">
                        <c:v>29.568925527978489</c:v>
                      </c:pt>
                      <c:pt idx="57">
                        <c:v>29.754970007763095</c:v>
                      </c:pt>
                      <c:pt idx="58">
                        <c:v>30.014858962574955</c:v>
                      </c:pt>
                      <c:pt idx="59">
                        <c:v>30.157526664732838</c:v>
                      </c:pt>
                      <c:pt idx="60">
                        <c:v>30.241898749842058</c:v>
                      </c:pt>
                      <c:pt idx="61">
                        <c:v>30.295872439591964</c:v>
                      </c:pt>
                      <c:pt idx="62">
                        <c:v>30.336162126290994</c:v>
                      </c:pt>
                      <c:pt idx="63">
                        <c:v>30.459822168594158</c:v>
                      </c:pt>
                      <c:pt idx="64">
                        <c:v>30.676246143181366</c:v>
                      </c:pt>
                      <c:pt idx="65">
                        <c:v>30.801260725381361</c:v>
                      </c:pt>
                      <c:pt idx="66">
                        <c:v>30.989434667887512</c:v>
                      </c:pt>
                      <c:pt idx="67">
                        <c:v>31.247005154410825</c:v>
                      </c:pt>
                      <c:pt idx="68">
                        <c:v>31.565970949281624</c:v>
                      </c:pt>
                      <c:pt idx="69">
                        <c:v>31.956636005994223</c:v>
                      </c:pt>
                      <c:pt idx="70">
                        <c:v>32.123197161913815</c:v>
                      </c:pt>
                      <c:pt idx="71">
                        <c:v>32.413616815981896</c:v>
                      </c:pt>
                      <c:pt idx="72">
                        <c:v>32.515068704162438</c:v>
                      </c:pt>
                      <c:pt idx="73">
                        <c:v>32.536278278872729</c:v>
                      </c:pt>
                      <c:pt idx="74">
                        <c:v>32.563964444345586</c:v>
                      </c:pt>
                      <c:pt idx="75">
                        <c:v>32.515667221791276</c:v>
                      </c:pt>
                      <c:pt idx="76">
                        <c:v>32.380736147509303</c:v>
                      </c:pt>
                      <c:pt idx="77">
                        <c:v>32.157029158406978</c:v>
                      </c:pt>
                      <c:pt idx="78">
                        <c:v>31.992140701755357</c:v>
                      </c:pt>
                      <c:pt idx="79">
                        <c:v>31.914109753419012</c:v>
                      </c:pt>
                      <c:pt idx="80">
                        <c:v>31.849328095329444</c:v>
                      </c:pt>
                      <c:pt idx="81">
                        <c:v>31.597966126672823</c:v>
                      </c:pt>
                      <c:pt idx="82">
                        <c:v>31.353859451714811</c:v>
                      </c:pt>
                      <c:pt idx="83">
                        <c:v>31.098994264873827</c:v>
                      </c:pt>
                      <c:pt idx="84">
                        <c:v>31.058475881438721</c:v>
                      </c:pt>
                      <c:pt idx="85">
                        <c:v>30.792938180247749</c:v>
                      </c:pt>
                      <c:pt idx="86">
                        <c:v>30.64911628409406</c:v>
                      </c:pt>
                      <c:pt idx="87">
                        <c:v>30.535539688790404</c:v>
                      </c:pt>
                      <c:pt idx="88">
                        <c:v>30.495541700683102</c:v>
                      </c:pt>
                      <c:pt idx="89">
                        <c:v>30.533504098833806</c:v>
                      </c:pt>
                      <c:pt idx="90">
                        <c:v>30.717228850292742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7445-44BE-A819-976C0801BB31}"/>
                  </c:ext>
                </c:extLst>
              </c15:ser>
            </c15:filteredLineSeries>
          </c:ext>
        </c:extLst>
      </c:lineChart>
      <c:catAx>
        <c:axId val="154792003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Engine</a:t>
                </a:r>
                <a:r>
                  <a:rPr lang="en-GB" baseline="0"/>
                  <a:t> Speed RPM</a:t>
                </a:r>
                <a:endParaRPr lang="en-GB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0064063"/>
        <c:crosses val="autoZero"/>
        <c:auto val="1"/>
        <c:lblAlgn val="ctr"/>
        <c:lblOffset val="100"/>
        <c:noMultiLvlLbl val="0"/>
      </c:catAx>
      <c:valAx>
        <c:axId val="16500640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Kw Power</a:t>
                </a:r>
                <a:r>
                  <a:rPr lang="en-GB" baseline="0"/>
                  <a:t> </a:t>
                </a:r>
                <a:endParaRPr lang="en-GB"/>
              </a:p>
            </c:rich>
          </c:tx>
          <c:overlay val="0"/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7920031"/>
        <c:crosses val="autoZero"/>
        <c:crossBetween val="midCat"/>
      </c:valAx>
      <c:spPr>
        <a:noFill/>
        <a:ln w="25400">
          <a:noFill/>
        </a:ln>
      </c:spPr>
    </c:plotArea>
    <c:plotVisOnly val="0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ln w="38100">
      <a:solidFill>
        <a:schemeClr val="tx1"/>
      </a:solidFill>
    </a:ln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ln>
                  <a:noFill/>
                </a:ln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Kw and Torque Nm Vs Engine Speed 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ln>
                <a:noFill/>
              </a:ln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1"/>
          <c:order val="1"/>
          <c:tx>
            <c:v>Torque Nm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Sheet1!$D$5:$D$95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Sheet1!$I$5:$I$95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F67-4419-B05E-CDF05425FE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8711839"/>
        <c:axId val="218710879"/>
      </c:lineChart>
      <c:lineChart>
        <c:grouping val="stacked"/>
        <c:varyColors val="0"/>
        <c:ser>
          <c:idx val="0"/>
          <c:order val="0"/>
          <c:tx>
            <c:v>Power Kw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Sheet1!$D$5:$D$95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Sheet1!$O$5:$O$95</c:f>
              <c:numCache>
                <c:formatCode>0.00</c:formatCode>
                <c:ptCount val="91"/>
                <c:pt idx="0">
                  <c:v>8.7918627117276724</c:v>
                </c:pt>
                <c:pt idx="1">
                  <c:v>9.2748714450902288</c:v>
                </c:pt>
                <c:pt idx="2">
                  <c:v>9.8047557857537395</c:v>
                </c:pt>
                <c:pt idx="3">
                  <c:v>10.301832359084756</c:v>
                </c:pt>
                <c:pt idx="4">
                  <c:v>10.914993326509313</c:v>
                </c:pt>
                <c:pt idx="5">
                  <c:v>11.552348571716475</c:v>
                </c:pt>
                <c:pt idx="6">
                  <c:v>12.235487694511182</c:v>
                </c:pt>
                <c:pt idx="7">
                  <c:v>12.974042845632608</c:v>
                </c:pt>
                <c:pt idx="8">
                  <c:v>13.751943247921551</c:v>
                </c:pt>
                <c:pt idx="9">
                  <c:v>14.431923231584934</c:v>
                </c:pt>
                <c:pt idx="10">
                  <c:v>15.084566990928307</c:v>
                </c:pt>
                <c:pt idx="11">
                  <c:v>15.694379700688511</c:v>
                </c:pt>
                <c:pt idx="12">
                  <c:v>16.29459034674889</c:v>
                </c:pt>
                <c:pt idx="13">
                  <c:v>16.846489803916661</c:v>
                </c:pt>
                <c:pt idx="14">
                  <c:v>17.340037597347248</c:v>
                </c:pt>
                <c:pt idx="15">
                  <c:v>17.880877918481154</c:v>
                </c:pt>
                <c:pt idx="16">
                  <c:v>18.503632353308582</c:v>
                </c:pt>
                <c:pt idx="17">
                  <c:v>19.073283163690455</c:v>
                </c:pt>
                <c:pt idx="18">
                  <c:v>19.628303076653253</c:v>
                </c:pt>
                <c:pt idx="19">
                  <c:v>20.274246022519435</c:v>
                </c:pt>
                <c:pt idx="20">
                  <c:v>21.001956945030891</c:v>
                </c:pt>
                <c:pt idx="21">
                  <c:v>21.648248040923789</c:v>
                </c:pt>
                <c:pt idx="22">
                  <c:v>22.347930737210284</c:v>
                </c:pt>
                <c:pt idx="23">
                  <c:v>23.064475069975924</c:v>
                </c:pt>
                <c:pt idx="24">
                  <c:v>23.665725867967975</c:v>
                </c:pt>
                <c:pt idx="25">
                  <c:v>24.375917537283147</c:v>
                </c:pt>
                <c:pt idx="26">
                  <c:v>25.042560366219323</c:v>
                </c:pt>
                <c:pt idx="27">
                  <c:v>25.619689954952907</c:v>
                </c:pt>
                <c:pt idx="28">
                  <c:v>26.137556672471952</c:v>
                </c:pt>
                <c:pt idx="29">
                  <c:v>26.653025023140291</c:v>
                </c:pt>
                <c:pt idx="30">
                  <c:v>27.172464863002279</c:v>
                </c:pt>
                <c:pt idx="31">
                  <c:v>27.672292251359213</c:v>
                </c:pt>
                <c:pt idx="32">
                  <c:v>28.197452926845415</c:v>
                </c:pt>
                <c:pt idx="33">
                  <c:v>28.668181850006349</c:v>
                </c:pt>
                <c:pt idx="34">
                  <c:v>28.991845324844405</c:v>
                </c:pt>
                <c:pt idx="35">
                  <c:v>29.296115553749758</c:v>
                </c:pt>
                <c:pt idx="36">
                  <c:v>29.771486477266926</c:v>
                </c:pt>
                <c:pt idx="37">
                  <c:v>30.229621825387358</c:v>
                </c:pt>
                <c:pt idx="38">
                  <c:v>30.543081495738654</c:v>
                </c:pt>
                <c:pt idx="39">
                  <c:v>30.896737450656122</c:v>
                </c:pt>
                <c:pt idx="40">
                  <c:v>31.387401186457975</c:v>
                </c:pt>
                <c:pt idx="41">
                  <c:v>31.756882924071395</c:v>
                </c:pt>
                <c:pt idx="42">
                  <c:v>32.277754047376561</c:v>
                </c:pt>
                <c:pt idx="43">
                  <c:v>32.724439127951619</c:v>
                </c:pt>
                <c:pt idx="44">
                  <c:v>33.173728886504364</c:v>
                </c:pt>
                <c:pt idx="45">
                  <c:v>33.760237035216903</c:v>
                </c:pt>
                <c:pt idx="46">
                  <c:v>34.504581792338179</c:v>
                </c:pt>
                <c:pt idx="47">
                  <c:v>35.185189305679351</c:v>
                </c:pt>
                <c:pt idx="48">
                  <c:v>35.930131505439071</c:v>
                </c:pt>
                <c:pt idx="49">
                  <c:v>36.619257949063616</c:v>
                </c:pt>
                <c:pt idx="50">
                  <c:v>37.135830923890786</c:v>
                </c:pt>
                <c:pt idx="51">
                  <c:v>37.903458751317345</c:v>
                </c:pt>
                <c:pt idx="52">
                  <c:v>38.394294413058311</c:v>
                </c:pt>
                <c:pt idx="53">
                  <c:v>38.896485783078148</c:v>
                </c:pt>
                <c:pt idx="54">
                  <c:v>39.380968781368644</c:v>
                </c:pt>
                <c:pt idx="55">
                  <c:v>39.897670700650153</c:v>
                </c:pt>
                <c:pt idx="56">
                  <c:v>40.34536154796907</c:v>
                </c:pt>
                <c:pt idx="57">
                  <c:v>40.599210197079138</c:v>
                </c:pt>
                <c:pt idx="58">
                  <c:v>40.953816042810232</c:v>
                </c:pt>
                <c:pt idx="59">
                  <c:v>41.148479187378392</c:v>
                </c:pt>
                <c:pt idx="60">
                  <c:v>41.263600796212849</c:v>
                </c:pt>
                <c:pt idx="61">
                  <c:v>41.337245272234732</c:v>
                </c:pt>
                <c:pt idx="62">
                  <c:v>41.392218591268211</c:v>
                </c:pt>
                <c:pt idx="63">
                  <c:v>41.560946707920174</c:v>
                </c:pt>
                <c:pt idx="64">
                  <c:v>41.856246700951978</c:v>
                </c:pt>
                <c:pt idx="65">
                  <c:v>42.026823021449474</c:v>
                </c:pt>
                <c:pt idx="66">
                  <c:v>42.283577218930652</c:v>
                </c:pt>
                <c:pt idx="67">
                  <c:v>42.635019627381958</c:v>
                </c:pt>
                <c:pt idx="68">
                  <c:v>43.070232949669261</c:v>
                </c:pt>
                <c:pt idx="69">
                  <c:v>43.603276429464096</c:v>
                </c:pt>
                <c:pt idx="70">
                  <c:v>43.830541030237782</c:v>
                </c:pt>
                <c:pt idx="71">
                  <c:v>44.226804531017557</c:v>
                </c:pt>
                <c:pt idx="72">
                  <c:v>44.36523070089968</c:v>
                </c:pt>
                <c:pt idx="73">
                  <c:v>44.394170134602</c:v>
                </c:pt>
                <c:pt idx="74">
                  <c:v>44.431946561575053</c:v>
                </c:pt>
                <c:pt idx="75">
                  <c:v>44.366047349110517</c:v>
                </c:pt>
                <c:pt idx="76">
                  <c:v>44.181940457204306</c:v>
                </c:pt>
                <c:pt idx="77">
                  <c:v>43.876703144891394</c:v>
                </c:pt>
                <c:pt idx="78">
                  <c:v>43.651720860959507</c:v>
                </c:pt>
                <c:pt idx="79">
                  <c:v>43.545251425011237</c:v>
                </c:pt>
                <c:pt idx="80">
                  <c:v>43.456860001561381</c:v>
                </c:pt>
                <c:pt idx="81">
                  <c:v>43.113888813945358</c:v>
                </c:pt>
                <c:pt idx="82">
                  <c:v>42.78081712190383</c:v>
                </c:pt>
                <c:pt idx="83">
                  <c:v>42.433065963365443</c:v>
                </c:pt>
                <c:pt idx="84">
                  <c:v>42.377780598752437</c:v>
                </c:pt>
                <c:pt idx="85">
                  <c:v>42.015467313170625</c:v>
                </c:pt>
                <c:pt idx="86">
                  <c:v>41.819229327000144</c:v>
                </c:pt>
                <c:pt idx="87">
                  <c:v>41.664259583626219</c:v>
                </c:pt>
                <c:pt idx="88">
                  <c:v>41.609684273141795</c:v>
                </c:pt>
                <c:pt idx="89">
                  <c:v>41.661482120079754</c:v>
                </c:pt>
                <c:pt idx="90">
                  <c:v>41.912165612650618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F67-4419-B05E-CDF05425FE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8319935"/>
        <c:axId val="252638559"/>
      </c:lineChart>
      <c:catAx>
        <c:axId val="218711839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ln>
                    <a:noFill/>
                  </a:ln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8710879"/>
        <c:crosses val="autoZero"/>
        <c:auto val="1"/>
        <c:lblAlgn val="ctr"/>
        <c:lblOffset val="100"/>
        <c:noMultiLvlLbl val="0"/>
      </c:catAx>
      <c:valAx>
        <c:axId val="218710879"/>
        <c:scaling>
          <c:orientation val="minMax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ln>
                    <a:noFill/>
                  </a:ln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8711839"/>
        <c:crosses val="autoZero"/>
        <c:crossBetween val="between"/>
      </c:valAx>
      <c:valAx>
        <c:axId val="252638559"/>
        <c:scaling>
          <c:orientation val="minMax"/>
        </c:scaling>
        <c:delete val="0"/>
        <c:axPos val="r"/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ln>
                    <a:noFill/>
                  </a:ln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8319935"/>
        <c:crosses val="max"/>
        <c:crossBetween val="between"/>
      </c:valAx>
      <c:catAx>
        <c:axId val="46831993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52638559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>
          <a:ln>
            <a:noFill/>
          </a:ln>
          <a:solidFill>
            <a:schemeClr val="tx1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Specific Fuel Consumption vs</a:t>
            </a:r>
            <a:r>
              <a:rPr lang="en-GB" baseline="0"/>
              <a:t> Engine Speed 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95754593175853"/>
          <c:y val="0.19486111111111112"/>
          <c:w val="0.85847462817147857"/>
          <c:h val="0.6876702391367746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Sheet1!$D$5:$D$95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Sheet1!$P$5:$P$95</c:f>
              <c:numCache>
                <c:formatCode>0.0000</c:formatCode>
                <c:ptCount val="91"/>
                <c:pt idx="0">
                  <c:v>0.36033319717039375</c:v>
                </c:pt>
                <c:pt idx="1">
                  <c:v>0.35127171511629562</c:v>
                </c:pt>
                <c:pt idx="2">
                  <c:v>0.33825421789891574</c:v>
                </c:pt>
                <c:pt idx="3">
                  <c:v>0.31800168026526199</c:v>
                </c:pt>
                <c:pt idx="4">
                  <c:v>0.30673404003543375</c:v>
                </c:pt>
                <c:pt idx="5">
                  <c:v>0.30753486859790313</c:v>
                </c:pt>
                <c:pt idx="6">
                  <c:v>0.29054828779687847</c:v>
                </c:pt>
                <c:pt idx="7">
                  <c:v>0.27608973105910406</c:v>
                </c:pt>
                <c:pt idx="8">
                  <c:v>0.27323411188218094</c:v>
                </c:pt>
                <c:pt idx="9">
                  <c:v>0.26410201459902138</c:v>
                </c:pt>
                <c:pt idx="10">
                  <c:v>0.26445903302355922</c:v>
                </c:pt>
                <c:pt idx="11">
                  <c:v>0.26722942097647923</c:v>
                </c:pt>
                <c:pt idx="12">
                  <c:v>0.26484249730531162</c:v>
                </c:pt>
                <c:pt idx="13">
                  <c:v>0.26377898611061801</c:v>
                </c:pt>
                <c:pt idx="14">
                  <c:v>0.2596447657465733</c:v>
                </c:pt>
                <c:pt idx="15">
                  <c:v>0.25934129303612519</c:v>
                </c:pt>
                <c:pt idx="16">
                  <c:v>0.26581267429476013</c:v>
                </c:pt>
                <c:pt idx="17">
                  <c:v>0.26931650706988713</c:v>
                </c:pt>
                <c:pt idx="18">
                  <c:v>0.26926678171616897</c:v>
                </c:pt>
                <c:pt idx="19">
                  <c:v>0.26756851988352653</c:v>
                </c:pt>
                <c:pt idx="20">
                  <c:v>0.26901064575969164</c:v>
                </c:pt>
                <c:pt idx="21">
                  <c:v>0.26576053586988063</c:v>
                </c:pt>
                <c:pt idx="22">
                  <c:v>0.263581450527411</c:v>
                </c:pt>
                <c:pt idx="23">
                  <c:v>0.262123893201889</c:v>
                </c:pt>
                <c:pt idx="24">
                  <c:v>0.26183435211624267</c:v>
                </c:pt>
                <c:pt idx="25">
                  <c:v>0.26039019824758736</c:v>
                </c:pt>
                <c:pt idx="26">
                  <c:v>0.26046657788229738</c:v>
                </c:pt>
                <c:pt idx="27">
                  <c:v>0.26320576134436652</c:v>
                </c:pt>
                <c:pt idx="28">
                  <c:v>0.26461922538017685</c:v>
                </c:pt>
                <c:pt idx="29">
                  <c:v>0.26279381023050385</c:v>
                </c:pt>
                <c:pt idx="30">
                  <c:v>0.26431168597365379</c:v>
                </c:pt>
                <c:pt idx="31">
                  <c:v>0.26441611462962927</c:v>
                </c:pt>
                <c:pt idx="32">
                  <c:v>0.26818911692553449</c:v>
                </c:pt>
                <c:pt idx="33">
                  <c:v>0.26912240337969989</c:v>
                </c:pt>
                <c:pt idx="34">
                  <c:v>0.27108484858206172</c:v>
                </c:pt>
                <c:pt idx="35">
                  <c:v>0.27402950351117306</c:v>
                </c:pt>
                <c:pt idx="36">
                  <c:v>0.27214798314443445</c:v>
                </c:pt>
                <c:pt idx="37">
                  <c:v>0.27256378024154854</c:v>
                </c:pt>
                <c:pt idx="38">
                  <c:v>0.27683847162506198</c:v>
                </c:pt>
                <c:pt idx="39">
                  <c:v>0.28044223160578385</c:v>
                </c:pt>
                <c:pt idx="40">
                  <c:v>0.28530555769184279</c:v>
                </c:pt>
                <c:pt idx="41">
                  <c:v>0.29197607404257325</c:v>
                </c:pt>
                <c:pt idx="42">
                  <c:v>0.29284100703308535</c:v>
                </c:pt>
                <c:pt idx="43">
                  <c:v>0.29709447309352749</c:v>
                </c:pt>
                <c:pt idx="44">
                  <c:v>0.29564810255593427</c:v>
                </c:pt>
                <c:pt idx="45">
                  <c:v>0.29730982011558948</c:v>
                </c:pt>
                <c:pt idx="46">
                  <c:v>0.29409137780807054</c:v>
                </c:pt>
                <c:pt idx="47">
                  <c:v>0.29223943946040587</c:v>
                </c:pt>
                <c:pt idx="48">
                  <c:v>0.29331927155358772</c:v>
                </c:pt>
                <c:pt idx="49">
                  <c:v>0.29007278123372299</c:v>
                </c:pt>
                <c:pt idx="50">
                  <c:v>0.29318719223798295</c:v>
                </c:pt>
                <c:pt idx="51">
                  <c:v>0.29140480483502368</c:v>
                </c:pt>
                <c:pt idx="52">
                  <c:v>0.29893113483279599</c:v>
                </c:pt>
                <c:pt idx="53">
                  <c:v>0.29796393598729942</c:v>
                </c:pt>
                <c:pt idx="54">
                  <c:v>0.30218276411803446</c:v>
                </c:pt>
                <c:pt idx="55">
                  <c:v>0.29900241769767283</c:v>
                </c:pt>
                <c:pt idx="56">
                  <c:v>0.30036910155313823</c:v>
                </c:pt>
                <c:pt idx="57">
                  <c:v>0.30342339026305143</c:v>
                </c:pt>
                <c:pt idx="58">
                  <c:v>0.30315856248955431</c:v>
                </c:pt>
                <c:pt idx="59">
                  <c:v>0.30932491920391986</c:v>
                </c:pt>
                <c:pt idx="60">
                  <c:v>0.31031586562787833</c:v>
                </c:pt>
                <c:pt idx="61">
                  <c:v>0.31253896854800167</c:v>
                </c:pt>
                <c:pt idx="62">
                  <c:v>0.31413513076931227</c:v>
                </c:pt>
                <c:pt idx="63">
                  <c:v>0.31729907628612647</c:v>
                </c:pt>
                <c:pt idx="64">
                  <c:v>0.3170494501050945</c:v>
                </c:pt>
                <c:pt idx="65">
                  <c:v>0.31817180168901615</c:v>
                </c:pt>
                <c:pt idx="66">
                  <c:v>0.32161422695125313</c:v>
                </c:pt>
                <c:pt idx="67">
                  <c:v>0.32302670716152071</c:v>
                </c:pt>
                <c:pt idx="68">
                  <c:v>0.32305374378307944</c:v>
                </c:pt>
                <c:pt idx="69">
                  <c:v>0.31982688325175007</c:v>
                </c:pt>
                <c:pt idx="70">
                  <c:v>0.3228399574223379</c:v>
                </c:pt>
                <c:pt idx="71">
                  <c:v>0.32264370332232306</c:v>
                </c:pt>
                <c:pt idx="72">
                  <c:v>0.32396991456889984</c:v>
                </c:pt>
                <c:pt idx="73">
                  <c:v>0.32492442039719455</c:v>
                </c:pt>
                <c:pt idx="74">
                  <c:v>0.32480008455178566</c:v>
                </c:pt>
                <c:pt idx="75">
                  <c:v>0.32949182704898045</c:v>
                </c:pt>
                <c:pt idx="76">
                  <c:v>0.33055927034591237</c:v>
                </c:pt>
                <c:pt idx="77">
                  <c:v>0.33403831531281469</c:v>
                </c:pt>
                <c:pt idx="78">
                  <c:v>0.33782173323638032</c:v>
                </c:pt>
                <c:pt idx="79">
                  <c:v>0.33942277323746528</c:v>
                </c:pt>
                <c:pt idx="80">
                  <c:v>0.34037203791227783</c:v>
                </c:pt>
                <c:pt idx="81">
                  <c:v>0.34428000832991179</c:v>
                </c:pt>
                <c:pt idx="82">
                  <c:v>0.34680263253793003</c:v>
                </c:pt>
                <c:pt idx="83">
                  <c:v>0.35097039683292375</c:v>
                </c:pt>
                <c:pt idx="84">
                  <c:v>0.35445461720197308</c:v>
                </c:pt>
                <c:pt idx="85">
                  <c:v>0.35483361136689345</c:v>
                </c:pt>
                <c:pt idx="86">
                  <c:v>0.35768234471845045</c:v>
                </c:pt>
                <c:pt idx="87">
                  <c:v>0.35728464033116047</c:v>
                </c:pt>
                <c:pt idx="88">
                  <c:v>0.36640508733302218</c:v>
                </c:pt>
                <c:pt idx="89">
                  <c:v>0.37135020677873054</c:v>
                </c:pt>
                <c:pt idx="90">
                  <c:v>0.37449747037796527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BB-46C1-9F8A-D852048742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63365311"/>
        <c:axId val="263359551"/>
      </c:lineChart>
      <c:catAx>
        <c:axId val="2633653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</a:t>
                </a:r>
                <a:r>
                  <a:rPr lang="en-GB" baseline="0"/>
                  <a:t> RPM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3359551"/>
        <c:crosses val="autoZero"/>
        <c:auto val="1"/>
        <c:lblAlgn val="ctr"/>
        <c:lblOffset val="100"/>
        <c:noMultiLvlLbl val="0"/>
      </c:catAx>
      <c:valAx>
        <c:axId val="2633595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Specific</a:t>
                </a:r>
                <a:r>
                  <a:rPr lang="en-GB" baseline="0"/>
                  <a:t> Fuel Consumption (KgKw/H)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4.0888746379601805E-2"/>
              <c:y val="0.3447872345350920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33653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222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BMEP (KPA) and Torque</a:t>
            </a:r>
            <a:r>
              <a:rPr lang="en-GB" baseline="0"/>
              <a:t> against RPM</a:t>
            </a:r>
            <a:r>
              <a:rPr lang="en-GB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v>Kpa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Sheet1!$D$5:$D$95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Sheet1!$K$5:$K$95</c:f>
              <c:numCache>
                <c:formatCode>0.00</c:formatCode>
                <c:ptCount val="91"/>
                <c:pt idx="0">
                  <c:v>659.22757846913566</c:v>
                </c:pt>
                <c:pt idx="1">
                  <c:v>662.32793012148147</c:v>
                </c:pt>
                <c:pt idx="2">
                  <c:v>668.34170993777775</c:v>
                </c:pt>
                <c:pt idx="3">
                  <c:v>671.69344145382718</c:v>
                </c:pt>
                <c:pt idx="4">
                  <c:v>682.01935277827158</c:v>
                </c:pt>
                <c:pt idx="5">
                  <c:v>692.97049094320982</c:v>
                </c:pt>
                <c:pt idx="6">
                  <c:v>705.71996197925932</c:v>
                </c:pt>
                <c:pt idx="7">
                  <c:v>720.6029390380246</c:v>
                </c:pt>
                <c:pt idx="8">
                  <c:v>736.53010937679005</c:v>
                </c:pt>
                <c:pt idx="9">
                  <c:v>746.29525023604913</c:v>
                </c:pt>
                <c:pt idx="10">
                  <c:v>754.04290654814804</c:v>
                </c:pt>
                <c:pt idx="11">
                  <c:v>759.21875348543188</c:v>
                </c:pt>
                <c:pt idx="12">
                  <c:v>763.62112391901223</c:v>
                </c:pt>
                <c:pt idx="13">
                  <c:v>765.56126081580237</c:v>
                </c:pt>
                <c:pt idx="14">
                  <c:v>764.81356686222205</c:v>
                </c:pt>
                <c:pt idx="15">
                  <c:v>766.13492255604945</c:v>
                </c:pt>
                <c:pt idx="16">
                  <c:v>770.79511849086407</c:v>
                </c:pt>
                <c:pt idx="17">
                  <c:v>773.05109162666645</c:v>
                </c:pt>
                <c:pt idx="18">
                  <c:v>774.61093590913572</c:v>
                </c:pt>
                <c:pt idx="19">
                  <c:v>779.58696808296293</c:v>
                </c:pt>
                <c:pt idx="20">
                  <c:v>787.37974385777761</c:v>
                </c:pt>
                <c:pt idx="21">
                  <c:v>791.81434247901223</c:v>
                </c:pt>
                <c:pt idx="22">
                  <c:v>797.94414377086412</c:v>
                </c:pt>
                <c:pt idx="23">
                  <c:v>804.37689002666639</c:v>
                </c:pt>
                <c:pt idx="24">
                  <c:v>806.5877436997531</c:v>
                </c:pt>
                <c:pt idx="25">
                  <c:v>812.33080673975303</c:v>
                </c:pt>
                <c:pt idx="26">
                  <c:v>816.40444965925906</c:v>
                </c:pt>
                <c:pt idx="27">
                  <c:v>817.44864293925934</c:v>
                </c:pt>
                <c:pt idx="28">
                  <c:v>816.59781878518515</c:v>
                </c:pt>
                <c:pt idx="29">
                  <c:v>815.70832080592584</c:v>
                </c:pt>
                <c:pt idx="30">
                  <c:v>814.97351812740726</c:v>
                </c:pt>
                <c:pt idx="31">
                  <c:v>813.69083625876556</c:v>
                </c:pt>
                <c:pt idx="32">
                  <c:v>813.18807653135809</c:v>
                </c:pt>
                <c:pt idx="33">
                  <c:v>811.1641463466666</c:v>
                </c:pt>
                <c:pt idx="34">
                  <c:v>805.1310296177777</c:v>
                </c:pt>
                <c:pt idx="35">
                  <c:v>798.78852228740732</c:v>
                </c:pt>
                <c:pt idx="36">
                  <c:v>797.25446055506154</c:v>
                </c:pt>
                <c:pt idx="37">
                  <c:v>795.32076929580251</c:v>
                </c:pt>
                <c:pt idx="38">
                  <c:v>789.71306464395047</c:v>
                </c:pt>
                <c:pt idx="39">
                  <c:v>785.3171398479011</c:v>
                </c:pt>
                <c:pt idx="40">
                  <c:v>784.49209824395041</c:v>
                </c:pt>
                <c:pt idx="41">
                  <c:v>780.71495465086412</c:v>
                </c:pt>
                <c:pt idx="42">
                  <c:v>780.72140028839488</c:v>
                </c:pt>
                <c:pt idx="43">
                  <c:v>778.96174124246897</c:v>
                </c:pt>
                <c:pt idx="44">
                  <c:v>777.31810367209857</c:v>
                </c:pt>
                <c:pt idx="45">
                  <c:v>778.89083922962959</c:v>
                </c:pt>
                <c:pt idx="46">
                  <c:v>784.00222979160492</c:v>
                </c:pt>
                <c:pt idx="47">
                  <c:v>787.53443915851824</c:v>
                </c:pt>
                <c:pt idx="48">
                  <c:v>792.38155858172843</c:v>
                </c:pt>
                <c:pt idx="49">
                  <c:v>795.87509412345673</c:v>
                </c:pt>
                <c:pt idx="50">
                  <c:v>795.57214915950613</c:v>
                </c:pt>
                <c:pt idx="51">
                  <c:v>800.58040952098759</c:v>
                </c:pt>
                <c:pt idx="52">
                  <c:v>799.6844659041974</c:v>
                </c:pt>
                <c:pt idx="53">
                  <c:v>799.04634778864192</c:v>
                </c:pt>
                <c:pt idx="54">
                  <c:v>798.0666108839506</c:v>
                </c:pt>
                <c:pt idx="55">
                  <c:v>797.75722028246889</c:v>
                </c:pt>
                <c:pt idx="56">
                  <c:v>796.09424579950598</c:v>
                </c:pt>
                <c:pt idx="57">
                  <c:v>790.69924718617278</c:v>
                </c:pt>
                <c:pt idx="58">
                  <c:v>787.37974385777761</c:v>
                </c:pt>
                <c:pt idx="59">
                  <c:v>781.10813854024684</c:v>
                </c:pt>
                <c:pt idx="60">
                  <c:v>773.50228625382704</c:v>
                </c:pt>
                <c:pt idx="61">
                  <c:v>765.3163265896294</c:v>
                </c:pt>
                <c:pt idx="62">
                  <c:v>756.98856289975288</c:v>
                </c:pt>
                <c:pt idx="63">
                  <c:v>750.91677234567885</c:v>
                </c:pt>
                <c:pt idx="64">
                  <c:v>747.24920459061718</c:v>
                </c:pt>
                <c:pt idx="65">
                  <c:v>741.4674677254319</c:v>
                </c:pt>
                <c:pt idx="66">
                  <c:v>737.32292279308638</c:v>
                </c:pt>
                <c:pt idx="67">
                  <c:v>734.90580871901227</c:v>
                </c:pt>
                <c:pt idx="68">
                  <c:v>733.97119127703706</c:v>
                </c:pt>
                <c:pt idx="69">
                  <c:v>734.70599395555553</c:v>
                </c:pt>
                <c:pt idx="70">
                  <c:v>730.32940607209878</c:v>
                </c:pt>
                <c:pt idx="71">
                  <c:v>728.83401816493824</c:v>
                </c:pt>
                <c:pt idx="72">
                  <c:v>723.16830277530835</c:v>
                </c:pt>
                <c:pt idx="73">
                  <c:v>715.85894981530862</c:v>
                </c:pt>
                <c:pt idx="74">
                  <c:v>708.8460961817284</c:v>
                </c:pt>
                <c:pt idx="75">
                  <c:v>700.3443002785184</c:v>
                </c:pt>
                <c:pt idx="76">
                  <c:v>690.17308425481463</c:v>
                </c:pt>
                <c:pt idx="77">
                  <c:v>678.33889374814817</c:v>
                </c:pt>
                <c:pt idx="78">
                  <c:v>667.97430859851852</c:v>
                </c:pt>
                <c:pt idx="79">
                  <c:v>659.61431672098752</c:v>
                </c:pt>
                <c:pt idx="80">
                  <c:v>651.69262819555559</c:v>
                </c:pt>
                <c:pt idx="81">
                  <c:v>640.14784681402477</c:v>
                </c:pt>
                <c:pt idx="82">
                  <c:v>628.97497871802466</c:v>
                </c:pt>
                <c:pt idx="83">
                  <c:v>617.80533344079015</c:v>
                </c:pt>
                <c:pt idx="84">
                  <c:v>611.06770852977775</c:v>
                </c:pt>
                <c:pt idx="85">
                  <c:v>600.07338459338268</c:v>
                </c:pt>
                <c:pt idx="86">
                  <c:v>591.63604506548143</c:v>
                </c:pt>
                <c:pt idx="87">
                  <c:v>583.93479734360483</c:v>
                </c:pt>
                <c:pt idx="88">
                  <c:v>577.7701896090864</c:v>
                </c:pt>
                <c:pt idx="89">
                  <c:v>573.18218481461724</c:v>
                </c:pt>
                <c:pt idx="90">
                  <c:v>571.38900845353089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E4D-4B65-BF79-9144EDE744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5972943"/>
        <c:axId val="235967183"/>
      </c:lineChart>
      <c:lineChart>
        <c:grouping val="standard"/>
        <c:varyColors val="0"/>
        <c:ser>
          <c:idx val="0"/>
          <c:order val="0"/>
          <c:tx>
            <c:v>Nm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Sheet1!$D$5:$D$95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Sheet1!$I$5:$I$95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4D-4B65-BF79-9144EDE744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518927"/>
        <c:axId val="138517967"/>
      </c:lineChart>
      <c:catAx>
        <c:axId val="23597294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RPM</a:t>
                </a:r>
                <a:r>
                  <a:rPr lang="en-GB" baseline="0"/>
                  <a:t>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5967183"/>
        <c:crosses val="autoZero"/>
        <c:auto val="1"/>
        <c:lblAlgn val="ctr"/>
        <c:lblOffset val="100"/>
        <c:noMultiLvlLbl val="0"/>
      </c:catAx>
      <c:valAx>
        <c:axId val="2359671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BMEP (Kpa)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5972943"/>
        <c:crosses val="autoZero"/>
        <c:crossBetween val="between"/>
      </c:valAx>
      <c:valAx>
        <c:axId val="138517967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518927"/>
        <c:crosses val="max"/>
        <c:crossBetween val="between"/>
      </c:valAx>
      <c:catAx>
        <c:axId val="1385189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8517967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8100" cap="flat" cmpd="sng" algn="ctr">
      <a:solidFill>
        <a:schemeClr val="tx1">
          <a:lumMod val="95000"/>
          <a:lumOff val="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BSFC and Brake Thermal Efficiency Vs</a:t>
            </a:r>
            <a:r>
              <a:rPr lang="en-GB" baseline="0"/>
              <a:t> 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Kg/Kwh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Sheet1!$D$5:$D$95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Sheet1!$P$5:$P$95</c:f>
              <c:numCache>
                <c:formatCode>0.0000</c:formatCode>
                <c:ptCount val="91"/>
                <c:pt idx="0">
                  <c:v>0.36033319717039375</c:v>
                </c:pt>
                <c:pt idx="1">
                  <c:v>0.35127171511629562</c:v>
                </c:pt>
                <c:pt idx="2">
                  <c:v>0.33825421789891574</c:v>
                </c:pt>
                <c:pt idx="3">
                  <c:v>0.31800168026526199</c:v>
                </c:pt>
                <c:pt idx="4">
                  <c:v>0.30673404003543375</c:v>
                </c:pt>
                <c:pt idx="5">
                  <c:v>0.30753486859790313</c:v>
                </c:pt>
                <c:pt idx="6">
                  <c:v>0.29054828779687847</c:v>
                </c:pt>
                <c:pt idx="7">
                  <c:v>0.27608973105910406</c:v>
                </c:pt>
                <c:pt idx="8">
                  <c:v>0.27323411188218094</c:v>
                </c:pt>
                <c:pt idx="9">
                  <c:v>0.26410201459902138</c:v>
                </c:pt>
                <c:pt idx="10">
                  <c:v>0.26445903302355922</c:v>
                </c:pt>
                <c:pt idx="11">
                  <c:v>0.26722942097647923</c:v>
                </c:pt>
                <c:pt idx="12">
                  <c:v>0.26484249730531162</c:v>
                </c:pt>
                <c:pt idx="13">
                  <c:v>0.26377898611061801</c:v>
                </c:pt>
                <c:pt idx="14">
                  <c:v>0.2596447657465733</c:v>
                </c:pt>
                <c:pt idx="15">
                  <c:v>0.25934129303612519</c:v>
                </c:pt>
                <c:pt idx="16">
                  <c:v>0.26581267429476013</c:v>
                </c:pt>
                <c:pt idx="17">
                  <c:v>0.26931650706988713</c:v>
                </c:pt>
                <c:pt idx="18">
                  <c:v>0.26926678171616897</c:v>
                </c:pt>
                <c:pt idx="19">
                  <c:v>0.26756851988352653</c:v>
                </c:pt>
                <c:pt idx="20">
                  <c:v>0.26901064575969164</c:v>
                </c:pt>
                <c:pt idx="21">
                  <c:v>0.26576053586988063</c:v>
                </c:pt>
                <c:pt idx="22">
                  <c:v>0.263581450527411</c:v>
                </c:pt>
                <c:pt idx="23">
                  <c:v>0.262123893201889</c:v>
                </c:pt>
                <c:pt idx="24">
                  <c:v>0.26183435211624267</c:v>
                </c:pt>
                <c:pt idx="25">
                  <c:v>0.26039019824758736</c:v>
                </c:pt>
                <c:pt idx="26">
                  <c:v>0.26046657788229738</c:v>
                </c:pt>
                <c:pt idx="27">
                  <c:v>0.26320576134436652</c:v>
                </c:pt>
                <c:pt idx="28">
                  <c:v>0.26461922538017685</c:v>
                </c:pt>
                <c:pt idx="29">
                  <c:v>0.26279381023050385</c:v>
                </c:pt>
                <c:pt idx="30">
                  <c:v>0.26431168597365379</c:v>
                </c:pt>
                <c:pt idx="31">
                  <c:v>0.26441611462962927</c:v>
                </c:pt>
                <c:pt idx="32">
                  <c:v>0.26818911692553449</c:v>
                </c:pt>
                <c:pt idx="33">
                  <c:v>0.26912240337969989</c:v>
                </c:pt>
                <c:pt idx="34">
                  <c:v>0.27108484858206172</c:v>
                </c:pt>
                <c:pt idx="35">
                  <c:v>0.27402950351117306</c:v>
                </c:pt>
                <c:pt idx="36">
                  <c:v>0.27214798314443445</c:v>
                </c:pt>
                <c:pt idx="37">
                  <c:v>0.27256378024154854</c:v>
                </c:pt>
                <c:pt idx="38">
                  <c:v>0.27683847162506198</c:v>
                </c:pt>
                <c:pt idx="39">
                  <c:v>0.28044223160578385</c:v>
                </c:pt>
                <c:pt idx="40">
                  <c:v>0.28530555769184279</c:v>
                </c:pt>
                <c:pt idx="41">
                  <c:v>0.29197607404257325</c:v>
                </c:pt>
                <c:pt idx="42">
                  <c:v>0.29284100703308535</c:v>
                </c:pt>
                <c:pt idx="43">
                  <c:v>0.29709447309352749</c:v>
                </c:pt>
                <c:pt idx="44">
                  <c:v>0.29564810255593427</c:v>
                </c:pt>
                <c:pt idx="45">
                  <c:v>0.29730982011558948</c:v>
                </c:pt>
                <c:pt idx="46">
                  <c:v>0.29409137780807054</c:v>
                </c:pt>
                <c:pt idx="47">
                  <c:v>0.29223943946040587</c:v>
                </c:pt>
                <c:pt idx="48">
                  <c:v>0.29331927155358772</c:v>
                </c:pt>
                <c:pt idx="49">
                  <c:v>0.29007278123372299</c:v>
                </c:pt>
                <c:pt idx="50">
                  <c:v>0.29318719223798295</c:v>
                </c:pt>
                <c:pt idx="51">
                  <c:v>0.29140480483502368</c:v>
                </c:pt>
                <c:pt idx="52">
                  <c:v>0.29893113483279599</c:v>
                </c:pt>
                <c:pt idx="53">
                  <c:v>0.29796393598729942</c:v>
                </c:pt>
                <c:pt idx="54">
                  <c:v>0.30218276411803446</c:v>
                </c:pt>
                <c:pt idx="55">
                  <c:v>0.29900241769767283</c:v>
                </c:pt>
                <c:pt idx="56">
                  <c:v>0.30036910155313823</c:v>
                </c:pt>
                <c:pt idx="57">
                  <c:v>0.30342339026305143</c:v>
                </c:pt>
                <c:pt idx="58">
                  <c:v>0.30315856248955431</c:v>
                </c:pt>
                <c:pt idx="59">
                  <c:v>0.30932491920391986</c:v>
                </c:pt>
                <c:pt idx="60">
                  <c:v>0.31031586562787833</c:v>
                </c:pt>
                <c:pt idx="61">
                  <c:v>0.31253896854800167</c:v>
                </c:pt>
                <c:pt idx="62">
                  <c:v>0.31413513076931227</c:v>
                </c:pt>
                <c:pt idx="63">
                  <c:v>0.31729907628612647</c:v>
                </c:pt>
                <c:pt idx="64">
                  <c:v>0.3170494501050945</c:v>
                </c:pt>
                <c:pt idx="65">
                  <c:v>0.31817180168901615</c:v>
                </c:pt>
                <c:pt idx="66">
                  <c:v>0.32161422695125313</c:v>
                </c:pt>
                <c:pt idx="67">
                  <c:v>0.32302670716152071</c:v>
                </c:pt>
                <c:pt idx="68">
                  <c:v>0.32305374378307944</c:v>
                </c:pt>
                <c:pt idx="69">
                  <c:v>0.31982688325175007</c:v>
                </c:pt>
                <c:pt idx="70">
                  <c:v>0.3228399574223379</c:v>
                </c:pt>
                <c:pt idx="71">
                  <c:v>0.32264370332232306</c:v>
                </c:pt>
                <c:pt idx="72">
                  <c:v>0.32396991456889984</c:v>
                </c:pt>
                <c:pt idx="73">
                  <c:v>0.32492442039719455</c:v>
                </c:pt>
                <c:pt idx="74">
                  <c:v>0.32480008455178566</c:v>
                </c:pt>
                <c:pt idx="75">
                  <c:v>0.32949182704898045</c:v>
                </c:pt>
                <c:pt idx="76">
                  <c:v>0.33055927034591237</c:v>
                </c:pt>
                <c:pt idx="77">
                  <c:v>0.33403831531281469</c:v>
                </c:pt>
                <c:pt idx="78">
                  <c:v>0.33782173323638032</c:v>
                </c:pt>
                <c:pt idx="79">
                  <c:v>0.33942277323746528</c:v>
                </c:pt>
                <c:pt idx="80">
                  <c:v>0.34037203791227783</c:v>
                </c:pt>
                <c:pt idx="81">
                  <c:v>0.34428000832991179</c:v>
                </c:pt>
                <c:pt idx="82">
                  <c:v>0.34680263253793003</c:v>
                </c:pt>
                <c:pt idx="83">
                  <c:v>0.35097039683292375</c:v>
                </c:pt>
                <c:pt idx="84">
                  <c:v>0.35445461720197308</c:v>
                </c:pt>
                <c:pt idx="85">
                  <c:v>0.35483361136689345</c:v>
                </c:pt>
                <c:pt idx="86">
                  <c:v>0.35768234471845045</c:v>
                </c:pt>
                <c:pt idx="87">
                  <c:v>0.35728464033116047</c:v>
                </c:pt>
                <c:pt idx="88">
                  <c:v>0.36640508733302218</c:v>
                </c:pt>
                <c:pt idx="89">
                  <c:v>0.37135020677873054</c:v>
                </c:pt>
                <c:pt idx="90">
                  <c:v>0.37449747037796527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6AB-490D-B08D-84C25A9459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57983"/>
        <c:axId val="15660863"/>
      </c:lineChart>
      <c:lineChart>
        <c:grouping val="standard"/>
        <c:varyColors val="0"/>
        <c:ser>
          <c:idx val="1"/>
          <c:order val="1"/>
          <c:tx>
            <c:v>Brake Thermal Efficiency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Sheet1!$D$5:$D$95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Sheet1!$Q$5:$Q$95</c:f>
              <c:numCache>
                <c:formatCode>0.00%</c:formatCode>
                <c:ptCount val="91"/>
                <c:pt idx="0">
                  <c:v>0.22201673514463818</c:v>
                </c:pt>
                <c:pt idx="1">
                  <c:v>0.22774392744236288</c:v>
                </c:pt>
                <c:pt idx="2">
                  <c:v>0.2365085068175182</c:v>
                </c:pt>
                <c:pt idx="3">
                  <c:v>0.25157099777984748</c:v>
                </c:pt>
                <c:pt idx="4">
                  <c:v>0.26081226586641132</c:v>
                </c:pt>
                <c:pt idx="5">
                  <c:v>0.26013310414110702</c:v>
                </c:pt>
                <c:pt idx="6">
                  <c:v>0.27534149523513213</c:v>
                </c:pt>
                <c:pt idx="7">
                  <c:v>0.28976086757415093</c:v>
                </c:pt>
                <c:pt idx="8">
                  <c:v>0.29278921086725856</c:v>
                </c:pt>
                <c:pt idx="9">
                  <c:v>0.30291325161400884</c:v>
                </c:pt>
                <c:pt idx="10">
                  <c:v>0.30250432017904738</c:v>
                </c:pt>
                <c:pt idx="11">
                  <c:v>0.29936823463402024</c:v>
                </c:pt>
                <c:pt idx="12">
                  <c:v>0.30206632551034907</c:v>
                </c:pt>
                <c:pt idx="13">
                  <c:v>0.30328420462747291</c:v>
                </c:pt>
                <c:pt idx="14">
                  <c:v>0.30811327842473868</c:v>
                </c:pt>
                <c:pt idx="15">
                  <c:v>0.30847382251948724</c:v>
                </c:pt>
                <c:pt idx="16">
                  <c:v>0.30096382805015481</c:v>
                </c:pt>
                <c:pt idx="17">
                  <c:v>0.29704826068919776</c:v>
                </c:pt>
                <c:pt idx="18">
                  <c:v>0.2971031164338982</c:v>
                </c:pt>
                <c:pt idx="19">
                  <c:v>0.29898883484060185</c:v>
                </c:pt>
                <c:pt idx="20">
                  <c:v>0.29738600037213525</c:v>
                </c:pt>
                <c:pt idx="21">
                  <c:v>0.30102287285862833</c:v>
                </c:pt>
                <c:pt idx="22">
                  <c:v>0.30351149460603055</c:v>
                </c:pt>
                <c:pt idx="23">
                  <c:v>0.30519919043924637</c:v>
                </c:pt>
                <c:pt idx="24">
                  <c:v>0.30553668513474347</c:v>
                </c:pt>
                <c:pt idx="25">
                  <c:v>0.30723122659146113</c:v>
                </c:pt>
                <c:pt idx="26">
                  <c:v>0.3071411336165798</c:v>
                </c:pt>
                <c:pt idx="27">
                  <c:v>0.30394471455102989</c:v>
                </c:pt>
                <c:pt idx="28">
                  <c:v>0.30232119334891294</c:v>
                </c:pt>
                <c:pt idx="29">
                  <c:v>0.30442117312363537</c:v>
                </c:pt>
                <c:pt idx="30">
                  <c:v>0.30267295865221139</c:v>
                </c:pt>
                <c:pt idx="31">
                  <c:v>0.30255342081573555</c:v>
                </c:pt>
                <c:pt idx="32">
                  <c:v>0.29829696639857622</c:v>
                </c:pt>
                <c:pt idx="33">
                  <c:v>0.29726250581646846</c:v>
                </c:pt>
                <c:pt idx="34">
                  <c:v>0.29511055456787255</c:v>
                </c:pt>
                <c:pt idx="35">
                  <c:v>0.29193936775037127</c:v>
                </c:pt>
                <c:pt idx="36">
                  <c:v>0.29395771769340057</c:v>
                </c:pt>
                <c:pt idx="37">
                  <c:v>0.29350928406225968</c:v>
                </c:pt>
                <c:pt idx="38">
                  <c:v>0.28897717694507624</c:v>
                </c:pt>
                <c:pt idx="39">
                  <c:v>0.28526374056406589</c:v>
                </c:pt>
                <c:pt idx="40">
                  <c:v>0.28040112729387356</c:v>
                </c:pt>
                <c:pt idx="41">
                  <c:v>0.273995053404051</c:v>
                </c:pt>
                <c:pt idx="42">
                  <c:v>0.27318578368008939</c:v>
                </c:pt>
                <c:pt idx="43">
                  <c:v>0.26927461546824338</c:v>
                </c:pt>
                <c:pt idx="44">
                  <c:v>0.27059196155288917</c:v>
                </c:pt>
                <c:pt idx="45">
                  <c:v>0.26907957486536171</c:v>
                </c:pt>
                <c:pt idx="46">
                  <c:v>0.27202429597310218</c:v>
                </c:pt>
                <c:pt idx="47">
                  <c:v>0.27374812977917318</c:v>
                </c:pt>
                <c:pt idx="48">
                  <c:v>0.27274034732281294</c:v>
                </c:pt>
                <c:pt idx="49">
                  <c:v>0.2757928532961556</c:v>
                </c:pt>
                <c:pt idx="50">
                  <c:v>0.27286321544040437</c:v>
                </c:pt>
                <c:pt idx="51">
                  <c:v>0.2745321925810088</c:v>
                </c:pt>
                <c:pt idx="52">
                  <c:v>0.26762016624580498</c:v>
                </c:pt>
                <c:pt idx="53">
                  <c:v>0.26848886840926267</c:v>
                </c:pt>
                <c:pt idx="54">
                  <c:v>0.26474044684014969</c:v>
                </c:pt>
                <c:pt idx="55">
                  <c:v>0.26755636498193658</c:v>
                </c:pt>
                <c:pt idx="56">
                  <c:v>0.26633897956327318</c:v>
                </c:pt>
                <c:pt idx="57">
                  <c:v>0.2636579860591643</c:v>
                </c:pt>
                <c:pt idx="58">
                  <c:v>0.26388830763358856</c:v>
                </c:pt>
                <c:pt idx="59">
                  <c:v>0.25862772454895777</c:v>
                </c:pt>
                <c:pt idx="60">
                  <c:v>0.25780183632613113</c:v>
                </c:pt>
                <c:pt idx="61">
                  <c:v>0.25596808094576251</c:v>
                </c:pt>
                <c:pt idx="62">
                  <c:v>0.25466747321154809</c:v>
                </c:pt>
                <c:pt idx="63">
                  <c:v>0.25212805828611834</c:v>
                </c:pt>
                <c:pt idx="64">
                  <c:v>0.25232656916289198</c:v>
                </c:pt>
                <c:pt idx="65">
                  <c:v>0.2514364867512448</c:v>
                </c:pt>
                <c:pt idx="66">
                  <c:v>0.24874521490657048</c:v>
                </c:pt>
                <c:pt idx="67">
                  <c:v>0.24765754108374136</c:v>
                </c:pt>
                <c:pt idx="68">
                  <c:v>0.24763681442960619</c:v>
                </c:pt>
                <c:pt idx="69">
                  <c:v>0.25013532066667582</c:v>
                </c:pt>
                <c:pt idx="70">
                  <c:v>0.24780080086351988</c:v>
                </c:pt>
                <c:pt idx="71">
                  <c:v>0.24795153036065765</c:v>
                </c:pt>
                <c:pt idx="72">
                  <c:v>0.24693650984985555</c:v>
                </c:pt>
                <c:pt idx="73">
                  <c:v>0.24621110319195549</c:v>
                </c:pt>
                <c:pt idx="74">
                  <c:v>0.24630535460111588</c:v>
                </c:pt>
                <c:pt idx="75">
                  <c:v>0.24279813164563754</c:v>
                </c:pt>
                <c:pt idx="76">
                  <c:v>0.24201408696323759</c:v>
                </c:pt>
                <c:pt idx="77">
                  <c:v>0.23949348422824762</c:v>
                </c:pt>
                <c:pt idx="78">
                  <c:v>0.23681128870421866</c:v>
                </c:pt>
                <c:pt idx="79">
                  <c:v>0.23569426186978565</c:v>
                </c:pt>
                <c:pt idx="80">
                  <c:v>0.23503693338234194</c:v>
                </c:pt>
                <c:pt idx="81">
                  <c:v>0.23236899635293001</c:v>
                </c:pt>
                <c:pt idx="82">
                  <c:v>0.2306787564285584</c:v>
                </c:pt>
                <c:pt idx="83">
                  <c:v>0.22793945222133158</c:v>
                </c:pt>
                <c:pt idx="84">
                  <c:v>0.2256988514679579</c:v>
                </c:pt>
                <c:pt idx="85">
                  <c:v>0.22545778482433848</c:v>
                </c:pt>
                <c:pt idx="86">
                  <c:v>0.22366214374649096</c:v>
                </c:pt>
                <c:pt idx="87">
                  <c:v>0.2239111088734447</c:v>
                </c:pt>
                <c:pt idx="88">
                  <c:v>0.21833757981446569</c:v>
                </c:pt>
                <c:pt idx="89">
                  <c:v>0.21543006719710298</c:v>
                </c:pt>
                <c:pt idx="90">
                  <c:v>0.21361960047222536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6AB-490D-B08D-84C25A9459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3369151"/>
        <c:axId val="263369631"/>
      </c:lineChart>
      <c:catAx>
        <c:axId val="1565798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60863"/>
        <c:crosses val="autoZero"/>
        <c:auto val="1"/>
        <c:lblAlgn val="ctr"/>
        <c:lblOffset val="100"/>
        <c:noMultiLvlLbl val="0"/>
      </c:catAx>
      <c:valAx>
        <c:axId val="15660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Specific Fuel Consumption (BSFC) (Kg/Kwh)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57983"/>
        <c:crosses val="autoZero"/>
        <c:crossBetween val="between"/>
      </c:valAx>
      <c:valAx>
        <c:axId val="263369631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 Thermal Efficiency (%)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3369151"/>
        <c:crosses val="max"/>
        <c:crossBetween val="between"/>
      </c:valAx>
      <c:catAx>
        <c:axId val="26336915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3369631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2540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BHP</a:t>
            </a:r>
            <a:r>
              <a:rPr lang="en-GB" baseline="0"/>
              <a:t> Vs 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Sheet1!$D$5:$D$95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Sheet1!$N$5:$N$95</c:f>
              <c:numCache>
                <c:formatCode>0.00</c:formatCode>
                <c:ptCount val="91"/>
                <c:pt idx="0">
                  <c:v>6.4435147883405897</c:v>
                </c:pt>
                <c:pt idx="1">
                  <c:v>6.7975096149622294</c:v>
                </c:pt>
                <c:pt idx="2">
                  <c:v>7.1858593534790742</c:v>
                </c:pt>
                <c:pt idx="3">
                  <c:v>7.5501644337806137</c:v>
                </c:pt>
                <c:pt idx="4">
                  <c:v>7.9995472199748461</c:v>
                </c:pt>
                <c:pt idx="5">
                  <c:v>8.466661878446553</c:v>
                </c:pt>
                <c:pt idx="6">
                  <c:v>8.9673313252464926</c:v>
                </c:pt>
                <c:pt idx="7">
                  <c:v>9.5086149183021522</c:v>
                </c:pt>
                <c:pt idx="8">
                  <c:v>10.078734460696589</c:v>
                </c:pt>
                <c:pt idx="9">
                  <c:v>10.577088589300766</c:v>
                </c:pt>
                <c:pt idx="10">
                  <c:v>11.055408127802846</c:v>
                </c:pt>
                <c:pt idx="11">
                  <c:v>11.502336991718849</c:v>
                </c:pt>
                <c:pt idx="12">
                  <c:v>11.94222854835685</c:v>
                </c:pt>
                <c:pt idx="13">
                  <c:v>12.346713062110009</c:v>
                </c:pt>
                <c:pt idx="14">
                  <c:v>12.708431916236419</c:v>
                </c:pt>
                <c:pt idx="15">
                  <c:v>13.10481124125802</c:v>
                </c:pt>
                <c:pt idx="16">
                  <c:v>13.561225034544689</c:v>
                </c:pt>
                <c:pt idx="17">
                  <c:v>13.978719431493078</c:v>
                </c:pt>
                <c:pt idx="18">
                  <c:v>14.385490912606947</c:v>
                </c:pt>
                <c:pt idx="19">
                  <c:v>14.858899456459786</c:v>
                </c:pt>
                <c:pt idx="20">
                  <c:v>15.392235365423055</c:v>
                </c:pt>
                <c:pt idx="21">
                  <c:v>15.865899066791345</c:v>
                </c:pt>
                <c:pt idx="22">
                  <c:v>16.378693220714396</c:v>
                </c:pt>
                <c:pt idx="23">
                  <c:v>16.903845188626523</c:v>
                </c:pt>
                <c:pt idx="24">
                  <c:v>17.344499067718097</c:v>
                </c:pt>
                <c:pt idx="25">
                  <c:v>17.864995198496434</c:v>
                </c:pt>
                <c:pt idx="26">
                  <c:v>18.35357458919388</c:v>
                </c:pt>
                <c:pt idx="27">
                  <c:v>18.776550147585301</c:v>
                </c:pt>
                <c:pt idx="28">
                  <c:v>19.156092226679899</c:v>
                </c:pt>
                <c:pt idx="29">
                  <c:v>19.533876554001392</c:v>
                </c:pt>
                <c:pt idx="30">
                  <c:v>19.914571567054693</c:v>
                </c:pt>
                <c:pt idx="31">
                  <c:v>20.280892706737582</c:v>
                </c:pt>
                <c:pt idx="32">
                  <c:v>20.665780493285524</c:v>
                </c:pt>
                <c:pt idx="33">
                  <c:v>21.010775504825133</c:v>
                </c:pt>
                <c:pt idx="34">
                  <c:v>21.247986941689668</c:v>
                </c:pt>
                <c:pt idx="35">
                  <c:v>21.470985159915738</c:v>
                </c:pt>
                <c:pt idx="36">
                  <c:v>21.819382271661365</c:v>
                </c:pt>
                <c:pt idx="37">
                  <c:v>22.155147511345763</c:v>
                </c:pt>
                <c:pt idx="38">
                  <c:v>22.384880627942628</c:v>
                </c:pt>
                <c:pt idx="39">
                  <c:v>22.64407341224938</c:v>
                </c:pt>
                <c:pt idx="40">
                  <c:v>23.00367855411816</c:v>
                </c:pt>
                <c:pt idx="41">
                  <c:v>23.274469980053198</c:v>
                </c:pt>
                <c:pt idx="42">
                  <c:v>23.656213974003357</c:v>
                </c:pt>
                <c:pt idx="43">
                  <c:v>23.983587366512911</c:v>
                </c:pt>
                <c:pt idx="44">
                  <c:v>24.312869715249182</c:v>
                </c:pt>
                <c:pt idx="45">
                  <c:v>24.742718776093866</c:v>
                </c:pt>
                <c:pt idx="46">
                  <c:v>25.288245544128696</c:v>
                </c:pt>
                <c:pt idx="47">
                  <c:v>25.787059586279245</c:v>
                </c:pt>
                <c:pt idx="48">
                  <c:v>26.333024217210962</c:v>
                </c:pt>
                <c:pt idx="49">
                  <c:v>26.838081743258108</c:v>
                </c:pt>
                <c:pt idx="50">
                  <c:v>27.216675644424921</c:v>
                </c:pt>
                <c:pt idx="51">
                  <c:v>27.779266465067153</c:v>
                </c:pt>
                <c:pt idx="52">
                  <c:v>28.138997610647266</c:v>
                </c:pt>
                <c:pt idx="53">
                  <c:v>28.507051301360995</c:v>
                </c:pt>
                <c:pt idx="54">
                  <c:v>28.862126609807319</c:v>
                </c:pt>
                <c:pt idx="55">
                  <c:v>29.240815013757629</c:v>
                </c:pt>
                <c:pt idx="56">
                  <c:v>29.568925527978489</c:v>
                </c:pt>
                <c:pt idx="57">
                  <c:v>29.754970007763095</c:v>
                </c:pt>
                <c:pt idx="58">
                  <c:v>30.014858962574955</c:v>
                </c:pt>
                <c:pt idx="59">
                  <c:v>30.157526664732838</c:v>
                </c:pt>
                <c:pt idx="60">
                  <c:v>30.241898749842058</c:v>
                </c:pt>
                <c:pt idx="61">
                  <c:v>30.295872439591964</c:v>
                </c:pt>
                <c:pt idx="62">
                  <c:v>30.336162126290994</c:v>
                </c:pt>
                <c:pt idx="63">
                  <c:v>30.459822168594158</c:v>
                </c:pt>
                <c:pt idx="64">
                  <c:v>30.676246143181366</c:v>
                </c:pt>
                <c:pt idx="65">
                  <c:v>30.801260725381361</c:v>
                </c:pt>
                <c:pt idx="66">
                  <c:v>30.989434667887512</c:v>
                </c:pt>
                <c:pt idx="67">
                  <c:v>31.247005154410825</c:v>
                </c:pt>
                <c:pt idx="68">
                  <c:v>31.565970949281624</c:v>
                </c:pt>
                <c:pt idx="69">
                  <c:v>31.956636005994223</c:v>
                </c:pt>
                <c:pt idx="70">
                  <c:v>32.123197161913815</c:v>
                </c:pt>
                <c:pt idx="71">
                  <c:v>32.413616815981896</c:v>
                </c:pt>
                <c:pt idx="72">
                  <c:v>32.515068704162438</c:v>
                </c:pt>
                <c:pt idx="73">
                  <c:v>32.536278278872729</c:v>
                </c:pt>
                <c:pt idx="74">
                  <c:v>32.563964444345586</c:v>
                </c:pt>
                <c:pt idx="75">
                  <c:v>32.515667221791276</c:v>
                </c:pt>
                <c:pt idx="76">
                  <c:v>32.380736147509303</c:v>
                </c:pt>
                <c:pt idx="77">
                  <c:v>32.157029158406978</c:v>
                </c:pt>
                <c:pt idx="78">
                  <c:v>31.992140701755357</c:v>
                </c:pt>
                <c:pt idx="79">
                  <c:v>31.914109753419012</c:v>
                </c:pt>
                <c:pt idx="80">
                  <c:v>31.849328095329444</c:v>
                </c:pt>
                <c:pt idx="81">
                  <c:v>31.597966126672823</c:v>
                </c:pt>
                <c:pt idx="82">
                  <c:v>31.353859451714811</c:v>
                </c:pt>
                <c:pt idx="83">
                  <c:v>31.098994264873827</c:v>
                </c:pt>
                <c:pt idx="84">
                  <c:v>31.058475881438721</c:v>
                </c:pt>
                <c:pt idx="85">
                  <c:v>30.792938180247749</c:v>
                </c:pt>
                <c:pt idx="86">
                  <c:v>30.64911628409406</c:v>
                </c:pt>
                <c:pt idx="87">
                  <c:v>30.535539688790404</c:v>
                </c:pt>
                <c:pt idx="88">
                  <c:v>30.495541700683102</c:v>
                </c:pt>
                <c:pt idx="89">
                  <c:v>30.533504098833806</c:v>
                </c:pt>
                <c:pt idx="90">
                  <c:v>30.717228850292742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E4-4DB5-8902-CC4CCB823D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5247839"/>
        <c:axId val="145245919"/>
      </c:lineChart>
      <c:catAx>
        <c:axId val="14524783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245919"/>
        <c:crosses val="autoZero"/>
        <c:auto val="1"/>
        <c:lblAlgn val="ctr"/>
        <c:lblOffset val="100"/>
        <c:noMultiLvlLbl val="0"/>
      </c:catAx>
      <c:valAx>
        <c:axId val="1452459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Powerf BHP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2478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3810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370463</xdr:colOff>
      <xdr:row>3</xdr:row>
      <xdr:rowOff>16680</xdr:rowOff>
    </xdr:from>
    <xdr:to>
      <xdr:col>43</xdr:col>
      <xdr:colOff>452107</xdr:colOff>
      <xdr:row>29</xdr:row>
      <xdr:rowOff>143094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7992E47-F345-4B44-21EE-418A3C4624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921774</xdr:colOff>
      <xdr:row>35</xdr:row>
      <xdr:rowOff>61451</xdr:rowOff>
    </xdr:from>
    <xdr:to>
      <xdr:col>28</xdr:col>
      <xdr:colOff>566460</xdr:colOff>
      <xdr:row>62</xdr:row>
      <xdr:rowOff>59940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8FD31626-1462-4CCD-8849-CE1D945D4C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356510</xdr:colOff>
      <xdr:row>61</xdr:row>
      <xdr:rowOff>152400</xdr:rowOff>
    </xdr:from>
    <xdr:to>
      <xdr:col>11</xdr:col>
      <xdr:colOff>669471</xdr:colOff>
      <xdr:row>67</xdr:row>
      <xdr:rowOff>9922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FD5B10DC-1F5E-48A6-BC31-AEFE8D10C637}"/>
            </a:ext>
          </a:extLst>
        </xdr:cNvPr>
        <xdr:cNvSpPr txBox="1"/>
      </xdr:nvSpPr>
      <xdr:spPr>
        <a:xfrm rot="16200000">
          <a:off x="10718830" y="12154780"/>
          <a:ext cx="1000522" cy="3129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/>
            <a:t>BHP</a:t>
          </a:r>
        </a:p>
      </xdr:txBody>
    </xdr:sp>
    <xdr:clientData/>
  </xdr:twoCellAnchor>
  <xdr:twoCellAnchor>
    <xdr:from>
      <xdr:col>30</xdr:col>
      <xdr:colOff>75078</xdr:colOff>
      <xdr:row>34</xdr:row>
      <xdr:rowOff>157340</xdr:rowOff>
    </xdr:from>
    <xdr:to>
      <xdr:col>43</xdr:col>
      <xdr:colOff>8085</xdr:colOff>
      <xdr:row>62</xdr:row>
      <xdr:rowOff>10027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4E6A32BB-E163-B1E0-2518-4D83B1E828F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837790</xdr:colOff>
      <xdr:row>65</xdr:row>
      <xdr:rowOff>50800</xdr:rowOff>
    </xdr:from>
    <xdr:to>
      <xdr:col>28</xdr:col>
      <xdr:colOff>498372</xdr:colOff>
      <xdr:row>92</xdr:row>
      <xdr:rowOff>0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4D3690E3-97C8-E026-5BA8-3822C279390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30</xdr:col>
      <xdr:colOff>10027</xdr:colOff>
      <xdr:row>65</xdr:row>
      <xdr:rowOff>30862</xdr:rowOff>
    </xdr:from>
    <xdr:to>
      <xdr:col>43</xdr:col>
      <xdr:colOff>613672</xdr:colOff>
      <xdr:row>92</xdr:row>
      <xdr:rowOff>52192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44EECE77-0A33-8FA9-B803-1B450F43527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785952</xdr:colOff>
      <xdr:row>94</xdr:row>
      <xdr:rowOff>86308</xdr:rowOff>
    </xdr:from>
    <xdr:to>
      <xdr:col>29</xdr:col>
      <xdr:colOff>24455</xdr:colOff>
      <xdr:row>120</xdr:row>
      <xdr:rowOff>52046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8F16FEDB-CD40-5D99-42F2-2148D34F88F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17</xdr:col>
      <xdr:colOff>1501345</xdr:colOff>
      <xdr:row>3</xdr:row>
      <xdr:rowOff>53343</xdr:rowOff>
    </xdr:from>
    <xdr:to>
      <xdr:col>28</xdr:col>
      <xdr:colOff>503135</xdr:colOff>
      <xdr:row>29</xdr:row>
      <xdr:rowOff>167283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6367BA3D-E4D7-8A9A-0DF8-E2BF57BFE04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Y101"/>
  <sheetViews>
    <sheetView tabSelected="1" topLeftCell="H67" zoomScale="46" zoomScaleNormal="160" workbookViewId="0">
      <selection activeCell="P116" sqref="P116"/>
    </sheetView>
  </sheetViews>
  <sheetFormatPr defaultRowHeight="15" x14ac:dyDescent="0.25"/>
  <cols>
    <col min="3" max="3" width="8.5703125" bestFit="1" customWidth="1"/>
    <col min="4" max="4" width="18" bestFit="1" customWidth="1"/>
    <col min="5" max="5" width="21.140625" bestFit="1" customWidth="1"/>
    <col min="6" max="6" width="21.140625" customWidth="1"/>
    <col min="8" max="8" width="18.28515625" bestFit="1" customWidth="1"/>
    <col min="9" max="9" width="19" bestFit="1" customWidth="1"/>
    <col min="10" max="10" width="14.7109375" bestFit="1" customWidth="1"/>
    <col min="11" max="11" width="12.140625" customWidth="1"/>
    <col min="12" max="13" width="14.7109375" bestFit="1" customWidth="1"/>
    <col min="14" max="14" width="16" bestFit="1" customWidth="1"/>
    <col min="15" max="15" width="20.85546875" bestFit="1" customWidth="1"/>
    <col min="16" max="16" width="17.7109375" customWidth="1"/>
    <col min="17" max="17" width="32.7109375" bestFit="1" customWidth="1"/>
    <col min="18" max="18" width="33.7109375" bestFit="1" customWidth="1"/>
    <col min="24" max="24" width="14" bestFit="1" customWidth="1"/>
    <col min="26" max="26" width="16" bestFit="1" customWidth="1"/>
  </cols>
  <sheetData>
    <row r="2" spans="3:25" ht="15.75" thickBot="1" x14ac:dyDescent="0.3"/>
    <row r="3" spans="3:25" ht="15.75" thickBot="1" x14ac:dyDescent="0.3">
      <c r="E3" s="47" t="s">
        <v>31</v>
      </c>
      <c r="F3" s="48"/>
      <c r="H3" s="47" t="s">
        <v>16</v>
      </c>
      <c r="I3" s="48"/>
      <c r="J3" s="47" t="s">
        <v>18</v>
      </c>
      <c r="K3" s="48"/>
      <c r="L3" s="47" t="s">
        <v>17</v>
      </c>
      <c r="M3" s="49"/>
      <c r="N3" s="49"/>
      <c r="O3" s="49"/>
      <c r="P3" s="50"/>
      <c r="Q3" s="3"/>
      <c r="R3" s="4"/>
    </row>
    <row r="4" spans="3:25" ht="15.75" thickBot="1" x14ac:dyDescent="0.3">
      <c r="C4" s="25" t="s">
        <v>3</v>
      </c>
      <c r="D4" s="25" t="s">
        <v>4</v>
      </c>
      <c r="E4" s="25" t="s">
        <v>5</v>
      </c>
      <c r="F4" s="25" t="s">
        <v>32</v>
      </c>
      <c r="G4" s="25" t="s">
        <v>6</v>
      </c>
      <c r="H4" s="25" t="s">
        <v>13</v>
      </c>
      <c r="I4" s="25" t="s">
        <v>14</v>
      </c>
      <c r="J4" s="25" t="s">
        <v>20</v>
      </c>
      <c r="K4" s="25" t="s">
        <v>19</v>
      </c>
      <c r="L4" s="25" t="s">
        <v>28</v>
      </c>
      <c r="M4" s="25" t="s">
        <v>2</v>
      </c>
      <c r="N4" s="25" t="s">
        <v>0</v>
      </c>
      <c r="O4" s="26" t="s">
        <v>1</v>
      </c>
      <c r="P4" s="26" t="s">
        <v>30</v>
      </c>
      <c r="Q4" s="27" t="s">
        <v>29</v>
      </c>
      <c r="Y4" s="1"/>
    </row>
    <row r="5" spans="3:25" x14ac:dyDescent="0.25">
      <c r="C5" s="28">
        <v>102.27500000000001</v>
      </c>
      <c r="D5" s="29">
        <v>1000</v>
      </c>
      <c r="E5" s="29">
        <v>7.0400000000000004E-2</v>
      </c>
      <c r="F5" s="29">
        <f>(E5*0.75)*60</f>
        <v>3.1680000000000001</v>
      </c>
      <c r="G5" s="29">
        <v>1.2658</v>
      </c>
      <c r="H5" s="30">
        <f>I5/1.356</f>
        <v>61.529122713864297</v>
      </c>
      <c r="I5" s="30">
        <f t="shared" ref="I5:I36" si="0">C5*0.815776</f>
        <v>83.433490399999997</v>
      </c>
      <c r="J5" s="30">
        <f t="shared" ref="J5:J36" si="1">L5*(60*2)/($M$101*$N$101*4*D5)</f>
        <v>659227.57846913568</v>
      </c>
      <c r="K5" s="30">
        <f>J5/1000</f>
        <v>659.22757846913566</v>
      </c>
      <c r="L5" s="30">
        <f>2*PI()*I5*D5/(60)</f>
        <v>8737.1346834664837</v>
      </c>
      <c r="M5" s="30">
        <f>L5/1000</f>
        <v>8.7371346834664845</v>
      </c>
      <c r="N5" s="30">
        <f t="shared" ref="N5:N36" si="2">(H5*D5)/9549</f>
        <v>6.4435147883405897</v>
      </c>
      <c r="O5" s="31">
        <f>(1.01325*M5/$G$101)*SQRT(($I$101+273)/293)*1000</f>
        <v>8.7918627117276724</v>
      </c>
      <c r="P5" s="32">
        <f>(F5)/(O5)</f>
        <v>0.36033319717039375</v>
      </c>
      <c r="Q5" s="38">
        <f>(O5)/((F5/3600)*($P$101))</f>
        <v>0.22201673514463818</v>
      </c>
    </row>
    <row r="6" spans="3:25" x14ac:dyDescent="0.25">
      <c r="C6" s="33">
        <v>102.756</v>
      </c>
      <c r="D6" s="34">
        <v>1050</v>
      </c>
      <c r="E6" s="34">
        <v>7.2400000000000006E-2</v>
      </c>
      <c r="F6" s="29">
        <f t="shared" ref="F6:F69" si="3">(E6*0.75)*60</f>
        <v>3.258</v>
      </c>
      <c r="G6" s="34">
        <v>1.26783</v>
      </c>
      <c r="H6" s="31">
        <f t="shared" ref="H6:H69" si="4">I6/1.356</f>
        <v>61.818494584070791</v>
      </c>
      <c r="I6" s="31">
        <f t="shared" si="0"/>
        <v>83.825878656</v>
      </c>
      <c r="J6" s="30">
        <f t="shared" si="1"/>
        <v>662327.93012148142</v>
      </c>
      <c r="K6" s="31">
        <f t="shared" ref="K6:K69" si="5">J6/1000</f>
        <v>662.32793012148147</v>
      </c>
      <c r="L6" s="30">
        <f t="shared" ref="L6:L69" si="6">2*PI()*I6*D6/(60)</f>
        <v>9217.1367598239667</v>
      </c>
      <c r="M6" s="30">
        <f t="shared" ref="M6:M69" si="7">L6/1000</f>
        <v>9.2171367598239673</v>
      </c>
      <c r="N6" s="31">
        <f t="shared" si="2"/>
        <v>6.7975096149622294</v>
      </c>
      <c r="O6" s="31">
        <f>(1.01325*M6/$G$101)*SQRT(($I$101+273)/293)*1000</f>
        <v>9.2748714450902288</v>
      </c>
      <c r="P6" s="32">
        <f>(F6)/(O6)</f>
        <v>0.35127171511629562</v>
      </c>
      <c r="Q6" s="38">
        <f>(O6)/((F6/3600)*($P$101))</f>
        <v>0.22774392744236288</v>
      </c>
    </row>
    <row r="7" spans="3:25" x14ac:dyDescent="0.25">
      <c r="C7" s="33">
        <v>103.68899999999999</v>
      </c>
      <c r="D7" s="34">
        <v>1100</v>
      </c>
      <c r="E7" s="34">
        <v>7.3700000000000002E-2</v>
      </c>
      <c r="F7" s="29">
        <f t="shared" si="3"/>
        <v>3.3165000000000004</v>
      </c>
      <c r="G7" s="34">
        <v>1.2734399999999999</v>
      </c>
      <c r="H7" s="31">
        <f t="shared" si="4"/>
        <v>62.379791787610614</v>
      </c>
      <c r="I7" s="31">
        <f t="shared" si="0"/>
        <v>84.586997663999995</v>
      </c>
      <c r="J7" s="30">
        <f t="shared" si="1"/>
        <v>668341.70993777772</v>
      </c>
      <c r="K7" s="31">
        <f t="shared" si="5"/>
        <v>668.34170993777775</v>
      </c>
      <c r="L7" s="30">
        <f t="shared" si="6"/>
        <v>9743.7226498494438</v>
      </c>
      <c r="M7" s="30">
        <f t="shared" si="7"/>
        <v>9.7437226498494436</v>
      </c>
      <c r="N7" s="31">
        <f t="shared" si="2"/>
        <v>7.1858593534790742</v>
      </c>
      <c r="O7" s="31">
        <f>(1.01325*M7/$G$101)*SQRT(($I$101+273)/293)*1000</f>
        <v>9.8047557857537395</v>
      </c>
      <c r="P7" s="32">
        <f>(F7)/(O7)</f>
        <v>0.33825421789891574</v>
      </c>
      <c r="Q7" s="38">
        <f>(O7)/((F7/3600)*($P$101))</f>
        <v>0.2365085068175182</v>
      </c>
    </row>
    <row r="8" spans="3:25" x14ac:dyDescent="0.25">
      <c r="C8" s="33">
        <v>104.209</v>
      </c>
      <c r="D8" s="34">
        <v>1150</v>
      </c>
      <c r="E8" s="34">
        <v>7.2800000000000004E-2</v>
      </c>
      <c r="F8" s="29">
        <f t="shared" si="3"/>
        <v>3.2760000000000002</v>
      </c>
      <c r="G8" s="34">
        <v>1.2847599999999999</v>
      </c>
      <c r="H8" s="31">
        <f t="shared" si="4"/>
        <v>62.692626241887901</v>
      </c>
      <c r="I8" s="31">
        <f t="shared" si="0"/>
        <v>85.011201184000001</v>
      </c>
      <c r="J8" s="30">
        <f t="shared" si="1"/>
        <v>671693.4414538272</v>
      </c>
      <c r="K8" s="31">
        <f t="shared" si="5"/>
        <v>671.69344145382718</v>
      </c>
      <c r="L8" s="30">
        <f t="shared" si="6"/>
        <v>10237.704995979102</v>
      </c>
      <c r="M8" s="30">
        <f t="shared" si="7"/>
        <v>10.237704995979103</v>
      </c>
      <c r="N8" s="31">
        <f t="shared" si="2"/>
        <v>7.5501644337806137</v>
      </c>
      <c r="O8" s="31">
        <f>(1.01325*M8/$G$101)*SQRT(($I$101+273)/293)*1000</f>
        <v>10.301832359084756</v>
      </c>
      <c r="P8" s="32">
        <f>(F8)/(O8)</f>
        <v>0.31800168026526199</v>
      </c>
      <c r="Q8" s="38">
        <f>(O8)/((F8/3600)*($P$101))</f>
        <v>0.25157099777984748</v>
      </c>
    </row>
    <row r="9" spans="3:25" x14ac:dyDescent="0.25">
      <c r="C9" s="33">
        <v>105.81100000000001</v>
      </c>
      <c r="D9" s="34">
        <v>1200</v>
      </c>
      <c r="E9" s="34">
        <v>7.4399999999999994E-2</v>
      </c>
      <c r="F9" s="29">
        <f t="shared" si="3"/>
        <v>3.3479999999999999</v>
      </c>
      <c r="G9" s="34">
        <v>1.2918099999999999</v>
      </c>
      <c r="H9" s="31">
        <f t="shared" si="4"/>
        <v>63.656397002949845</v>
      </c>
      <c r="I9" s="31">
        <f t="shared" si="0"/>
        <v>86.318074335999995</v>
      </c>
      <c r="J9" s="30">
        <f t="shared" si="1"/>
        <v>682019.35277827154</v>
      </c>
      <c r="K9" s="31">
        <f t="shared" si="5"/>
        <v>682.01935277827158</v>
      </c>
      <c r="L9" s="30">
        <f t="shared" si="6"/>
        <v>10847.049128239809</v>
      </c>
      <c r="M9" s="30">
        <f t="shared" si="7"/>
        <v>10.847049128239808</v>
      </c>
      <c r="N9" s="31">
        <f t="shared" si="2"/>
        <v>7.9995472199748461</v>
      </c>
      <c r="O9" s="31">
        <f>(1.01325*M9/$G$101)*SQRT(($I$101+273)/293)*1000</f>
        <v>10.914993326509313</v>
      </c>
      <c r="P9" s="32">
        <f>(F9)/(O9)</f>
        <v>0.30673404003543375</v>
      </c>
      <c r="Q9" s="38">
        <f>(O9)/((F9/3600)*($P$101))</f>
        <v>0.26081226586641132</v>
      </c>
    </row>
    <row r="10" spans="3:25" x14ac:dyDescent="0.25">
      <c r="C10" s="33">
        <v>107.51</v>
      </c>
      <c r="D10" s="34">
        <v>1250</v>
      </c>
      <c r="E10" s="34">
        <v>7.8950000000000006E-2</v>
      </c>
      <c r="F10" s="29">
        <f t="shared" si="3"/>
        <v>3.5527500000000001</v>
      </c>
      <c r="G10" s="34">
        <v>1.2972900000000001</v>
      </c>
      <c r="H10" s="31">
        <f t="shared" si="4"/>
        <v>64.678523421828913</v>
      </c>
      <c r="I10" s="31">
        <f t="shared" si="0"/>
        <v>87.704077760000004</v>
      </c>
      <c r="J10" s="30">
        <f t="shared" si="1"/>
        <v>692970.49094320985</v>
      </c>
      <c r="K10" s="31">
        <f t="shared" si="5"/>
        <v>692.97049094320982</v>
      </c>
      <c r="L10" s="30">
        <f t="shared" si="6"/>
        <v>11480.436932528499</v>
      </c>
      <c r="M10" s="30">
        <f t="shared" si="7"/>
        <v>11.480436932528498</v>
      </c>
      <c r="N10" s="31">
        <f t="shared" si="2"/>
        <v>8.466661878446553</v>
      </c>
      <c r="O10" s="31">
        <f>(1.01325*M10/$G$101)*SQRT(($I$101+273)/293)*1000</f>
        <v>11.552348571716475</v>
      </c>
      <c r="P10" s="32">
        <f>(F10)/(O10)</f>
        <v>0.30753486859790313</v>
      </c>
      <c r="Q10" s="38">
        <f>(O10)/((F10/3600)*($P$101))</f>
        <v>0.26013310414110702</v>
      </c>
    </row>
    <row r="11" spans="3:25" x14ac:dyDescent="0.25">
      <c r="C11" s="33">
        <v>109.488</v>
      </c>
      <c r="D11" s="34">
        <v>1300</v>
      </c>
      <c r="E11" s="34">
        <v>7.9000000000000001E-2</v>
      </c>
      <c r="F11" s="29">
        <f t="shared" si="3"/>
        <v>3.5549999999999997</v>
      </c>
      <c r="G11" s="34">
        <v>1.29895</v>
      </c>
      <c r="H11" s="31">
        <f t="shared" si="4"/>
        <v>65.868497557522119</v>
      </c>
      <c r="I11" s="31">
        <f t="shared" si="0"/>
        <v>89.317682687999991</v>
      </c>
      <c r="J11" s="30">
        <f t="shared" si="1"/>
        <v>705719.96197925927</v>
      </c>
      <c r="K11" s="31">
        <f t="shared" si="5"/>
        <v>705.71996197925932</v>
      </c>
      <c r="L11" s="30">
        <f t="shared" si="6"/>
        <v>12159.323616625685</v>
      </c>
      <c r="M11" s="30">
        <f t="shared" si="7"/>
        <v>12.159323616625684</v>
      </c>
      <c r="N11" s="31">
        <f t="shared" si="2"/>
        <v>8.9673313252464926</v>
      </c>
      <c r="O11" s="31">
        <f>(1.01325*M11/$G$101)*SQRT(($I$101+273)/293)*1000</f>
        <v>12.235487694511182</v>
      </c>
      <c r="P11" s="32">
        <f>(F11)/(O11)</f>
        <v>0.29054828779687847</v>
      </c>
      <c r="Q11" s="38">
        <f>(O11)/((F11/3600)*($P$101))</f>
        <v>0.27534149523513213</v>
      </c>
    </row>
    <row r="12" spans="3:25" x14ac:dyDescent="0.25">
      <c r="C12" s="33">
        <v>111.797</v>
      </c>
      <c r="D12" s="34">
        <v>1350</v>
      </c>
      <c r="E12" s="34">
        <v>7.9600000000000004E-2</v>
      </c>
      <c r="F12" s="29">
        <f t="shared" si="3"/>
        <v>3.5820000000000003</v>
      </c>
      <c r="G12" s="34">
        <v>1.2946899999999999</v>
      </c>
      <c r="H12" s="31">
        <f t="shared" si="4"/>
        <v>67.257602855457222</v>
      </c>
      <c r="I12" s="31">
        <f t="shared" si="0"/>
        <v>91.201309471999991</v>
      </c>
      <c r="J12" s="30">
        <f t="shared" si="1"/>
        <v>720602.93903802463</v>
      </c>
      <c r="K12" s="31">
        <f t="shared" si="5"/>
        <v>720.6029390380246</v>
      </c>
      <c r="L12" s="30">
        <f t="shared" si="6"/>
        <v>12893.281372575198</v>
      </c>
      <c r="M12" s="30">
        <f t="shared" si="7"/>
        <v>12.893281372575199</v>
      </c>
      <c r="N12" s="31">
        <f t="shared" si="2"/>
        <v>9.5086149183021522</v>
      </c>
      <c r="O12" s="31">
        <f>(1.01325*M12/$G$101)*SQRT(($I$101+273)/293)*1000</f>
        <v>12.974042845632608</v>
      </c>
      <c r="P12" s="32">
        <f>(F12)/(O12)</f>
        <v>0.27608973105910406</v>
      </c>
      <c r="Q12" s="38">
        <f>(O12)/((F12/3600)*($P$101))</f>
        <v>0.28976086757415093</v>
      </c>
    </row>
    <row r="13" spans="3:25" x14ac:dyDescent="0.25">
      <c r="C13" s="33">
        <v>114.268</v>
      </c>
      <c r="D13" s="34">
        <v>1400</v>
      </c>
      <c r="E13" s="34">
        <v>8.3500000000000005E-2</v>
      </c>
      <c r="F13" s="29">
        <f t="shared" si="3"/>
        <v>3.7574999999999998</v>
      </c>
      <c r="G13" s="34">
        <v>1.2855000000000001</v>
      </c>
      <c r="H13" s="31">
        <f t="shared" si="4"/>
        <v>68.744168117994093</v>
      </c>
      <c r="I13" s="31">
        <f t="shared" si="0"/>
        <v>93.217091967999991</v>
      </c>
      <c r="J13" s="30">
        <f t="shared" si="1"/>
        <v>736530.10937679</v>
      </c>
      <c r="K13" s="31">
        <f t="shared" si="5"/>
        <v>736.53010937679005</v>
      </c>
      <c r="L13" s="30">
        <f t="shared" si="6"/>
        <v>13666.339461398067</v>
      </c>
      <c r="M13" s="30">
        <f t="shared" si="7"/>
        <v>13.666339461398067</v>
      </c>
      <c r="N13" s="31">
        <f t="shared" si="2"/>
        <v>10.078734460696589</v>
      </c>
      <c r="O13" s="31">
        <f>(1.01325*M13/$G$101)*SQRT(($I$101+273)/293)*1000</f>
        <v>13.751943247921551</v>
      </c>
      <c r="P13" s="32">
        <f>(F13)/(O13)</f>
        <v>0.27323411188218094</v>
      </c>
      <c r="Q13" s="38">
        <f>(O13)/((F13/3600)*($P$101))</f>
        <v>0.29278921086725856</v>
      </c>
    </row>
    <row r="14" spans="3:25" x14ac:dyDescent="0.25">
      <c r="C14" s="33">
        <v>115.783</v>
      </c>
      <c r="D14" s="34">
        <v>1450</v>
      </c>
      <c r="E14" s="34">
        <v>8.4699999999999998E-2</v>
      </c>
      <c r="F14" s="29">
        <f t="shared" si="3"/>
        <v>3.8114999999999997</v>
      </c>
      <c r="G14" s="34">
        <v>1.2781800000000001</v>
      </c>
      <c r="H14" s="31">
        <f t="shared" si="4"/>
        <v>69.655599268436561</v>
      </c>
      <c r="I14" s="31">
        <f t="shared" si="0"/>
        <v>94.452992607999988</v>
      </c>
      <c r="J14" s="30">
        <f t="shared" si="1"/>
        <v>746295.25023604918</v>
      </c>
      <c r="K14" s="31">
        <f t="shared" si="5"/>
        <v>746.29525023604913</v>
      </c>
      <c r="L14" s="30">
        <f t="shared" si="6"/>
        <v>14342.08667153175</v>
      </c>
      <c r="M14" s="30">
        <f t="shared" si="7"/>
        <v>14.342086671531749</v>
      </c>
      <c r="N14" s="31">
        <f t="shared" si="2"/>
        <v>10.577088589300766</v>
      </c>
      <c r="O14" s="31">
        <f>(1.01325*M14/$G$101)*SQRT(($I$101+273)/293)*1000</f>
        <v>14.431923231584934</v>
      </c>
      <c r="P14" s="32">
        <f>(F14)/(O14)</f>
        <v>0.26410201459902138</v>
      </c>
      <c r="Q14" s="38">
        <f>(O14)/((F14/3600)*($P$101))</f>
        <v>0.30291325161400884</v>
      </c>
    </row>
    <row r="15" spans="3:25" x14ac:dyDescent="0.25">
      <c r="C15" s="33">
        <v>116.985</v>
      </c>
      <c r="D15" s="34">
        <v>1500</v>
      </c>
      <c r="E15" s="34">
        <v>8.8650000000000007E-2</v>
      </c>
      <c r="F15" s="29">
        <f t="shared" si="3"/>
        <v>3.9892500000000002</v>
      </c>
      <c r="G15" s="34">
        <v>1.2795000000000001</v>
      </c>
      <c r="H15" s="31">
        <f t="shared" si="4"/>
        <v>70.378728141592916</v>
      </c>
      <c r="I15" s="31">
        <f t="shared" si="0"/>
        <v>95.43355536</v>
      </c>
      <c r="J15" s="30">
        <f t="shared" si="1"/>
        <v>754042.90654814802</v>
      </c>
      <c r="K15" s="31">
        <f t="shared" si="5"/>
        <v>754.04290654814804</v>
      </c>
      <c r="L15" s="30">
        <f t="shared" si="6"/>
        <v>14990.667821246541</v>
      </c>
      <c r="M15" s="30">
        <f t="shared" si="7"/>
        <v>14.990667821246541</v>
      </c>
      <c r="N15" s="31">
        <f t="shared" si="2"/>
        <v>11.055408127802846</v>
      </c>
      <c r="O15" s="31">
        <f>(1.01325*M15/$G$101)*SQRT(($I$101+273)/293)*1000</f>
        <v>15.084566990928307</v>
      </c>
      <c r="P15" s="32">
        <f>(F15)/(O15)</f>
        <v>0.26445903302355922</v>
      </c>
      <c r="Q15" s="38">
        <f>(O15)/((F15/3600)*($P$101))</f>
        <v>0.30250432017904738</v>
      </c>
    </row>
    <row r="16" spans="3:25" x14ac:dyDescent="0.25">
      <c r="C16" s="33">
        <v>117.788</v>
      </c>
      <c r="D16" s="34">
        <v>1550</v>
      </c>
      <c r="E16" s="34">
        <v>9.3200000000000005E-2</v>
      </c>
      <c r="F16" s="29">
        <f t="shared" si="3"/>
        <v>4.194</v>
      </c>
      <c r="G16" s="34">
        <v>1.27766</v>
      </c>
      <c r="H16" s="31">
        <f t="shared" si="4"/>
        <v>70.861816731563408</v>
      </c>
      <c r="I16" s="31">
        <f t="shared" si="0"/>
        <v>96.088623487999996</v>
      </c>
      <c r="J16" s="30">
        <f t="shared" si="1"/>
        <v>759218.75348543189</v>
      </c>
      <c r="K16" s="31">
        <f t="shared" si="5"/>
        <v>759.21875348543188</v>
      </c>
      <c r="L16" s="30">
        <f t="shared" si="6"/>
        <v>15596.684538245248</v>
      </c>
      <c r="M16" s="30">
        <f t="shared" si="7"/>
        <v>15.596684538245249</v>
      </c>
      <c r="N16" s="31">
        <f t="shared" si="2"/>
        <v>11.502336991718849</v>
      </c>
      <c r="O16" s="31">
        <f>(1.01325*M16/$G$101)*SQRT(($I$101+273)/293)*1000</f>
        <v>15.694379700688511</v>
      </c>
      <c r="P16" s="32">
        <f>(F16)/(O16)</f>
        <v>0.26722942097647923</v>
      </c>
      <c r="Q16" s="38">
        <f>(O16)/((F16/3600)*($P$101))</f>
        <v>0.29936823463402024</v>
      </c>
    </row>
    <row r="17" spans="3:17" x14ac:dyDescent="0.25">
      <c r="C17" s="33">
        <v>118.471</v>
      </c>
      <c r="D17" s="34">
        <v>1600</v>
      </c>
      <c r="E17" s="34">
        <v>9.5899999999999999E-2</v>
      </c>
      <c r="F17" s="29">
        <f t="shared" si="3"/>
        <v>4.3155000000000001</v>
      </c>
      <c r="G17" s="34">
        <v>1.2823500000000001</v>
      </c>
      <c r="H17" s="31">
        <f t="shared" si="4"/>
        <v>71.272712755162232</v>
      </c>
      <c r="I17" s="31">
        <f t="shared" si="0"/>
        <v>96.645798495999998</v>
      </c>
      <c r="J17" s="30">
        <f t="shared" si="1"/>
        <v>763621.12391901226</v>
      </c>
      <c r="K17" s="31">
        <f t="shared" si="5"/>
        <v>763.62112391901223</v>
      </c>
      <c r="L17" s="30">
        <f t="shared" si="6"/>
        <v>16193.158962952164</v>
      </c>
      <c r="M17" s="30">
        <f t="shared" si="7"/>
        <v>16.193158962952165</v>
      </c>
      <c r="N17" s="31">
        <f t="shared" si="2"/>
        <v>11.94222854835685</v>
      </c>
      <c r="O17" s="31">
        <f>(1.01325*M17/$G$101)*SQRT(($I$101+273)/293)*1000</f>
        <v>16.29459034674889</v>
      </c>
      <c r="P17" s="32">
        <f>(F17)/(O17)</f>
        <v>0.26484249730531162</v>
      </c>
      <c r="Q17" s="38">
        <f>(O17)/((F17/3600)*($P$101))</f>
        <v>0.30206632551034907</v>
      </c>
    </row>
    <row r="18" spans="3:17" x14ac:dyDescent="0.25">
      <c r="C18" s="33">
        <v>118.77200000000001</v>
      </c>
      <c r="D18" s="34">
        <v>1650</v>
      </c>
      <c r="E18" s="34">
        <v>9.8750000000000004E-2</v>
      </c>
      <c r="F18" s="29">
        <f t="shared" si="3"/>
        <v>4.4437500000000005</v>
      </c>
      <c r="G18" s="34">
        <v>1.2902800000000001</v>
      </c>
      <c r="H18" s="31">
        <f t="shared" si="4"/>
        <v>71.453795775811201</v>
      </c>
      <c r="I18" s="31">
        <f t="shared" si="0"/>
        <v>96.891347072000002</v>
      </c>
      <c r="J18" s="30">
        <f t="shared" si="1"/>
        <v>765561.26081580238</v>
      </c>
      <c r="K18" s="31">
        <f t="shared" si="5"/>
        <v>765.56126081580237</v>
      </c>
      <c r="L18" s="30">
        <f t="shared" si="6"/>
        <v>16741.622928679775</v>
      </c>
      <c r="M18" s="30">
        <f t="shared" si="7"/>
        <v>16.741622928679774</v>
      </c>
      <c r="N18" s="31">
        <f t="shared" si="2"/>
        <v>12.346713062110009</v>
      </c>
      <c r="O18" s="31">
        <f>(1.01325*M18/$G$101)*SQRT(($I$101+273)/293)*1000</f>
        <v>16.846489803916661</v>
      </c>
      <c r="P18" s="32">
        <f>(F18)/(O18)</f>
        <v>0.26377898611061801</v>
      </c>
      <c r="Q18" s="38">
        <f>(O18)/((F18/3600)*($P$101))</f>
        <v>0.30328420462747291</v>
      </c>
    </row>
    <row r="19" spans="3:17" x14ac:dyDescent="0.25">
      <c r="C19" s="33">
        <v>118.65600000000001</v>
      </c>
      <c r="D19" s="34">
        <v>1700</v>
      </c>
      <c r="E19" s="34">
        <v>0.10005</v>
      </c>
      <c r="F19" s="29">
        <f t="shared" si="3"/>
        <v>4.5022500000000001</v>
      </c>
      <c r="G19" s="34">
        <v>1.29942</v>
      </c>
      <c r="H19" s="31">
        <f t="shared" si="4"/>
        <v>71.384009628318566</v>
      </c>
      <c r="I19" s="31">
        <f t="shared" si="0"/>
        <v>96.796717055999991</v>
      </c>
      <c r="J19" s="30">
        <f t="shared" si="1"/>
        <v>764813.56686222204</v>
      </c>
      <c r="K19" s="31">
        <f t="shared" si="5"/>
        <v>764.81356686222205</v>
      </c>
      <c r="L19" s="30">
        <f t="shared" si="6"/>
        <v>17232.098461035232</v>
      </c>
      <c r="M19" s="30">
        <f t="shared" si="7"/>
        <v>17.232098461035232</v>
      </c>
      <c r="N19" s="31">
        <f t="shared" si="2"/>
        <v>12.708431916236419</v>
      </c>
      <c r="O19" s="31">
        <f>(1.01325*M19/$G$101)*SQRT(($I$101+273)/293)*1000</f>
        <v>17.340037597347248</v>
      </c>
      <c r="P19" s="32">
        <f>(F19)/(O19)</f>
        <v>0.2596447657465733</v>
      </c>
      <c r="Q19" s="38">
        <f>(O19)/((F19/3600)*($P$101))</f>
        <v>0.30811327842473868</v>
      </c>
    </row>
    <row r="20" spans="3:17" x14ac:dyDescent="0.25">
      <c r="C20" s="33">
        <v>118.861</v>
      </c>
      <c r="D20" s="34">
        <v>1750</v>
      </c>
      <c r="E20" s="34">
        <v>0.10305</v>
      </c>
      <c r="F20" s="29">
        <f t="shared" si="3"/>
        <v>4.6372500000000008</v>
      </c>
      <c r="G20" s="34">
        <v>1.31053</v>
      </c>
      <c r="H20" s="31">
        <f t="shared" si="4"/>
        <v>71.507338595870195</v>
      </c>
      <c r="I20" s="31">
        <f t="shared" si="0"/>
        <v>96.963951135999991</v>
      </c>
      <c r="J20" s="30">
        <f t="shared" si="1"/>
        <v>766134.92255604942</v>
      </c>
      <c r="K20" s="31">
        <f t="shared" si="5"/>
        <v>766.13492255604945</v>
      </c>
      <c r="L20" s="30">
        <f t="shared" si="6"/>
        <v>17769.572132194007</v>
      </c>
      <c r="M20" s="30">
        <f t="shared" si="7"/>
        <v>17.769572132194007</v>
      </c>
      <c r="N20" s="31">
        <f t="shared" si="2"/>
        <v>13.10481124125802</v>
      </c>
      <c r="O20" s="31">
        <f>(1.01325*M20/$G$101)*SQRT(($I$101+273)/293)*1000</f>
        <v>17.880877918481154</v>
      </c>
      <c r="P20" s="32">
        <f>(F20)/(O20)</f>
        <v>0.25934129303612519</v>
      </c>
      <c r="Q20" s="38">
        <f>(O20)/((F20/3600)*($P$101))</f>
        <v>0.30847382251948724</v>
      </c>
    </row>
    <row r="21" spans="3:17" x14ac:dyDescent="0.25">
      <c r="C21" s="33">
        <v>119.584</v>
      </c>
      <c r="D21" s="34">
        <v>1800</v>
      </c>
      <c r="E21" s="34">
        <v>0.10929999999999999</v>
      </c>
      <c r="F21" s="29">
        <f t="shared" si="3"/>
        <v>4.9184999999999999</v>
      </c>
      <c r="G21" s="34">
        <v>1.3149</v>
      </c>
      <c r="H21" s="31">
        <f t="shared" si="4"/>
        <v>71.942298808259579</v>
      </c>
      <c r="I21" s="31">
        <f t="shared" si="0"/>
        <v>97.553757183999991</v>
      </c>
      <c r="J21" s="30">
        <f t="shared" si="1"/>
        <v>770795.11849086406</v>
      </c>
      <c r="K21" s="31">
        <f t="shared" si="5"/>
        <v>770.79511849086407</v>
      </c>
      <c r="L21" s="30">
        <f t="shared" si="6"/>
        <v>18388.45001396021</v>
      </c>
      <c r="M21" s="30">
        <f t="shared" si="7"/>
        <v>18.38845001396021</v>
      </c>
      <c r="N21" s="31">
        <f t="shared" si="2"/>
        <v>13.561225034544689</v>
      </c>
      <c r="O21" s="31">
        <f>(1.01325*M21/$G$101)*SQRT(($I$101+273)/293)*1000</f>
        <v>18.503632353308582</v>
      </c>
      <c r="P21" s="32">
        <f>(F21)/(O21)</f>
        <v>0.26581267429476013</v>
      </c>
      <c r="Q21" s="38">
        <f>(O21)/((F21/3600)*($P$101))</f>
        <v>0.30096382805015481</v>
      </c>
    </row>
    <row r="22" spans="3:17" x14ac:dyDescent="0.25">
      <c r="C22" s="33">
        <v>119.934</v>
      </c>
      <c r="D22" s="34">
        <v>1850</v>
      </c>
      <c r="E22" s="34">
        <v>0.11415</v>
      </c>
      <c r="F22" s="29">
        <f t="shared" si="3"/>
        <v>5.1367500000000001</v>
      </c>
      <c r="G22" s="34">
        <v>1.3184899999999999</v>
      </c>
      <c r="H22" s="31">
        <f t="shared" si="4"/>
        <v>72.152860460176981</v>
      </c>
      <c r="I22" s="31">
        <f t="shared" si="0"/>
        <v>97.839278783999987</v>
      </c>
      <c r="J22" s="30">
        <f t="shared" si="1"/>
        <v>773051.09162666649</v>
      </c>
      <c r="K22" s="31">
        <f t="shared" si="5"/>
        <v>773.05109162666645</v>
      </c>
      <c r="L22" s="30">
        <f t="shared" si="6"/>
        <v>18954.554833387512</v>
      </c>
      <c r="M22" s="30">
        <f t="shared" si="7"/>
        <v>18.954554833387512</v>
      </c>
      <c r="N22" s="31">
        <f t="shared" si="2"/>
        <v>13.978719431493078</v>
      </c>
      <c r="O22" s="31">
        <f>(1.01325*M22/$G$101)*SQRT(($I$101+273)/293)*1000</f>
        <v>19.073283163690455</v>
      </c>
      <c r="P22" s="32">
        <f>(F22)/(O22)</f>
        <v>0.26931650706988713</v>
      </c>
      <c r="Q22" s="38">
        <f>(O22)/((F22/3600)*($P$101))</f>
        <v>0.29704826068919776</v>
      </c>
    </row>
    <row r="23" spans="3:17" x14ac:dyDescent="0.25">
      <c r="C23" s="33">
        <v>120.176</v>
      </c>
      <c r="D23" s="34">
        <v>1900</v>
      </c>
      <c r="E23" s="34">
        <v>0.11745</v>
      </c>
      <c r="F23" s="29">
        <f t="shared" si="3"/>
        <v>5.2852499999999996</v>
      </c>
      <c r="G23" s="34">
        <v>1.3189200000000001</v>
      </c>
      <c r="H23" s="31">
        <f t="shared" si="4"/>
        <v>72.298448802359871</v>
      </c>
      <c r="I23" s="31">
        <f t="shared" si="0"/>
        <v>98.036696575999997</v>
      </c>
      <c r="J23" s="30">
        <f t="shared" si="1"/>
        <v>774610.93590913573</v>
      </c>
      <c r="K23" s="31">
        <f t="shared" si="5"/>
        <v>774.61093590913572</v>
      </c>
      <c r="L23" s="30">
        <f t="shared" si="6"/>
        <v>19506.119830540305</v>
      </c>
      <c r="M23" s="30">
        <f t="shared" si="7"/>
        <v>19.506119830540307</v>
      </c>
      <c r="N23" s="31">
        <f t="shared" si="2"/>
        <v>14.385490912606947</v>
      </c>
      <c r="O23" s="31">
        <f>(1.01325*M23/$G$101)*SQRT(($I$101+273)/293)*1000</f>
        <v>19.628303076653253</v>
      </c>
      <c r="P23" s="32">
        <f>(F23)/(O23)</f>
        <v>0.26926678171616897</v>
      </c>
      <c r="Q23" s="38">
        <f>(O23)/((F23/3600)*($P$101))</f>
        <v>0.2971031164338982</v>
      </c>
    </row>
    <row r="24" spans="3:17" x14ac:dyDescent="0.25">
      <c r="C24" s="33">
        <v>120.94799999999999</v>
      </c>
      <c r="D24" s="34">
        <v>1950</v>
      </c>
      <c r="E24" s="34">
        <v>0.12055</v>
      </c>
      <c r="F24" s="29">
        <f t="shared" si="3"/>
        <v>5.4247500000000004</v>
      </c>
      <c r="G24" s="34">
        <v>1.31484</v>
      </c>
      <c r="H24" s="31">
        <f t="shared" si="4"/>
        <v>72.762887646017688</v>
      </c>
      <c r="I24" s="31">
        <f t="shared" si="0"/>
        <v>98.666475647999988</v>
      </c>
      <c r="J24" s="30">
        <f t="shared" si="1"/>
        <v>779586.96808296291</v>
      </c>
      <c r="K24" s="31">
        <f t="shared" si="5"/>
        <v>779.58696808296293</v>
      </c>
      <c r="L24" s="30">
        <f t="shared" si="6"/>
        <v>20148.041878337946</v>
      </c>
      <c r="M24" s="30">
        <f t="shared" si="7"/>
        <v>20.148041878337946</v>
      </c>
      <c r="N24" s="31">
        <f t="shared" si="2"/>
        <v>14.858899456459786</v>
      </c>
      <c r="O24" s="31">
        <f>(1.01325*M24/$G$101)*SQRT(($I$101+273)/293)*1000</f>
        <v>20.274246022519435</v>
      </c>
      <c r="P24" s="32">
        <f>(F24)/(O24)</f>
        <v>0.26756851988352653</v>
      </c>
      <c r="Q24" s="38">
        <f>(O24)/((F24/3600)*($P$101))</f>
        <v>0.29898883484060185</v>
      </c>
    </row>
    <row r="25" spans="3:17" x14ac:dyDescent="0.25">
      <c r="C25" s="33">
        <v>122.157</v>
      </c>
      <c r="D25" s="34">
        <v>2000</v>
      </c>
      <c r="E25" s="34">
        <v>0.12554999999999999</v>
      </c>
      <c r="F25" s="29">
        <f t="shared" si="3"/>
        <v>5.64975</v>
      </c>
      <c r="G25" s="34">
        <v>1.31653</v>
      </c>
      <c r="H25" s="31">
        <f t="shared" si="4"/>
        <v>73.490227752212377</v>
      </c>
      <c r="I25" s="31">
        <f t="shared" si="0"/>
        <v>99.652748831999986</v>
      </c>
      <c r="J25" s="30">
        <f t="shared" si="1"/>
        <v>787379.74385777756</v>
      </c>
      <c r="K25" s="31">
        <f t="shared" si="5"/>
        <v>787.37974385777761</v>
      </c>
      <c r="L25" s="30">
        <f t="shared" si="6"/>
        <v>20871.222909376</v>
      </c>
      <c r="M25" s="30">
        <f t="shared" si="7"/>
        <v>20.871222909375998</v>
      </c>
      <c r="N25" s="31">
        <f t="shared" si="2"/>
        <v>15.392235365423055</v>
      </c>
      <c r="O25" s="31">
        <f>(1.01325*M25/$G$101)*SQRT(($I$101+273)/293)*1000</f>
        <v>21.001956945030891</v>
      </c>
      <c r="P25" s="32">
        <f>(F25)/(O25)</f>
        <v>0.26901064575969164</v>
      </c>
      <c r="Q25" s="38">
        <f>(O25)/((F25/3600)*($P$101))</f>
        <v>0.29738600037213525</v>
      </c>
    </row>
    <row r="26" spans="3:17" x14ac:dyDescent="0.25">
      <c r="C26" s="33">
        <v>122.845</v>
      </c>
      <c r="D26" s="34">
        <v>2050</v>
      </c>
      <c r="E26" s="34">
        <v>0.12784999999999999</v>
      </c>
      <c r="F26" s="29">
        <f t="shared" si="3"/>
        <v>5.7532499999999995</v>
      </c>
      <c r="G26" s="34">
        <v>1.32098</v>
      </c>
      <c r="H26" s="31">
        <f t="shared" si="4"/>
        <v>73.904131799410024</v>
      </c>
      <c r="I26" s="31">
        <f t="shared" si="0"/>
        <v>100.21400272</v>
      </c>
      <c r="J26" s="30">
        <f t="shared" si="1"/>
        <v>791814.34247901221</v>
      </c>
      <c r="K26" s="31">
        <f t="shared" si="5"/>
        <v>791.81434247901223</v>
      </c>
      <c r="L26" s="30">
        <f t="shared" si="6"/>
        <v>21513.490940018601</v>
      </c>
      <c r="M26" s="30">
        <f t="shared" si="7"/>
        <v>21.513490940018599</v>
      </c>
      <c r="N26" s="31">
        <f t="shared" si="2"/>
        <v>15.865899066791345</v>
      </c>
      <c r="O26" s="31">
        <f>(1.01325*M26/$G$101)*SQRT(($I$101+273)/293)*1000</f>
        <v>21.648248040923789</v>
      </c>
      <c r="P26" s="32">
        <f>(F26)/(O26)</f>
        <v>0.26576053586988063</v>
      </c>
      <c r="Q26" s="38">
        <f>(O26)/((F26/3600)*($P$101))</f>
        <v>0.30102287285862833</v>
      </c>
    </row>
    <row r="27" spans="3:17" x14ac:dyDescent="0.25">
      <c r="C27" s="33">
        <v>123.79600000000001</v>
      </c>
      <c r="D27" s="34">
        <v>2100</v>
      </c>
      <c r="E27" s="34">
        <v>0.13089999999999999</v>
      </c>
      <c r="F27" s="29">
        <f t="shared" si="3"/>
        <v>5.8904999999999994</v>
      </c>
      <c r="G27" s="34">
        <v>1.32287</v>
      </c>
      <c r="H27" s="31">
        <f t="shared" si="4"/>
        <v>74.476257887905604</v>
      </c>
      <c r="I27" s="31">
        <f t="shared" si="0"/>
        <v>100.989805696</v>
      </c>
      <c r="J27" s="30">
        <f t="shared" si="1"/>
        <v>797944.14377086412</v>
      </c>
      <c r="K27" s="31">
        <f t="shared" si="5"/>
        <v>797.94414377086412</v>
      </c>
      <c r="L27" s="30">
        <f t="shared" si="6"/>
        <v>22208.818216340998</v>
      </c>
      <c r="M27" s="30">
        <f t="shared" si="7"/>
        <v>22.208818216340998</v>
      </c>
      <c r="N27" s="31">
        <f t="shared" si="2"/>
        <v>16.378693220714396</v>
      </c>
      <c r="O27" s="31">
        <f>(1.01325*M27/$G$101)*SQRT(($I$101+273)/293)*1000</f>
        <v>22.347930737210284</v>
      </c>
      <c r="P27" s="32">
        <f>(F27)/(O27)</f>
        <v>0.263581450527411</v>
      </c>
      <c r="Q27" s="38">
        <f>(O27)/((F27/3600)*($P$101))</f>
        <v>0.30351149460603055</v>
      </c>
    </row>
    <row r="28" spans="3:17" x14ac:dyDescent="0.25">
      <c r="C28" s="33">
        <v>124.794</v>
      </c>
      <c r="D28" s="34">
        <v>2150</v>
      </c>
      <c r="E28" s="34">
        <v>0.13435</v>
      </c>
      <c r="F28" s="29">
        <f t="shared" si="3"/>
        <v>6.04575</v>
      </c>
      <c r="G28" s="34">
        <v>1.3216399999999999</v>
      </c>
      <c r="H28" s="31">
        <f t="shared" si="4"/>
        <v>75.076659398230078</v>
      </c>
      <c r="I28" s="31">
        <f t="shared" si="0"/>
        <v>101.80395014399998</v>
      </c>
      <c r="J28" s="30">
        <f t="shared" si="1"/>
        <v>804376.89002666634</v>
      </c>
      <c r="K28" s="31">
        <f t="shared" si="5"/>
        <v>804.37689002666639</v>
      </c>
      <c r="L28" s="30">
        <f t="shared" si="6"/>
        <v>22920.902167981516</v>
      </c>
      <c r="M28" s="30">
        <f t="shared" si="7"/>
        <v>22.920902167981517</v>
      </c>
      <c r="N28" s="31">
        <f t="shared" si="2"/>
        <v>16.903845188626523</v>
      </c>
      <c r="O28" s="31">
        <f>(1.01325*M28/$G$101)*SQRT(($I$101+273)/293)*1000</f>
        <v>23.064475069975924</v>
      </c>
      <c r="P28" s="32">
        <f>(F28)/(O28)</f>
        <v>0.262123893201889</v>
      </c>
      <c r="Q28" s="38">
        <f>(O28)/((F28/3600)*($P$101))</f>
        <v>0.30519919043924637</v>
      </c>
    </row>
    <row r="29" spans="3:17" x14ac:dyDescent="0.25">
      <c r="C29" s="33">
        <v>125.137</v>
      </c>
      <c r="D29" s="34">
        <v>2200</v>
      </c>
      <c r="E29" s="34">
        <v>0.13769999999999999</v>
      </c>
      <c r="F29" s="29">
        <f t="shared" si="3"/>
        <v>6.1964999999999995</v>
      </c>
      <c r="G29" s="34">
        <v>1.3165199999999999</v>
      </c>
      <c r="H29" s="31">
        <f t="shared" si="4"/>
        <v>75.283009817109132</v>
      </c>
      <c r="I29" s="31">
        <f t="shared" si="0"/>
        <v>102.08376131199999</v>
      </c>
      <c r="J29" s="30">
        <f t="shared" si="1"/>
        <v>806587.74369975307</v>
      </c>
      <c r="K29" s="31">
        <f t="shared" si="5"/>
        <v>806.5877436997531</v>
      </c>
      <c r="L29" s="30">
        <f t="shared" si="6"/>
        <v>23518.410269830161</v>
      </c>
      <c r="M29" s="30">
        <f t="shared" si="7"/>
        <v>23.518410269830163</v>
      </c>
      <c r="N29" s="31">
        <f t="shared" si="2"/>
        <v>17.344499067718097</v>
      </c>
      <c r="O29" s="31">
        <f>(1.01325*M29/$G$101)*SQRT(($I$101+273)/293)*1000</f>
        <v>23.665725867967975</v>
      </c>
      <c r="P29" s="32">
        <f>(F29)/(O29)</f>
        <v>0.26183435211624267</v>
      </c>
      <c r="Q29" s="38">
        <f>(O29)/((F29/3600)*($P$101))</f>
        <v>0.30553668513474347</v>
      </c>
    </row>
    <row r="30" spans="3:17" x14ac:dyDescent="0.25">
      <c r="C30" s="33">
        <v>126.02800000000001</v>
      </c>
      <c r="D30" s="34">
        <v>2250</v>
      </c>
      <c r="E30" s="34">
        <v>0.14105000000000001</v>
      </c>
      <c r="F30" s="29">
        <f t="shared" si="3"/>
        <v>6.3472500000000007</v>
      </c>
      <c r="G30" s="34">
        <v>1.3046500000000001</v>
      </c>
      <c r="H30" s="31">
        <f t="shared" si="4"/>
        <v>75.81903962241887</v>
      </c>
      <c r="I30" s="31">
        <f t="shared" si="0"/>
        <v>102.810617728</v>
      </c>
      <c r="J30" s="30">
        <f t="shared" si="1"/>
        <v>812330.806739753</v>
      </c>
      <c r="K30" s="31">
        <f t="shared" si="5"/>
        <v>812.33080673975303</v>
      </c>
      <c r="L30" s="30">
        <f t="shared" si="6"/>
        <v>24224.181102398499</v>
      </c>
      <c r="M30" s="30">
        <f t="shared" si="7"/>
        <v>24.2241811023985</v>
      </c>
      <c r="N30" s="31">
        <f t="shared" si="2"/>
        <v>17.864995198496434</v>
      </c>
      <c r="O30" s="31">
        <f>(1.01325*M30/$G$101)*SQRT(($I$101+273)/293)*1000</f>
        <v>24.375917537283147</v>
      </c>
      <c r="P30" s="32">
        <f>(F30)/(O30)</f>
        <v>0.26039019824758736</v>
      </c>
      <c r="Q30" s="38">
        <f>(O30)/((F30/3600)*($P$101))</f>
        <v>0.30723122659146113</v>
      </c>
    </row>
    <row r="31" spans="3:17" x14ac:dyDescent="0.25">
      <c r="C31" s="33">
        <v>126.66</v>
      </c>
      <c r="D31" s="34">
        <v>2300</v>
      </c>
      <c r="E31" s="34">
        <v>0.14495</v>
      </c>
      <c r="F31" s="29">
        <f t="shared" si="3"/>
        <v>6.5227499999999994</v>
      </c>
      <c r="G31" s="34">
        <v>1.2964599999999999</v>
      </c>
      <c r="H31" s="31">
        <f t="shared" si="4"/>
        <v>76.199253805309723</v>
      </c>
      <c r="I31" s="31">
        <f t="shared" si="0"/>
        <v>103.32618815999999</v>
      </c>
      <c r="J31" s="30">
        <f t="shared" si="1"/>
        <v>816404.44965925906</v>
      </c>
      <c r="K31" s="31">
        <f t="shared" si="5"/>
        <v>816.40444965925906</v>
      </c>
      <c r="L31" s="30">
        <f t="shared" si="6"/>
        <v>24886.674179595098</v>
      </c>
      <c r="M31" s="30">
        <f t="shared" si="7"/>
        <v>24.886674179595097</v>
      </c>
      <c r="N31" s="31">
        <f t="shared" si="2"/>
        <v>18.35357458919388</v>
      </c>
      <c r="O31" s="31">
        <f>(1.01325*M31/$G$101)*SQRT(($I$101+273)/293)*1000</f>
        <v>25.042560366219323</v>
      </c>
      <c r="P31" s="32">
        <f>(F31)/(O31)</f>
        <v>0.26046657788229738</v>
      </c>
      <c r="Q31" s="38">
        <f>(O31)/((F31/3600)*($P$101))</f>
        <v>0.3071411336165798</v>
      </c>
    </row>
    <row r="32" spans="3:17" x14ac:dyDescent="0.25">
      <c r="C32" s="33">
        <v>126.822</v>
      </c>
      <c r="D32" s="34">
        <v>2350</v>
      </c>
      <c r="E32" s="34">
        <v>0.14985000000000001</v>
      </c>
      <c r="F32" s="29">
        <f t="shared" si="3"/>
        <v>6.7432499999999997</v>
      </c>
      <c r="G32" s="34">
        <v>1.2822899999999999</v>
      </c>
      <c r="H32" s="31">
        <f t="shared" si="4"/>
        <v>76.296713769911506</v>
      </c>
      <c r="I32" s="31">
        <f t="shared" si="0"/>
        <v>103.458343872</v>
      </c>
      <c r="J32" s="30">
        <f t="shared" si="1"/>
        <v>817448.6429392593</v>
      </c>
      <c r="K32" s="31">
        <f t="shared" si="5"/>
        <v>817.44864293925934</v>
      </c>
      <c r="L32" s="30">
        <f t="shared" si="6"/>
        <v>25460.211223099275</v>
      </c>
      <c r="M32" s="30">
        <f t="shared" si="7"/>
        <v>25.460211223099275</v>
      </c>
      <c r="N32" s="31">
        <f t="shared" si="2"/>
        <v>18.776550147585301</v>
      </c>
      <c r="O32" s="31">
        <f>(1.01325*M32/$G$101)*SQRT(($I$101+273)/293)*1000</f>
        <v>25.619689954952907</v>
      </c>
      <c r="P32" s="32">
        <f>(F32)/(O32)</f>
        <v>0.26320576134436652</v>
      </c>
      <c r="Q32" s="38">
        <f>(O32)/((F32/3600)*($P$101))</f>
        <v>0.30394471455102989</v>
      </c>
    </row>
    <row r="33" spans="3:17" x14ac:dyDescent="0.25">
      <c r="C33" s="33">
        <v>126.69</v>
      </c>
      <c r="D33" s="34">
        <v>2400</v>
      </c>
      <c r="E33" s="34">
        <v>0.1537</v>
      </c>
      <c r="F33" s="29">
        <f t="shared" si="3"/>
        <v>6.9165000000000001</v>
      </c>
      <c r="G33" s="34">
        <v>1.2730399999999999</v>
      </c>
      <c r="H33" s="31">
        <f t="shared" si="4"/>
        <v>76.217301946902651</v>
      </c>
      <c r="I33" s="31">
        <f t="shared" si="0"/>
        <v>103.35066144</v>
      </c>
      <c r="J33" s="30">
        <f t="shared" si="1"/>
        <v>816597.81878518511</v>
      </c>
      <c r="K33" s="31">
        <f t="shared" si="5"/>
        <v>816.59781878518515</v>
      </c>
      <c r="L33" s="30">
        <f t="shared" si="6"/>
        <v>25974.854297883991</v>
      </c>
      <c r="M33" s="30">
        <f t="shared" si="7"/>
        <v>25.97485429788399</v>
      </c>
      <c r="N33" s="31">
        <f t="shared" si="2"/>
        <v>19.156092226679899</v>
      </c>
      <c r="O33" s="31">
        <f>(1.01325*M33/$G$101)*SQRT(($I$101+273)/293)*1000</f>
        <v>26.137556672471952</v>
      </c>
      <c r="P33" s="32">
        <f>(F33)/(O33)</f>
        <v>0.26461922538017685</v>
      </c>
      <c r="Q33" s="38">
        <f>(O33)/((F33/3600)*($P$101))</f>
        <v>0.30232119334891294</v>
      </c>
    </row>
    <row r="34" spans="3:17" x14ac:dyDescent="0.25">
      <c r="C34" s="33">
        <v>126.55200000000001</v>
      </c>
      <c r="D34" s="34">
        <v>2450</v>
      </c>
      <c r="E34" s="34">
        <v>0.15565000000000001</v>
      </c>
      <c r="F34" s="29">
        <f t="shared" si="3"/>
        <v>7.0042500000000008</v>
      </c>
      <c r="G34" s="34">
        <v>1.2698400000000001</v>
      </c>
      <c r="H34" s="31">
        <f t="shared" si="4"/>
        <v>76.134280495575211</v>
      </c>
      <c r="I34" s="31">
        <f t="shared" si="0"/>
        <v>103.238084352</v>
      </c>
      <c r="J34" s="30">
        <f t="shared" si="1"/>
        <v>815708.32080592588</v>
      </c>
      <c r="K34" s="31">
        <f t="shared" si="5"/>
        <v>815.70832080592584</v>
      </c>
      <c r="L34" s="30">
        <f t="shared" si="6"/>
        <v>26487.113935292338</v>
      </c>
      <c r="M34" s="30">
        <f t="shared" si="7"/>
        <v>26.487113935292339</v>
      </c>
      <c r="N34" s="31">
        <f t="shared" si="2"/>
        <v>19.533876554001392</v>
      </c>
      <c r="O34" s="31">
        <f>(1.01325*M34/$G$101)*SQRT(($I$101+273)/293)*1000</f>
        <v>26.653025023140291</v>
      </c>
      <c r="P34" s="32">
        <f>(F34)/(O34)</f>
        <v>0.26279381023050385</v>
      </c>
      <c r="Q34" s="38">
        <f>(O34)/((F34/3600)*($P$101))</f>
        <v>0.30442117312363537</v>
      </c>
    </row>
    <row r="35" spans="3:17" x14ac:dyDescent="0.25">
      <c r="C35" s="33">
        <v>126.438</v>
      </c>
      <c r="D35" s="34">
        <v>2500</v>
      </c>
      <c r="E35" s="34">
        <v>0.15959999999999999</v>
      </c>
      <c r="F35" s="29">
        <f t="shared" si="3"/>
        <v>7.1820000000000004</v>
      </c>
      <c r="G35" s="34">
        <v>1.2744599999999999</v>
      </c>
      <c r="H35" s="31">
        <f t="shared" si="4"/>
        <v>76.065697557522114</v>
      </c>
      <c r="I35" s="31">
        <f t="shared" si="0"/>
        <v>103.145085888</v>
      </c>
      <c r="J35" s="30">
        <f t="shared" si="1"/>
        <v>814973.5181274073</v>
      </c>
      <c r="K35" s="31">
        <f t="shared" si="5"/>
        <v>814.97351812740726</v>
      </c>
      <c r="L35" s="30">
        <f t="shared" si="6"/>
        <v>27003.320339969083</v>
      </c>
      <c r="M35" s="30">
        <f t="shared" si="7"/>
        <v>27.003320339969083</v>
      </c>
      <c r="N35" s="31">
        <f>(H35*D35)/9549</f>
        <v>19.914571567054693</v>
      </c>
      <c r="O35" s="31">
        <f>(1.01325*M35/$G$101)*SQRT(($I$101+273)/293)*1000</f>
        <v>27.172464863002279</v>
      </c>
      <c r="P35" s="32">
        <f>(F35)/(O35)</f>
        <v>0.26431168597365379</v>
      </c>
      <c r="Q35" s="38">
        <f>(O35)/((F35/3600)*($P$101))</f>
        <v>0.30267295865221139</v>
      </c>
    </row>
    <row r="36" spans="3:17" x14ac:dyDescent="0.25">
      <c r="C36" s="33">
        <v>126.239</v>
      </c>
      <c r="D36" s="34">
        <v>2550</v>
      </c>
      <c r="E36" s="34">
        <v>0.16259999999999999</v>
      </c>
      <c r="F36" s="29">
        <f t="shared" si="3"/>
        <v>7.3170000000000002</v>
      </c>
      <c r="G36" s="34">
        <v>1.2787599999999999</v>
      </c>
      <c r="H36" s="31">
        <f t="shared" si="4"/>
        <v>75.945978218289085</v>
      </c>
      <c r="I36" s="31">
        <f t="shared" si="0"/>
        <v>102.982746464</v>
      </c>
      <c r="J36" s="30">
        <f t="shared" si="1"/>
        <v>813690.83625876554</v>
      </c>
      <c r="K36" s="31">
        <f t="shared" si="5"/>
        <v>813.69083625876556</v>
      </c>
      <c r="L36" s="30">
        <f t="shared" si="6"/>
        <v>27500.036377713226</v>
      </c>
      <c r="M36" s="30">
        <f t="shared" si="7"/>
        <v>27.500036377713226</v>
      </c>
      <c r="N36" s="31">
        <f t="shared" si="2"/>
        <v>20.280892706737582</v>
      </c>
      <c r="O36" s="31">
        <f>(1.01325*M36/$G$101)*SQRT(($I$101+273)/293)*1000</f>
        <v>27.672292251359213</v>
      </c>
      <c r="P36" s="32">
        <f>(F36)/(O36)</f>
        <v>0.26441611462962927</v>
      </c>
      <c r="Q36" s="38">
        <f>(O36)/((F36/3600)*($P$101))</f>
        <v>0.30255342081573555</v>
      </c>
    </row>
    <row r="37" spans="3:17" x14ac:dyDescent="0.25">
      <c r="C37" s="33">
        <v>126.161</v>
      </c>
      <c r="D37" s="34">
        <v>2600</v>
      </c>
      <c r="E37" s="34">
        <v>0.16805</v>
      </c>
      <c r="F37" s="29">
        <f t="shared" si="3"/>
        <v>7.5622499999999997</v>
      </c>
      <c r="G37" s="34">
        <v>1.27634</v>
      </c>
      <c r="H37" s="31">
        <f t="shared" si="4"/>
        <v>75.899053050147486</v>
      </c>
      <c r="I37" s="31">
        <f t="shared" ref="I37:I68" si="8">C37*0.815776</f>
        <v>102.919115936</v>
      </c>
      <c r="J37" s="30">
        <f t="shared" ref="J37:J68" si="9">L37*(60*2)/($M$101*$N$101*4*D37)</f>
        <v>813188.07653135806</v>
      </c>
      <c r="K37" s="31">
        <f t="shared" si="5"/>
        <v>813.18807653135809</v>
      </c>
      <c r="L37" s="30">
        <f t="shared" si="6"/>
        <v>28021.928006669463</v>
      </c>
      <c r="M37" s="30">
        <f t="shared" si="7"/>
        <v>28.021928006669462</v>
      </c>
      <c r="N37" s="31">
        <f t="shared" ref="N37:N69" si="10">(H37*D37)/9549</f>
        <v>20.665780493285524</v>
      </c>
      <c r="O37" s="31">
        <f>(1.01325*M37/$G$101)*SQRT(($I$101+273)/293)*1000</f>
        <v>28.197452926845415</v>
      </c>
      <c r="P37" s="32">
        <f>(F37)/(O37)</f>
        <v>0.26818911692553449</v>
      </c>
      <c r="Q37" s="38">
        <f>(O37)/((F37/3600)*($P$101))</f>
        <v>0.29829696639857622</v>
      </c>
    </row>
    <row r="38" spans="3:17" x14ac:dyDescent="0.25">
      <c r="C38" s="33">
        <v>125.84699999999999</v>
      </c>
      <c r="D38" s="34">
        <v>2650</v>
      </c>
      <c r="E38" s="34">
        <v>0.17144999999999999</v>
      </c>
      <c r="F38" s="29">
        <f t="shared" si="3"/>
        <v>7.7152499999999993</v>
      </c>
      <c r="G38" s="34">
        <v>1.28027</v>
      </c>
      <c r="H38" s="31">
        <f t="shared" si="4"/>
        <v>75.710149168141584</v>
      </c>
      <c r="I38" s="31">
        <f t="shared" si="8"/>
        <v>102.66296227199999</v>
      </c>
      <c r="J38" s="30">
        <f t="shared" si="9"/>
        <v>811164.14634666662</v>
      </c>
      <c r="K38" s="31">
        <f t="shared" si="5"/>
        <v>811.1641463466666</v>
      </c>
      <c r="L38" s="30">
        <f t="shared" si="6"/>
        <v>28489.726712804179</v>
      </c>
      <c r="M38" s="30">
        <f t="shared" si="7"/>
        <v>28.489726712804178</v>
      </c>
      <c r="N38" s="31">
        <f t="shared" si="10"/>
        <v>21.010775504825133</v>
      </c>
      <c r="O38" s="31">
        <f>(1.01325*M38/$G$101)*SQRT(($I$101+273)/293)*1000</f>
        <v>28.668181850006349</v>
      </c>
      <c r="P38" s="32">
        <f>(F38)/(O38)</f>
        <v>0.26912240337969989</v>
      </c>
      <c r="Q38" s="38">
        <f>(O38)/((F38/3600)*($P$101))</f>
        <v>0.29726250581646846</v>
      </c>
    </row>
    <row r="39" spans="3:17" x14ac:dyDescent="0.25">
      <c r="C39" s="33">
        <v>124.911</v>
      </c>
      <c r="D39" s="34">
        <v>2700</v>
      </c>
      <c r="E39" s="34">
        <v>0.17465</v>
      </c>
      <c r="F39" s="29">
        <f t="shared" si="3"/>
        <v>7.8592500000000003</v>
      </c>
      <c r="G39" s="34">
        <v>1.2837099999999999</v>
      </c>
      <c r="H39" s="31">
        <f t="shared" si="4"/>
        <v>75.147047150442461</v>
      </c>
      <c r="I39" s="31">
        <f t="shared" si="8"/>
        <v>101.89939593599999</v>
      </c>
      <c r="J39" s="30">
        <f t="shared" si="9"/>
        <v>805131.02961777768</v>
      </c>
      <c r="K39" s="31">
        <f t="shared" si="5"/>
        <v>805.1310296177777</v>
      </c>
      <c r="L39" s="30">
        <f t="shared" si="6"/>
        <v>28811.375430999768</v>
      </c>
      <c r="M39" s="30">
        <f t="shared" si="7"/>
        <v>28.811375430999767</v>
      </c>
      <c r="N39" s="31">
        <f t="shared" si="10"/>
        <v>21.247986941689668</v>
      </c>
      <c r="O39" s="31">
        <f>(1.01325*M39/$G$101)*SQRT(($I$101+273)/293)*1000</f>
        <v>28.991845324844405</v>
      </c>
      <c r="P39" s="32">
        <f>(F39)/(O39)</f>
        <v>0.27108484858206172</v>
      </c>
      <c r="Q39" s="38">
        <f>(O39)/((F39/3600)*($P$101))</f>
        <v>0.29511055456787255</v>
      </c>
    </row>
    <row r="40" spans="3:17" x14ac:dyDescent="0.25">
      <c r="C40" s="33">
        <v>123.92700000000001</v>
      </c>
      <c r="D40" s="34">
        <v>2750</v>
      </c>
      <c r="E40" s="34">
        <v>0.1784</v>
      </c>
      <c r="F40" s="29">
        <f t="shared" si="3"/>
        <v>8.0280000000000005</v>
      </c>
      <c r="G40" s="34">
        <v>1.2811999999999999</v>
      </c>
      <c r="H40" s="31">
        <f t="shared" si="4"/>
        <v>74.555068106194682</v>
      </c>
      <c r="I40" s="31">
        <f t="shared" si="8"/>
        <v>101.096672352</v>
      </c>
      <c r="J40" s="30">
        <f t="shared" si="9"/>
        <v>798788.52228740731</v>
      </c>
      <c r="K40" s="31">
        <f t="shared" si="5"/>
        <v>798.78852228740732</v>
      </c>
      <c r="L40" s="30">
        <f t="shared" si="6"/>
        <v>29113.751623313274</v>
      </c>
      <c r="M40" s="30">
        <f t="shared" si="7"/>
        <v>29.113751623313274</v>
      </c>
      <c r="N40" s="31">
        <f t="shared" si="10"/>
        <v>21.470985159915738</v>
      </c>
      <c r="O40" s="31">
        <f>(1.01325*M40/$G$101)*SQRT(($I$101+273)/293)*1000</f>
        <v>29.296115553749758</v>
      </c>
      <c r="P40" s="32">
        <f>(F40)/(O40)</f>
        <v>0.27402950351117306</v>
      </c>
      <c r="Q40" s="38">
        <f>(O40)/((F40/3600)*($P$101))</f>
        <v>0.29193936775037127</v>
      </c>
    </row>
    <row r="41" spans="3:17" x14ac:dyDescent="0.25">
      <c r="C41" s="33">
        <v>123.68899999999999</v>
      </c>
      <c r="D41" s="34">
        <v>2800</v>
      </c>
      <c r="E41" s="34">
        <v>0.18004999999999999</v>
      </c>
      <c r="F41" s="29">
        <f t="shared" si="3"/>
        <v>8.102249999999998</v>
      </c>
      <c r="G41" s="34">
        <v>1.2744800000000001</v>
      </c>
      <c r="H41" s="31">
        <f t="shared" si="4"/>
        <v>74.411886182890839</v>
      </c>
      <c r="I41" s="31">
        <f t="shared" si="8"/>
        <v>100.90251766399999</v>
      </c>
      <c r="J41" s="30">
        <f t="shared" si="9"/>
        <v>797254.46055506158</v>
      </c>
      <c r="K41" s="31">
        <f t="shared" si="5"/>
        <v>797.25446055506154</v>
      </c>
      <c r="L41" s="30">
        <f t="shared" si="6"/>
        <v>29586.163434047423</v>
      </c>
      <c r="M41" s="30">
        <f t="shared" si="7"/>
        <v>29.586163434047425</v>
      </c>
      <c r="N41" s="31">
        <f t="shared" si="10"/>
        <v>21.819382271661365</v>
      </c>
      <c r="O41" s="31">
        <f>(1.01325*M41/$G$101)*SQRT(($I$101+273)/293)*1000</f>
        <v>29.771486477266926</v>
      </c>
      <c r="P41" s="32">
        <f>(F41)/(O41)</f>
        <v>0.27214798314443445</v>
      </c>
      <c r="Q41" s="38">
        <f>(O41)/((F41/3600)*($P$101))</f>
        <v>0.29395771769340057</v>
      </c>
    </row>
    <row r="42" spans="3:17" x14ac:dyDescent="0.25">
      <c r="C42" s="33">
        <v>123.389</v>
      </c>
      <c r="D42" s="34">
        <v>2850</v>
      </c>
      <c r="E42" s="34">
        <v>0.18310000000000001</v>
      </c>
      <c r="F42" s="29">
        <f t="shared" si="3"/>
        <v>8.2394999999999996</v>
      </c>
      <c r="G42" s="34">
        <v>1.2603599999999999</v>
      </c>
      <c r="H42" s="31">
        <f t="shared" si="4"/>
        <v>74.231404766961646</v>
      </c>
      <c r="I42" s="31">
        <f t="shared" si="8"/>
        <v>100.65778486399999</v>
      </c>
      <c r="J42" s="30">
        <f t="shared" si="9"/>
        <v>795320.76929580246</v>
      </c>
      <c r="K42" s="31">
        <f t="shared" si="5"/>
        <v>795.32076929580251</v>
      </c>
      <c r="L42" s="30">
        <f t="shared" si="6"/>
        <v>30041.446958259607</v>
      </c>
      <c r="M42" s="30">
        <f t="shared" si="7"/>
        <v>30.041446958259606</v>
      </c>
      <c r="N42" s="31">
        <f t="shared" si="10"/>
        <v>22.155147511345763</v>
      </c>
      <c r="O42" s="31">
        <f>(1.01325*M42/$G$101)*SQRT(($I$101+273)/293)*1000</f>
        <v>30.229621825387358</v>
      </c>
      <c r="P42" s="32">
        <f>(F42)/(O42)</f>
        <v>0.27256378024154854</v>
      </c>
      <c r="Q42" s="38">
        <f>(O42)/((F42/3600)*($P$101))</f>
        <v>0.29350928406225968</v>
      </c>
    </row>
    <row r="43" spans="3:17" x14ac:dyDescent="0.25">
      <c r="C43" s="33">
        <v>122.51900000000001</v>
      </c>
      <c r="D43" s="34">
        <v>2900</v>
      </c>
      <c r="E43" s="34">
        <v>0.18790000000000001</v>
      </c>
      <c r="F43" s="29">
        <f t="shared" si="3"/>
        <v>8.4555000000000007</v>
      </c>
      <c r="G43" s="34">
        <v>1.2531000000000001</v>
      </c>
      <c r="H43" s="31">
        <f t="shared" si="4"/>
        <v>73.70800866076695</v>
      </c>
      <c r="I43" s="31">
        <f t="shared" si="8"/>
        <v>99.948059743999991</v>
      </c>
      <c r="J43" s="30">
        <f t="shared" si="9"/>
        <v>789713.06464395043</v>
      </c>
      <c r="K43" s="31">
        <f t="shared" si="5"/>
        <v>789.71306464395047</v>
      </c>
      <c r="L43" s="30">
        <f t="shared" si="6"/>
        <v>30352.955389122726</v>
      </c>
      <c r="M43" s="30">
        <f t="shared" si="7"/>
        <v>30.352955389122727</v>
      </c>
      <c r="N43" s="31">
        <f t="shared" si="10"/>
        <v>22.384880627942628</v>
      </c>
      <c r="O43" s="31">
        <f>(1.01325*M43/$G$101)*SQRT(($I$101+273)/293)*1000</f>
        <v>30.543081495738654</v>
      </c>
      <c r="P43" s="32">
        <f>(F43)/(O43)</f>
        <v>0.27683847162506198</v>
      </c>
      <c r="Q43" s="38">
        <f>(O43)/((F43/3600)*($P$101))</f>
        <v>0.28897717694507624</v>
      </c>
    </row>
    <row r="44" spans="3:17" x14ac:dyDescent="0.25">
      <c r="C44" s="33">
        <v>121.837</v>
      </c>
      <c r="D44" s="34">
        <v>2950</v>
      </c>
      <c r="E44" s="34">
        <v>0.19255</v>
      </c>
      <c r="F44" s="29">
        <f t="shared" si="3"/>
        <v>8.6647499999999997</v>
      </c>
      <c r="G44" s="34">
        <v>1.23943</v>
      </c>
      <c r="H44" s="31">
        <f t="shared" si="4"/>
        <v>73.297714241887903</v>
      </c>
      <c r="I44" s="31">
        <f t="shared" si="8"/>
        <v>99.391700512</v>
      </c>
      <c r="J44" s="30">
        <f t="shared" si="9"/>
        <v>785317.13984790107</v>
      </c>
      <c r="K44" s="31">
        <f t="shared" si="5"/>
        <v>785.3171398479011</v>
      </c>
      <c r="L44" s="30">
        <f t="shared" si="6"/>
        <v>30704.409888702445</v>
      </c>
      <c r="M44" s="30">
        <f t="shared" si="7"/>
        <v>30.704409888702443</v>
      </c>
      <c r="N44" s="31">
        <f t="shared" si="10"/>
        <v>22.64407341224938</v>
      </c>
      <c r="O44" s="31">
        <f>(1.01325*M44/$G$101)*SQRT(($I$101+273)/293)*1000</f>
        <v>30.896737450656122</v>
      </c>
      <c r="P44" s="32">
        <f>(F44)/(O44)</f>
        <v>0.28044223160578385</v>
      </c>
      <c r="Q44" s="38">
        <f>(O44)/((F44/3600)*($P$101))</f>
        <v>0.28526374056406589</v>
      </c>
    </row>
    <row r="45" spans="3:17" x14ac:dyDescent="0.25">
      <c r="C45" s="33">
        <v>121.709</v>
      </c>
      <c r="D45" s="34">
        <v>3000</v>
      </c>
      <c r="E45" s="34">
        <v>0.19900000000000001</v>
      </c>
      <c r="F45" s="29">
        <f t="shared" si="3"/>
        <v>8.9550000000000001</v>
      </c>
      <c r="G45" s="34">
        <v>1.2273499999999999</v>
      </c>
      <c r="H45" s="31">
        <f t="shared" si="4"/>
        <v>73.220708837758096</v>
      </c>
      <c r="I45" s="31">
        <f t="shared" si="8"/>
        <v>99.287281183999994</v>
      </c>
      <c r="J45" s="30">
        <f t="shared" si="9"/>
        <v>784492.0982439504</v>
      </c>
      <c r="K45" s="31">
        <f t="shared" si="5"/>
        <v>784.49209824395041</v>
      </c>
      <c r="L45" s="30">
        <f t="shared" si="6"/>
        <v>31192.019316255846</v>
      </c>
      <c r="M45" s="30">
        <f t="shared" si="7"/>
        <v>31.192019316255845</v>
      </c>
      <c r="N45" s="31">
        <f t="shared" si="10"/>
        <v>23.00367855411816</v>
      </c>
      <c r="O45" s="31">
        <f>(1.01325*M45/$G$101)*SQRT(($I$101+273)/293)*1000</f>
        <v>31.387401186457975</v>
      </c>
      <c r="P45" s="32">
        <f>(F45)/(O45)</f>
        <v>0.28530555769184279</v>
      </c>
      <c r="Q45" s="38">
        <f>(O45)/((F45/3600)*($P$101))</f>
        <v>0.28040112729387356</v>
      </c>
    </row>
    <row r="46" spans="3:17" x14ac:dyDescent="0.25">
      <c r="C46" s="33">
        <v>121.123</v>
      </c>
      <c r="D46" s="34">
        <v>3050</v>
      </c>
      <c r="E46" s="34">
        <v>0.20605000000000001</v>
      </c>
      <c r="F46" s="29">
        <f t="shared" si="3"/>
        <v>9.2722499999999997</v>
      </c>
      <c r="G46" s="34">
        <v>1.2193000000000001</v>
      </c>
      <c r="H46" s="31">
        <f t="shared" si="4"/>
        <v>72.868168471976389</v>
      </c>
      <c r="I46" s="31">
        <f t="shared" si="8"/>
        <v>98.809236447999993</v>
      </c>
      <c r="J46" s="30">
        <f t="shared" si="9"/>
        <v>780714.95465086412</v>
      </c>
      <c r="K46" s="31">
        <f t="shared" si="5"/>
        <v>780.71495465086412</v>
      </c>
      <c r="L46" s="30">
        <f t="shared" si="6"/>
        <v>31559.201085405119</v>
      </c>
      <c r="M46" s="30">
        <f t="shared" si="7"/>
        <v>31.559201085405117</v>
      </c>
      <c r="N46" s="31">
        <f t="shared" si="10"/>
        <v>23.274469980053198</v>
      </c>
      <c r="O46" s="31">
        <f>(1.01325*M46/$G$101)*SQRT(($I$101+273)/293)*1000</f>
        <v>31.756882924071395</v>
      </c>
      <c r="P46" s="32">
        <f>(F46)/(O46)</f>
        <v>0.29197607404257325</v>
      </c>
      <c r="Q46" s="38">
        <f>(O46)/((F46/3600)*($P$101))</f>
        <v>0.273995053404051</v>
      </c>
    </row>
    <row r="47" spans="3:17" x14ac:dyDescent="0.25">
      <c r="C47" s="33">
        <v>121.124</v>
      </c>
      <c r="D47" s="34">
        <v>3100</v>
      </c>
      <c r="E47" s="34">
        <v>0.21004999999999999</v>
      </c>
      <c r="F47" s="29">
        <f t="shared" si="3"/>
        <v>9.4522499999999994</v>
      </c>
      <c r="G47" s="34">
        <v>1.20692</v>
      </c>
      <c r="H47" s="31">
        <f t="shared" si="4"/>
        <v>72.868770076696151</v>
      </c>
      <c r="I47" s="31">
        <f t="shared" si="8"/>
        <v>98.810052223999989</v>
      </c>
      <c r="J47" s="30">
        <f t="shared" si="9"/>
        <v>780721.40028839489</v>
      </c>
      <c r="K47" s="31">
        <f t="shared" si="5"/>
        <v>780.72140028839488</v>
      </c>
      <c r="L47" s="30">
        <f t="shared" si="6"/>
        <v>32076.829864000025</v>
      </c>
      <c r="M47" s="30">
        <f t="shared" si="7"/>
        <v>32.076829864000025</v>
      </c>
      <c r="N47" s="31">
        <f t="shared" si="10"/>
        <v>23.656213974003357</v>
      </c>
      <c r="O47" s="31">
        <f>(1.01325*M47/$G$101)*SQRT(($I$101+273)/293)*1000</f>
        <v>32.277754047376561</v>
      </c>
      <c r="P47" s="32">
        <f>(F47)/(O47)</f>
        <v>0.29284100703308535</v>
      </c>
      <c r="Q47" s="38">
        <f>(O47)/((F47/3600)*($P$101))</f>
        <v>0.27318578368008939</v>
      </c>
    </row>
    <row r="48" spans="3:17" x14ac:dyDescent="0.25">
      <c r="C48" s="33">
        <v>120.851</v>
      </c>
      <c r="D48" s="34">
        <v>3150</v>
      </c>
      <c r="E48" s="34">
        <v>0.21604999999999999</v>
      </c>
      <c r="F48" s="29">
        <f t="shared" si="3"/>
        <v>9.7222500000000007</v>
      </c>
      <c r="G48" s="34">
        <v>1.1927399999999999</v>
      </c>
      <c r="H48" s="31">
        <f t="shared" si="4"/>
        <v>72.704531988200571</v>
      </c>
      <c r="I48" s="31">
        <f t="shared" si="8"/>
        <v>98.587345375999988</v>
      </c>
      <c r="J48" s="30">
        <f t="shared" si="9"/>
        <v>778961.74124246894</v>
      </c>
      <c r="K48" s="31">
        <f t="shared" si="5"/>
        <v>778.96174124246897</v>
      </c>
      <c r="L48" s="30">
        <f t="shared" si="6"/>
        <v>32520.734396866927</v>
      </c>
      <c r="M48" s="30">
        <f t="shared" si="7"/>
        <v>32.520734396866928</v>
      </c>
      <c r="N48" s="31">
        <f t="shared" si="10"/>
        <v>23.983587366512911</v>
      </c>
      <c r="O48" s="31">
        <f>(1.01325*M48/$G$101)*SQRT(($I$101+273)/293)*1000</f>
        <v>32.724439127951619</v>
      </c>
      <c r="P48" s="32">
        <f>(F48)/(O48)</f>
        <v>0.29709447309352749</v>
      </c>
      <c r="Q48" s="38">
        <f>(O48)/((F48/3600)*($P$101))</f>
        <v>0.26927461546824338</v>
      </c>
    </row>
    <row r="49" spans="3:17" x14ac:dyDescent="0.25">
      <c r="C49" s="33">
        <v>120.596</v>
      </c>
      <c r="D49" s="34">
        <v>3200</v>
      </c>
      <c r="E49" s="34">
        <v>0.21795</v>
      </c>
      <c r="F49" s="29">
        <f t="shared" si="3"/>
        <v>9.8077500000000004</v>
      </c>
      <c r="G49" s="34">
        <v>1.1848099999999999</v>
      </c>
      <c r="H49" s="31">
        <f t="shared" si="4"/>
        <v>72.551122784660762</v>
      </c>
      <c r="I49" s="31">
        <f t="shared" si="8"/>
        <v>98.379322496</v>
      </c>
      <c r="J49" s="30">
        <f t="shared" si="9"/>
        <v>777318.1036720986</v>
      </c>
      <c r="K49" s="31">
        <f t="shared" si="5"/>
        <v>777.31810367209857</v>
      </c>
      <c r="L49" s="30">
        <f t="shared" si="6"/>
        <v>32967.227393981295</v>
      </c>
      <c r="M49" s="30">
        <f t="shared" si="7"/>
        <v>32.967227393981297</v>
      </c>
      <c r="N49" s="31">
        <f t="shared" si="10"/>
        <v>24.312869715249182</v>
      </c>
      <c r="O49" s="31">
        <f>(1.01325*M49/$G$101)*SQRT(($I$101+273)/293)*1000</f>
        <v>33.173728886504364</v>
      </c>
      <c r="P49" s="32">
        <f>(F49)/(O49)</f>
        <v>0.29564810255593427</v>
      </c>
      <c r="Q49" s="38">
        <f>(O49)/((F49/3600)*($P$101))</f>
        <v>0.27059196155288917</v>
      </c>
    </row>
    <row r="50" spans="3:17" x14ac:dyDescent="0.25">
      <c r="C50" s="33">
        <v>120.84</v>
      </c>
      <c r="D50" s="34">
        <v>3250</v>
      </c>
      <c r="E50" s="34">
        <v>0.22305</v>
      </c>
      <c r="F50" s="29">
        <f t="shared" si="3"/>
        <v>10.03725</v>
      </c>
      <c r="G50" s="34">
        <v>1.17378</v>
      </c>
      <c r="H50" s="31">
        <f t="shared" si="4"/>
        <v>72.697914336283176</v>
      </c>
      <c r="I50" s="31">
        <f t="shared" si="8"/>
        <v>98.578371840000003</v>
      </c>
      <c r="J50" s="30">
        <f t="shared" si="9"/>
        <v>778890.83922962961</v>
      </c>
      <c r="K50" s="31">
        <f t="shared" si="5"/>
        <v>778.89083922962959</v>
      </c>
      <c r="L50" s="30">
        <f t="shared" si="6"/>
        <v>33550.084617333589</v>
      </c>
      <c r="M50" s="30">
        <f t="shared" si="7"/>
        <v>33.550084617333589</v>
      </c>
      <c r="N50" s="31">
        <f t="shared" si="10"/>
        <v>24.742718776093866</v>
      </c>
      <c r="O50" s="31">
        <f>(1.01325*M50/$G$101)*SQRT(($I$101+273)/293)*1000</f>
        <v>33.760237035216903</v>
      </c>
      <c r="P50" s="32">
        <f>(F50)/(O50)</f>
        <v>0.29730982011558948</v>
      </c>
      <c r="Q50" s="38">
        <f>(O50)/((F50/3600)*($P$101))</f>
        <v>0.26907957486536171</v>
      </c>
    </row>
    <row r="51" spans="3:17" x14ac:dyDescent="0.25">
      <c r="C51" s="33">
        <v>121.633</v>
      </c>
      <c r="D51" s="34">
        <v>3300</v>
      </c>
      <c r="E51" s="34">
        <v>0.22550000000000001</v>
      </c>
      <c r="F51" s="29">
        <f t="shared" si="3"/>
        <v>10.147499999999999</v>
      </c>
      <c r="G51" s="34">
        <v>1.1611800000000001</v>
      </c>
      <c r="H51" s="31">
        <f t="shared" si="4"/>
        <v>73.174986879056036</v>
      </c>
      <c r="I51" s="31">
        <f t="shared" si="8"/>
        <v>99.225282207999996</v>
      </c>
      <c r="J51" s="30">
        <f t="shared" si="9"/>
        <v>784002.22979160491</v>
      </c>
      <c r="K51" s="31">
        <f t="shared" si="5"/>
        <v>784.00222979160492</v>
      </c>
      <c r="L51" s="30">
        <f t="shared" si="6"/>
        <v>34289.795939852949</v>
      </c>
      <c r="M51" s="30">
        <f t="shared" si="7"/>
        <v>34.289795939852951</v>
      </c>
      <c r="N51" s="31">
        <f t="shared" si="10"/>
        <v>25.288245544128696</v>
      </c>
      <c r="O51" s="31">
        <f>(1.01325*M51/$G$101)*SQRT(($I$101+273)/293)*1000</f>
        <v>34.504581792338179</v>
      </c>
      <c r="P51" s="32">
        <f>(F51)/(O51)</f>
        <v>0.29409137780807054</v>
      </c>
      <c r="Q51" s="38">
        <f>(O51)/((F51/3600)*($P$101))</f>
        <v>0.27202429597310218</v>
      </c>
    </row>
    <row r="52" spans="3:17" x14ac:dyDescent="0.25">
      <c r="C52" s="33">
        <v>122.181</v>
      </c>
      <c r="D52" s="34">
        <v>3350</v>
      </c>
      <c r="E52" s="34">
        <v>0.22850000000000001</v>
      </c>
      <c r="F52" s="29">
        <f t="shared" si="3"/>
        <v>10.282500000000001</v>
      </c>
      <c r="G52" s="34">
        <v>1.1510400000000001</v>
      </c>
      <c r="H52" s="31">
        <f t="shared" si="4"/>
        <v>73.504666265486719</v>
      </c>
      <c r="I52" s="31">
        <f t="shared" si="8"/>
        <v>99.672327455999991</v>
      </c>
      <c r="J52" s="30">
        <f t="shared" si="9"/>
        <v>787534.43915851822</v>
      </c>
      <c r="K52" s="31">
        <f t="shared" si="5"/>
        <v>787.53443915851824</v>
      </c>
      <c r="L52" s="30">
        <f t="shared" si="6"/>
        <v>34966.166773386176</v>
      </c>
      <c r="M52" s="30">
        <f t="shared" si="7"/>
        <v>34.966166773386178</v>
      </c>
      <c r="N52" s="31">
        <f t="shared" si="10"/>
        <v>25.787059586279245</v>
      </c>
      <c r="O52" s="31">
        <f>(1.01325*M52/$G$101)*SQRT(($I$101+273)/293)*1000</f>
        <v>35.185189305679351</v>
      </c>
      <c r="P52" s="32">
        <f>(F52)/(O52)</f>
        <v>0.29223943946040587</v>
      </c>
      <c r="Q52" s="38">
        <f>(O52)/((F52/3600)*($P$101))</f>
        <v>0.27374812977917318</v>
      </c>
    </row>
    <row r="53" spans="3:17" x14ac:dyDescent="0.25">
      <c r="C53" s="33">
        <v>122.93300000000001</v>
      </c>
      <c r="D53" s="34">
        <v>3400</v>
      </c>
      <c r="E53" s="34">
        <v>0.23419999999999999</v>
      </c>
      <c r="F53" s="29">
        <f t="shared" si="3"/>
        <v>10.539</v>
      </c>
      <c r="G53" s="34">
        <v>1.14117</v>
      </c>
      <c r="H53" s="31">
        <f t="shared" si="4"/>
        <v>73.957073014749255</v>
      </c>
      <c r="I53" s="31">
        <f t="shared" si="8"/>
        <v>100.285791008</v>
      </c>
      <c r="J53" s="30">
        <f t="shared" si="9"/>
        <v>792381.55858172837</v>
      </c>
      <c r="K53" s="31">
        <f t="shared" si="5"/>
        <v>792.38155858172843</v>
      </c>
      <c r="L53" s="30">
        <f t="shared" si="6"/>
        <v>35706.471819553073</v>
      </c>
      <c r="M53" s="30">
        <f t="shared" si="7"/>
        <v>35.706471819553073</v>
      </c>
      <c r="N53" s="31">
        <f t="shared" si="10"/>
        <v>26.333024217210962</v>
      </c>
      <c r="O53" s="31">
        <f>(1.01325*M53/$G$101)*SQRT(($I$101+273)/293)*1000</f>
        <v>35.930131505439071</v>
      </c>
      <c r="P53" s="32">
        <f>(F53)/(O53)</f>
        <v>0.29331927155358772</v>
      </c>
      <c r="Q53" s="38">
        <f>(O53)/((F53/3600)*($P$101))</f>
        <v>0.27274034732281294</v>
      </c>
    </row>
    <row r="54" spans="3:17" x14ac:dyDescent="0.25">
      <c r="C54" s="33">
        <v>123.47499999999999</v>
      </c>
      <c r="D54" s="34">
        <v>3450</v>
      </c>
      <c r="E54" s="34">
        <v>0.23605000000000001</v>
      </c>
      <c r="F54" s="29">
        <f t="shared" si="3"/>
        <v>10.622250000000001</v>
      </c>
      <c r="G54" s="34">
        <v>1.12669</v>
      </c>
      <c r="H54" s="31">
        <f t="shared" si="4"/>
        <v>74.283142772861353</v>
      </c>
      <c r="I54" s="31">
        <f t="shared" si="8"/>
        <v>100.72794159999999</v>
      </c>
      <c r="J54" s="30">
        <f t="shared" si="9"/>
        <v>795875.09412345674</v>
      </c>
      <c r="K54" s="31">
        <f t="shared" si="5"/>
        <v>795.87509412345673</v>
      </c>
      <c r="L54" s="30">
        <f t="shared" si="6"/>
        <v>36391.308554304895</v>
      </c>
      <c r="M54" s="30">
        <f t="shared" si="7"/>
        <v>36.391308554304892</v>
      </c>
      <c r="N54" s="31">
        <f t="shared" si="10"/>
        <v>26.838081743258108</v>
      </c>
      <c r="O54" s="31">
        <f>(1.01325*M54/$G$101)*SQRT(($I$101+273)/293)*1000</f>
        <v>36.619257949063616</v>
      </c>
      <c r="P54" s="32">
        <f>(F54)/(O54)</f>
        <v>0.29007278123372299</v>
      </c>
      <c r="Q54" s="38">
        <f>(O54)/((F54/3600)*($P$101))</f>
        <v>0.2757928532961556</v>
      </c>
    </row>
    <row r="55" spans="3:17" x14ac:dyDescent="0.25">
      <c r="C55" s="33">
        <v>123.428</v>
      </c>
      <c r="D55" s="34">
        <v>3500</v>
      </c>
      <c r="E55" s="34">
        <v>0.24195</v>
      </c>
      <c r="F55" s="29">
        <f t="shared" si="3"/>
        <v>10.88775</v>
      </c>
      <c r="G55" s="34">
        <v>1.11975</v>
      </c>
      <c r="H55" s="31">
        <f t="shared" si="4"/>
        <v>74.254867351032445</v>
      </c>
      <c r="I55" s="31">
        <f t="shared" si="8"/>
        <v>100.689600128</v>
      </c>
      <c r="J55" s="30">
        <f t="shared" si="9"/>
        <v>795572.14915950608</v>
      </c>
      <c r="K55" s="31">
        <f t="shared" si="5"/>
        <v>795.57214915950613</v>
      </c>
      <c r="L55" s="30">
        <f t="shared" si="6"/>
        <v>36904.665939752173</v>
      </c>
      <c r="M55" s="30">
        <f t="shared" si="7"/>
        <v>36.904665939752171</v>
      </c>
      <c r="N55" s="31">
        <f t="shared" si="10"/>
        <v>27.216675644424921</v>
      </c>
      <c r="O55" s="31">
        <f>(1.01325*M55/$G$101)*SQRT(($I$101+273)/293)*1000</f>
        <v>37.135830923890786</v>
      </c>
      <c r="P55" s="32">
        <f>(F55)/(O55)</f>
        <v>0.29318719223798295</v>
      </c>
      <c r="Q55" s="38">
        <f>(O55)/((F55/3600)*($P$101))</f>
        <v>0.27286321544040437</v>
      </c>
    </row>
    <row r="56" spans="3:17" x14ac:dyDescent="0.25">
      <c r="C56" s="33">
        <v>124.205</v>
      </c>
      <c r="D56" s="34">
        <v>3550</v>
      </c>
      <c r="E56" s="34">
        <v>0.24545</v>
      </c>
      <c r="F56" s="29">
        <f t="shared" si="3"/>
        <v>11.045250000000001</v>
      </c>
      <c r="G56" s="34">
        <v>1.10622</v>
      </c>
      <c r="H56" s="31">
        <f t="shared" si="4"/>
        <v>74.722314218289071</v>
      </c>
      <c r="I56" s="31">
        <f t="shared" si="8"/>
        <v>101.32345807999999</v>
      </c>
      <c r="J56" s="30">
        <f t="shared" si="9"/>
        <v>800580.40952098754</v>
      </c>
      <c r="K56" s="31">
        <f t="shared" si="5"/>
        <v>800.58040952098759</v>
      </c>
      <c r="L56" s="30">
        <f t="shared" si="6"/>
        <v>37667.515398952222</v>
      </c>
      <c r="M56" s="30">
        <f t="shared" si="7"/>
        <v>37.667515398952226</v>
      </c>
      <c r="N56" s="31">
        <f t="shared" si="10"/>
        <v>27.779266465067153</v>
      </c>
      <c r="O56" s="31">
        <f>(1.01325*M56/$G$101)*SQRT(($I$101+273)/293)*1000</f>
        <v>37.903458751317345</v>
      </c>
      <c r="P56" s="32">
        <f>(F56)/(O56)</f>
        <v>0.29140480483502368</v>
      </c>
      <c r="Q56" s="38">
        <f>(O56)/((F56/3600)*($P$101))</f>
        <v>0.2745321925810088</v>
      </c>
    </row>
    <row r="57" spans="3:17" x14ac:dyDescent="0.25">
      <c r="C57" s="33">
        <v>124.066</v>
      </c>
      <c r="D57" s="34">
        <v>3600</v>
      </c>
      <c r="E57" s="34">
        <v>0.25505</v>
      </c>
      <c r="F57" s="29">
        <f t="shared" si="3"/>
        <v>11.47725</v>
      </c>
      <c r="G57" s="34">
        <v>1.09697</v>
      </c>
      <c r="H57" s="31">
        <f t="shared" si="4"/>
        <v>74.638691162241869</v>
      </c>
      <c r="I57" s="31">
        <f t="shared" si="8"/>
        <v>101.21006521599999</v>
      </c>
      <c r="J57" s="30">
        <f t="shared" si="9"/>
        <v>799684.46590419742</v>
      </c>
      <c r="K57" s="31">
        <f t="shared" si="5"/>
        <v>799.6844659041974</v>
      </c>
      <c r="L57" s="30">
        <f t="shared" si="6"/>
        <v>38155.295682231532</v>
      </c>
      <c r="M57" s="30">
        <f t="shared" si="7"/>
        <v>38.155295682231532</v>
      </c>
      <c r="N57" s="31">
        <f t="shared" si="10"/>
        <v>28.138997610647266</v>
      </c>
      <c r="O57" s="31">
        <f>(1.01325*M57/$G$101)*SQRT(($I$101+273)/293)*1000</f>
        <v>38.394294413058311</v>
      </c>
      <c r="P57" s="32">
        <f>(F57)/(O57)</f>
        <v>0.29893113483279599</v>
      </c>
      <c r="Q57" s="38">
        <f>(O57)/((F57/3600)*($P$101))</f>
        <v>0.26762016624580498</v>
      </c>
    </row>
    <row r="58" spans="3:17" x14ac:dyDescent="0.25">
      <c r="C58" s="33">
        <v>123.967</v>
      </c>
      <c r="D58" s="34">
        <v>3650</v>
      </c>
      <c r="E58" s="34">
        <v>0.25755</v>
      </c>
      <c r="F58" s="29">
        <f t="shared" si="3"/>
        <v>11.58975</v>
      </c>
      <c r="G58" s="34">
        <v>1.0940099999999999</v>
      </c>
      <c r="H58" s="31">
        <f t="shared" si="4"/>
        <v>74.579132294985243</v>
      </c>
      <c r="I58" s="31">
        <f t="shared" si="8"/>
        <v>101.129303392</v>
      </c>
      <c r="J58" s="30">
        <f t="shared" si="9"/>
        <v>799046.34778864193</v>
      </c>
      <c r="K58" s="31">
        <f t="shared" si="5"/>
        <v>799.04634778864192</v>
      </c>
      <c r="L58" s="30">
        <f t="shared" si="6"/>
        <v>38654.36098620687</v>
      </c>
      <c r="M58" s="30">
        <f t="shared" si="7"/>
        <v>38.654360986206868</v>
      </c>
      <c r="N58" s="31">
        <f t="shared" si="10"/>
        <v>28.507051301360995</v>
      </c>
      <c r="O58" s="31">
        <f>(1.01325*M58/$G$101)*SQRT(($I$101+273)/293)*1000</f>
        <v>38.896485783078148</v>
      </c>
      <c r="P58" s="32">
        <f>(F58)/(O58)</f>
        <v>0.29796393598729942</v>
      </c>
      <c r="Q58" s="38">
        <f>(O58)/((F58/3600)*($P$101))</f>
        <v>0.26848886840926267</v>
      </c>
    </row>
    <row r="59" spans="3:17" x14ac:dyDescent="0.25">
      <c r="C59" s="33">
        <v>123.815</v>
      </c>
      <c r="D59" s="34">
        <v>3700</v>
      </c>
      <c r="E59" s="34">
        <v>0.26445000000000002</v>
      </c>
      <c r="F59" s="29">
        <f t="shared" si="3"/>
        <v>11.90025</v>
      </c>
      <c r="G59" s="34">
        <v>1.09659</v>
      </c>
      <c r="H59" s="31">
        <f t="shared" si="4"/>
        <v>74.487688377581108</v>
      </c>
      <c r="I59" s="31">
        <f t="shared" si="8"/>
        <v>101.00530543999999</v>
      </c>
      <c r="J59" s="30">
        <f t="shared" si="9"/>
        <v>798066.61088395061</v>
      </c>
      <c r="K59" s="31">
        <f t="shared" si="5"/>
        <v>798.0666108839506</v>
      </c>
      <c r="L59" s="30">
        <f t="shared" si="6"/>
        <v>39135.828150413981</v>
      </c>
      <c r="M59" s="30">
        <f t="shared" si="7"/>
        <v>39.135828150413978</v>
      </c>
      <c r="N59" s="31">
        <f t="shared" si="10"/>
        <v>28.862126609807319</v>
      </c>
      <c r="O59" s="31">
        <f>(1.01325*M59/$G$101)*SQRT(($I$101+273)/293)*1000</f>
        <v>39.380968781368644</v>
      </c>
      <c r="P59" s="32">
        <f>(F59)/(O59)</f>
        <v>0.30218276411803446</v>
      </c>
      <c r="Q59" s="38">
        <f>(O59)/((F59/3600)*($P$101))</f>
        <v>0.26474044684014969</v>
      </c>
    </row>
    <row r="60" spans="3:17" x14ac:dyDescent="0.25">
      <c r="C60" s="33">
        <v>123.767</v>
      </c>
      <c r="D60" s="34">
        <v>3750</v>
      </c>
      <c r="E60" s="34">
        <v>0.2651</v>
      </c>
      <c r="F60" s="29">
        <f t="shared" si="3"/>
        <v>11.929500000000001</v>
      </c>
      <c r="G60" s="34">
        <v>1.0980799999999999</v>
      </c>
      <c r="H60" s="31">
        <f t="shared" si="4"/>
        <v>74.458811351032438</v>
      </c>
      <c r="I60" s="31">
        <f t="shared" si="8"/>
        <v>100.96614819199999</v>
      </c>
      <c r="J60" s="30">
        <f t="shared" si="9"/>
        <v>797757.22028246894</v>
      </c>
      <c r="K60" s="31">
        <f t="shared" si="5"/>
        <v>797.75722028246889</v>
      </c>
      <c r="L60" s="30">
        <f t="shared" si="6"/>
        <v>39649.313677655686</v>
      </c>
      <c r="M60" s="30">
        <f t="shared" si="7"/>
        <v>39.649313677655684</v>
      </c>
      <c r="N60" s="31">
        <f t="shared" si="10"/>
        <v>29.240815013757629</v>
      </c>
      <c r="O60" s="31">
        <f>(1.01325*M60/$G$101)*SQRT(($I$101+273)/293)*1000</f>
        <v>39.897670700650153</v>
      </c>
      <c r="P60" s="32">
        <f>(F60)/(O60)</f>
        <v>0.29900241769767283</v>
      </c>
      <c r="Q60" s="38">
        <f>(O60)/((F60/3600)*($P$101))</f>
        <v>0.26755636498193658</v>
      </c>
    </row>
    <row r="61" spans="3:17" x14ac:dyDescent="0.25">
      <c r="C61" s="33">
        <v>123.509</v>
      </c>
      <c r="D61" s="34">
        <v>3800</v>
      </c>
      <c r="E61" s="34">
        <v>0.26929999999999998</v>
      </c>
      <c r="F61" s="29">
        <f t="shared" si="3"/>
        <v>12.118499999999999</v>
      </c>
      <c r="G61" s="34">
        <v>1.09907</v>
      </c>
      <c r="H61" s="31">
        <f t="shared" si="4"/>
        <v>74.303597333333315</v>
      </c>
      <c r="I61" s="31">
        <f t="shared" si="8"/>
        <v>100.75567798399999</v>
      </c>
      <c r="J61" s="30">
        <f t="shared" si="9"/>
        <v>796094.24579950597</v>
      </c>
      <c r="K61" s="31">
        <f t="shared" si="5"/>
        <v>796.09424579950598</v>
      </c>
      <c r="L61" s="30">
        <f t="shared" si="6"/>
        <v>40094.217716519139</v>
      </c>
      <c r="M61" s="30">
        <f t="shared" si="7"/>
        <v>40.09421771651914</v>
      </c>
      <c r="N61" s="31">
        <f t="shared" si="10"/>
        <v>29.568925527978489</v>
      </c>
      <c r="O61" s="31">
        <f>(1.01325*M61/$G$101)*SQRT(($I$101+273)/293)*1000</f>
        <v>40.34536154796907</v>
      </c>
      <c r="P61" s="32">
        <f>(F61)/(O61)</f>
        <v>0.30036910155313823</v>
      </c>
      <c r="Q61" s="38">
        <f>(O61)/((F61/3600)*($P$101))</f>
        <v>0.26633897956327318</v>
      </c>
    </row>
    <row r="62" spans="3:17" x14ac:dyDescent="0.25">
      <c r="C62" s="33">
        <v>122.672</v>
      </c>
      <c r="D62" s="34">
        <v>3850</v>
      </c>
      <c r="E62" s="34">
        <v>0.27374999999999999</v>
      </c>
      <c r="F62" s="29">
        <f t="shared" si="3"/>
        <v>12.318750000000001</v>
      </c>
      <c r="G62" s="34">
        <v>1.1053299999999999</v>
      </c>
      <c r="H62" s="31">
        <f t="shared" si="4"/>
        <v>73.800054182890847</v>
      </c>
      <c r="I62" s="31">
        <f t="shared" si="8"/>
        <v>100.072873472</v>
      </c>
      <c r="J62" s="30">
        <f t="shared" si="9"/>
        <v>790699.24718617275</v>
      </c>
      <c r="K62" s="31">
        <f t="shared" si="5"/>
        <v>790.69924718617278</v>
      </c>
      <c r="L62" s="30">
        <f t="shared" si="6"/>
        <v>40346.486195817859</v>
      </c>
      <c r="M62" s="30">
        <f t="shared" si="7"/>
        <v>40.34648619581786</v>
      </c>
      <c r="N62" s="31">
        <f t="shared" si="10"/>
        <v>29.754970007763095</v>
      </c>
      <c r="O62" s="31">
        <f>(1.01325*M62/$G$101)*SQRT(($I$101+273)/293)*1000</f>
        <v>40.599210197079138</v>
      </c>
      <c r="P62" s="32">
        <f>(F62)/(O62)</f>
        <v>0.30342339026305143</v>
      </c>
      <c r="Q62" s="38">
        <f>(O62)/((F62/3600)*($P$101))</f>
        <v>0.2636579860591643</v>
      </c>
    </row>
    <row r="63" spans="3:17" x14ac:dyDescent="0.25">
      <c r="C63" s="33">
        <v>122.157</v>
      </c>
      <c r="D63" s="34">
        <v>3900</v>
      </c>
      <c r="E63" s="34">
        <v>0.27589999999999998</v>
      </c>
      <c r="F63" s="29">
        <f t="shared" si="3"/>
        <v>12.415499999999998</v>
      </c>
      <c r="G63" s="34">
        <v>1.11704</v>
      </c>
      <c r="H63" s="31">
        <f t="shared" si="4"/>
        <v>73.490227752212377</v>
      </c>
      <c r="I63" s="31">
        <f t="shared" si="8"/>
        <v>99.652748831999986</v>
      </c>
      <c r="J63" s="30">
        <f t="shared" si="9"/>
        <v>787379.74385777756</v>
      </c>
      <c r="K63" s="31">
        <f t="shared" si="5"/>
        <v>787.37974385777761</v>
      </c>
      <c r="L63" s="30">
        <f t="shared" si="6"/>
        <v>40698.884673283195</v>
      </c>
      <c r="M63" s="30">
        <f t="shared" si="7"/>
        <v>40.698884673283196</v>
      </c>
      <c r="N63" s="31">
        <f t="shared" si="10"/>
        <v>30.014858962574955</v>
      </c>
      <c r="O63" s="31">
        <f>(1.01325*M63/$G$101)*SQRT(($I$101+273)/293)*1000</f>
        <v>40.953816042810232</v>
      </c>
      <c r="P63" s="32">
        <f>(F63)/(O63)</f>
        <v>0.30315856248955431</v>
      </c>
      <c r="Q63" s="38">
        <f>(O63)/((F63/3600)*($P$101))</f>
        <v>0.26388830763358856</v>
      </c>
    </row>
    <row r="64" spans="3:17" x14ac:dyDescent="0.25">
      <c r="C64" s="33">
        <v>121.184</v>
      </c>
      <c r="D64" s="34">
        <v>3950</v>
      </c>
      <c r="E64" s="34">
        <v>0.28284999999999999</v>
      </c>
      <c r="F64" s="29">
        <f t="shared" si="3"/>
        <v>12.728249999999999</v>
      </c>
      <c r="G64" s="34">
        <v>1.12259</v>
      </c>
      <c r="H64" s="31">
        <f t="shared" si="4"/>
        <v>72.904866359881993</v>
      </c>
      <c r="I64" s="31">
        <f t="shared" si="8"/>
        <v>98.858998783999994</v>
      </c>
      <c r="J64" s="30">
        <f t="shared" si="9"/>
        <v>781108.13854024687</v>
      </c>
      <c r="K64" s="31">
        <f t="shared" si="5"/>
        <v>781.10813854024684</v>
      </c>
      <c r="L64" s="30">
        <f t="shared" si="6"/>
        <v>40892.336068939134</v>
      </c>
      <c r="M64" s="30">
        <f t="shared" si="7"/>
        <v>40.892336068939137</v>
      </c>
      <c r="N64" s="31">
        <f t="shared" si="10"/>
        <v>30.157526664732838</v>
      </c>
      <c r="O64" s="31">
        <f>(1.01325*M64/$G$101)*SQRT(($I$101+273)/293)*1000</f>
        <v>41.148479187378392</v>
      </c>
      <c r="P64" s="32">
        <f>(F64)/(O64)</f>
        <v>0.30932491920391986</v>
      </c>
      <c r="Q64" s="38">
        <f>(O64)/((F64/3600)*($P$101))</f>
        <v>0.25862772454895777</v>
      </c>
    </row>
    <row r="65" spans="3:17" x14ac:dyDescent="0.25">
      <c r="C65" s="33">
        <v>120.004</v>
      </c>
      <c r="D65" s="34">
        <v>4000</v>
      </c>
      <c r="E65" s="34">
        <v>0.28455000000000003</v>
      </c>
      <c r="F65" s="29">
        <f t="shared" si="3"/>
        <v>12.80475</v>
      </c>
      <c r="G65" s="34">
        <v>1.1246100000000001</v>
      </c>
      <c r="H65" s="31">
        <f t="shared" si="4"/>
        <v>72.194972790560456</v>
      </c>
      <c r="I65" s="31">
        <f t="shared" si="8"/>
        <v>97.896383103999995</v>
      </c>
      <c r="J65" s="30">
        <f t="shared" si="9"/>
        <v>773502.28625382704</v>
      </c>
      <c r="K65" s="31">
        <f t="shared" si="5"/>
        <v>773.50228625382704</v>
      </c>
      <c r="L65" s="30">
        <f t="shared" si="6"/>
        <v>41006.741063005109</v>
      </c>
      <c r="M65" s="30">
        <f t="shared" si="7"/>
        <v>41.006741063005109</v>
      </c>
      <c r="N65" s="31">
        <f t="shared" si="10"/>
        <v>30.241898749842058</v>
      </c>
      <c r="O65" s="31">
        <f>(1.01325*M65/$G$101)*SQRT(($I$101+273)/293)*1000</f>
        <v>41.263600796212849</v>
      </c>
      <c r="P65" s="32">
        <f>(F65)/(O65)</f>
        <v>0.31031586562787833</v>
      </c>
      <c r="Q65" s="38">
        <f>(O65)/((F65/3600)*($P$101))</f>
        <v>0.25780183632613113</v>
      </c>
    </row>
    <row r="66" spans="3:17" x14ac:dyDescent="0.25">
      <c r="C66" s="33">
        <v>118.73399999999999</v>
      </c>
      <c r="D66" s="34">
        <v>4050</v>
      </c>
      <c r="E66" s="34">
        <v>0.28710000000000002</v>
      </c>
      <c r="F66" s="29">
        <f t="shared" si="3"/>
        <v>12.919500000000001</v>
      </c>
      <c r="G66" s="34">
        <v>1.1222000000000001</v>
      </c>
      <c r="H66" s="31">
        <f t="shared" si="4"/>
        <v>71.430934796460164</v>
      </c>
      <c r="I66" s="31">
        <f t="shared" si="8"/>
        <v>96.860347583999996</v>
      </c>
      <c r="J66" s="30">
        <f t="shared" si="9"/>
        <v>765316.3265896294</v>
      </c>
      <c r="K66" s="31">
        <f t="shared" si="5"/>
        <v>765.3163265896294</v>
      </c>
      <c r="L66" s="30">
        <f t="shared" si="6"/>
        <v>41079.927113196507</v>
      </c>
      <c r="M66" s="30">
        <f t="shared" si="7"/>
        <v>41.079927113196504</v>
      </c>
      <c r="N66" s="31">
        <f t="shared" si="10"/>
        <v>30.295872439591964</v>
      </c>
      <c r="O66" s="31">
        <f>(1.01325*M66/$G$101)*SQRT(($I$101+273)/293)*1000</f>
        <v>41.337245272234732</v>
      </c>
      <c r="P66" s="32">
        <f>(F66)/(O66)</f>
        <v>0.31253896854800167</v>
      </c>
      <c r="Q66" s="38">
        <f>(O66)/((F66/3600)*($P$101))</f>
        <v>0.25596808094576251</v>
      </c>
    </row>
    <row r="67" spans="3:17" x14ac:dyDescent="0.25">
      <c r="C67" s="33">
        <v>117.44199999999999</v>
      </c>
      <c r="D67" s="34">
        <v>4100</v>
      </c>
      <c r="E67" s="34">
        <v>0.28894999999999998</v>
      </c>
      <c r="F67" s="29">
        <f t="shared" si="3"/>
        <v>13.002749999999999</v>
      </c>
      <c r="G67" s="34">
        <v>1.1239399999999999</v>
      </c>
      <c r="H67" s="31">
        <f t="shared" si="4"/>
        <v>70.653661498525054</v>
      </c>
      <c r="I67" s="31">
        <f t="shared" si="8"/>
        <v>95.806364991999985</v>
      </c>
      <c r="J67" s="30">
        <f t="shared" si="9"/>
        <v>756988.56289975287</v>
      </c>
      <c r="K67" s="31">
        <f t="shared" si="5"/>
        <v>756.98856289975288</v>
      </c>
      <c r="L67" s="30">
        <f t="shared" si="6"/>
        <v>41134.558231554627</v>
      </c>
      <c r="M67" s="30">
        <f t="shared" si="7"/>
        <v>41.134558231554628</v>
      </c>
      <c r="N67" s="31">
        <f t="shared" si="10"/>
        <v>30.336162126290994</v>
      </c>
      <c r="O67" s="31">
        <f>(1.01325*M67/$G$101)*SQRT(($I$101+273)/293)*1000</f>
        <v>41.392218591268211</v>
      </c>
      <c r="P67" s="32">
        <f>(F67)/(O67)</f>
        <v>0.31413513076931227</v>
      </c>
      <c r="Q67" s="38">
        <f>(O67)/((F67/3600)*($P$101))</f>
        <v>0.25466747321154809</v>
      </c>
    </row>
    <row r="68" spans="3:17" x14ac:dyDescent="0.25">
      <c r="C68" s="33">
        <v>116.5</v>
      </c>
      <c r="D68" s="34">
        <v>4150</v>
      </c>
      <c r="E68" s="34">
        <v>0.29304999999999998</v>
      </c>
      <c r="F68" s="29">
        <f t="shared" si="3"/>
        <v>13.187249999999999</v>
      </c>
      <c r="G68" s="34">
        <v>1.12233</v>
      </c>
      <c r="H68" s="31">
        <f t="shared" si="4"/>
        <v>70.086949852507374</v>
      </c>
      <c r="I68" s="31">
        <f t="shared" si="8"/>
        <v>95.037903999999997</v>
      </c>
      <c r="J68" s="30">
        <f t="shared" si="9"/>
        <v>750916.77234567888</v>
      </c>
      <c r="K68" s="31">
        <f t="shared" si="5"/>
        <v>750.91677234567885</v>
      </c>
      <c r="L68" s="30">
        <f t="shared" si="6"/>
        <v>41302.236040957789</v>
      </c>
      <c r="M68" s="30">
        <f t="shared" si="7"/>
        <v>41.302236040957787</v>
      </c>
      <c r="N68" s="31">
        <f t="shared" si="10"/>
        <v>30.459822168594158</v>
      </c>
      <c r="O68" s="31">
        <f>(1.01325*M68/$G$101)*SQRT(($I$101+273)/293)*1000</f>
        <v>41.560946707920174</v>
      </c>
      <c r="P68" s="32">
        <f>(F68)/(O68)</f>
        <v>0.31729907628612647</v>
      </c>
      <c r="Q68" s="38">
        <f>(O68)/((F68/3600)*($P$101))</f>
        <v>0.25212805828611834</v>
      </c>
    </row>
    <row r="69" spans="3:17" x14ac:dyDescent="0.25">
      <c r="C69" s="33">
        <v>115.931</v>
      </c>
      <c r="D69" s="34">
        <v>4200</v>
      </c>
      <c r="E69" s="34">
        <v>0.2949</v>
      </c>
      <c r="F69" s="29">
        <f t="shared" si="3"/>
        <v>13.2705</v>
      </c>
      <c r="G69" s="34">
        <v>1.1217900000000001</v>
      </c>
      <c r="H69" s="31">
        <f t="shared" si="4"/>
        <v>69.744636766961634</v>
      </c>
      <c r="I69" s="31">
        <f t="shared" ref="I69:I95" si="11">C69*0.815776</f>
        <v>94.573727455999986</v>
      </c>
      <c r="J69" s="30">
        <f t="shared" ref="J69:J95" si="12">L69*(60*2)/($M$101*$N$101*4*D69)</f>
        <v>747249.20459061721</v>
      </c>
      <c r="K69" s="31">
        <f t="shared" si="5"/>
        <v>747.24920459061718</v>
      </c>
      <c r="L69" s="30">
        <f t="shared" si="6"/>
        <v>41595.697835772204</v>
      </c>
      <c r="M69" s="30">
        <f t="shared" si="7"/>
        <v>41.595697835772206</v>
      </c>
      <c r="N69" s="31">
        <f t="shared" si="10"/>
        <v>30.676246143181366</v>
      </c>
      <c r="O69" s="31">
        <f>(1.01325*M69/$G$101)*SQRT(($I$101+273)/293)*1000</f>
        <v>41.856246700951978</v>
      </c>
      <c r="P69" s="32">
        <f>(F69)/(O69)</f>
        <v>0.3170494501050945</v>
      </c>
      <c r="Q69" s="38">
        <f>(O69)/((F69/3600)*($P$101))</f>
        <v>0.25232656916289198</v>
      </c>
    </row>
    <row r="70" spans="3:17" x14ac:dyDescent="0.25">
      <c r="C70" s="33">
        <v>115.03400000000001</v>
      </c>
      <c r="D70" s="34">
        <v>4250</v>
      </c>
      <c r="E70" s="34">
        <v>0.29715000000000003</v>
      </c>
      <c r="F70" s="29">
        <f t="shared" ref="F70:F95" si="13">(E70*0.75)*60</f>
        <v>13.37175</v>
      </c>
      <c r="G70" s="34">
        <v>1.12456</v>
      </c>
      <c r="H70" s="31">
        <f t="shared" ref="H70:H95" si="14">I70/1.356</f>
        <v>69.204997333333324</v>
      </c>
      <c r="I70" s="31">
        <f t="shared" si="11"/>
        <v>93.841976383999992</v>
      </c>
      <c r="J70" s="30">
        <f t="shared" si="12"/>
        <v>741467.4677254319</v>
      </c>
      <c r="K70" s="31">
        <f t="shared" ref="K70:K95" si="15">J70/1000</f>
        <v>741.4674677254319</v>
      </c>
      <c r="L70" s="30">
        <f t="shared" ref="L70:L95" si="16">2*PI()*I70*D70/(60)</f>
        <v>41765.212344228843</v>
      </c>
      <c r="M70" s="30">
        <f t="shared" ref="M70:M95" si="17">L70/1000</f>
        <v>41.765212344228843</v>
      </c>
      <c r="N70" s="31">
        <f t="shared" ref="N70:N94" si="18">(H70*D70)/9549</f>
        <v>30.801260725381361</v>
      </c>
      <c r="O70" s="31">
        <f>(1.01325*M70/$G$101)*SQRT(($I$101+273)/293)*1000</f>
        <v>42.026823021449474</v>
      </c>
      <c r="P70" s="32">
        <f>(F70)/(O70)</f>
        <v>0.31817180168901615</v>
      </c>
      <c r="Q70" s="38">
        <f>(O70)/((F70/3600)*($P$101))</f>
        <v>0.2514364867512448</v>
      </c>
    </row>
    <row r="71" spans="3:17" x14ac:dyDescent="0.25">
      <c r="C71" s="33">
        <v>114.39100000000001</v>
      </c>
      <c r="D71" s="34">
        <v>4300</v>
      </c>
      <c r="E71" s="34">
        <v>0.30220000000000002</v>
      </c>
      <c r="F71" s="29">
        <f t="shared" si="13"/>
        <v>13.599</v>
      </c>
      <c r="G71" s="34">
        <v>1.1227799999999999</v>
      </c>
      <c r="H71" s="31">
        <f t="shared" si="14"/>
        <v>68.818165498525076</v>
      </c>
      <c r="I71" s="31">
        <f t="shared" si="11"/>
        <v>93.317432416000003</v>
      </c>
      <c r="J71" s="30">
        <f t="shared" si="12"/>
        <v>737322.92279308639</v>
      </c>
      <c r="K71" s="31">
        <f t="shared" si="15"/>
        <v>737.32292279308638</v>
      </c>
      <c r="L71" s="30">
        <f t="shared" si="16"/>
        <v>42020.368285295357</v>
      </c>
      <c r="M71" s="30">
        <f t="shared" si="17"/>
        <v>42.020368285295355</v>
      </c>
      <c r="N71" s="31">
        <f t="shared" si="18"/>
        <v>30.989434667887512</v>
      </c>
      <c r="O71" s="31">
        <f>(1.01325*M71/$G$101)*SQRT(($I$101+273)/293)*1000</f>
        <v>42.283577218930652</v>
      </c>
      <c r="P71" s="32">
        <f>(F71)/(O71)</f>
        <v>0.32161422695125313</v>
      </c>
      <c r="Q71" s="38">
        <f>(O71)/((F71/3600)*($P$101))</f>
        <v>0.24874521490657048</v>
      </c>
    </row>
    <row r="72" spans="3:17" x14ac:dyDescent="0.25">
      <c r="C72" s="33">
        <v>114.01600000000001</v>
      </c>
      <c r="D72" s="34">
        <v>4350</v>
      </c>
      <c r="E72" s="34">
        <v>0.30604999999999999</v>
      </c>
      <c r="F72" s="29">
        <f t="shared" si="13"/>
        <v>13.77225</v>
      </c>
      <c r="G72" s="34">
        <v>1.1194299999999999</v>
      </c>
      <c r="H72" s="31">
        <f t="shared" si="14"/>
        <v>68.592563728613555</v>
      </c>
      <c r="I72" s="31">
        <f t="shared" si="11"/>
        <v>93.011516415999992</v>
      </c>
      <c r="J72" s="30">
        <f t="shared" si="12"/>
        <v>734905.8087190123</v>
      </c>
      <c r="K72" s="31">
        <f t="shared" si="15"/>
        <v>734.90580871901227</v>
      </c>
      <c r="L72" s="30">
        <f t="shared" si="16"/>
        <v>42369.623017404047</v>
      </c>
      <c r="M72" s="30">
        <f t="shared" si="17"/>
        <v>42.369623017404045</v>
      </c>
      <c r="N72" s="31">
        <f t="shared" si="18"/>
        <v>31.247005154410825</v>
      </c>
      <c r="O72" s="31">
        <f>(1.01325*M72/$G$101)*SQRT(($I$101+273)/293)*1000</f>
        <v>42.635019627381958</v>
      </c>
      <c r="P72" s="32">
        <f>(F72)/(O72)</f>
        <v>0.32302670716152071</v>
      </c>
      <c r="Q72" s="38">
        <f>(O72)/((F72/3600)*($P$101))</f>
        <v>0.24765754108374136</v>
      </c>
    </row>
    <row r="73" spans="3:17" x14ac:dyDescent="0.25">
      <c r="C73" s="33">
        <v>113.871</v>
      </c>
      <c r="D73" s="34">
        <v>4400</v>
      </c>
      <c r="E73" s="34">
        <v>0.30919999999999997</v>
      </c>
      <c r="F73" s="29">
        <f t="shared" si="13"/>
        <v>13.914</v>
      </c>
      <c r="G73" s="34">
        <v>1.1198600000000001</v>
      </c>
      <c r="H73" s="31">
        <f t="shared" si="14"/>
        <v>68.505331044247782</v>
      </c>
      <c r="I73" s="31">
        <f t="shared" si="11"/>
        <v>92.893228895999997</v>
      </c>
      <c r="J73" s="30">
        <f t="shared" si="12"/>
        <v>733971.19127703703</v>
      </c>
      <c r="K73" s="31">
        <f t="shared" si="15"/>
        <v>733.97119127703706</v>
      </c>
      <c r="L73" s="30">
        <f t="shared" si="16"/>
        <v>42802.127201959942</v>
      </c>
      <c r="M73" s="30">
        <f t="shared" si="17"/>
        <v>42.802127201959941</v>
      </c>
      <c r="N73" s="31">
        <f t="shared" si="18"/>
        <v>31.565970949281624</v>
      </c>
      <c r="O73" s="31">
        <f>(1.01325*M73/$G$101)*SQRT(($I$101+273)/293)*1000</f>
        <v>43.070232949669261</v>
      </c>
      <c r="P73" s="32">
        <f>(F73)/(O73)</f>
        <v>0.32305374378307944</v>
      </c>
      <c r="Q73" s="38">
        <f>(O73)/((F73/3600)*($P$101))</f>
        <v>0.24763681442960619</v>
      </c>
    </row>
    <row r="74" spans="3:17" x14ac:dyDescent="0.25">
      <c r="C74" s="33">
        <v>113.985</v>
      </c>
      <c r="D74" s="34">
        <v>4450</v>
      </c>
      <c r="E74" s="34">
        <v>0.30990000000000001</v>
      </c>
      <c r="F74" s="29">
        <f t="shared" si="13"/>
        <v>13.945499999999999</v>
      </c>
      <c r="G74" s="34">
        <v>1.11873</v>
      </c>
      <c r="H74" s="31">
        <f t="shared" si="14"/>
        <v>68.573913982300866</v>
      </c>
      <c r="I74" s="31">
        <f t="shared" si="11"/>
        <v>92.986227359999987</v>
      </c>
      <c r="J74" s="30">
        <f t="shared" si="12"/>
        <v>734705.99395555549</v>
      </c>
      <c r="K74" s="31">
        <f t="shared" si="15"/>
        <v>734.70599395555553</v>
      </c>
      <c r="L74" s="30">
        <f t="shared" si="16"/>
        <v>43331.852565948924</v>
      </c>
      <c r="M74" s="30">
        <f t="shared" si="17"/>
        <v>43.331852565948921</v>
      </c>
      <c r="N74" s="31">
        <f t="shared" si="18"/>
        <v>31.956636005994223</v>
      </c>
      <c r="O74" s="31">
        <f>(1.01325*M74/$G$101)*SQRT(($I$101+273)/293)*1000</f>
        <v>43.603276429464096</v>
      </c>
      <c r="P74" s="32">
        <f>(F74)/(O74)</f>
        <v>0.31982688325175007</v>
      </c>
      <c r="Q74" s="38">
        <f>(O74)/((F74/3600)*($P$101))</f>
        <v>0.25013532066667582</v>
      </c>
    </row>
    <row r="75" spans="3:17" x14ac:dyDescent="0.25">
      <c r="C75" s="33">
        <v>113.306</v>
      </c>
      <c r="D75" s="34">
        <v>4500</v>
      </c>
      <c r="E75" s="34">
        <v>0.31445000000000001</v>
      </c>
      <c r="F75" s="29">
        <f t="shared" si="13"/>
        <v>14.15025</v>
      </c>
      <c r="G75" s="34">
        <v>1.1156299999999999</v>
      </c>
      <c r="H75" s="31">
        <f t="shared" si="14"/>
        <v>68.165424377581118</v>
      </c>
      <c r="I75" s="31">
        <f t="shared" si="11"/>
        <v>92.432315455999998</v>
      </c>
      <c r="J75" s="30">
        <f t="shared" si="12"/>
        <v>730329.40607209876</v>
      </c>
      <c r="K75" s="31">
        <f t="shared" si="15"/>
        <v>730.32940607209878</v>
      </c>
      <c r="L75" s="30">
        <f t="shared" si="16"/>
        <v>43557.702478629581</v>
      </c>
      <c r="M75" s="30">
        <f t="shared" si="17"/>
        <v>43.557702478629579</v>
      </c>
      <c r="N75" s="31">
        <f t="shared" si="18"/>
        <v>32.123197161913815</v>
      </c>
      <c r="O75" s="31">
        <f>(1.01325*M75/$G$101)*SQRT(($I$101+273)/293)*1000</f>
        <v>43.830541030237782</v>
      </c>
      <c r="P75" s="32">
        <f>(F75)/(O75)</f>
        <v>0.3228399574223379</v>
      </c>
      <c r="Q75" s="38">
        <f>(O75)/((F75/3600)*($P$101))</f>
        <v>0.24780080086351988</v>
      </c>
    </row>
    <row r="76" spans="3:17" x14ac:dyDescent="0.25">
      <c r="C76" s="33">
        <v>113.074</v>
      </c>
      <c r="D76" s="34">
        <v>4550</v>
      </c>
      <c r="E76" s="34">
        <v>0.31709999999999999</v>
      </c>
      <c r="F76" s="29">
        <f t="shared" si="13"/>
        <v>14.269500000000001</v>
      </c>
      <c r="G76" s="34">
        <v>1.1095299999999999</v>
      </c>
      <c r="H76" s="31">
        <f t="shared" si="14"/>
        <v>68.025852082595861</v>
      </c>
      <c r="I76" s="31">
        <f t="shared" si="11"/>
        <v>92.243055423999991</v>
      </c>
      <c r="J76" s="30">
        <f t="shared" si="12"/>
        <v>728834.0181649382</v>
      </c>
      <c r="K76" s="31">
        <f t="shared" si="15"/>
        <v>728.83401816493824</v>
      </c>
      <c r="L76" s="30">
        <f t="shared" si="16"/>
        <v>43951.4992984817</v>
      </c>
      <c r="M76" s="30">
        <f t="shared" si="17"/>
        <v>43.9514992984817</v>
      </c>
      <c r="N76" s="31">
        <f t="shared" si="18"/>
        <v>32.413616815981896</v>
      </c>
      <c r="O76" s="31">
        <f>(1.01325*M76/$G$101)*SQRT(($I$101+273)/293)*1000</f>
        <v>44.226804531017557</v>
      </c>
      <c r="P76" s="32">
        <f>(F76)/(O76)</f>
        <v>0.32264370332232306</v>
      </c>
      <c r="Q76" s="38">
        <f>(O76)/((F76/3600)*($P$101))</f>
        <v>0.24795153036065765</v>
      </c>
    </row>
    <row r="77" spans="3:17" x14ac:dyDescent="0.25">
      <c r="C77" s="33">
        <v>112.19499999999999</v>
      </c>
      <c r="D77" s="34">
        <v>4600</v>
      </c>
      <c r="E77" s="34">
        <v>0.31940000000000002</v>
      </c>
      <c r="F77" s="29">
        <f t="shared" si="13"/>
        <v>14.373000000000001</v>
      </c>
      <c r="G77" s="34">
        <v>1.1056900000000001</v>
      </c>
      <c r="H77" s="31">
        <f t="shared" si="14"/>
        <v>67.49704153392328</v>
      </c>
      <c r="I77" s="31">
        <f t="shared" si="11"/>
        <v>91.525988319999982</v>
      </c>
      <c r="J77" s="30">
        <f t="shared" si="12"/>
        <v>723168.30277530837</v>
      </c>
      <c r="K77" s="31">
        <f t="shared" si="15"/>
        <v>723.16830277530835</v>
      </c>
      <c r="L77" s="30">
        <f t="shared" si="16"/>
        <v>44089.063786194092</v>
      </c>
      <c r="M77" s="30">
        <f t="shared" si="17"/>
        <v>44.089063786194089</v>
      </c>
      <c r="N77" s="31">
        <f t="shared" si="18"/>
        <v>32.515068704162438</v>
      </c>
      <c r="O77" s="31">
        <f>(1.01325*M77/$G$101)*SQRT(($I$101+273)/293)*1000</f>
        <v>44.36523070089968</v>
      </c>
      <c r="P77" s="32">
        <f>(F77)/(O77)</f>
        <v>0.32396991456889984</v>
      </c>
      <c r="Q77" s="38">
        <f>(O77)/((F77/3600)*($P$101))</f>
        <v>0.24693650984985555</v>
      </c>
    </row>
    <row r="78" spans="3:17" x14ac:dyDescent="0.25">
      <c r="C78" s="33">
        <v>111.06100000000001</v>
      </c>
      <c r="D78" s="34">
        <v>4650</v>
      </c>
      <c r="E78" s="34">
        <v>0.32055</v>
      </c>
      <c r="F78" s="29">
        <f t="shared" si="13"/>
        <v>14.42475</v>
      </c>
      <c r="G78" s="34">
        <v>1.09782</v>
      </c>
      <c r="H78" s="31">
        <f t="shared" si="14"/>
        <v>66.814821781710904</v>
      </c>
      <c r="I78" s="31">
        <f t="shared" si="11"/>
        <v>90.600898336</v>
      </c>
      <c r="J78" s="30">
        <f t="shared" si="12"/>
        <v>715858.94981530868</v>
      </c>
      <c r="K78" s="31">
        <f t="shared" si="15"/>
        <v>715.85894981530862</v>
      </c>
      <c r="L78" s="30">
        <f t="shared" si="16"/>
        <v>44117.82307625706</v>
      </c>
      <c r="M78" s="30">
        <f t="shared" si="17"/>
        <v>44.117823076257061</v>
      </c>
      <c r="N78" s="31">
        <f t="shared" si="18"/>
        <v>32.536278278872729</v>
      </c>
      <c r="O78" s="31">
        <f>(1.01325*M78/$G$101)*SQRT(($I$101+273)/293)*1000</f>
        <v>44.394170134602</v>
      </c>
      <c r="P78" s="32">
        <f>(F78)/(O78)</f>
        <v>0.32492442039719455</v>
      </c>
      <c r="Q78" s="38">
        <f>(O78)/((F78/3600)*($P$101))</f>
        <v>0.24621110319195549</v>
      </c>
    </row>
    <row r="79" spans="3:17" x14ac:dyDescent="0.25">
      <c r="C79" s="33">
        <v>109.973</v>
      </c>
      <c r="D79" s="34">
        <v>4700</v>
      </c>
      <c r="E79" s="34">
        <v>0.32069999999999999</v>
      </c>
      <c r="F79" s="29">
        <f t="shared" si="13"/>
        <v>14.4315</v>
      </c>
      <c r="G79" s="34">
        <v>1.09558</v>
      </c>
      <c r="H79" s="31">
        <f t="shared" si="14"/>
        <v>66.160275846607661</v>
      </c>
      <c r="I79" s="31">
        <f t="shared" si="11"/>
        <v>89.713334047999993</v>
      </c>
      <c r="J79" s="30">
        <f t="shared" si="12"/>
        <v>708846.09618172841</v>
      </c>
      <c r="K79" s="31">
        <f t="shared" si="15"/>
        <v>708.8460961817284</v>
      </c>
      <c r="L79" s="30">
        <f t="shared" si="16"/>
        <v>44155.364350631535</v>
      </c>
      <c r="M79" s="30">
        <f t="shared" si="17"/>
        <v>44.155364350631537</v>
      </c>
      <c r="N79" s="31">
        <f t="shared" si="18"/>
        <v>32.563964444345586</v>
      </c>
      <c r="O79" s="31">
        <f>(1.01325*M79/$G$101)*SQRT(($I$101+273)/293)*1000</f>
        <v>44.431946561575053</v>
      </c>
      <c r="P79" s="32">
        <f>(F79)/(O79)</f>
        <v>0.32480008455178566</v>
      </c>
      <c r="Q79" s="38">
        <f>(O79)/((F79/3600)*($P$101))</f>
        <v>0.24630535460111588</v>
      </c>
    </row>
    <row r="80" spans="3:17" x14ac:dyDescent="0.25">
      <c r="C80" s="33">
        <v>108.654</v>
      </c>
      <c r="D80" s="34">
        <v>4750</v>
      </c>
      <c r="E80" s="34">
        <v>0.32485000000000003</v>
      </c>
      <c r="F80" s="29">
        <f t="shared" si="13"/>
        <v>14.61825</v>
      </c>
      <c r="G80" s="34">
        <v>1.0882700000000001</v>
      </c>
      <c r="H80" s="31">
        <f t="shared" si="14"/>
        <v>65.366759221238922</v>
      </c>
      <c r="I80" s="31">
        <f t="shared" si="11"/>
        <v>88.637325503999989</v>
      </c>
      <c r="J80" s="30">
        <f t="shared" si="12"/>
        <v>700344.30027851835</v>
      </c>
      <c r="K80" s="31">
        <f t="shared" si="15"/>
        <v>700.3443002785184</v>
      </c>
      <c r="L80" s="30">
        <f t="shared" si="16"/>
        <v>44089.875350892151</v>
      </c>
      <c r="M80" s="30">
        <f t="shared" si="17"/>
        <v>44.08987535089215</v>
      </c>
      <c r="N80" s="31">
        <f t="shared" si="18"/>
        <v>32.515667221791276</v>
      </c>
      <c r="O80" s="31">
        <f>(1.01325*M80/$G$101)*SQRT(($I$101+273)/293)*1000</f>
        <v>44.366047349110517</v>
      </c>
      <c r="P80" s="32">
        <f>(F80)/(O80)</f>
        <v>0.32949182704898045</v>
      </c>
      <c r="Q80" s="38">
        <f>(O80)/((F80/3600)*($P$101))</f>
        <v>0.24279813164563754</v>
      </c>
    </row>
    <row r="81" spans="3:17" x14ac:dyDescent="0.25">
      <c r="C81" s="33">
        <v>107.07599999999999</v>
      </c>
      <c r="D81" s="34">
        <v>4800</v>
      </c>
      <c r="E81" s="34">
        <v>0.32455000000000001</v>
      </c>
      <c r="F81" s="29">
        <f t="shared" si="13"/>
        <v>14.604750000000001</v>
      </c>
      <c r="G81" s="34">
        <v>1.08396</v>
      </c>
      <c r="H81" s="31">
        <f t="shared" si="14"/>
        <v>64.417426973451313</v>
      </c>
      <c r="I81" s="31">
        <f t="shared" si="11"/>
        <v>87.350030975999985</v>
      </c>
      <c r="J81" s="30">
        <f t="shared" si="12"/>
        <v>690173.08425481466</v>
      </c>
      <c r="K81" s="31">
        <f t="shared" si="15"/>
        <v>690.17308425481463</v>
      </c>
      <c r="L81" s="30">
        <f t="shared" si="16"/>
        <v>43906.914496806785</v>
      </c>
      <c r="M81" s="30">
        <f t="shared" si="17"/>
        <v>43.906914496806785</v>
      </c>
      <c r="N81" s="31">
        <f t="shared" si="18"/>
        <v>32.380736147509303</v>
      </c>
      <c r="O81" s="31">
        <f>(1.01325*M81/$G$101)*SQRT(($I$101+273)/293)*1000</f>
        <v>44.181940457204306</v>
      </c>
      <c r="P81" s="32">
        <f>(F81)/(O81)</f>
        <v>0.33055927034591237</v>
      </c>
      <c r="Q81" s="38">
        <f>(O81)/((F81/3600)*($P$101))</f>
        <v>0.24201408696323759</v>
      </c>
    </row>
    <row r="82" spans="3:17" x14ac:dyDescent="0.25">
      <c r="C82" s="33">
        <v>105.24</v>
      </c>
      <c r="D82" s="34">
        <v>4850</v>
      </c>
      <c r="E82" s="34">
        <v>0.32569999999999999</v>
      </c>
      <c r="F82" s="29">
        <f t="shared" si="13"/>
        <v>14.656499999999999</v>
      </c>
      <c r="G82" s="34">
        <v>1.0822099999999999</v>
      </c>
      <c r="H82" s="31">
        <f t="shared" si="14"/>
        <v>63.312880707964588</v>
      </c>
      <c r="I82" s="31">
        <f t="shared" si="11"/>
        <v>85.852266239999992</v>
      </c>
      <c r="J82" s="30">
        <f t="shared" si="12"/>
        <v>678338.89374814811</v>
      </c>
      <c r="K82" s="31">
        <f t="shared" si="15"/>
        <v>678.33889374814817</v>
      </c>
      <c r="L82" s="30">
        <f t="shared" si="16"/>
        <v>43603.577241035069</v>
      </c>
      <c r="M82" s="30">
        <f t="shared" si="17"/>
        <v>43.603577241035069</v>
      </c>
      <c r="N82" s="31">
        <f t="shared" si="18"/>
        <v>32.157029158406978</v>
      </c>
      <c r="O82" s="31">
        <f>(1.01325*M82/$G$101)*SQRT(($I$101+273)/293)*1000</f>
        <v>43.876703144891394</v>
      </c>
      <c r="P82" s="32">
        <f>(F82)/(O82)</f>
        <v>0.33403831531281469</v>
      </c>
      <c r="Q82" s="38">
        <f>(O82)/((F82/3600)*($P$101))</f>
        <v>0.23949348422824762</v>
      </c>
    </row>
    <row r="83" spans="3:17" x14ac:dyDescent="0.25">
      <c r="C83" s="33">
        <v>103.63200000000001</v>
      </c>
      <c r="D83" s="34">
        <v>4900</v>
      </c>
      <c r="E83" s="34">
        <v>0.32769999999999999</v>
      </c>
      <c r="F83" s="29">
        <f t="shared" si="13"/>
        <v>14.746499999999999</v>
      </c>
      <c r="G83" s="34">
        <v>1.0846</v>
      </c>
      <c r="H83" s="31">
        <f t="shared" si="14"/>
        <v>62.345500318584058</v>
      </c>
      <c r="I83" s="31">
        <f t="shared" si="11"/>
        <v>84.540498431999993</v>
      </c>
      <c r="J83" s="30">
        <f t="shared" si="12"/>
        <v>667974.30859851849</v>
      </c>
      <c r="K83" s="31">
        <f t="shared" si="15"/>
        <v>667.97430859851852</v>
      </c>
      <c r="L83" s="30">
        <f t="shared" si="16"/>
        <v>43379.995438115802</v>
      </c>
      <c r="M83" s="30">
        <f t="shared" si="17"/>
        <v>43.379995438115799</v>
      </c>
      <c r="N83" s="31">
        <f t="shared" si="18"/>
        <v>31.992140701755357</v>
      </c>
      <c r="O83" s="31">
        <f>(1.01325*M83/$G$101)*SQRT(($I$101+273)/293)*1000</f>
        <v>43.651720860959507</v>
      </c>
      <c r="P83" s="32">
        <f>(F83)/(O83)</f>
        <v>0.33782173323638032</v>
      </c>
      <c r="Q83" s="38">
        <f>(O83)/((F83/3600)*($P$101))</f>
        <v>0.23681128870421866</v>
      </c>
    </row>
    <row r="84" spans="3:17" x14ac:dyDescent="0.25">
      <c r="C84" s="33">
        <v>102.33499999999999</v>
      </c>
      <c r="D84" s="34">
        <v>4950</v>
      </c>
      <c r="E84" s="34">
        <v>0.32845000000000002</v>
      </c>
      <c r="F84" s="29">
        <f t="shared" si="13"/>
        <v>14.780250000000001</v>
      </c>
      <c r="G84" s="34">
        <v>1.08823</v>
      </c>
      <c r="H84" s="31">
        <f t="shared" si="14"/>
        <v>61.565218997050131</v>
      </c>
      <c r="I84" s="31">
        <f t="shared" si="11"/>
        <v>83.482436959999987</v>
      </c>
      <c r="J84" s="30">
        <f t="shared" si="12"/>
        <v>659614.31672098755</v>
      </c>
      <c r="K84" s="31">
        <f t="shared" si="15"/>
        <v>659.61431672098752</v>
      </c>
      <c r="L84" s="30">
        <f t="shared" si="16"/>
        <v>43274.188758455988</v>
      </c>
      <c r="M84" s="30">
        <f t="shared" si="17"/>
        <v>43.274188758455985</v>
      </c>
      <c r="N84" s="31">
        <f t="shared" si="18"/>
        <v>31.914109753419012</v>
      </c>
      <c r="O84" s="31">
        <f>(1.01325*M84/$G$101)*SQRT(($I$101+273)/293)*1000</f>
        <v>43.545251425011237</v>
      </c>
      <c r="P84" s="32">
        <f>(F84)/(O84)</f>
        <v>0.33942277323746528</v>
      </c>
      <c r="Q84" s="38">
        <f>(O84)/((F84/3600)*($P$101))</f>
        <v>0.23569426186978565</v>
      </c>
    </row>
    <row r="85" spans="3:17" x14ac:dyDescent="0.25">
      <c r="C85" s="33">
        <v>101.10599999999999</v>
      </c>
      <c r="D85" s="34">
        <v>5000</v>
      </c>
      <c r="E85" s="34">
        <v>0.32869999999999999</v>
      </c>
      <c r="F85" s="29">
        <f t="shared" si="13"/>
        <v>14.791499999999999</v>
      </c>
      <c r="G85" s="34">
        <v>1.08687</v>
      </c>
      <c r="H85" s="31">
        <f t="shared" si="14"/>
        <v>60.825846796460169</v>
      </c>
      <c r="I85" s="31">
        <f t="shared" si="11"/>
        <v>82.479848255999997</v>
      </c>
      <c r="J85" s="30">
        <f t="shared" si="12"/>
        <v>651692.62819555553</v>
      </c>
      <c r="K85" s="31">
        <f t="shared" si="15"/>
        <v>651.69262819555559</v>
      </c>
      <c r="L85" s="30">
        <f t="shared" si="16"/>
        <v>43186.347558375084</v>
      </c>
      <c r="M85" s="30">
        <f t="shared" si="17"/>
        <v>43.186347558375083</v>
      </c>
      <c r="N85" s="31">
        <f t="shared" si="18"/>
        <v>31.849328095329444</v>
      </c>
      <c r="O85" s="31">
        <f>(1.01325*M85/$G$101)*SQRT(($I$101+273)/293)*1000</f>
        <v>43.456860001561381</v>
      </c>
      <c r="P85" s="32">
        <f>(F85)/(O85)</f>
        <v>0.34037203791227783</v>
      </c>
      <c r="Q85" s="38">
        <f>(O85)/((F85/3600)*($P$101))</f>
        <v>0.23503693338234194</v>
      </c>
    </row>
    <row r="86" spans="3:17" x14ac:dyDescent="0.25">
      <c r="C86" s="33">
        <v>99.314899999999994</v>
      </c>
      <c r="D86" s="34">
        <v>5050</v>
      </c>
      <c r="E86" s="34">
        <v>0.32984999999999998</v>
      </c>
      <c r="F86" s="29">
        <f t="shared" si="13"/>
        <v>14.843249999999999</v>
      </c>
      <c r="G86" s="34">
        <v>1.0891</v>
      </c>
      <c r="H86" s="31">
        <f t="shared" si="14"/>
        <v>59.748312582890847</v>
      </c>
      <c r="I86" s="31">
        <f t="shared" si="11"/>
        <v>81.018711862399996</v>
      </c>
      <c r="J86" s="30">
        <f t="shared" si="12"/>
        <v>640147.84681402473</v>
      </c>
      <c r="K86" s="31">
        <f t="shared" si="15"/>
        <v>640.14784681402477</v>
      </c>
      <c r="L86" s="30">
        <f t="shared" si="16"/>
        <v>42845.511315021053</v>
      </c>
      <c r="M86" s="30">
        <f t="shared" si="17"/>
        <v>42.845511315021049</v>
      </c>
      <c r="N86" s="31">
        <f t="shared" si="18"/>
        <v>31.597966126672823</v>
      </c>
      <c r="O86" s="31">
        <f>(1.01325*M86/$G$101)*SQRT(($I$101+273)/293)*1000</f>
        <v>43.113888813945358</v>
      </c>
      <c r="P86" s="32">
        <f>(F86)/(O86)</f>
        <v>0.34428000832991179</v>
      </c>
      <c r="Q86" s="38">
        <f>(O86)/((F86/3600)*($P$101))</f>
        <v>0.23236899635293001</v>
      </c>
    </row>
    <row r="87" spans="3:17" x14ac:dyDescent="0.25">
      <c r="C87" s="33">
        <v>97.581500000000005</v>
      </c>
      <c r="D87" s="34">
        <v>5100</v>
      </c>
      <c r="E87" s="34">
        <v>0.32969999999999999</v>
      </c>
      <c r="F87" s="29">
        <f t="shared" si="13"/>
        <v>14.836499999999999</v>
      </c>
      <c r="G87" s="34">
        <v>1.09185</v>
      </c>
      <c r="H87" s="31">
        <f t="shared" si="14"/>
        <v>58.705490961651911</v>
      </c>
      <c r="I87" s="31">
        <f t="shared" si="11"/>
        <v>79.604645743999995</v>
      </c>
      <c r="J87" s="30">
        <f t="shared" si="12"/>
        <v>628974.97871802468</v>
      </c>
      <c r="K87" s="31">
        <f t="shared" si="15"/>
        <v>628.97497871802466</v>
      </c>
      <c r="L87" s="30">
        <f t="shared" si="16"/>
        <v>42514.512944364622</v>
      </c>
      <c r="M87" s="30">
        <f t="shared" si="17"/>
        <v>42.514512944364625</v>
      </c>
      <c r="N87" s="31">
        <f t="shared" si="18"/>
        <v>31.353859451714811</v>
      </c>
      <c r="O87" s="31">
        <f>(1.01325*M87/$G$101)*SQRT(($I$101+273)/293)*1000</f>
        <v>42.78081712190383</v>
      </c>
      <c r="P87" s="32">
        <f>(F87)/(O87)</f>
        <v>0.34680263253793003</v>
      </c>
      <c r="Q87" s="38">
        <f>(O87)/((F87/3600)*($P$101))</f>
        <v>0.2306787564285584</v>
      </c>
    </row>
    <row r="88" spans="3:17" x14ac:dyDescent="0.25">
      <c r="C88" s="33">
        <v>95.848600000000005</v>
      </c>
      <c r="D88" s="34">
        <v>5150</v>
      </c>
      <c r="E88" s="34">
        <v>0.33095000000000002</v>
      </c>
      <c r="F88" s="29">
        <f t="shared" si="13"/>
        <v>14.892749999999999</v>
      </c>
      <c r="G88" s="34">
        <v>1.0940700000000001</v>
      </c>
      <c r="H88" s="31">
        <f t="shared" si="14"/>
        <v>57.662970142772849</v>
      </c>
      <c r="I88" s="31">
        <f t="shared" si="11"/>
        <v>78.190987513599993</v>
      </c>
      <c r="J88" s="30">
        <f t="shared" si="12"/>
        <v>617805.33344079019</v>
      </c>
      <c r="K88" s="31">
        <f t="shared" si="15"/>
        <v>617.80533344079015</v>
      </c>
      <c r="L88" s="30">
        <f t="shared" si="16"/>
        <v>42168.926484691117</v>
      </c>
      <c r="M88" s="30">
        <f t="shared" si="17"/>
        <v>42.16892648469112</v>
      </c>
      <c r="N88" s="31">
        <f t="shared" si="18"/>
        <v>31.098994264873827</v>
      </c>
      <c r="O88" s="31">
        <f>(1.01325*M88/$G$101)*SQRT(($I$101+273)/293)*1000</f>
        <v>42.433065963365443</v>
      </c>
      <c r="P88" s="32">
        <f>(F88)/(O88)</f>
        <v>0.35097039683292375</v>
      </c>
      <c r="Q88" s="38">
        <f>(O88)/((F88/3600)*($P$101))</f>
        <v>0.22793945222133158</v>
      </c>
    </row>
    <row r="89" spans="3:17" x14ac:dyDescent="0.25">
      <c r="C89" s="33">
        <v>94.803299999999993</v>
      </c>
      <c r="D89" s="34">
        <v>5200</v>
      </c>
      <c r="E89" s="34">
        <v>0.33379999999999999</v>
      </c>
      <c r="F89" s="29">
        <f t="shared" si="13"/>
        <v>15.020999999999997</v>
      </c>
      <c r="G89" s="34">
        <v>1.0934600000000001</v>
      </c>
      <c r="H89" s="31">
        <f t="shared" si="14"/>
        <v>57.034112729203528</v>
      </c>
      <c r="I89" s="31">
        <f t="shared" si="11"/>
        <v>77.338256860799987</v>
      </c>
      <c r="J89" s="30">
        <f t="shared" si="12"/>
        <v>611067.70852977771</v>
      </c>
      <c r="K89" s="31">
        <f t="shared" si="15"/>
        <v>611.06770852977775</v>
      </c>
      <c r="L89" s="30">
        <f t="shared" si="16"/>
        <v>42113.985263190472</v>
      </c>
      <c r="M89" s="30">
        <f t="shared" si="17"/>
        <v>42.113985263190472</v>
      </c>
      <c r="N89" s="31">
        <f t="shared" si="18"/>
        <v>31.058475881438721</v>
      </c>
      <c r="O89" s="31">
        <f>(1.01325*M89/$G$101)*SQRT(($I$101+273)/293)*1000</f>
        <v>42.377780598752437</v>
      </c>
      <c r="P89" s="32">
        <f>(F89)/(O89)</f>
        <v>0.35445461720197308</v>
      </c>
      <c r="Q89" s="38">
        <f>(O89)/((F89/3600)*($P$101))</f>
        <v>0.2256988514679579</v>
      </c>
    </row>
    <row r="90" spans="3:17" x14ac:dyDescent="0.25">
      <c r="C90" s="33">
        <v>93.0976</v>
      </c>
      <c r="D90" s="34">
        <v>5250</v>
      </c>
      <c r="E90" s="34">
        <v>0.33129999999999998</v>
      </c>
      <c r="F90" s="29">
        <f t="shared" si="13"/>
        <v>14.9085</v>
      </c>
      <c r="G90" s="34">
        <v>1.0880399999999999</v>
      </c>
      <c r="H90" s="31">
        <f t="shared" si="14"/>
        <v>56.007955558702051</v>
      </c>
      <c r="I90" s="31">
        <f t="shared" si="11"/>
        <v>75.94678773759999</v>
      </c>
      <c r="J90" s="30">
        <f t="shared" si="12"/>
        <v>600073.38459338271</v>
      </c>
      <c r="K90" s="31">
        <f t="shared" si="15"/>
        <v>600.07338459338268</v>
      </c>
      <c r="L90" s="30">
        <f t="shared" si="16"/>
        <v>41753.927323532822</v>
      </c>
      <c r="M90" s="30">
        <f t="shared" si="17"/>
        <v>41.753927323532821</v>
      </c>
      <c r="N90" s="31">
        <f t="shared" si="18"/>
        <v>30.792938180247749</v>
      </c>
      <c r="O90" s="31">
        <f>(1.01325*M90/$G$101)*SQRT(($I$101+273)/293)*1000</f>
        <v>42.015467313170625</v>
      </c>
      <c r="P90" s="32">
        <f>(F90)/(O90)</f>
        <v>0.35483361136689345</v>
      </c>
      <c r="Q90" s="38">
        <f>(O90)/((F90/3600)*($P$101))</f>
        <v>0.22545778482433848</v>
      </c>
    </row>
    <row r="91" spans="3:17" x14ac:dyDescent="0.25">
      <c r="C91" s="33">
        <v>91.788600000000002</v>
      </c>
      <c r="D91" s="34">
        <v>5300</v>
      </c>
      <c r="E91" s="34">
        <v>0.33239999999999997</v>
      </c>
      <c r="F91" s="29">
        <f t="shared" si="13"/>
        <v>14.957999999999998</v>
      </c>
      <c r="G91" s="34">
        <v>1.0833900000000001</v>
      </c>
      <c r="H91" s="31">
        <f t="shared" si="14"/>
        <v>55.220454980530974</v>
      </c>
      <c r="I91" s="31">
        <f t="shared" si="11"/>
        <v>74.878936953600004</v>
      </c>
      <c r="J91" s="30">
        <f t="shared" si="12"/>
        <v>591636.04506548145</v>
      </c>
      <c r="K91" s="31">
        <f t="shared" si="15"/>
        <v>591.63604506548143</v>
      </c>
      <c r="L91" s="30">
        <f t="shared" si="16"/>
        <v>41558.910889427607</v>
      </c>
      <c r="M91" s="30">
        <f t="shared" si="17"/>
        <v>41.558910889427608</v>
      </c>
      <c r="N91" s="31">
        <f t="shared" si="18"/>
        <v>30.64911628409406</v>
      </c>
      <c r="O91" s="31">
        <f>(1.01325*M91/$G$101)*SQRT(($I$101+273)/293)*1000</f>
        <v>41.819229327000144</v>
      </c>
      <c r="P91" s="32">
        <f>(F91)/(O91)</f>
        <v>0.35768234471845045</v>
      </c>
      <c r="Q91" s="38">
        <f>(O91)/((F91/3600)*($P$101))</f>
        <v>0.22366214374649096</v>
      </c>
    </row>
    <row r="92" spans="3:17" x14ac:dyDescent="0.25">
      <c r="C92" s="33">
        <v>90.593800000000002</v>
      </c>
      <c r="D92" s="34">
        <v>5350</v>
      </c>
      <c r="E92" s="34">
        <v>0.33079999999999998</v>
      </c>
      <c r="F92" s="29">
        <f t="shared" si="13"/>
        <v>14.885999999999999</v>
      </c>
      <c r="G92" s="34">
        <v>1.0800700000000001</v>
      </c>
      <c r="H92" s="31">
        <f t="shared" si="14"/>
        <v>54.501657661356923</v>
      </c>
      <c r="I92" s="31">
        <f t="shared" si="11"/>
        <v>73.904247788799992</v>
      </c>
      <c r="J92" s="30">
        <f t="shared" si="12"/>
        <v>583934.79734360485</v>
      </c>
      <c r="K92" s="31">
        <f t="shared" si="15"/>
        <v>583.93479734360483</v>
      </c>
      <c r="L92" s="30">
        <f t="shared" si="16"/>
        <v>41404.905809489988</v>
      </c>
      <c r="M92" s="30">
        <f t="shared" si="17"/>
        <v>41.404905809489989</v>
      </c>
      <c r="N92" s="31">
        <f t="shared" si="18"/>
        <v>30.535539688790404</v>
      </c>
      <c r="O92" s="31">
        <f>(1.01325*M92/$G$101)*SQRT(($I$101+273)/293)*1000</f>
        <v>41.664259583626219</v>
      </c>
      <c r="P92" s="32">
        <f>(F92)/(O92)</f>
        <v>0.35728464033116047</v>
      </c>
      <c r="Q92" s="38">
        <f>(O92)/((F92/3600)*($P$101))</f>
        <v>0.2239111088734447</v>
      </c>
    </row>
    <row r="93" spans="3:17" x14ac:dyDescent="0.25">
      <c r="C93" s="33">
        <v>89.6374</v>
      </c>
      <c r="D93" s="34">
        <v>5400</v>
      </c>
      <c r="E93" s="34">
        <v>0.33879999999999999</v>
      </c>
      <c r="F93" s="29">
        <f t="shared" si="13"/>
        <v>15.245999999999999</v>
      </c>
      <c r="G93" s="34">
        <v>1.0789500000000001</v>
      </c>
      <c r="H93" s="31">
        <f t="shared" si="14"/>
        <v>53.92628290737462</v>
      </c>
      <c r="I93" s="31">
        <f t="shared" si="11"/>
        <v>73.124039622399991</v>
      </c>
      <c r="J93" s="30">
        <f t="shared" si="12"/>
        <v>577770.18960908637</v>
      </c>
      <c r="K93" s="31">
        <f t="shared" si="15"/>
        <v>577.7701896090864</v>
      </c>
      <c r="L93" s="30">
        <f t="shared" si="16"/>
        <v>41350.670222137342</v>
      </c>
      <c r="M93" s="30">
        <f t="shared" si="17"/>
        <v>41.350670222137339</v>
      </c>
      <c r="N93" s="31">
        <f t="shared" si="18"/>
        <v>30.495541700683102</v>
      </c>
      <c r="O93" s="31">
        <f>(1.01325*M93/$G$101)*SQRT(($I$101+273)/293)*1000</f>
        <v>41.609684273141795</v>
      </c>
      <c r="P93" s="32">
        <f>(F93)/(O93)</f>
        <v>0.36640508733302218</v>
      </c>
      <c r="Q93" s="38">
        <f>(O93)/((F93/3600)*($P$101))</f>
        <v>0.21833757981446569</v>
      </c>
    </row>
    <row r="94" spans="3:17" x14ac:dyDescent="0.25">
      <c r="C94" s="33">
        <v>88.925600000000003</v>
      </c>
      <c r="D94" s="34">
        <v>5450</v>
      </c>
      <c r="E94" s="34">
        <v>0.34379999999999999</v>
      </c>
      <c r="F94" s="29">
        <f t="shared" si="13"/>
        <v>15.471000000000002</v>
      </c>
      <c r="G94" s="34">
        <v>1.0792299999999999</v>
      </c>
      <c r="H94" s="31">
        <f t="shared" si="14"/>
        <v>53.498060667846609</v>
      </c>
      <c r="I94" s="31">
        <f t="shared" si="11"/>
        <v>72.543370265600004</v>
      </c>
      <c r="J94" s="30">
        <f t="shared" si="12"/>
        <v>573182.18481461727</v>
      </c>
      <c r="K94" s="31">
        <f t="shared" si="15"/>
        <v>573.18218481461724</v>
      </c>
      <c r="L94" s="30">
        <f t="shared" si="16"/>
        <v>41402.145635237997</v>
      </c>
      <c r="M94" s="30">
        <f t="shared" si="17"/>
        <v>41.402145635238</v>
      </c>
      <c r="N94" s="31">
        <f t="shared" si="18"/>
        <v>30.533504098833806</v>
      </c>
      <c r="O94" s="31">
        <f>(1.01325*M94/$G$101)*SQRT(($I$101+273)/293)*1000</f>
        <v>41.661482120079754</v>
      </c>
      <c r="P94" s="32">
        <f>(F94)/(O94)</f>
        <v>0.37135020677873054</v>
      </c>
      <c r="Q94" s="38">
        <f>(O94)/((F94/3600)*($P$101))</f>
        <v>0.21543006719710298</v>
      </c>
    </row>
    <row r="95" spans="3:17" ht="15.75" thickBot="1" x14ac:dyDescent="0.3">
      <c r="C95" s="35">
        <v>88.647400000000005</v>
      </c>
      <c r="D95" s="36">
        <v>5500</v>
      </c>
      <c r="E95" s="36">
        <v>0.3488</v>
      </c>
      <c r="F95" s="39">
        <f t="shared" si="13"/>
        <v>15.696</v>
      </c>
      <c r="G95" s="36">
        <v>1.0836600000000001</v>
      </c>
      <c r="H95" s="37">
        <f t="shared" si="14"/>
        <v>53.330694234808249</v>
      </c>
      <c r="I95" s="37">
        <f t="shared" si="11"/>
        <v>72.316421382399994</v>
      </c>
      <c r="J95" s="40">
        <f t="shared" si="12"/>
        <v>571389.00845353084</v>
      </c>
      <c r="K95" s="37">
        <f t="shared" si="15"/>
        <v>571.38900845353089</v>
      </c>
      <c r="L95" s="40">
        <f t="shared" si="16"/>
        <v>41651.268660622802</v>
      </c>
      <c r="M95" s="40">
        <f t="shared" si="17"/>
        <v>41.651268660622804</v>
      </c>
      <c r="N95" s="37">
        <f>(H95*D95)/9549</f>
        <v>30.717228850292742</v>
      </c>
      <c r="O95" s="37">
        <f>(1.01325*M95/$G$101)*SQRT(($I$101+273)/293)*1000</f>
        <v>41.912165612650618</v>
      </c>
      <c r="P95" s="41">
        <f>(F95)/(O95)</f>
        <v>0.37449747037796527</v>
      </c>
      <c r="Q95" s="42">
        <f>(O95)/((F95/3600)*($P$101))</f>
        <v>0.21361960047222536</v>
      </c>
    </row>
    <row r="98" spans="3:18" ht="15.75" thickBot="1" x14ac:dyDescent="0.3"/>
    <row r="99" spans="3:18" x14ac:dyDescent="0.25">
      <c r="C99" s="43" t="s">
        <v>15</v>
      </c>
      <c r="D99" s="44"/>
      <c r="G99" s="5" t="s">
        <v>7</v>
      </c>
      <c r="H99" s="6" t="s">
        <v>8</v>
      </c>
      <c r="I99" s="7" t="s">
        <v>9</v>
      </c>
      <c r="J99" s="1"/>
      <c r="K99" s="8" t="s">
        <v>21</v>
      </c>
      <c r="L99" s="9"/>
      <c r="M99" s="9" t="s">
        <v>22</v>
      </c>
      <c r="N99" s="10" t="s">
        <v>23</v>
      </c>
      <c r="P99" s="13" t="s">
        <v>26</v>
      </c>
      <c r="Q99" s="4"/>
      <c r="R99" s="4"/>
    </row>
    <row r="100" spans="3:18" ht="15.75" thickBot="1" x14ac:dyDescent="0.3">
      <c r="C100" s="45">
        <v>0.81577599999999995</v>
      </c>
      <c r="D100" s="46"/>
      <c r="G100" s="15" t="s">
        <v>10</v>
      </c>
      <c r="H100" s="16" t="s">
        <v>11</v>
      </c>
      <c r="I100" s="17" t="s">
        <v>12</v>
      </c>
      <c r="J100" s="1"/>
      <c r="K100" s="11" t="s">
        <v>33</v>
      </c>
      <c r="L100" s="4"/>
      <c r="M100" s="4" t="s">
        <v>24</v>
      </c>
      <c r="N100" s="12" t="s">
        <v>25</v>
      </c>
      <c r="P100" s="14" t="s">
        <v>27</v>
      </c>
      <c r="Q100" s="4"/>
      <c r="R100" s="4"/>
    </row>
    <row r="101" spans="3:18" ht="15.75" thickBot="1" x14ac:dyDescent="0.3">
      <c r="G101" s="18">
        <v>1018.9</v>
      </c>
      <c r="H101" s="19">
        <v>46</v>
      </c>
      <c r="I101" s="20">
        <v>27</v>
      </c>
      <c r="J101" s="2"/>
      <c r="K101" s="21">
        <v>7.4999999999999997E-2</v>
      </c>
      <c r="L101" s="22"/>
      <c r="M101" s="22">
        <v>0.09</v>
      </c>
      <c r="N101" s="23">
        <f>PI()*(K101^2)/(4)</f>
        <v>4.4178646691106467E-3</v>
      </c>
      <c r="P101" s="24">
        <v>45000</v>
      </c>
      <c r="Q101" s="3"/>
      <c r="R101" s="3"/>
    </row>
  </sheetData>
  <mergeCells count="6">
    <mergeCell ref="C99:D99"/>
    <mergeCell ref="C100:D100"/>
    <mergeCell ref="H3:I3"/>
    <mergeCell ref="J3:K3"/>
    <mergeCell ref="L3:P3"/>
    <mergeCell ref="E3:F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Aaron Lilly (2314260)</dc:creator>
  <cp:lastModifiedBy>Aaron Lilly (2314260)</cp:lastModifiedBy>
  <cp:lastPrinted>2024-03-17T20:22:16Z</cp:lastPrinted>
  <dcterms:created xsi:type="dcterms:W3CDTF">2024-03-04T16:58:21Z</dcterms:created>
  <dcterms:modified xsi:type="dcterms:W3CDTF">2024-03-17T23:44:32Z</dcterms:modified>
</cp:coreProperties>
</file>